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08"/>
  <workbookPr/>
  <mc:AlternateContent xmlns:mc="http://schemas.openxmlformats.org/markup-compatibility/2006">
    <mc:Choice Requires="x15">
      <x15ac:absPath xmlns:x15ac="http://schemas.microsoft.com/office/spreadsheetml/2010/11/ac" url="/Users/lukedunscombe/src/kmodo/xlsx-calc/scripts/"/>
    </mc:Choice>
  </mc:AlternateContent>
  <xr:revisionPtr revIDLastSave="0" documentId="13_ncr:1_{D78CC086-DE6D-B94E-9725-1A698D2E5B16}" xr6:coauthVersionLast="47" xr6:coauthVersionMax="47" xr10:uidLastSave="{00000000-0000-0000-0000-000000000000}"/>
  <bookViews>
    <workbookView xWindow="38400" yWindow="500" windowWidth="38400" windowHeight="21100" activeTab="1" xr2:uid="{00000000-000D-0000-FFFF-FFFF00000000}"/>
  </bookViews>
  <sheets>
    <sheet name="API" sheetId="30" r:id="rId1"/>
    <sheet name="Inputs" sheetId="29" r:id="rId2"/>
    <sheet name="Output" sheetId="28" r:id="rId3"/>
    <sheet name="Assms" sheetId="4" r:id="rId4"/>
    <sheet name="BasePricing" sheetId="5" r:id="rId5"/>
    <sheet name="Alt1Prem" sheetId="26" r:id="rId6"/>
    <sheet name="Alt2Prem" sheetId="27" r:id="rId7"/>
    <sheet name="DynPricing" sheetId="6" r:id="rId8"/>
    <sheet name="ReplacePricing" sheetId="9" r:id="rId9"/>
    <sheet name="CashValue" sheetId="7" r:id="rId10"/>
    <sheet name="DACtax" sheetId="10" r:id="rId11"/>
    <sheet name="QxRates" sheetId="11" r:id="rId12"/>
    <sheet name="CSOS&amp;U" sheetId="12" r:id="rId13"/>
    <sheet name="PricingS&amp;U" sheetId="13" r:id="rId14"/>
  </sheets>
  <definedNames>
    <definedName name="age">Inputs!$B$2</definedName>
    <definedName name="healthStatus">Inputs!$B$5</definedName>
    <definedName name="Kainput_curve">Inputs!$B$10:$AO$10</definedName>
    <definedName name="Kinput_inputs">API!$A$3:$D$8</definedName>
    <definedName name="sex">Inputs!$B$3</definedName>
    <definedName name="smoker">Inputs!$B$4</definedName>
    <definedName name="Xinput_curve">Inputs!$B$9:$AO$10</definedName>
    <definedName name="Xjinput_inputs">Inputs!$A$2:$B$7</definedName>
    <definedName name="Xoutput_monthlyPremium">Output!$B$3</definedName>
    <definedName name="Xoutput_outputs">Output!$A$5:$AO$7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GFM198lseor0xrEttEVYp94WF+Yu9Rbh2vvwy6wVA6E="/>
    </ext>
  </extLst>
</workbook>
</file>

<file path=xl/calcChain.xml><?xml version="1.0" encoding="utf-8"?>
<calcChain xmlns="http://schemas.openxmlformats.org/spreadsheetml/2006/main">
  <c r="B3" i="29" l="1"/>
  <c r="B6" i="29"/>
  <c r="B7" i="29"/>
  <c r="B5" i="29"/>
  <c r="B4" i="29"/>
  <c r="B2" i="29"/>
  <c r="R56" i="4" l="1"/>
  <c r="R57" i="4" s="1"/>
  <c r="R58" i="4" s="1"/>
  <c r="R59" i="4" s="1"/>
  <c r="R60" i="4" s="1"/>
  <c r="AL3" i="4"/>
  <c r="AM3" i="4"/>
  <c r="AE3" i="4"/>
  <c r="W3" i="4"/>
  <c r="O3" i="4"/>
  <c r="H3" i="4"/>
  <c r="G3" i="4"/>
  <c r="B1" i="4"/>
  <c r="P3" i="4" l="1"/>
  <c r="Q3" i="4"/>
  <c r="B3" i="4"/>
  <c r="B4" i="4" s="1"/>
  <c r="C3" i="4"/>
  <c r="K3" i="4"/>
  <c r="S3" i="4"/>
  <c r="AA3" i="4"/>
  <c r="AI3" i="4"/>
  <c r="AN3" i="4"/>
  <c r="I3" i="4"/>
  <c r="AO3" i="4"/>
  <c r="R3" i="4"/>
  <c r="D3" i="4"/>
  <c r="L3" i="4"/>
  <c r="T3" i="4"/>
  <c r="AB3" i="4"/>
  <c r="AJ3" i="4"/>
  <c r="X3" i="4"/>
  <c r="Y3" i="4"/>
  <c r="J3" i="4"/>
  <c r="AH3" i="4"/>
  <c r="E3" i="4"/>
  <c r="M3" i="4"/>
  <c r="U3" i="4"/>
  <c r="AC3" i="4"/>
  <c r="AK3" i="4"/>
  <c r="AF3" i="4"/>
  <c r="AG3" i="4"/>
  <c r="Z3" i="4"/>
  <c r="F3" i="4"/>
  <c r="N3" i="4"/>
  <c r="V3" i="4"/>
  <c r="AD3" i="4"/>
  <c r="B32" i="5"/>
  <c r="M1" i="5"/>
  <c r="C9" i="29"/>
  <c r="D9" i="29" s="1"/>
  <c r="E9" i="29" s="1"/>
  <c r="F9" i="29" s="1"/>
  <c r="G9" i="29" s="1"/>
  <c r="H9" i="29" s="1"/>
  <c r="I9" i="29" s="1"/>
  <c r="J9" i="29" s="1"/>
  <c r="K9" i="29" s="1"/>
  <c r="L9" i="29" s="1"/>
  <c r="M9" i="29" s="1"/>
  <c r="N9" i="29" s="1"/>
  <c r="O9" i="29" s="1"/>
  <c r="P9" i="29" s="1"/>
  <c r="Q9" i="29" s="1"/>
  <c r="R9" i="29" s="1"/>
  <c r="S9" i="29" s="1"/>
  <c r="T9" i="29" s="1"/>
  <c r="U9" i="29" s="1"/>
  <c r="V9" i="29" s="1"/>
  <c r="W9" i="29" s="1"/>
  <c r="X9" i="29" s="1"/>
  <c r="Y9" i="29" s="1"/>
  <c r="Z9" i="29" s="1"/>
  <c r="AA9" i="29" s="1"/>
  <c r="AB9" i="29" s="1"/>
  <c r="AC9" i="29" s="1"/>
  <c r="AD9" i="29" s="1"/>
  <c r="AE9" i="29" s="1"/>
  <c r="AF9" i="29" s="1"/>
  <c r="AG9" i="29" s="1"/>
  <c r="AH9" i="29" s="1"/>
  <c r="AI9" i="29" s="1"/>
  <c r="AJ9" i="29" s="1"/>
  <c r="AK9" i="29" s="1"/>
  <c r="AL9" i="29" s="1"/>
  <c r="AM9" i="29" s="1"/>
  <c r="AN9" i="29" s="1"/>
  <c r="AO9" i="29" s="1"/>
  <c r="C4" i="4" l="1"/>
  <c r="B5" i="4"/>
  <c r="B6" i="4" s="1"/>
  <c r="B8" i="27"/>
  <c r="B8" i="26"/>
  <c r="C32" i="5"/>
  <c r="K15" i="5"/>
  <c r="L15" i="5"/>
  <c r="B35" i="5" l="1"/>
  <c r="B16" i="26" s="1"/>
  <c r="B7" i="4"/>
  <c r="D4" i="4"/>
  <c r="C5" i="4"/>
  <c r="C6" i="4" s="1"/>
  <c r="C7" i="4" s="1"/>
  <c r="C8" i="27"/>
  <c r="D32" i="5"/>
  <c r="C8" i="26"/>
  <c r="C95" i="7"/>
  <c r="C93" i="7"/>
  <c r="CA118" i="7"/>
  <c r="D103" i="7"/>
  <c r="E103" i="7" s="1"/>
  <c r="F103" i="7" s="1"/>
  <c r="G103" i="7" s="1"/>
  <c r="H103" i="7" s="1"/>
  <c r="I103" i="7" s="1"/>
  <c r="J103" i="7" s="1"/>
  <c r="K103" i="7" s="1"/>
  <c r="L103" i="7" s="1"/>
  <c r="M103" i="7" s="1"/>
  <c r="N103" i="7" s="1"/>
  <c r="O103" i="7" s="1"/>
  <c r="P103" i="7" s="1"/>
  <c r="Q103" i="7" s="1"/>
  <c r="R103" i="7" s="1"/>
  <c r="S103" i="7" s="1"/>
  <c r="T103" i="7" s="1"/>
  <c r="U103" i="7" s="1"/>
  <c r="V103" i="7" s="1"/>
  <c r="W103" i="7" s="1"/>
  <c r="X103" i="7" s="1"/>
  <c r="Y103" i="7" s="1"/>
  <c r="Z103" i="7" s="1"/>
  <c r="AA103" i="7" s="1"/>
  <c r="AB103" i="7" s="1"/>
  <c r="AC103" i="7" s="1"/>
  <c r="AD103" i="7" s="1"/>
  <c r="AE103" i="7" s="1"/>
  <c r="AF103" i="7" s="1"/>
  <c r="AG103" i="7" s="1"/>
  <c r="AH103" i="7" s="1"/>
  <c r="AI103" i="7" s="1"/>
  <c r="AJ103" i="7" s="1"/>
  <c r="AK103" i="7" s="1"/>
  <c r="AL103" i="7" s="1"/>
  <c r="AM103" i="7" s="1"/>
  <c r="AN103" i="7" s="1"/>
  <c r="AO103" i="7" s="1"/>
  <c r="AP103" i="7" s="1"/>
  <c r="AQ103" i="7" s="1"/>
  <c r="AR103" i="7" s="1"/>
  <c r="AS103" i="7" s="1"/>
  <c r="AT103" i="7" s="1"/>
  <c r="AU103" i="7" s="1"/>
  <c r="AV103" i="7" s="1"/>
  <c r="AW103" i="7" s="1"/>
  <c r="AX103" i="7" s="1"/>
  <c r="AY103" i="7" s="1"/>
  <c r="AZ103" i="7" s="1"/>
  <c r="BA103" i="7" s="1"/>
  <c r="BB103" i="7" s="1"/>
  <c r="BC103" i="7" s="1"/>
  <c r="BD103" i="7" s="1"/>
  <c r="BE103" i="7" s="1"/>
  <c r="BF103" i="7" s="1"/>
  <c r="BG103" i="7" s="1"/>
  <c r="BH103" i="7" s="1"/>
  <c r="BI103" i="7" s="1"/>
  <c r="BJ103" i="7" s="1"/>
  <c r="BK103" i="7" s="1"/>
  <c r="BL103" i="7" s="1"/>
  <c r="BM103" i="7" s="1"/>
  <c r="BN103" i="7" s="1"/>
  <c r="BO103" i="7" s="1"/>
  <c r="BP103" i="7" s="1"/>
  <c r="BQ103" i="7" s="1"/>
  <c r="BR103" i="7" s="1"/>
  <c r="BS103" i="7" s="1"/>
  <c r="BT103" i="7" s="1"/>
  <c r="BU103" i="7" s="1"/>
  <c r="BV103" i="7" s="1"/>
  <c r="BW103" i="7" s="1"/>
  <c r="BX103" i="7" s="1"/>
  <c r="BY103" i="7" s="1"/>
  <c r="BZ103" i="7" s="1"/>
  <c r="CA103" i="7" s="1"/>
  <c r="C52" i="7"/>
  <c r="C50" i="7"/>
  <c r="CA75" i="7"/>
  <c r="E60" i="7"/>
  <c r="F60" i="7" s="1"/>
  <c r="G60" i="7" s="1"/>
  <c r="H60" i="7" s="1"/>
  <c r="I60" i="7" s="1"/>
  <c r="J60" i="7" s="1"/>
  <c r="K60" i="7" s="1"/>
  <c r="L60" i="7" s="1"/>
  <c r="M60" i="7" s="1"/>
  <c r="N60" i="7" s="1"/>
  <c r="O60" i="7" s="1"/>
  <c r="P60" i="7" s="1"/>
  <c r="Q60" i="7" s="1"/>
  <c r="R60" i="7" s="1"/>
  <c r="S60" i="7" s="1"/>
  <c r="T60" i="7" s="1"/>
  <c r="U60" i="7" s="1"/>
  <c r="V60" i="7" s="1"/>
  <c r="W60" i="7" s="1"/>
  <c r="X60" i="7" s="1"/>
  <c r="Y60" i="7" s="1"/>
  <c r="Z60" i="7" s="1"/>
  <c r="AA60" i="7" s="1"/>
  <c r="AB60" i="7" s="1"/>
  <c r="AC60" i="7" s="1"/>
  <c r="AD60" i="7" s="1"/>
  <c r="AE60" i="7" s="1"/>
  <c r="AF60" i="7" s="1"/>
  <c r="AG60" i="7" s="1"/>
  <c r="AH60" i="7" s="1"/>
  <c r="AI60" i="7" s="1"/>
  <c r="AJ60" i="7" s="1"/>
  <c r="AK60" i="7" s="1"/>
  <c r="AL60" i="7" s="1"/>
  <c r="AM60" i="7" s="1"/>
  <c r="AN60" i="7" s="1"/>
  <c r="AO60" i="7" s="1"/>
  <c r="AP60" i="7" s="1"/>
  <c r="AQ60" i="7" s="1"/>
  <c r="AR60" i="7" s="1"/>
  <c r="AS60" i="7" s="1"/>
  <c r="AT60" i="7" s="1"/>
  <c r="AU60" i="7" s="1"/>
  <c r="AV60" i="7" s="1"/>
  <c r="AW60" i="7" s="1"/>
  <c r="AX60" i="7" s="1"/>
  <c r="AY60" i="7" s="1"/>
  <c r="AZ60" i="7" s="1"/>
  <c r="BA60" i="7" s="1"/>
  <c r="BB60" i="7" s="1"/>
  <c r="BC60" i="7" s="1"/>
  <c r="BD60" i="7" s="1"/>
  <c r="BE60" i="7" s="1"/>
  <c r="BF60" i="7" s="1"/>
  <c r="BG60" i="7" s="1"/>
  <c r="BH60" i="7" s="1"/>
  <c r="BI60" i="7" s="1"/>
  <c r="BJ60" i="7" s="1"/>
  <c r="BK60" i="7" s="1"/>
  <c r="BL60" i="7" s="1"/>
  <c r="BM60" i="7" s="1"/>
  <c r="BN60" i="7" s="1"/>
  <c r="BO60" i="7" s="1"/>
  <c r="BP60" i="7" s="1"/>
  <c r="BQ60" i="7" s="1"/>
  <c r="BR60" i="7" s="1"/>
  <c r="BS60" i="7" s="1"/>
  <c r="BT60" i="7" s="1"/>
  <c r="BU60" i="7" s="1"/>
  <c r="BV60" i="7" s="1"/>
  <c r="BW60" i="7" s="1"/>
  <c r="BX60" i="7" s="1"/>
  <c r="BY60" i="7" s="1"/>
  <c r="BZ60" i="7" s="1"/>
  <c r="CA60" i="7" s="1"/>
  <c r="D60" i="7"/>
  <c r="B16" i="27" l="1"/>
  <c r="E4" i="4"/>
  <c r="D5" i="4"/>
  <c r="D6" i="4" s="1"/>
  <c r="D7" i="4" s="1"/>
  <c r="E32" i="5"/>
  <c r="D8" i="27"/>
  <c r="D8" i="26"/>
  <c r="AO92" i="27"/>
  <c r="AO93" i="27" s="1"/>
  <c r="B78" i="27"/>
  <c r="AO76" i="27"/>
  <c r="C74" i="27"/>
  <c r="D74" i="27" s="1"/>
  <c r="E74" i="27" s="1"/>
  <c r="F74" i="27" s="1"/>
  <c r="G74" i="27" s="1"/>
  <c r="H74" i="27" s="1"/>
  <c r="I74" i="27" s="1"/>
  <c r="J74" i="27" s="1"/>
  <c r="K74" i="27" s="1"/>
  <c r="L74" i="27" s="1"/>
  <c r="M74" i="27" s="1"/>
  <c r="N74" i="27" s="1"/>
  <c r="O74" i="27" s="1"/>
  <c r="P74" i="27" s="1"/>
  <c r="Q74" i="27" s="1"/>
  <c r="R74" i="27" s="1"/>
  <c r="S74" i="27" s="1"/>
  <c r="T74" i="27" s="1"/>
  <c r="U74" i="27" s="1"/>
  <c r="V74" i="27" s="1"/>
  <c r="W74" i="27" s="1"/>
  <c r="X74" i="27" s="1"/>
  <c r="Y74" i="27" s="1"/>
  <c r="Z74" i="27" s="1"/>
  <c r="AA74" i="27" s="1"/>
  <c r="AB74" i="27" s="1"/>
  <c r="AC74" i="27" s="1"/>
  <c r="AD74" i="27" s="1"/>
  <c r="AE74" i="27" s="1"/>
  <c r="AF74" i="27" s="1"/>
  <c r="AG74" i="27" s="1"/>
  <c r="AH74" i="27" s="1"/>
  <c r="AI74" i="27" s="1"/>
  <c r="AJ74" i="27" s="1"/>
  <c r="AK74" i="27" s="1"/>
  <c r="AL74" i="27" s="1"/>
  <c r="AM74" i="27" s="1"/>
  <c r="AN74" i="27" s="1"/>
  <c r="AO74" i="27" s="1"/>
  <c r="B31" i="27"/>
  <c r="B26" i="27"/>
  <c r="B20" i="27"/>
  <c r="B14" i="27"/>
  <c r="C10" i="27"/>
  <c r="D10" i="27" s="1"/>
  <c r="C7" i="27"/>
  <c r="D7" i="27" s="1"/>
  <c r="E7" i="27" s="1"/>
  <c r="F7" i="27" s="1"/>
  <c r="G7" i="27" s="1"/>
  <c r="H7" i="27" s="1"/>
  <c r="I7" i="27" s="1"/>
  <c r="J7" i="27" s="1"/>
  <c r="K7" i="27" s="1"/>
  <c r="L7" i="27" s="1"/>
  <c r="M7" i="27" s="1"/>
  <c r="N7" i="27" s="1"/>
  <c r="O7" i="27" s="1"/>
  <c r="P7" i="27" s="1"/>
  <c r="Q7" i="27" s="1"/>
  <c r="R7" i="27" s="1"/>
  <c r="S7" i="27" s="1"/>
  <c r="T7" i="27" s="1"/>
  <c r="U7" i="27" s="1"/>
  <c r="V7" i="27" s="1"/>
  <c r="W7" i="27" s="1"/>
  <c r="X7" i="27" s="1"/>
  <c r="Y7" i="27" s="1"/>
  <c r="Z7" i="27" s="1"/>
  <c r="AA7" i="27" s="1"/>
  <c r="AB7" i="27" s="1"/>
  <c r="AC7" i="27" s="1"/>
  <c r="AD7" i="27" s="1"/>
  <c r="AE7" i="27" s="1"/>
  <c r="AF7" i="27" s="1"/>
  <c r="AG7" i="27" s="1"/>
  <c r="AH7" i="27" s="1"/>
  <c r="AI7" i="27" s="1"/>
  <c r="AJ7" i="27" s="1"/>
  <c r="AK7" i="27" s="1"/>
  <c r="AL7" i="27" s="1"/>
  <c r="AM7" i="27" s="1"/>
  <c r="AN7" i="27" s="1"/>
  <c r="AO7" i="27" s="1"/>
  <c r="AO92" i="26"/>
  <c r="AO93" i="26" s="1"/>
  <c r="B78" i="26"/>
  <c r="AO76" i="26"/>
  <c r="C74" i="26"/>
  <c r="D74" i="26" s="1"/>
  <c r="E74" i="26" s="1"/>
  <c r="F74" i="26" s="1"/>
  <c r="G74" i="26" s="1"/>
  <c r="H74" i="26" s="1"/>
  <c r="I74" i="26" s="1"/>
  <c r="J74" i="26" s="1"/>
  <c r="K74" i="26" s="1"/>
  <c r="L74" i="26" s="1"/>
  <c r="M74" i="26" s="1"/>
  <c r="N74" i="26" s="1"/>
  <c r="O74" i="26" s="1"/>
  <c r="P74" i="26" s="1"/>
  <c r="Q74" i="26" s="1"/>
  <c r="R74" i="26" s="1"/>
  <c r="S74" i="26" s="1"/>
  <c r="T74" i="26" s="1"/>
  <c r="U74" i="26" s="1"/>
  <c r="V74" i="26" s="1"/>
  <c r="W74" i="26" s="1"/>
  <c r="X74" i="26" s="1"/>
  <c r="Y74" i="26" s="1"/>
  <c r="Z74" i="26" s="1"/>
  <c r="AA74" i="26" s="1"/>
  <c r="AB74" i="26" s="1"/>
  <c r="AC74" i="26" s="1"/>
  <c r="AD74" i="26" s="1"/>
  <c r="AE74" i="26" s="1"/>
  <c r="AF74" i="26" s="1"/>
  <c r="AG74" i="26" s="1"/>
  <c r="AH74" i="26" s="1"/>
  <c r="AI74" i="26" s="1"/>
  <c r="AJ74" i="26" s="1"/>
  <c r="AK74" i="26" s="1"/>
  <c r="AL74" i="26" s="1"/>
  <c r="AM74" i="26" s="1"/>
  <c r="AN74" i="26" s="1"/>
  <c r="AO74" i="26" s="1"/>
  <c r="B31" i="26"/>
  <c r="B26" i="26"/>
  <c r="B20" i="26"/>
  <c r="B14" i="26"/>
  <c r="C10" i="26"/>
  <c r="D10" i="26" s="1"/>
  <c r="C7" i="26"/>
  <c r="D7" i="26" s="1"/>
  <c r="E7" i="26" s="1"/>
  <c r="F7" i="26" s="1"/>
  <c r="G7" i="26" s="1"/>
  <c r="H7" i="26" s="1"/>
  <c r="I7" i="26" s="1"/>
  <c r="J7" i="26" s="1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Y7" i="26" s="1"/>
  <c r="Z7" i="26" s="1"/>
  <c r="AA7" i="26" s="1"/>
  <c r="AB7" i="26" s="1"/>
  <c r="AC7" i="26" s="1"/>
  <c r="AD7" i="26" s="1"/>
  <c r="AE7" i="26" s="1"/>
  <c r="AF7" i="26" s="1"/>
  <c r="AG7" i="26" s="1"/>
  <c r="AH7" i="26" s="1"/>
  <c r="AI7" i="26" s="1"/>
  <c r="AJ7" i="26" s="1"/>
  <c r="AK7" i="26" s="1"/>
  <c r="AL7" i="26" s="1"/>
  <c r="AM7" i="26" s="1"/>
  <c r="AN7" i="26" s="1"/>
  <c r="AO7" i="26" s="1"/>
  <c r="K63" i="4"/>
  <c r="L63" i="4" s="1"/>
  <c r="K61" i="4"/>
  <c r="L61" i="4" s="1"/>
  <c r="K59" i="4"/>
  <c r="L59" i="4" s="1"/>
  <c r="K57" i="4"/>
  <c r="L57" i="4" s="1"/>
  <c r="K55" i="4"/>
  <c r="L55" i="4" s="1"/>
  <c r="K53" i="4"/>
  <c r="L53" i="4" s="1"/>
  <c r="I63" i="4"/>
  <c r="I61" i="4"/>
  <c r="I59" i="4"/>
  <c r="I57" i="4"/>
  <c r="I55" i="4"/>
  <c r="I53" i="4"/>
  <c r="G63" i="4"/>
  <c r="G61" i="4"/>
  <c r="G59" i="4"/>
  <c r="G57" i="4"/>
  <c r="G55" i="4"/>
  <c r="G53" i="4"/>
  <c r="J64" i="4"/>
  <c r="K64" i="4" s="1"/>
  <c r="L64" i="4" s="1"/>
  <c r="H64" i="4"/>
  <c r="I64" i="4" s="1"/>
  <c r="F64" i="4"/>
  <c r="E64" i="4" s="1"/>
  <c r="E63" i="4"/>
  <c r="E61" i="4"/>
  <c r="E59" i="4"/>
  <c r="E57" i="4"/>
  <c r="E55" i="4"/>
  <c r="E53" i="4"/>
  <c r="J62" i="4"/>
  <c r="K62" i="4" s="1"/>
  <c r="L62" i="4" s="1"/>
  <c r="H62" i="4"/>
  <c r="F62" i="4"/>
  <c r="E62" i="4" s="1"/>
  <c r="J60" i="4"/>
  <c r="K60" i="4" s="1"/>
  <c r="L60" i="4" s="1"/>
  <c r="H60" i="4"/>
  <c r="F60" i="4"/>
  <c r="J58" i="4"/>
  <c r="K58" i="4" s="1"/>
  <c r="L58" i="4" s="1"/>
  <c r="H58" i="4"/>
  <c r="F58" i="4"/>
  <c r="E58" i="4" s="1"/>
  <c r="J56" i="4"/>
  <c r="K56" i="4" s="1"/>
  <c r="L56" i="4" s="1"/>
  <c r="H56" i="4"/>
  <c r="I56" i="4" s="1"/>
  <c r="F56" i="4"/>
  <c r="E56" i="4" s="1"/>
  <c r="J54" i="4"/>
  <c r="K54" i="4" s="1"/>
  <c r="L54" i="4" s="1"/>
  <c r="H54" i="4"/>
  <c r="F54" i="4"/>
  <c r="J52" i="4"/>
  <c r="K52" i="4" s="1"/>
  <c r="L52" i="4" s="1"/>
  <c r="H52" i="4"/>
  <c r="F52" i="4"/>
  <c r="B94" i="5"/>
  <c r="Y214" i="10"/>
  <c r="X214" i="10"/>
  <c r="W214" i="10"/>
  <c r="V214" i="10"/>
  <c r="U214" i="10"/>
  <c r="T214" i="10"/>
  <c r="S214" i="10"/>
  <c r="R214" i="10"/>
  <c r="B241" i="10"/>
  <c r="B27" i="10" s="1"/>
  <c r="B199" i="10"/>
  <c r="B23" i="10" s="1"/>
  <c r="B157" i="10"/>
  <c r="B19" i="10" s="1"/>
  <c r="B115" i="10"/>
  <c r="B15" i="10" s="1"/>
  <c r="B73" i="10"/>
  <c r="B11" i="10" s="1"/>
  <c r="A242" i="10"/>
  <c r="A243" i="10" s="1"/>
  <c r="A244" i="10" s="1"/>
  <c r="A245" i="10" s="1"/>
  <c r="A246" i="10" s="1"/>
  <c r="A247" i="10" s="1"/>
  <c r="A248" i="10" s="1"/>
  <c r="A249" i="10" s="1"/>
  <c r="A250" i="10" s="1"/>
  <c r="A251" i="10" s="1"/>
  <c r="A252" i="10" s="1"/>
  <c r="A253" i="10" s="1"/>
  <c r="A254" i="10" s="1"/>
  <c r="A255" i="10" s="1"/>
  <c r="A256" i="10" s="1"/>
  <c r="A257" i="10" s="1"/>
  <c r="A258" i="10" s="1"/>
  <c r="A259" i="10" s="1"/>
  <c r="A260" i="10" s="1"/>
  <c r="A261" i="10" s="1"/>
  <c r="A262" i="10" s="1"/>
  <c r="A263" i="10" s="1"/>
  <c r="A264" i="10" s="1"/>
  <c r="A265" i="10" s="1"/>
  <c r="A266" i="10" s="1"/>
  <c r="A267" i="10" s="1"/>
  <c r="A268" i="10" s="1"/>
  <c r="A269" i="10" s="1"/>
  <c r="A270" i="10" s="1"/>
  <c r="A271" i="10" s="1"/>
  <c r="A272" i="10" s="1"/>
  <c r="A273" i="10" s="1"/>
  <c r="A274" i="10" s="1"/>
  <c r="A275" i="10" s="1"/>
  <c r="A276" i="10" s="1"/>
  <c r="A277" i="10" s="1"/>
  <c r="A278" i="10" s="1"/>
  <c r="A279" i="10" s="1"/>
  <c r="A280" i="10" s="1"/>
  <c r="C240" i="10"/>
  <c r="D240" i="10" s="1"/>
  <c r="E240" i="10" s="1"/>
  <c r="F240" i="10" s="1"/>
  <c r="G240" i="10" s="1"/>
  <c r="H240" i="10" s="1"/>
  <c r="I240" i="10" s="1"/>
  <c r="J240" i="10" s="1"/>
  <c r="K240" i="10" s="1"/>
  <c r="L240" i="10" s="1"/>
  <c r="M240" i="10" s="1"/>
  <c r="N240" i="10" s="1"/>
  <c r="O240" i="10" s="1"/>
  <c r="P240" i="10" s="1"/>
  <c r="Q240" i="10" s="1"/>
  <c r="R240" i="10" s="1"/>
  <c r="S240" i="10" s="1"/>
  <c r="T240" i="10" s="1"/>
  <c r="U240" i="10" s="1"/>
  <c r="V240" i="10" s="1"/>
  <c r="W240" i="10" s="1"/>
  <c r="X240" i="10" s="1"/>
  <c r="Y240" i="10" s="1"/>
  <c r="Z240" i="10" s="1"/>
  <c r="AA240" i="10" s="1"/>
  <c r="AB240" i="10" s="1"/>
  <c r="AC240" i="10" s="1"/>
  <c r="AD240" i="10" s="1"/>
  <c r="AE240" i="10" s="1"/>
  <c r="AF240" i="10" s="1"/>
  <c r="AG240" i="10" s="1"/>
  <c r="AH240" i="10" s="1"/>
  <c r="AI240" i="10" s="1"/>
  <c r="AJ240" i="10" s="1"/>
  <c r="AK240" i="10" s="1"/>
  <c r="AL240" i="10" s="1"/>
  <c r="AM240" i="10" s="1"/>
  <c r="AN240" i="10" s="1"/>
  <c r="AO240" i="10" s="1"/>
  <c r="AP240" i="10" s="1"/>
  <c r="AQ240" i="10" s="1"/>
  <c r="AR240" i="10" s="1"/>
  <c r="AS240" i="10" s="1"/>
  <c r="AT240" i="10" s="1"/>
  <c r="AU240" i="10" s="1"/>
  <c r="AV240" i="10" s="1"/>
  <c r="AW240" i="10" s="1"/>
  <c r="AX240" i="10" s="1"/>
  <c r="AY240" i="10" s="1"/>
  <c r="AZ240" i="10" s="1"/>
  <c r="BA240" i="10" s="1"/>
  <c r="BB240" i="10" s="1"/>
  <c r="BC240" i="10" s="1"/>
  <c r="BD240" i="10" s="1"/>
  <c r="A200" i="10"/>
  <c r="A201" i="10" s="1"/>
  <c r="A202" i="10" s="1"/>
  <c r="A203" i="10" s="1"/>
  <c r="A204" i="10" s="1"/>
  <c r="A205" i="10" s="1"/>
  <c r="A206" i="10" s="1"/>
  <c r="A207" i="10" s="1"/>
  <c r="A208" i="10" s="1"/>
  <c r="A209" i="10" s="1"/>
  <c r="A210" i="10" s="1"/>
  <c r="A211" i="10" s="1"/>
  <c r="A212" i="10" s="1"/>
  <c r="A213" i="10" s="1"/>
  <c r="A214" i="10" s="1"/>
  <c r="A215" i="10" s="1"/>
  <c r="A216" i="10" s="1"/>
  <c r="A217" i="10" s="1"/>
  <c r="A218" i="10" s="1"/>
  <c r="A219" i="10" s="1"/>
  <c r="A220" i="10" s="1"/>
  <c r="A221" i="10" s="1"/>
  <c r="A222" i="10" s="1"/>
  <c r="A223" i="10" s="1"/>
  <c r="A224" i="10" s="1"/>
  <c r="A225" i="10" s="1"/>
  <c r="A226" i="10" s="1"/>
  <c r="A227" i="10" s="1"/>
  <c r="A228" i="10" s="1"/>
  <c r="A229" i="10" s="1"/>
  <c r="A230" i="10" s="1"/>
  <c r="A231" i="10" s="1"/>
  <c r="A232" i="10" s="1"/>
  <c r="A233" i="10" s="1"/>
  <c r="A234" i="10" s="1"/>
  <c r="A235" i="10" s="1"/>
  <c r="A236" i="10" s="1"/>
  <c r="A237" i="10" s="1"/>
  <c r="A238" i="10" s="1"/>
  <c r="C198" i="10"/>
  <c r="D198" i="10" s="1"/>
  <c r="E198" i="10" s="1"/>
  <c r="F198" i="10" s="1"/>
  <c r="G198" i="10" s="1"/>
  <c r="H198" i="10" s="1"/>
  <c r="I198" i="10" s="1"/>
  <c r="J198" i="10" s="1"/>
  <c r="K198" i="10" s="1"/>
  <c r="L198" i="10" s="1"/>
  <c r="M198" i="10" s="1"/>
  <c r="N198" i="10" s="1"/>
  <c r="O198" i="10" s="1"/>
  <c r="P198" i="10" s="1"/>
  <c r="Q198" i="10" s="1"/>
  <c r="R198" i="10" s="1"/>
  <c r="S198" i="10" s="1"/>
  <c r="T198" i="10" s="1"/>
  <c r="U198" i="10" s="1"/>
  <c r="V198" i="10" s="1"/>
  <c r="W198" i="10" s="1"/>
  <c r="X198" i="10" s="1"/>
  <c r="Y198" i="10" s="1"/>
  <c r="Z198" i="10" s="1"/>
  <c r="AA198" i="10" s="1"/>
  <c r="AB198" i="10" s="1"/>
  <c r="AC198" i="10" s="1"/>
  <c r="AD198" i="10" s="1"/>
  <c r="AE198" i="10" s="1"/>
  <c r="AF198" i="10" s="1"/>
  <c r="AG198" i="10" s="1"/>
  <c r="AH198" i="10" s="1"/>
  <c r="AI198" i="10" s="1"/>
  <c r="AJ198" i="10" s="1"/>
  <c r="AK198" i="10" s="1"/>
  <c r="AL198" i="10" s="1"/>
  <c r="AM198" i="10" s="1"/>
  <c r="AN198" i="10" s="1"/>
  <c r="AO198" i="10" s="1"/>
  <c r="AP198" i="10" s="1"/>
  <c r="AQ198" i="10" s="1"/>
  <c r="AR198" i="10" s="1"/>
  <c r="AS198" i="10" s="1"/>
  <c r="AT198" i="10" s="1"/>
  <c r="AU198" i="10" s="1"/>
  <c r="AV198" i="10" s="1"/>
  <c r="AW198" i="10" s="1"/>
  <c r="AX198" i="10" s="1"/>
  <c r="AY198" i="10" s="1"/>
  <c r="AZ198" i="10" s="1"/>
  <c r="BA198" i="10" s="1"/>
  <c r="BB198" i="10" s="1"/>
  <c r="BC198" i="10" s="1"/>
  <c r="BD198" i="10" s="1"/>
  <c r="A158" i="10"/>
  <c r="A159" i="10" s="1"/>
  <c r="A160" i="10" s="1"/>
  <c r="A161" i="10" s="1"/>
  <c r="A162" i="10" s="1"/>
  <c r="A163" i="10" s="1"/>
  <c r="A164" i="10" s="1"/>
  <c r="A165" i="10" s="1"/>
  <c r="A166" i="10" s="1"/>
  <c r="A167" i="10" s="1"/>
  <c r="A168" i="10" s="1"/>
  <c r="A169" i="10" s="1"/>
  <c r="A170" i="10" s="1"/>
  <c r="A171" i="10" s="1"/>
  <c r="A172" i="10" s="1"/>
  <c r="A173" i="10" s="1"/>
  <c r="A174" i="10" s="1"/>
  <c r="A175" i="10" s="1"/>
  <c r="A176" i="10" s="1"/>
  <c r="A177" i="10" s="1"/>
  <c r="A178" i="10" s="1"/>
  <c r="A179" i="10" s="1"/>
  <c r="A180" i="10" s="1"/>
  <c r="A181" i="10" s="1"/>
  <c r="A182" i="10" s="1"/>
  <c r="A183" i="10" s="1"/>
  <c r="A184" i="10" s="1"/>
  <c r="A185" i="10" s="1"/>
  <c r="A186" i="10" s="1"/>
  <c r="A187" i="10" s="1"/>
  <c r="A188" i="10" s="1"/>
  <c r="A189" i="10" s="1"/>
  <c r="A190" i="10" s="1"/>
  <c r="A191" i="10" s="1"/>
  <c r="A192" i="10" s="1"/>
  <c r="A193" i="10" s="1"/>
  <c r="A194" i="10" s="1"/>
  <c r="A195" i="10" s="1"/>
  <c r="A196" i="10" s="1"/>
  <c r="C156" i="10"/>
  <c r="D156" i="10" s="1"/>
  <c r="E156" i="10" s="1"/>
  <c r="F156" i="10" s="1"/>
  <c r="G156" i="10" s="1"/>
  <c r="H156" i="10" s="1"/>
  <c r="I156" i="10" s="1"/>
  <c r="J156" i="10" s="1"/>
  <c r="K156" i="10" s="1"/>
  <c r="L156" i="10" s="1"/>
  <c r="M156" i="10" s="1"/>
  <c r="N156" i="10" s="1"/>
  <c r="O156" i="10" s="1"/>
  <c r="P156" i="10" s="1"/>
  <c r="Q156" i="10" s="1"/>
  <c r="R156" i="10" s="1"/>
  <c r="S156" i="10" s="1"/>
  <c r="T156" i="10" s="1"/>
  <c r="U156" i="10" s="1"/>
  <c r="V156" i="10" s="1"/>
  <c r="W156" i="10" s="1"/>
  <c r="X156" i="10" s="1"/>
  <c r="Y156" i="10" s="1"/>
  <c r="Z156" i="10" s="1"/>
  <c r="AA156" i="10" s="1"/>
  <c r="AB156" i="10" s="1"/>
  <c r="AC156" i="10" s="1"/>
  <c r="AD156" i="10" s="1"/>
  <c r="AE156" i="10" s="1"/>
  <c r="AF156" i="10" s="1"/>
  <c r="AG156" i="10" s="1"/>
  <c r="AH156" i="10" s="1"/>
  <c r="AI156" i="10" s="1"/>
  <c r="AJ156" i="10" s="1"/>
  <c r="AK156" i="10" s="1"/>
  <c r="AL156" i="10" s="1"/>
  <c r="AM156" i="10" s="1"/>
  <c r="AN156" i="10" s="1"/>
  <c r="AO156" i="10" s="1"/>
  <c r="AP156" i="10" s="1"/>
  <c r="AQ156" i="10" s="1"/>
  <c r="AR156" i="10" s="1"/>
  <c r="AS156" i="10" s="1"/>
  <c r="AT156" i="10" s="1"/>
  <c r="AU156" i="10" s="1"/>
  <c r="AV156" i="10" s="1"/>
  <c r="AW156" i="10" s="1"/>
  <c r="AX156" i="10" s="1"/>
  <c r="AY156" i="10" s="1"/>
  <c r="AZ156" i="10" s="1"/>
  <c r="BA156" i="10" s="1"/>
  <c r="BB156" i="10" s="1"/>
  <c r="BC156" i="10" s="1"/>
  <c r="BD156" i="10" s="1"/>
  <c r="A116" i="10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C114" i="10"/>
  <c r="D114" i="10" s="1"/>
  <c r="E114" i="10" s="1"/>
  <c r="F114" i="10" s="1"/>
  <c r="G114" i="10" s="1"/>
  <c r="H114" i="10" s="1"/>
  <c r="I114" i="10" s="1"/>
  <c r="J114" i="10" s="1"/>
  <c r="K114" i="10" s="1"/>
  <c r="L114" i="10" s="1"/>
  <c r="M114" i="10" s="1"/>
  <c r="N114" i="10" s="1"/>
  <c r="O114" i="10" s="1"/>
  <c r="P114" i="10" s="1"/>
  <c r="Q114" i="10" s="1"/>
  <c r="R114" i="10" s="1"/>
  <c r="S114" i="10" s="1"/>
  <c r="T114" i="10" s="1"/>
  <c r="U114" i="10" s="1"/>
  <c r="V114" i="10" s="1"/>
  <c r="W114" i="10" s="1"/>
  <c r="X114" i="10" s="1"/>
  <c r="Y114" i="10" s="1"/>
  <c r="Z114" i="10" s="1"/>
  <c r="AA114" i="10" s="1"/>
  <c r="AB114" i="10" s="1"/>
  <c r="AC114" i="10" s="1"/>
  <c r="AD114" i="10" s="1"/>
  <c r="AE114" i="10" s="1"/>
  <c r="AF114" i="10" s="1"/>
  <c r="AG114" i="10" s="1"/>
  <c r="AH114" i="10" s="1"/>
  <c r="AI114" i="10" s="1"/>
  <c r="AJ114" i="10" s="1"/>
  <c r="AK114" i="10" s="1"/>
  <c r="AL114" i="10" s="1"/>
  <c r="AM114" i="10" s="1"/>
  <c r="AN114" i="10" s="1"/>
  <c r="AO114" i="10" s="1"/>
  <c r="AP114" i="10" s="1"/>
  <c r="AQ114" i="10" s="1"/>
  <c r="AR114" i="10" s="1"/>
  <c r="AS114" i="10" s="1"/>
  <c r="AT114" i="10" s="1"/>
  <c r="AU114" i="10" s="1"/>
  <c r="AV114" i="10" s="1"/>
  <c r="AW114" i="10" s="1"/>
  <c r="AX114" i="10" s="1"/>
  <c r="AY114" i="10" s="1"/>
  <c r="AZ114" i="10" s="1"/>
  <c r="BA114" i="10" s="1"/>
  <c r="BB114" i="10" s="1"/>
  <c r="BC114" i="10" s="1"/>
  <c r="BD114" i="10" s="1"/>
  <c r="A74" i="10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C72" i="10"/>
  <c r="D72" i="10" s="1"/>
  <c r="E72" i="10" s="1"/>
  <c r="F72" i="10" s="1"/>
  <c r="G72" i="10" s="1"/>
  <c r="H72" i="10" s="1"/>
  <c r="I72" i="10" s="1"/>
  <c r="J72" i="10" s="1"/>
  <c r="K72" i="10" s="1"/>
  <c r="L72" i="10" s="1"/>
  <c r="M72" i="10" s="1"/>
  <c r="N72" i="10" s="1"/>
  <c r="O72" i="10" s="1"/>
  <c r="P72" i="10" s="1"/>
  <c r="Q72" i="10" s="1"/>
  <c r="R72" i="10" s="1"/>
  <c r="S72" i="10" s="1"/>
  <c r="T72" i="10" s="1"/>
  <c r="U72" i="10" s="1"/>
  <c r="V72" i="10" s="1"/>
  <c r="W72" i="10" s="1"/>
  <c r="X72" i="10" s="1"/>
  <c r="Y72" i="10" s="1"/>
  <c r="Z72" i="10" s="1"/>
  <c r="AA72" i="10" s="1"/>
  <c r="AB72" i="10" s="1"/>
  <c r="AC72" i="10" s="1"/>
  <c r="AD72" i="10" s="1"/>
  <c r="AE72" i="10" s="1"/>
  <c r="AF72" i="10" s="1"/>
  <c r="AG72" i="10" s="1"/>
  <c r="AH72" i="10" s="1"/>
  <c r="AI72" i="10" s="1"/>
  <c r="AJ72" i="10" s="1"/>
  <c r="AK72" i="10" s="1"/>
  <c r="AL72" i="10" s="1"/>
  <c r="AM72" i="10" s="1"/>
  <c r="AN72" i="10" s="1"/>
  <c r="AO72" i="10" s="1"/>
  <c r="AP72" i="10" s="1"/>
  <c r="AQ72" i="10" s="1"/>
  <c r="AR72" i="10" s="1"/>
  <c r="AS72" i="10" s="1"/>
  <c r="AT72" i="10" s="1"/>
  <c r="AU72" i="10" s="1"/>
  <c r="AV72" i="10" s="1"/>
  <c r="AW72" i="10" s="1"/>
  <c r="AX72" i="10" s="1"/>
  <c r="AY72" i="10" s="1"/>
  <c r="AZ72" i="10" s="1"/>
  <c r="BA72" i="10" s="1"/>
  <c r="BB72" i="10" s="1"/>
  <c r="BC72" i="10" s="1"/>
  <c r="BD72" i="10" s="1"/>
  <c r="C30" i="10"/>
  <c r="D30" i="10" s="1"/>
  <c r="E30" i="10" s="1"/>
  <c r="F30" i="10" s="1"/>
  <c r="G30" i="10" s="1"/>
  <c r="H30" i="10" s="1"/>
  <c r="I30" i="10" s="1"/>
  <c r="J30" i="10" s="1"/>
  <c r="K30" i="10" s="1"/>
  <c r="L30" i="10" s="1"/>
  <c r="M30" i="10" s="1"/>
  <c r="N30" i="10" s="1"/>
  <c r="O30" i="10" s="1"/>
  <c r="P30" i="10" s="1"/>
  <c r="Q30" i="10" s="1"/>
  <c r="R30" i="10" s="1"/>
  <c r="S30" i="10" s="1"/>
  <c r="T30" i="10" s="1"/>
  <c r="U30" i="10" s="1"/>
  <c r="V30" i="10" s="1"/>
  <c r="W30" i="10" s="1"/>
  <c r="X30" i="10" s="1"/>
  <c r="Y30" i="10" s="1"/>
  <c r="Z30" i="10" s="1"/>
  <c r="AA30" i="10" s="1"/>
  <c r="AB30" i="10" s="1"/>
  <c r="AC30" i="10" s="1"/>
  <c r="AD30" i="10" s="1"/>
  <c r="AE30" i="10" s="1"/>
  <c r="AF30" i="10" s="1"/>
  <c r="AG30" i="10" s="1"/>
  <c r="AH30" i="10" s="1"/>
  <c r="AI30" i="10" s="1"/>
  <c r="AJ30" i="10" s="1"/>
  <c r="AK30" i="10" s="1"/>
  <c r="AL30" i="10" s="1"/>
  <c r="AM30" i="10" s="1"/>
  <c r="AN30" i="10" s="1"/>
  <c r="AO30" i="10" s="1"/>
  <c r="AP30" i="10" s="1"/>
  <c r="AQ30" i="10" s="1"/>
  <c r="AR30" i="10" s="1"/>
  <c r="AS30" i="10" s="1"/>
  <c r="AT30" i="10" s="1"/>
  <c r="AU30" i="10" s="1"/>
  <c r="AV30" i="10" s="1"/>
  <c r="AW30" i="10" s="1"/>
  <c r="AX30" i="10" s="1"/>
  <c r="AY30" i="10" s="1"/>
  <c r="AZ30" i="10" s="1"/>
  <c r="BA30" i="10" s="1"/>
  <c r="BB30" i="10" s="1"/>
  <c r="BC30" i="10" s="1"/>
  <c r="BD30" i="10" s="1"/>
  <c r="BD26" i="10"/>
  <c r="BC26" i="10"/>
  <c r="BB26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BD22" i="10"/>
  <c r="BC22" i="10"/>
  <c r="BB22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BD18" i="10"/>
  <c r="BC18" i="10"/>
  <c r="BB18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BD14" i="10"/>
  <c r="BC14" i="10"/>
  <c r="BB14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BD10" i="10"/>
  <c r="BC10" i="10"/>
  <c r="BB10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32" i="10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B14" i="4"/>
  <c r="F4" i="4" l="1"/>
  <c r="E5" i="4"/>
  <c r="E6" i="4" s="1"/>
  <c r="E7" i="4" s="1"/>
  <c r="G52" i="4"/>
  <c r="I62" i="4"/>
  <c r="G54" i="4"/>
  <c r="I54" i="4"/>
  <c r="G60" i="4"/>
  <c r="G58" i="4"/>
  <c r="E52" i="4"/>
  <c r="G62" i="4"/>
  <c r="E60" i="4"/>
  <c r="F32" i="5"/>
  <c r="E8" i="27"/>
  <c r="E8" i="26"/>
  <c r="C157" i="10"/>
  <c r="D157" i="10" s="1"/>
  <c r="E157" i="10" s="1"/>
  <c r="F157" i="10" s="1"/>
  <c r="G157" i="10" s="1"/>
  <c r="H157" i="10" s="1"/>
  <c r="I157" i="10" s="1"/>
  <c r="J157" i="10" s="1"/>
  <c r="K157" i="10" s="1"/>
  <c r="L157" i="10" s="1"/>
  <c r="M157" i="10" s="1"/>
  <c r="N157" i="10" s="1"/>
  <c r="O157" i="10" s="1"/>
  <c r="P157" i="10" s="1"/>
  <c r="Q157" i="10" s="1"/>
  <c r="C199" i="10"/>
  <c r="D199" i="10" s="1"/>
  <c r="E199" i="10" s="1"/>
  <c r="F199" i="10" s="1"/>
  <c r="G199" i="10" s="1"/>
  <c r="H199" i="10" s="1"/>
  <c r="I199" i="10" s="1"/>
  <c r="J199" i="10" s="1"/>
  <c r="K199" i="10" s="1"/>
  <c r="L199" i="10" s="1"/>
  <c r="M199" i="10" s="1"/>
  <c r="N199" i="10" s="1"/>
  <c r="O199" i="10" s="1"/>
  <c r="P199" i="10" s="1"/>
  <c r="Q199" i="10" s="1"/>
  <c r="E54" i="4"/>
  <c r="I58" i="4"/>
  <c r="G56" i="4"/>
  <c r="G64" i="4"/>
  <c r="I52" i="4"/>
  <c r="I60" i="4"/>
  <c r="K6" i="5"/>
  <c r="P22" i="5" s="1"/>
  <c r="C241" i="10"/>
  <c r="D241" i="10" s="1"/>
  <c r="E241" i="10" s="1"/>
  <c r="F241" i="10" s="1"/>
  <c r="G241" i="10" s="1"/>
  <c r="H241" i="10" s="1"/>
  <c r="I241" i="10" s="1"/>
  <c r="J241" i="10" s="1"/>
  <c r="K241" i="10" s="1"/>
  <c r="L241" i="10" s="1"/>
  <c r="M241" i="10" s="1"/>
  <c r="N241" i="10" s="1"/>
  <c r="O241" i="10" s="1"/>
  <c r="P241" i="10" s="1"/>
  <c r="Q241" i="10" s="1"/>
  <c r="C115" i="10"/>
  <c r="D115" i="10" s="1"/>
  <c r="E115" i="10" s="1"/>
  <c r="F115" i="10" s="1"/>
  <c r="G115" i="10" s="1"/>
  <c r="H115" i="10" s="1"/>
  <c r="I115" i="10" s="1"/>
  <c r="J115" i="10" s="1"/>
  <c r="K115" i="10" s="1"/>
  <c r="L115" i="10" s="1"/>
  <c r="M115" i="10" s="1"/>
  <c r="N115" i="10" s="1"/>
  <c r="O115" i="10" s="1"/>
  <c r="P115" i="10" s="1"/>
  <c r="Q115" i="10" s="1"/>
  <c r="C73" i="10"/>
  <c r="D73" i="10" s="1"/>
  <c r="E73" i="10" s="1"/>
  <c r="F73" i="10" s="1"/>
  <c r="G73" i="10" s="1"/>
  <c r="H73" i="10" s="1"/>
  <c r="I73" i="10" s="1"/>
  <c r="J73" i="10" s="1"/>
  <c r="K73" i="10" s="1"/>
  <c r="L73" i="10" s="1"/>
  <c r="M73" i="10" s="1"/>
  <c r="N73" i="10" s="1"/>
  <c r="O73" i="10" s="1"/>
  <c r="P73" i="10" s="1"/>
  <c r="Q73" i="10" s="1"/>
  <c r="E10" i="27"/>
  <c r="E10" i="26"/>
  <c r="B10" i="4"/>
  <c r="B12" i="4" s="1"/>
  <c r="K40" i="4"/>
  <c r="K41" i="4" s="1"/>
  <c r="J40" i="4"/>
  <c r="J41" i="4" s="1"/>
  <c r="J42" i="4" s="1"/>
  <c r="J43" i="4" s="1"/>
  <c r="I40" i="4"/>
  <c r="I41" i="4" s="1"/>
  <c r="H40" i="4"/>
  <c r="H41" i="4" s="1"/>
  <c r="C142" i="5"/>
  <c r="D142" i="5" s="1"/>
  <c r="E142" i="5" s="1"/>
  <c r="F142" i="5" s="1"/>
  <c r="G142" i="5" s="1"/>
  <c r="H142" i="5" s="1"/>
  <c r="I142" i="5" s="1"/>
  <c r="J142" i="5" s="1"/>
  <c r="K142" i="5" s="1"/>
  <c r="L142" i="5" s="1"/>
  <c r="M142" i="5" s="1"/>
  <c r="N142" i="5" s="1"/>
  <c r="O142" i="5" s="1"/>
  <c r="P142" i="5" s="1"/>
  <c r="Q142" i="5" s="1"/>
  <c r="R142" i="5" s="1"/>
  <c r="S142" i="5" s="1"/>
  <c r="T142" i="5" s="1"/>
  <c r="U142" i="5" s="1"/>
  <c r="V142" i="5" s="1"/>
  <c r="W142" i="5" s="1"/>
  <c r="X142" i="5" s="1"/>
  <c r="Y142" i="5" s="1"/>
  <c r="Z142" i="5" s="1"/>
  <c r="AA142" i="5" s="1"/>
  <c r="AB142" i="5" s="1"/>
  <c r="AC142" i="5" s="1"/>
  <c r="AD142" i="5" s="1"/>
  <c r="AE142" i="5" s="1"/>
  <c r="AF142" i="5" s="1"/>
  <c r="AG142" i="5" s="1"/>
  <c r="AH142" i="5" s="1"/>
  <c r="AI142" i="5" s="1"/>
  <c r="AJ142" i="5" s="1"/>
  <c r="AK142" i="5" s="1"/>
  <c r="AL142" i="5" s="1"/>
  <c r="AM142" i="5" s="1"/>
  <c r="AN142" i="5" s="1"/>
  <c r="AO142" i="5" s="1"/>
  <c r="AO144" i="5"/>
  <c r="B146" i="5"/>
  <c r="AO168" i="5"/>
  <c r="AO169" i="5" s="1"/>
  <c r="AO160" i="5"/>
  <c r="AO161" i="5" s="1"/>
  <c r="B99" i="5"/>
  <c r="B63" i="27" s="1"/>
  <c r="G4" i="4" l="1"/>
  <c r="F5" i="4"/>
  <c r="F6" i="4" s="1"/>
  <c r="F7" i="4" s="1"/>
  <c r="G32" i="5"/>
  <c r="F8" i="26"/>
  <c r="F8" i="27"/>
  <c r="F10" i="27"/>
  <c r="B131" i="5"/>
  <c r="B63" i="26"/>
  <c r="F10" i="26"/>
  <c r="C59" i="4"/>
  <c r="H4" i="4" l="1"/>
  <c r="G5" i="4"/>
  <c r="G6" i="4" s="1"/>
  <c r="G7" i="4" s="1"/>
  <c r="H32" i="5"/>
  <c r="G8" i="27"/>
  <c r="G8" i="26"/>
  <c r="G10" i="27"/>
  <c r="G10" i="26"/>
  <c r="I4" i="4" l="1"/>
  <c r="H5" i="4"/>
  <c r="H6" i="4" s="1"/>
  <c r="H7" i="4" s="1"/>
  <c r="I32" i="5"/>
  <c r="H8" i="27"/>
  <c r="H8" i="26"/>
  <c r="H10" i="27"/>
  <c r="H10" i="26"/>
  <c r="B3" i="6"/>
  <c r="AF241" i="9"/>
  <c r="AE241" i="9"/>
  <c r="AF233" i="9"/>
  <c r="AF225" i="9"/>
  <c r="AE233" i="9" s="1"/>
  <c r="AD241" i="9" s="1"/>
  <c r="AF217" i="9"/>
  <c r="AE225" i="9" s="1"/>
  <c r="AD233" i="9" s="1"/>
  <c r="AC241" i="9" s="1"/>
  <c r="AF209" i="9"/>
  <c r="AE217" i="9" s="1"/>
  <c r="AD225" i="9" s="1"/>
  <c r="AC233" i="9" s="1"/>
  <c r="AB241" i="9" s="1"/>
  <c r="AF201" i="9"/>
  <c r="AE209" i="9" s="1"/>
  <c r="AD217" i="9" s="1"/>
  <c r="AC225" i="9" s="1"/>
  <c r="AB233" i="9" s="1"/>
  <c r="AA241" i="9" s="1"/>
  <c r="AF193" i="9"/>
  <c r="AE201" i="9" s="1"/>
  <c r="AD209" i="9" s="1"/>
  <c r="AC217" i="9" s="1"/>
  <c r="AB225" i="9" s="1"/>
  <c r="AA233" i="9" s="1"/>
  <c r="Z241" i="9" s="1"/>
  <c r="AF185" i="9"/>
  <c r="AE193" i="9" s="1"/>
  <c r="AD201" i="9" s="1"/>
  <c r="AC209" i="9" s="1"/>
  <c r="AB217" i="9" s="1"/>
  <c r="AA225" i="9" s="1"/>
  <c r="Z233" i="9" s="1"/>
  <c r="Y241" i="9" s="1"/>
  <c r="AF177" i="9"/>
  <c r="AE185" i="9" s="1"/>
  <c r="AD193" i="9" s="1"/>
  <c r="AC201" i="9" s="1"/>
  <c r="AB209" i="9" s="1"/>
  <c r="AA217" i="9" s="1"/>
  <c r="Z225" i="9" s="1"/>
  <c r="Y233" i="9" s="1"/>
  <c r="X241" i="9" s="1"/>
  <c r="AE177" i="9"/>
  <c r="AD185" i="9" s="1"/>
  <c r="AC193" i="9" s="1"/>
  <c r="AB201" i="9" s="1"/>
  <c r="AA209" i="9" s="1"/>
  <c r="Z217" i="9" s="1"/>
  <c r="Y225" i="9" s="1"/>
  <c r="X233" i="9" s="1"/>
  <c r="W241" i="9" s="1"/>
  <c r="AA177" i="9"/>
  <c r="Z185" i="9" s="1"/>
  <c r="Y193" i="9" s="1"/>
  <c r="X201" i="9" s="1"/>
  <c r="W209" i="9" s="1"/>
  <c r="V217" i="9" s="1"/>
  <c r="U225" i="9" s="1"/>
  <c r="T233" i="9" s="1"/>
  <c r="S241" i="9" s="1"/>
  <c r="AF169" i="9"/>
  <c r="AF161" i="9"/>
  <c r="AE169" i="9" s="1"/>
  <c r="AD177" i="9" s="1"/>
  <c r="AC185" i="9" s="1"/>
  <c r="AB193" i="9" s="1"/>
  <c r="AA201" i="9" s="1"/>
  <c r="Z209" i="9" s="1"/>
  <c r="Y217" i="9" s="1"/>
  <c r="X225" i="9" s="1"/>
  <c r="W233" i="9" s="1"/>
  <c r="V241" i="9" s="1"/>
  <c r="AF153" i="9"/>
  <c r="AE161" i="9" s="1"/>
  <c r="AD169" i="9" s="1"/>
  <c r="AC177" i="9" s="1"/>
  <c r="AB185" i="9" s="1"/>
  <c r="AA193" i="9" s="1"/>
  <c r="Z201" i="9" s="1"/>
  <c r="Y209" i="9" s="1"/>
  <c r="X217" i="9" s="1"/>
  <c r="W225" i="9" s="1"/>
  <c r="V233" i="9" s="1"/>
  <c r="U241" i="9" s="1"/>
  <c r="AE153" i="9"/>
  <c r="AD161" i="9" s="1"/>
  <c r="AC169" i="9" s="1"/>
  <c r="AB177" i="9" s="1"/>
  <c r="AA185" i="9" s="1"/>
  <c r="Z193" i="9" s="1"/>
  <c r="Y201" i="9" s="1"/>
  <c r="X209" i="9" s="1"/>
  <c r="W217" i="9" s="1"/>
  <c r="V225" i="9" s="1"/>
  <c r="U233" i="9" s="1"/>
  <c r="T241" i="9" s="1"/>
  <c r="AF145" i="9"/>
  <c r="AF137" i="9"/>
  <c r="AE145" i="9" s="1"/>
  <c r="AD153" i="9" s="1"/>
  <c r="AC161" i="9" s="1"/>
  <c r="AB169" i="9" s="1"/>
  <c r="AF129" i="9"/>
  <c r="AE137" i="9" s="1"/>
  <c r="AD145" i="9" s="1"/>
  <c r="AC153" i="9" s="1"/>
  <c r="AB161" i="9" s="1"/>
  <c r="AA169" i="9" s="1"/>
  <c r="Z177" i="9" s="1"/>
  <c r="Y185" i="9" s="1"/>
  <c r="X193" i="9" s="1"/>
  <c r="W201" i="9" s="1"/>
  <c r="V209" i="9" s="1"/>
  <c r="U217" i="9" s="1"/>
  <c r="T225" i="9" s="1"/>
  <c r="S233" i="9" s="1"/>
  <c r="R241" i="9" s="1"/>
  <c r="AF121" i="9"/>
  <c r="AE129" i="9" s="1"/>
  <c r="AD137" i="9" s="1"/>
  <c r="AC145" i="9" s="1"/>
  <c r="AB153" i="9" s="1"/>
  <c r="AA161" i="9" s="1"/>
  <c r="Z169" i="9" s="1"/>
  <c r="Y177" i="9" s="1"/>
  <c r="X185" i="9" s="1"/>
  <c r="W193" i="9" s="1"/>
  <c r="V201" i="9" s="1"/>
  <c r="U209" i="9" s="1"/>
  <c r="T217" i="9" s="1"/>
  <c r="S225" i="9" s="1"/>
  <c r="R233" i="9" s="1"/>
  <c r="Q241" i="9" s="1"/>
  <c r="X121" i="9"/>
  <c r="W129" i="9" s="1"/>
  <c r="V137" i="9" s="1"/>
  <c r="U145" i="9" s="1"/>
  <c r="T153" i="9" s="1"/>
  <c r="S161" i="9" s="1"/>
  <c r="R169" i="9" s="1"/>
  <c r="Q177" i="9" s="1"/>
  <c r="P185" i="9" s="1"/>
  <c r="O193" i="9" s="1"/>
  <c r="N201" i="9" s="1"/>
  <c r="M209" i="9" s="1"/>
  <c r="L217" i="9" s="1"/>
  <c r="K225" i="9" s="1"/>
  <c r="J233" i="9" s="1"/>
  <c r="I241" i="9" s="1"/>
  <c r="AF113" i="9"/>
  <c r="AE121" i="9" s="1"/>
  <c r="AD129" i="9" s="1"/>
  <c r="AC137" i="9" s="1"/>
  <c r="AB145" i="9" s="1"/>
  <c r="AA153" i="9" s="1"/>
  <c r="Z161" i="9" s="1"/>
  <c r="Y169" i="9" s="1"/>
  <c r="X177" i="9" s="1"/>
  <c r="W185" i="9" s="1"/>
  <c r="V193" i="9" s="1"/>
  <c r="U201" i="9" s="1"/>
  <c r="T209" i="9" s="1"/>
  <c r="S217" i="9" s="1"/>
  <c r="R225" i="9" s="1"/>
  <c r="Q233" i="9" s="1"/>
  <c r="P241" i="9" s="1"/>
  <c r="AF105" i="9"/>
  <c r="AE113" i="9" s="1"/>
  <c r="AD121" i="9" s="1"/>
  <c r="AC129" i="9" s="1"/>
  <c r="AB137" i="9" s="1"/>
  <c r="AA145" i="9" s="1"/>
  <c r="Z153" i="9" s="1"/>
  <c r="Y161" i="9" s="1"/>
  <c r="X169" i="9" s="1"/>
  <c r="W177" i="9" s="1"/>
  <c r="V185" i="9" s="1"/>
  <c r="U193" i="9" s="1"/>
  <c r="T201" i="9" s="1"/>
  <c r="S209" i="9" s="1"/>
  <c r="R217" i="9" s="1"/>
  <c r="Q225" i="9" s="1"/>
  <c r="P233" i="9" s="1"/>
  <c r="O241" i="9" s="1"/>
  <c r="AE105" i="9"/>
  <c r="AD113" i="9" s="1"/>
  <c r="AC121" i="9" s="1"/>
  <c r="AB129" i="9" s="1"/>
  <c r="AA137" i="9" s="1"/>
  <c r="Z145" i="9" s="1"/>
  <c r="Y153" i="9" s="1"/>
  <c r="X161" i="9" s="1"/>
  <c r="W169" i="9" s="1"/>
  <c r="V177" i="9" s="1"/>
  <c r="U185" i="9" s="1"/>
  <c r="T193" i="9" s="1"/>
  <c r="S201" i="9" s="1"/>
  <c r="R209" i="9" s="1"/>
  <c r="Q217" i="9" s="1"/>
  <c r="P225" i="9" s="1"/>
  <c r="O233" i="9" s="1"/>
  <c r="N241" i="9" s="1"/>
  <c r="AF97" i="9"/>
  <c r="AF89" i="9"/>
  <c r="AE97" i="9" s="1"/>
  <c r="AD105" i="9" s="1"/>
  <c r="AC113" i="9" s="1"/>
  <c r="AB121" i="9" s="1"/>
  <c r="AA129" i="9" s="1"/>
  <c r="Z137" i="9" s="1"/>
  <c r="Y145" i="9" s="1"/>
  <c r="X153" i="9" s="1"/>
  <c r="W161" i="9" s="1"/>
  <c r="V169" i="9" s="1"/>
  <c r="U177" i="9" s="1"/>
  <c r="T185" i="9" s="1"/>
  <c r="S193" i="9" s="1"/>
  <c r="R201" i="9" s="1"/>
  <c r="Q209" i="9" s="1"/>
  <c r="P217" i="9" s="1"/>
  <c r="O225" i="9" s="1"/>
  <c r="N233" i="9" s="1"/>
  <c r="M241" i="9" s="1"/>
  <c r="AF81" i="9"/>
  <c r="AE89" i="9" s="1"/>
  <c r="AD97" i="9" s="1"/>
  <c r="AC105" i="9" s="1"/>
  <c r="AB113" i="9" s="1"/>
  <c r="AA121" i="9" s="1"/>
  <c r="Z129" i="9" s="1"/>
  <c r="Y137" i="9" s="1"/>
  <c r="X145" i="9" s="1"/>
  <c r="W153" i="9" s="1"/>
  <c r="V161" i="9" s="1"/>
  <c r="U169" i="9" s="1"/>
  <c r="T177" i="9" s="1"/>
  <c r="S185" i="9" s="1"/>
  <c r="R193" i="9" s="1"/>
  <c r="Q201" i="9" s="1"/>
  <c r="P209" i="9" s="1"/>
  <c r="O217" i="9" s="1"/>
  <c r="N225" i="9" s="1"/>
  <c r="M233" i="9" s="1"/>
  <c r="L241" i="9" s="1"/>
  <c r="AF73" i="9"/>
  <c r="AE81" i="9" s="1"/>
  <c r="AD89" i="9" s="1"/>
  <c r="AC97" i="9" s="1"/>
  <c r="AB105" i="9" s="1"/>
  <c r="AA113" i="9" s="1"/>
  <c r="Z121" i="9" s="1"/>
  <c r="Y129" i="9" s="1"/>
  <c r="X137" i="9" s="1"/>
  <c r="W145" i="9" s="1"/>
  <c r="V153" i="9" s="1"/>
  <c r="U161" i="9" s="1"/>
  <c r="T169" i="9" s="1"/>
  <c r="S177" i="9" s="1"/>
  <c r="R185" i="9" s="1"/>
  <c r="Q193" i="9" s="1"/>
  <c r="P201" i="9" s="1"/>
  <c r="O209" i="9" s="1"/>
  <c r="N217" i="9" s="1"/>
  <c r="M225" i="9" s="1"/>
  <c r="L233" i="9" s="1"/>
  <c r="K241" i="9" s="1"/>
  <c r="AF65" i="9"/>
  <c r="AE73" i="9" s="1"/>
  <c r="AD81" i="9" s="1"/>
  <c r="AC89" i="9" s="1"/>
  <c r="AB97" i="9" s="1"/>
  <c r="AA105" i="9" s="1"/>
  <c r="Z113" i="9" s="1"/>
  <c r="Y121" i="9" s="1"/>
  <c r="X129" i="9" s="1"/>
  <c r="W137" i="9" s="1"/>
  <c r="V145" i="9" s="1"/>
  <c r="U153" i="9" s="1"/>
  <c r="T161" i="9" s="1"/>
  <c r="S169" i="9" s="1"/>
  <c r="R177" i="9" s="1"/>
  <c r="Q185" i="9" s="1"/>
  <c r="P193" i="9" s="1"/>
  <c r="O201" i="9" s="1"/>
  <c r="N209" i="9" s="1"/>
  <c r="M217" i="9" s="1"/>
  <c r="L225" i="9" s="1"/>
  <c r="K233" i="9" s="1"/>
  <c r="J241" i="9" s="1"/>
  <c r="AF57" i="9"/>
  <c r="AE65" i="9" s="1"/>
  <c r="AD73" i="9" s="1"/>
  <c r="AC81" i="9" s="1"/>
  <c r="AB89" i="9" s="1"/>
  <c r="AA97" i="9" s="1"/>
  <c r="Z105" i="9" s="1"/>
  <c r="Y113" i="9" s="1"/>
  <c r="AD57" i="9"/>
  <c r="AC65" i="9" s="1"/>
  <c r="AB73" i="9" s="1"/>
  <c r="AA81" i="9" s="1"/>
  <c r="Z89" i="9" s="1"/>
  <c r="Y97" i="9" s="1"/>
  <c r="X105" i="9" s="1"/>
  <c r="W113" i="9" s="1"/>
  <c r="V121" i="9" s="1"/>
  <c r="U129" i="9" s="1"/>
  <c r="T137" i="9" s="1"/>
  <c r="S145" i="9" s="1"/>
  <c r="R153" i="9" s="1"/>
  <c r="Q161" i="9" s="1"/>
  <c r="P169" i="9" s="1"/>
  <c r="O177" i="9" s="1"/>
  <c r="N185" i="9" s="1"/>
  <c r="M193" i="9" s="1"/>
  <c r="L201" i="9" s="1"/>
  <c r="K209" i="9" s="1"/>
  <c r="J217" i="9" s="1"/>
  <c r="I225" i="9" s="1"/>
  <c r="H233" i="9" s="1"/>
  <c r="G241" i="9" s="1"/>
  <c r="AB57" i="9"/>
  <c r="AA65" i="9" s="1"/>
  <c r="Z73" i="9" s="1"/>
  <c r="Y81" i="9" s="1"/>
  <c r="X89" i="9" s="1"/>
  <c r="W97" i="9" s="1"/>
  <c r="V105" i="9" s="1"/>
  <c r="U113" i="9" s="1"/>
  <c r="T121" i="9" s="1"/>
  <c r="S129" i="9" s="1"/>
  <c r="R137" i="9" s="1"/>
  <c r="Q145" i="9" s="1"/>
  <c r="P153" i="9" s="1"/>
  <c r="O161" i="9" s="1"/>
  <c r="N169" i="9" s="1"/>
  <c r="M177" i="9" s="1"/>
  <c r="L185" i="9" s="1"/>
  <c r="K193" i="9" s="1"/>
  <c r="J201" i="9" s="1"/>
  <c r="I209" i="9" s="1"/>
  <c r="H217" i="9" s="1"/>
  <c r="G225" i="9" s="1"/>
  <c r="F233" i="9" s="1"/>
  <c r="E241" i="9" s="1"/>
  <c r="AF49" i="9"/>
  <c r="AE57" i="9" s="1"/>
  <c r="AD65" i="9" s="1"/>
  <c r="AC73" i="9" s="1"/>
  <c r="AB81" i="9" s="1"/>
  <c r="AA89" i="9" s="1"/>
  <c r="Z97" i="9" s="1"/>
  <c r="Y105" i="9" s="1"/>
  <c r="X113" i="9" s="1"/>
  <c r="W121" i="9" s="1"/>
  <c r="V129" i="9" s="1"/>
  <c r="U137" i="9" s="1"/>
  <c r="T145" i="9" s="1"/>
  <c r="S153" i="9" s="1"/>
  <c r="R161" i="9" s="1"/>
  <c r="Q169" i="9" s="1"/>
  <c r="P177" i="9" s="1"/>
  <c r="O185" i="9" s="1"/>
  <c r="N193" i="9" s="1"/>
  <c r="M201" i="9" s="1"/>
  <c r="L209" i="9" s="1"/>
  <c r="K217" i="9" s="1"/>
  <c r="J225" i="9" s="1"/>
  <c r="I233" i="9" s="1"/>
  <c r="H241" i="9" s="1"/>
  <c r="AE49" i="9"/>
  <c r="AF41" i="9"/>
  <c r="AF33" i="9"/>
  <c r="AE41" i="9" s="1"/>
  <c r="AD49" i="9" s="1"/>
  <c r="AC57" i="9" s="1"/>
  <c r="AB65" i="9" s="1"/>
  <c r="AA73" i="9" s="1"/>
  <c r="Z81" i="9" s="1"/>
  <c r="Y89" i="9" s="1"/>
  <c r="X97" i="9" s="1"/>
  <c r="W105" i="9" s="1"/>
  <c r="V113" i="9" s="1"/>
  <c r="U121" i="9" s="1"/>
  <c r="T129" i="9" s="1"/>
  <c r="S137" i="9" s="1"/>
  <c r="R145" i="9" s="1"/>
  <c r="Q153" i="9" s="1"/>
  <c r="P161" i="9" s="1"/>
  <c r="O169" i="9" s="1"/>
  <c r="N177" i="9" s="1"/>
  <c r="M185" i="9" s="1"/>
  <c r="L193" i="9" s="1"/>
  <c r="K201" i="9" s="1"/>
  <c r="J209" i="9" s="1"/>
  <c r="I217" i="9" s="1"/>
  <c r="H225" i="9" s="1"/>
  <c r="G233" i="9" s="1"/>
  <c r="F241" i="9" s="1"/>
  <c r="AE33" i="9"/>
  <c r="AD41" i="9" s="1"/>
  <c r="AC49" i="9" s="1"/>
  <c r="AF25" i="9"/>
  <c r="AE25" i="9"/>
  <c r="AD33" i="9" s="1"/>
  <c r="AC41" i="9" s="1"/>
  <c r="AB49" i="9" s="1"/>
  <c r="AA57" i="9" s="1"/>
  <c r="Z65" i="9" s="1"/>
  <c r="Y73" i="9" s="1"/>
  <c r="X81" i="9" s="1"/>
  <c r="W89" i="9" s="1"/>
  <c r="V97" i="9" s="1"/>
  <c r="U105" i="9" s="1"/>
  <c r="T113" i="9" s="1"/>
  <c r="S121" i="9" s="1"/>
  <c r="R129" i="9" s="1"/>
  <c r="Q137" i="9" s="1"/>
  <c r="P145" i="9" s="1"/>
  <c r="O153" i="9" s="1"/>
  <c r="N161" i="9" s="1"/>
  <c r="M169" i="9" s="1"/>
  <c r="L177" i="9" s="1"/>
  <c r="K185" i="9" s="1"/>
  <c r="J193" i="9" s="1"/>
  <c r="I201" i="9" s="1"/>
  <c r="H209" i="9" s="1"/>
  <c r="G217" i="9" s="1"/>
  <c r="F225" i="9" s="1"/>
  <c r="E233" i="9" s="1"/>
  <c r="D241" i="9" s="1"/>
  <c r="AF17" i="9"/>
  <c r="B88" i="5"/>
  <c r="B83" i="5"/>
  <c r="B22" i="10" s="1"/>
  <c r="B78" i="5"/>
  <c r="B73" i="5"/>
  <c r="B18" i="10" s="1"/>
  <c r="B68" i="5"/>
  <c r="B63" i="5"/>
  <c r="B14" i="10" s="1"/>
  <c r="B58" i="5"/>
  <c r="B53" i="5"/>
  <c r="B10" i="10" s="1"/>
  <c r="AF240" i="9"/>
  <c r="AE240" i="9"/>
  <c r="AD240" i="9"/>
  <c r="AC240" i="9"/>
  <c r="AB240" i="9"/>
  <c r="AA240" i="9"/>
  <c r="Z240" i="9"/>
  <c r="Y240" i="9"/>
  <c r="X240" i="9"/>
  <c r="W240" i="9"/>
  <c r="V240" i="9"/>
  <c r="U240" i="9"/>
  <c r="T240" i="9"/>
  <c r="S240" i="9"/>
  <c r="R240" i="9"/>
  <c r="Q240" i="9"/>
  <c r="P240" i="9"/>
  <c r="O240" i="9"/>
  <c r="N240" i="9"/>
  <c r="M240" i="9"/>
  <c r="L240" i="9"/>
  <c r="K240" i="9"/>
  <c r="J240" i="9"/>
  <c r="I240" i="9"/>
  <c r="AF232" i="9"/>
  <c r="AE232" i="9"/>
  <c r="AD232" i="9"/>
  <c r="AC232" i="9"/>
  <c r="AB232" i="9"/>
  <c r="AA232" i="9"/>
  <c r="Z232" i="9"/>
  <c r="Y232" i="9"/>
  <c r="X232" i="9"/>
  <c r="W232" i="9"/>
  <c r="V232" i="9"/>
  <c r="U232" i="9"/>
  <c r="T232" i="9"/>
  <c r="S232" i="9"/>
  <c r="R232" i="9"/>
  <c r="Q232" i="9"/>
  <c r="P232" i="9"/>
  <c r="O232" i="9"/>
  <c r="N232" i="9"/>
  <c r="M232" i="9"/>
  <c r="L232" i="9"/>
  <c r="K232" i="9"/>
  <c r="J232" i="9"/>
  <c r="AF224" i="9"/>
  <c r="AE224" i="9"/>
  <c r="AD224" i="9"/>
  <c r="AC224" i="9"/>
  <c r="AB224" i="9"/>
  <c r="AA224" i="9"/>
  <c r="Z224" i="9"/>
  <c r="Y224" i="9"/>
  <c r="X224" i="9"/>
  <c r="W224" i="9"/>
  <c r="V224" i="9"/>
  <c r="U224" i="9"/>
  <c r="T224" i="9"/>
  <c r="S224" i="9"/>
  <c r="R224" i="9"/>
  <c r="Q224" i="9"/>
  <c r="P224" i="9"/>
  <c r="O224" i="9"/>
  <c r="N224" i="9"/>
  <c r="M224" i="9"/>
  <c r="L224" i="9"/>
  <c r="K224" i="9"/>
  <c r="AF216" i="9"/>
  <c r="AE216" i="9"/>
  <c r="AD216" i="9"/>
  <c r="AC216" i="9"/>
  <c r="AB216" i="9"/>
  <c r="AA216" i="9"/>
  <c r="Z216" i="9"/>
  <c r="Y216" i="9"/>
  <c r="X216" i="9"/>
  <c r="W216" i="9"/>
  <c r="V216" i="9"/>
  <c r="U216" i="9"/>
  <c r="T216" i="9"/>
  <c r="S216" i="9"/>
  <c r="R216" i="9"/>
  <c r="Q216" i="9"/>
  <c r="P216" i="9"/>
  <c r="O216" i="9"/>
  <c r="N216" i="9"/>
  <c r="M216" i="9"/>
  <c r="L216" i="9"/>
  <c r="AF208" i="9"/>
  <c r="AE208" i="9"/>
  <c r="AD208" i="9"/>
  <c r="AC208" i="9"/>
  <c r="AB208" i="9"/>
  <c r="AA208" i="9"/>
  <c r="Z208" i="9"/>
  <c r="Y208" i="9"/>
  <c r="X208" i="9"/>
  <c r="W208" i="9"/>
  <c r="V208" i="9"/>
  <c r="U208" i="9"/>
  <c r="T208" i="9"/>
  <c r="S208" i="9"/>
  <c r="R208" i="9"/>
  <c r="Q208" i="9"/>
  <c r="P208" i="9"/>
  <c r="O208" i="9"/>
  <c r="N208" i="9"/>
  <c r="M208" i="9"/>
  <c r="AF200" i="9"/>
  <c r="AE200" i="9"/>
  <c r="AD200" i="9"/>
  <c r="AC200" i="9"/>
  <c r="AB200" i="9"/>
  <c r="AA200" i="9"/>
  <c r="Z200" i="9"/>
  <c r="Y200" i="9"/>
  <c r="X200" i="9"/>
  <c r="W200" i="9"/>
  <c r="V200" i="9"/>
  <c r="U200" i="9"/>
  <c r="T200" i="9"/>
  <c r="S200" i="9"/>
  <c r="R200" i="9"/>
  <c r="Q200" i="9"/>
  <c r="P200" i="9"/>
  <c r="O200" i="9"/>
  <c r="N200" i="9"/>
  <c r="AF192" i="9"/>
  <c r="AE192" i="9"/>
  <c r="AD192" i="9"/>
  <c r="AC192" i="9"/>
  <c r="AB192" i="9"/>
  <c r="AA192" i="9"/>
  <c r="Z192" i="9"/>
  <c r="Y192" i="9"/>
  <c r="X192" i="9"/>
  <c r="W192" i="9"/>
  <c r="V192" i="9"/>
  <c r="U192" i="9"/>
  <c r="T192" i="9"/>
  <c r="S192" i="9"/>
  <c r="R192" i="9"/>
  <c r="Q192" i="9"/>
  <c r="P192" i="9"/>
  <c r="O192" i="9"/>
  <c r="AF184" i="9"/>
  <c r="AE184" i="9"/>
  <c r="AD184" i="9"/>
  <c r="AC184" i="9"/>
  <c r="AB184" i="9"/>
  <c r="AA184" i="9"/>
  <c r="Z184" i="9"/>
  <c r="Y184" i="9"/>
  <c r="X184" i="9"/>
  <c r="W184" i="9"/>
  <c r="V184" i="9"/>
  <c r="U184" i="9"/>
  <c r="T184" i="9"/>
  <c r="S184" i="9"/>
  <c r="R184" i="9"/>
  <c r="Q184" i="9"/>
  <c r="P184" i="9"/>
  <c r="AF176" i="9"/>
  <c r="AE176" i="9"/>
  <c r="AD176" i="9"/>
  <c r="AC176" i="9"/>
  <c r="AB176" i="9"/>
  <c r="AA176" i="9"/>
  <c r="Z176" i="9"/>
  <c r="Y176" i="9"/>
  <c r="X176" i="9"/>
  <c r="W176" i="9"/>
  <c r="V176" i="9"/>
  <c r="U176" i="9"/>
  <c r="T176" i="9"/>
  <c r="S176" i="9"/>
  <c r="R176" i="9"/>
  <c r="Q176" i="9"/>
  <c r="AF168" i="9"/>
  <c r="AE168" i="9"/>
  <c r="AD168" i="9"/>
  <c r="AC168" i="9"/>
  <c r="AB168" i="9"/>
  <c r="AA168" i="9"/>
  <c r="Z168" i="9"/>
  <c r="Y168" i="9"/>
  <c r="X168" i="9"/>
  <c r="W168" i="9"/>
  <c r="V168" i="9"/>
  <c r="U168" i="9"/>
  <c r="T168" i="9"/>
  <c r="S168" i="9"/>
  <c r="R168" i="9"/>
  <c r="AF160" i="9"/>
  <c r="AE160" i="9"/>
  <c r="AD160" i="9"/>
  <c r="AC160" i="9"/>
  <c r="AB160" i="9"/>
  <c r="AA160" i="9"/>
  <c r="Z160" i="9"/>
  <c r="Y160" i="9"/>
  <c r="X160" i="9"/>
  <c r="W160" i="9"/>
  <c r="V160" i="9"/>
  <c r="U160" i="9"/>
  <c r="T160" i="9"/>
  <c r="S160" i="9"/>
  <c r="AF152" i="9"/>
  <c r="AE152" i="9"/>
  <c r="AD152" i="9"/>
  <c r="AC152" i="9"/>
  <c r="AB152" i="9"/>
  <c r="AA152" i="9"/>
  <c r="Z152" i="9"/>
  <c r="Y152" i="9"/>
  <c r="X152" i="9"/>
  <c r="W152" i="9"/>
  <c r="V152" i="9"/>
  <c r="U152" i="9"/>
  <c r="T152" i="9"/>
  <c r="AF144" i="9"/>
  <c r="AE144" i="9"/>
  <c r="AD144" i="9"/>
  <c r="AC144" i="9"/>
  <c r="AB144" i="9"/>
  <c r="AA144" i="9"/>
  <c r="Z144" i="9"/>
  <c r="Y144" i="9"/>
  <c r="X144" i="9"/>
  <c r="W144" i="9"/>
  <c r="V144" i="9"/>
  <c r="U144" i="9"/>
  <c r="AF136" i="9"/>
  <c r="AE136" i="9"/>
  <c r="AD136" i="9"/>
  <c r="AC136" i="9"/>
  <c r="AB136" i="9"/>
  <c r="AA136" i="9"/>
  <c r="Z136" i="9"/>
  <c r="Y136" i="9"/>
  <c r="X136" i="9"/>
  <c r="W136" i="9"/>
  <c r="V136" i="9"/>
  <c r="AF128" i="9"/>
  <c r="AE128" i="9"/>
  <c r="AD128" i="9"/>
  <c r="AC128" i="9"/>
  <c r="AB128" i="9"/>
  <c r="AA128" i="9"/>
  <c r="Z128" i="9"/>
  <c r="Y128" i="9"/>
  <c r="X128" i="9"/>
  <c r="W128" i="9"/>
  <c r="AF120" i="9"/>
  <c r="AE120" i="9"/>
  <c r="AD120" i="9"/>
  <c r="AC120" i="9"/>
  <c r="AB120" i="9"/>
  <c r="AA120" i="9"/>
  <c r="Z120" i="9"/>
  <c r="Y120" i="9"/>
  <c r="X120" i="9"/>
  <c r="AF112" i="9"/>
  <c r="AE112" i="9"/>
  <c r="AD112" i="9"/>
  <c r="AC112" i="9"/>
  <c r="AB112" i="9"/>
  <c r="AA112" i="9"/>
  <c r="Z112" i="9"/>
  <c r="Y112" i="9"/>
  <c r="AF104" i="9"/>
  <c r="AE104" i="9"/>
  <c r="AD104" i="9"/>
  <c r="AC104" i="9"/>
  <c r="AB104" i="9"/>
  <c r="AA104" i="9"/>
  <c r="Z104" i="9"/>
  <c r="AF96" i="9"/>
  <c r="AE96" i="9"/>
  <c r="AD96" i="9"/>
  <c r="AC96" i="9"/>
  <c r="AB96" i="9"/>
  <c r="AA96" i="9"/>
  <c r="AF88" i="9"/>
  <c r="AE88" i="9"/>
  <c r="AD88" i="9"/>
  <c r="AC88" i="9"/>
  <c r="AB88" i="9"/>
  <c r="AF80" i="9"/>
  <c r="AE80" i="9"/>
  <c r="AD80" i="9"/>
  <c r="AC80" i="9"/>
  <c r="AF72" i="9"/>
  <c r="AE72" i="9"/>
  <c r="AD72" i="9"/>
  <c r="AF64" i="9"/>
  <c r="AE64" i="9"/>
  <c r="AF56" i="9"/>
  <c r="J4" i="4" l="1"/>
  <c r="I5" i="4"/>
  <c r="I6" i="4" s="1"/>
  <c r="I7" i="4" s="1"/>
  <c r="J32" i="5"/>
  <c r="I8" i="27"/>
  <c r="I8" i="26"/>
  <c r="B3" i="26"/>
  <c r="B3" i="27"/>
  <c r="I10" i="27"/>
  <c r="I10" i="26"/>
  <c r="CA32" i="7"/>
  <c r="CA19" i="7"/>
  <c r="BZ19" i="7"/>
  <c r="BY19" i="7"/>
  <c r="BX19" i="7"/>
  <c r="BW19" i="7"/>
  <c r="BV19" i="7"/>
  <c r="BU19" i="7"/>
  <c r="BT19" i="7"/>
  <c r="BS19" i="7"/>
  <c r="BR19" i="7"/>
  <c r="BQ19" i="7"/>
  <c r="BP19" i="7"/>
  <c r="BO19" i="7"/>
  <c r="BN19" i="7"/>
  <c r="BM19" i="7"/>
  <c r="BL19" i="7"/>
  <c r="BK19" i="7"/>
  <c r="BJ19" i="7"/>
  <c r="BI19" i="7"/>
  <c r="BH19" i="7"/>
  <c r="BG19" i="7"/>
  <c r="BF19" i="7"/>
  <c r="BE19" i="7"/>
  <c r="BD19" i="7"/>
  <c r="BC19" i="7"/>
  <c r="BB19" i="7"/>
  <c r="BA19" i="7"/>
  <c r="AZ19" i="7"/>
  <c r="AY19" i="7"/>
  <c r="AX19" i="7"/>
  <c r="AW19" i="7"/>
  <c r="AV19" i="7"/>
  <c r="AU19" i="7"/>
  <c r="AT19" i="7"/>
  <c r="AS19" i="7"/>
  <c r="AR19" i="7"/>
  <c r="AQ19" i="7"/>
  <c r="C19" i="7"/>
  <c r="G40" i="4"/>
  <c r="G41" i="4" s="1"/>
  <c r="K4" i="4" l="1"/>
  <c r="J5" i="4"/>
  <c r="J6" i="4" s="1"/>
  <c r="J7" i="4" s="1"/>
  <c r="K32" i="5"/>
  <c r="J8" i="27"/>
  <c r="J8" i="26"/>
  <c r="BM105" i="7"/>
  <c r="BM62" i="7"/>
  <c r="BN105" i="7"/>
  <c r="BN62" i="7"/>
  <c r="BG105" i="7"/>
  <c r="BG62" i="7"/>
  <c r="AR105" i="7"/>
  <c r="AR62" i="7"/>
  <c r="AZ105" i="7"/>
  <c r="AZ62" i="7"/>
  <c r="BH105" i="7"/>
  <c r="BH62" i="7"/>
  <c r="BP105" i="7"/>
  <c r="BP62" i="7"/>
  <c r="BX105" i="7"/>
  <c r="BX62" i="7"/>
  <c r="AV105" i="7"/>
  <c r="AV62" i="7"/>
  <c r="BT105" i="7"/>
  <c r="BT62" i="7"/>
  <c r="AW105" i="7"/>
  <c r="AW62" i="7"/>
  <c r="BU105" i="7"/>
  <c r="BU62" i="7"/>
  <c r="C105" i="7"/>
  <c r="C62" i="7"/>
  <c r="BF105" i="7"/>
  <c r="BF62" i="7"/>
  <c r="AY105" i="7"/>
  <c r="AY62" i="7"/>
  <c r="BW105" i="7"/>
  <c r="BW62" i="7"/>
  <c r="BI105" i="7"/>
  <c r="BI62" i="7"/>
  <c r="BD105" i="7"/>
  <c r="BD62" i="7"/>
  <c r="BA105" i="7"/>
  <c r="BA62" i="7"/>
  <c r="BQ105" i="7"/>
  <c r="BQ62" i="7"/>
  <c r="BR62" i="7"/>
  <c r="BR105" i="7"/>
  <c r="BL105" i="7"/>
  <c r="BL62" i="7"/>
  <c r="BE62" i="7"/>
  <c r="BE105" i="7"/>
  <c r="AX105" i="7"/>
  <c r="AX62" i="7"/>
  <c r="BV105" i="7"/>
  <c r="BV62" i="7"/>
  <c r="AQ105" i="7"/>
  <c r="AQ62" i="7"/>
  <c r="BO105" i="7"/>
  <c r="BO62" i="7"/>
  <c r="AS105" i="7"/>
  <c r="AS62" i="7"/>
  <c r="BY105" i="7"/>
  <c r="BY62" i="7"/>
  <c r="AT62" i="7"/>
  <c r="AT105" i="7"/>
  <c r="BB62" i="7"/>
  <c r="BB105" i="7"/>
  <c r="BJ62" i="7"/>
  <c r="BJ105" i="7"/>
  <c r="BZ62" i="7"/>
  <c r="BZ105" i="7"/>
  <c r="AU62" i="7"/>
  <c r="AU105" i="7"/>
  <c r="BC62" i="7"/>
  <c r="BC105" i="7"/>
  <c r="BK62" i="7"/>
  <c r="BK105" i="7"/>
  <c r="BS62" i="7"/>
  <c r="BS105" i="7"/>
  <c r="CA62" i="7"/>
  <c r="CA105" i="7"/>
  <c r="J10" i="27"/>
  <c r="J10" i="26"/>
  <c r="M8" i="7"/>
  <c r="L4" i="4" l="1"/>
  <c r="K5" i="4"/>
  <c r="K6" i="4" s="1"/>
  <c r="K7" i="4" s="1"/>
  <c r="L32" i="5"/>
  <c r="K8" i="27"/>
  <c r="K8" i="26"/>
  <c r="C18" i="7"/>
  <c r="C104" i="7" s="1"/>
  <c r="M51" i="7"/>
  <c r="K10" i="27"/>
  <c r="K10" i="26"/>
  <c r="D238" i="9"/>
  <c r="E238" i="9" s="1"/>
  <c r="F238" i="9" s="1"/>
  <c r="G238" i="9" s="1"/>
  <c r="H238" i="9" s="1"/>
  <c r="I238" i="9" s="1"/>
  <c r="J238" i="9" s="1"/>
  <c r="K238" i="9" s="1"/>
  <c r="L238" i="9" s="1"/>
  <c r="M238" i="9" s="1"/>
  <c r="N238" i="9" s="1"/>
  <c r="O238" i="9" s="1"/>
  <c r="P238" i="9" s="1"/>
  <c r="Q238" i="9" s="1"/>
  <c r="R238" i="9" s="1"/>
  <c r="S238" i="9" s="1"/>
  <c r="T238" i="9" s="1"/>
  <c r="U238" i="9" s="1"/>
  <c r="V238" i="9" s="1"/>
  <c r="W238" i="9" s="1"/>
  <c r="X238" i="9" s="1"/>
  <c r="Y238" i="9" s="1"/>
  <c r="Z238" i="9" s="1"/>
  <c r="AA238" i="9" s="1"/>
  <c r="AB238" i="9" s="1"/>
  <c r="AC238" i="9" s="1"/>
  <c r="AD238" i="9" s="1"/>
  <c r="AE238" i="9" s="1"/>
  <c r="AF238" i="9" s="1"/>
  <c r="D230" i="9"/>
  <c r="E230" i="9" s="1"/>
  <c r="F230" i="9" s="1"/>
  <c r="G230" i="9" s="1"/>
  <c r="H230" i="9" s="1"/>
  <c r="I230" i="9" s="1"/>
  <c r="J230" i="9" s="1"/>
  <c r="K230" i="9" s="1"/>
  <c r="L230" i="9" s="1"/>
  <c r="M230" i="9" s="1"/>
  <c r="N230" i="9" s="1"/>
  <c r="O230" i="9" s="1"/>
  <c r="P230" i="9" s="1"/>
  <c r="Q230" i="9" s="1"/>
  <c r="R230" i="9" s="1"/>
  <c r="S230" i="9" s="1"/>
  <c r="T230" i="9" s="1"/>
  <c r="U230" i="9" s="1"/>
  <c r="V230" i="9" s="1"/>
  <c r="W230" i="9" s="1"/>
  <c r="X230" i="9" s="1"/>
  <c r="Y230" i="9" s="1"/>
  <c r="Z230" i="9" s="1"/>
  <c r="AA230" i="9" s="1"/>
  <c r="AB230" i="9" s="1"/>
  <c r="AC230" i="9" s="1"/>
  <c r="AD230" i="9" s="1"/>
  <c r="AE230" i="9" s="1"/>
  <c r="AF230" i="9" s="1"/>
  <c r="D222" i="9"/>
  <c r="E222" i="9" s="1"/>
  <c r="F222" i="9" s="1"/>
  <c r="G222" i="9" s="1"/>
  <c r="H222" i="9" s="1"/>
  <c r="I222" i="9" s="1"/>
  <c r="J222" i="9" s="1"/>
  <c r="K222" i="9" s="1"/>
  <c r="L222" i="9" s="1"/>
  <c r="M222" i="9" s="1"/>
  <c r="N222" i="9" s="1"/>
  <c r="O222" i="9" s="1"/>
  <c r="P222" i="9" s="1"/>
  <c r="Q222" i="9" s="1"/>
  <c r="R222" i="9" s="1"/>
  <c r="S222" i="9" s="1"/>
  <c r="T222" i="9" s="1"/>
  <c r="U222" i="9" s="1"/>
  <c r="V222" i="9" s="1"/>
  <c r="W222" i="9" s="1"/>
  <c r="X222" i="9" s="1"/>
  <c r="Y222" i="9" s="1"/>
  <c r="Z222" i="9" s="1"/>
  <c r="AA222" i="9" s="1"/>
  <c r="AB222" i="9" s="1"/>
  <c r="AC222" i="9" s="1"/>
  <c r="AD222" i="9" s="1"/>
  <c r="AE222" i="9" s="1"/>
  <c r="AF222" i="9" s="1"/>
  <c r="D214" i="9"/>
  <c r="E214" i="9" s="1"/>
  <c r="F214" i="9" s="1"/>
  <c r="G214" i="9" s="1"/>
  <c r="H214" i="9" s="1"/>
  <c r="I214" i="9" s="1"/>
  <c r="J214" i="9" s="1"/>
  <c r="K214" i="9" s="1"/>
  <c r="L214" i="9" s="1"/>
  <c r="M214" i="9" s="1"/>
  <c r="N214" i="9" s="1"/>
  <c r="O214" i="9" s="1"/>
  <c r="P214" i="9" s="1"/>
  <c r="Q214" i="9" s="1"/>
  <c r="R214" i="9" s="1"/>
  <c r="S214" i="9" s="1"/>
  <c r="T214" i="9" s="1"/>
  <c r="U214" i="9" s="1"/>
  <c r="V214" i="9" s="1"/>
  <c r="W214" i="9" s="1"/>
  <c r="X214" i="9" s="1"/>
  <c r="Y214" i="9" s="1"/>
  <c r="Z214" i="9" s="1"/>
  <c r="AA214" i="9" s="1"/>
  <c r="AB214" i="9" s="1"/>
  <c r="AC214" i="9" s="1"/>
  <c r="AD214" i="9" s="1"/>
  <c r="AE214" i="9" s="1"/>
  <c r="AF214" i="9" s="1"/>
  <c r="D206" i="9"/>
  <c r="E206" i="9" s="1"/>
  <c r="F206" i="9" s="1"/>
  <c r="G206" i="9" s="1"/>
  <c r="H206" i="9" s="1"/>
  <c r="I206" i="9" s="1"/>
  <c r="J206" i="9" s="1"/>
  <c r="K206" i="9" s="1"/>
  <c r="L206" i="9" s="1"/>
  <c r="M206" i="9" s="1"/>
  <c r="N206" i="9" s="1"/>
  <c r="O206" i="9" s="1"/>
  <c r="P206" i="9" s="1"/>
  <c r="Q206" i="9" s="1"/>
  <c r="R206" i="9" s="1"/>
  <c r="S206" i="9" s="1"/>
  <c r="T206" i="9" s="1"/>
  <c r="U206" i="9" s="1"/>
  <c r="V206" i="9" s="1"/>
  <c r="W206" i="9" s="1"/>
  <c r="X206" i="9" s="1"/>
  <c r="Y206" i="9" s="1"/>
  <c r="Z206" i="9" s="1"/>
  <c r="AA206" i="9" s="1"/>
  <c r="AB206" i="9" s="1"/>
  <c r="AC206" i="9" s="1"/>
  <c r="AD206" i="9" s="1"/>
  <c r="AE206" i="9" s="1"/>
  <c r="AF206" i="9" s="1"/>
  <c r="D198" i="9"/>
  <c r="E198" i="9" s="1"/>
  <c r="F198" i="9" s="1"/>
  <c r="G198" i="9" s="1"/>
  <c r="H198" i="9" s="1"/>
  <c r="I198" i="9" s="1"/>
  <c r="J198" i="9" s="1"/>
  <c r="K198" i="9" s="1"/>
  <c r="L198" i="9" s="1"/>
  <c r="M198" i="9" s="1"/>
  <c r="N198" i="9" s="1"/>
  <c r="O198" i="9" s="1"/>
  <c r="P198" i="9" s="1"/>
  <c r="Q198" i="9" s="1"/>
  <c r="R198" i="9" s="1"/>
  <c r="S198" i="9" s="1"/>
  <c r="T198" i="9" s="1"/>
  <c r="U198" i="9" s="1"/>
  <c r="V198" i="9" s="1"/>
  <c r="W198" i="9" s="1"/>
  <c r="X198" i="9" s="1"/>
  <c r="Y198" i="9" s="1"/>
  <c r="Z198" i="9" s="1"/>
  <c r="AA198" i="9" s="1"/>
  <c r="AB198" i="9" s="1"/>
  <c r="AC198" i="9" s="1"/>
  <c r="AD198" i="9" s="1"/>
  <c r="AE198" i="9" s="1"/>
  <c r="AF198" i="9" s="1"/>
  <c r="D190" i="9"/>
  <c r="E190" i="9" s="1"/>
  <c r="F190" i="9" s="1"/>
  <c r="G190" i="9" s="1"/>
  <c r="H190" i="9" s="1"/>
  <c r="I190" i="9" s="1"/>
  <c r="J190" i="9" s="1"/>
  <c r="K190" i="9" s="1"/>
  <c r="L190" i="9" s="1"/>
  <c r="M190" i="9" s="1"/>
  <c r="N190" i="9" s="1"/>
  <c r="O190" i="9" s="1"/>
  <c r="P190" i="9" s="1"/>
  <c r="Q190" i="9" s="1"/>
  <c r="R190" i="9" s="1"/>
  <c r="S190" i="9" s="1"/>
  <c r="T190" i="9" s="1"/>
  <c r="U190" i="9" s="1"/>
  <c r="V190" i="9" s="1"/>
  <c r="W190" i="9" s="1"/>
  <c r="X190" i="9" s="1"/>
  <c r="Y190" i="9" s="1"/>
  <c r="Z190" i="9" s="1"/>
  <c r="AA190" i="9" s="1"/>
  <c r="AB190" i="9" s="1"/>
  <c r="AC190" i="9" s="1"/>
  <c r="AD190" i="9" s="1"/>
  <c r="AE190" i="9" s="1"/>
  <c r="AF190" i="9" s="1"/>
  <c r="D182" i="9"/>
  <c r="E182" i="9" s="1"/>
  <c r="F182" i="9" s="1"/>
  <c r="G182" i="9" s="1"/>
  <c r="H182" i="9" s="1"/>
  <c r="I182" i="9" s="1"/>
  <c r="J182" i="9" s="1"/>
  <c r="K182" i="9" s="1"/>
  <c r="L182" i="9" s="1"/>
  <c r="M182" i="9" s="1"/>
  <c r="N182" i="9" s="1"/>
  <c r="O182" i="9" s="1"/>
  <c r="P182" i="9" s="1"/>
  <c r="Q182" i="9" s="1"/>
  <c r="R182" i="9" s="1"/>
  <c r="S182" i="9" s="1"/>
  <c r="T182" i="9" s="1"/>
  <c r="U182" i="9" s="1"/>
  <c r="V182" i="9" s="1"/>
  <c r="W182" i="9" s="1"/>
  <c r="X182" i="9" s="1"/>
  <c r="Y182" i="9" s="1"/>
  <c r="Z182" i="9" s="1"/>
  <c r="AA182" i="9" s="1"/>
  <c r="AB182" i="9" s="1"/>
  <c r="AC182" i="9" s="1"/>
  <c r="AD182" i="9" s="1"/>
  <c r="AE182" i="9" s="1"/>
  <c r="AF182" i="9" s="1"/>
  <c r="D174" i="9"/>
  <c r="E174" i="9" s="1"/>
  <c r="F174" i="9" s="1"/>
  <c r="G174" i="9" s="1"/>
  <c r="H174" i="9" s="1"/>
  <c r="I174" i="9" s="1"/>
  <c r="J174" i="9" s="1"/>
  <c r="K174" i="9" s="1"/>
  <c r="L174" i="9" s="1"/>
  <c r="M174" i="9" s="1"/>
  <c r="N174" i="9" s="1"/>
  <c r="O174" i="9" s="1"/>
  <c r="P174" i="9" s="1"/>
  <c r="Q174" i="9" s="1"/>
  <c r="R174" i="9" s="1"/>
  <c r="S174" i="9" s="1"/>
  <c r="T174" i="9" s="1"/>
  <c r="U174" i="9" s="1"/>
  <c r="V174" i="9" s="1"/>
  <c r="W174" i="9" s="1"/>
  <c r="X174" i="9" s="1"/>
  <c r="Y174" i="9" s="1"/>
  <c r="Z174" i="9" s="1"/>
  <c r="AA174" i="9" s="1"/>
  <c r="AB174" i="9" s="1"/>
  <c r="AC174" i="9" s="1"/>
  <c r="AD174" i="9" s="1"/>
  <c r="AE174" i="9" s="1"/>
  <c r="AF174" i="9" s="1"/>
  <c r="D166" i="9"/>
  <c r="E166" i="9" s="1"/>
  <c r="F166" i="9" s="1"/>
  <c r="G166" i="9" s="1"/>
  <c r="H166" i="9" s="1"/>
  <c r="I166" i="9" s="1"/>
  <c r="J166" i="9" s="1"/>
  <c r="K166" i="9" s="1"/>
  <c r="L166" i="9" s="1"/>
  <c r="M166" i="9" s="1"/>
  <c r="N166" i="9" s="1"/>
  <c r="O166" i="9" s="1"/>
  <c r="P166" i="9" s="1"/>
  <c r="Q166" i="9" s="1"/>
  <c r="R166" i="9" s="1"/>
  <c r="S166" i="9" s="1"/>
  <c r="T166" i="9" s="1"/>
  <c r="U166" i="9" s="1"/>
  <c r="V166" i="9" s="1"/>
  <c r="W166" i="9" s="1"/>
  <c r="X166" i="9" s="1"/>
  <c r="Y166" i="9" s="1"/>
  <c r="Z166" i="9" s="1"/>
  <c r="AA166" i="9" s="1"/>
  <c r="AB166" i="9" s="1"/>
  <c r="AC166" i="9" s="1"/>
  <c r="AD166" i="9" s="1"/>
  <c r="AE166" i="9" s="1"/>
  <c r="AF166" i="9" s="1"/>
  <c r="D158" i="9"/>
  <c r="E158" i="9" s="1"/>
  <c r="F158" i="9" s="1"/>
  <c r="G158" i="9" s="1"/>
  <c r="H158" i="9" s="1"/>
  <c r="I158" i="9" s="1"/>
  <c r="J158" i="9" s="1"/>
  <c r="K158" i="9" s="1"/>
  <c r="L158" i="9" s="1"/>
  <c r="M158" i="9" s="1"/>
  <c r="N158" i="9" s="1"/>
  <c r="O158" i="9" s="1"/>
  <c r="P158" i="9" s="1"/>
  <c r="Q158" i="9" s="1"/>
  <c r="R158" i="9" s="1"/>
  <c r="S158" i="9" s="1"/>
  <c r="T158" i="9" s="1"/>
  <c r="U158" i="9" s="1"/>
  <c r="V158" i="9" s="1"/>
  <c r="W158" i="9" s="1"/>
  <c r="X158" i="9" s="1"/>
  <c r="Y158" i="9" s="1"/>
  <c r="Z158" i="9" s="1"/>
  <c r="AA158" i="9" s="1"/>
  <c r="AB158" i="9" s="1"/>
  <c r="AC158" i="9" s="1"/>
  <c r="AD158" i="9" s="1"/>
  <c r="AE158" i="9" s="1"/>
  <c r="AF158" i="9" s="1"/>
  <c r="D150" i="9"/>
  <c r="E150" i="9" s="1"/>
  <c r="F150" i="9" s="1"/>
  <c r="G150" i="9" s="1"/>
  <c r="H150" i="9" s="1"/>
  <c r="I150" i="9" s="1"/>
  <c r="J150" i="9" s="1"/>
  <c r="K150" i="9" s="1"/>
  <c r="L150" i="9" s="1"/>
  <c r="M150" i="9" s="1"/>
  <c r="N150" i="9" s="1"/>
  <c r="O150" i="9" s="1"/>
  <c r="P150" i="9" s="1"/>
  <c r="Q150" i="9" s="1"/>
  <c r="R150" i="9" s="1"/>
  <c r="S150" i="9" s="1"/>
  <c r="T150" i="9" s="1"/>
  <c r="U150" i="9" s="1"/>
  <c r="V150" i="9" s="1"/>
  <c r="W150" i="9" s="1"/>
  <c r="X150" i="9" s="1"/>
  <c r="Y150" i="9" s="1"/>
  <c r="Z150" i="9" s="1"/>
  <c r="AA150" i="9" s="1"/>
  <c r="AB150" i="9" s="1"/>
  <c r="AC150" i="9" s="1"/>
  <c r="AD150" i="9" s="1"/>
  <c r="AE150" i="9" s="1"/>
  <c r="AF150" i="9" s="1"/>
  <c r="D142" i="9"/>
  <c r="E142" i="9" s="1"/>
  <c r="F142" i="9" s="1"/>
  <c r="G142" i="9" s="1"/>
  <c r="H142" i="9" s="1"/>
  <c r="I142" i="9" s="1"/>
  <c r="J142" i="9" s="1"/>
  <c r="K142" i="9" s="1"/>
  <c r="L142" i="9" s="1"/>
  <c r="M142" i="9" s="1"/>
  <c r="N142" i="9" s="1"/>
  <c r="O142" i="9" s="1"/>
  <c r="P142" i="9" s="1"/>
  <c r="Q142" i="9" s="1"/>
  <c r="R142" i="9" s="1"/>
  <c r="S142" i="9" s="1"/>
  <c r="T142" i="9" s="1"/>
  <c r="U142" i="9" s="1"/>
  <c r="V142" i="9" s="1"/>
  <c r="W142" i="9" s="1"/>
  <c r="X142" i="9" s="1"/>
  <c r="Y142" i="9" s="1"/>
  <c r="Z142" i="9" s="1"/>
  <c r="AA142" i="9" s="1"/>
  <c r="AB142" i="9" s="1"/>
  <c r="AC142" i="9" s="1"/>
  <c r="AD142" i="9" s="1"/>
  <c r="AE142" i="9" s="1"/>
  <c r="AF142" i="9" s="1"/>
  <c r="D134" i="9"/>
  <c r="E134" i="9" s="1"/>
  <c r="F134" i="9" s="1"/>
  <c r="G134" i="9" s="1"/>
  <c r="H134" i="9" s="1"/>
  <c r="I134" i="9" s="1"/>
  <c r="J134" i="9" s="1"/>
  <c r="K134" i="9" s="1"/>
  <c r="L134" i="9" s="1"/>
  <c r="M134" i="9" s="1"/>
  <c r="N134" i="9" s="1"/>
  <c r="O134" i="9" s="1"/>
  <c r="P134" i="9" s="1"/>
  <c r="Q134" i="9" s="1"/>
  <c r="R134" i="9" s="1"/>
  <c r="S134" i="9" s="1"/>
  <c r="T134" i="9" s="1"/>
  <c r="U134" i="9" s="1"/>
  <c r="V134" i="9" s="1"/>
  <c r="W134" i="9" s="1"/>
  <c r="X134" i="9" s="1"/>
  <c r="Y134" i="9" s="1"/>
  <c r="Z134" i="9" s="1"/>
  <c r="AA134" i="9" s="1"/>
  <c r="AB134" i="9" s="1"/>
  <c r="AC134" i="9" s="1"/>
  <c r="AD134" i="9" s="1"/>
  <c r="AE134" i="9" s="1"/>
  <c r="AF134" i="9" s="1"/>
  <c r="D126" i="9"/>
  <c r="E126" i="9" s="1"/>
  <c r="F126" i="9" s="1"/>
  <c r="G126" i="9" s="1"/>
  <c r="H126" i="9" s="1"/>
  <c r="I126" i="9" s="1"/>
  <c r="J126" i="9" s="1"/>
  <c r="K126" i="9" s="1"/>
  <c r="L126" i="9" s="1"/>
  <c r="M126" i="9" s="1"/>
  <c r="N126" i="9" s="1"/>
  <c r="O126" i="9" s="1"/>
  <c r="P126" i="9" s="1"/>
  <c r="Q126" i="9" s="1"/>
  <c r="R126" i="9" s="1"/>
  <c r="S126" i="9" s="1"/>
  <c r="T126" i="9" s="1"/>
  <c r="U126" i="9" s="1"/>
  <c r="V126" i="9" s="1"/>
  <c r="W126" i="9" s="1"/>
  <c r="X126" i="9" s="1"/>
  <c r="Y126" i="9" s="1"/>
  <c r="Z126" i="9" s="1"/>
  <c r="AA126" i="9" s="1"/>
  <c r="AB126" i="9" s="1"/>
  <c r="AC126" i="9" s="1"/>
  <c r="AD126" i="9" s="1"/>
  <c r="AE126" i="9" s="1"/>
  <c r="AF126" i="9" s="1"/>
  <c r="D118" i="9"/>
  <c r="E118" i="9" s="1"/>
  <c r="F118" i="9" s="1"/>
  <c r="G118" i="9" s="1"/>
  <c r="H118" i="9" s="1"/>
  <c r="I118" i="9" s="1"/>
  <c r="J118" i="9" s="1"/>
  <c r="K118" i="9" s="1"/>
  <c r="L118" i="9" s="1"/>
  <c r="M118" i="9" s="1"/>
  <c r="N118" i="9" s="1"/>
  <c r="O118" i="9" s="1"/>
  <c r="P118" i="9" s="1"/>
  <c r="Q118" i="9" s="1"/>
  <c r="R118" i="9" s="1"/>
  <c r="S118" i="9" s="1"/>
  <c r="T118" i="9" s="1"/>
  <c r="U118" i="9" s="1"/>
  <c r="V118" i="9" s="1"/>
  <c r="W118" i="9" s="1"/>
  <c r="X118" i="9" s="1"/>
  <c r="Y118" i="9" s="1"/>
  <c r="Z118" i="9" s="1"/>
  <c r="AA118" i="9" s="1"/>
  <c r="AB118" i="9" s="1"/>
  <c r="AC118" i="9" s="1"/>
  <c r="AD118" i="9" s="1"/>
  <c r="AE118" i="9" s="1"/>
  <c r="AF118" i="9" s="1"/>
  <c r="D110" i="9"/>
  <c r="E110" i="9" s="1"/>
  <c r="F110" i="9" s="1"/>
  <c r="G110" i="9" s="1"/>
  <c r="H110" i="9" s="1"/>
  <c r="I110" i="9" s="1"/>
  <c r="J110" i="9" s="1"/>
  <c r="K110" i="9" s="1"/>
  <c r="L110" i="9" s="1"/>
  <c r="M110" i="9" s="1"/>
  <c r="N110" i="9" s="1"/>
  <c r="O110" i="9" s="1"/>
  <c r="P110" i="9" s="1"/>
  <c r="Q110" i="9" s="1"/>
  <c r="R110" i="9" s="1"/>
  <c r="S110" i="9" s="1"/>
  <c r="T110" i="9" s="1"/>
  <c r="U110" i="9" s="1"/>
  <c r="V110" i="9" s="1"/>
  <c r="W110" i="9" s="1"/>
  <c r="X110" i="9" s="1"/>
  <c r="Y110" i="9" s="1"/>
  <c r="Z110" i="9" s="1"/>
  <c r="AA110" i="9" s="1"/>
  <c r="AB110" i="9" s="1"/>
  <c r="AC110" i="9" s="1"/>
  <c r="AD110" i="9" s="1"/>
  <c r="AE110" i="9" s="1"/>
  <c r="AF110" i="9" s="1"/>
  <c r="D102" i="9"/>
  <c r="E102" i="9" s="1"/>
  <c r="F102" i="9" s="1"/>
  <c r="G102" i="9" s="1"/>
  <c r="H102" i="9" s="1"/>
  <c r="I102" i="9" s="1"/>
  <c r="J102" i="9" s="1"/>
  <c r="K102" i="9" s="1"/>
  <c r="L102" i="9" s="1"/>
  <c r="M102" i="9" s="1"/>
  <c r="N102" i="9" s="1"/>
  <c r="O102" i="9" s="1"/>
  <c r="P102" i="9" s="1"/>
  <c r="Q102" i="9" s="1"/>
  <c r="R102" i="9" s="1"/>
  <c r="S102" i="9" s="1"/>
  <c r="T102" i="9" s="1"/>
  <c r="U102" i="9" s="1"/>
  <c r="V102" i="9" s="1"/>
  <c r="W102" i="9" s="1"/>
  <c r="X102" i="9" s="1"/>
  <c r="Y102" i="9" s="1"/>
  <c r="Z102" i="9" s="1"/>
  <c r="AA102" i="9" s="1"/>
  <c r="AB102" i="9" s="1"/>
  <c r="AC102" i="9" s="1"/>
  <c r="AD102" i="9" s="1"/>
  <c r="AE102" i="9" s="1"/>
  <c r="AF102" i="9" s="1"/>
  <c r="D94" i="9"/>
  <c r="E94" i="9" s="1"/>
  <c r="F94" i="9" s="1"/>
  <c r="G94" i="9" s="1"/>
  <c r="H94" i="9" s="1"/>
  <c r="I94" i="9" s="1"/>
  <c r="J94" i="9" s="1"/>
  <c r="K94" i="9" s="1"/>
  <c r="L94" i="9" s="1"/>
  <c r="M94" i="9" s="1"/>
  <c r="N94" i="9" s="1"/>
  <c r="O94" i="9" s="1"/>
  <c r="P94" i="9" s="1"/>
  <c r="Q94" i="9" s="1"/>
  <c r="R94" i="9" s="1"/>
  <c r="S94" i="9" s="1"/>
  <c r="T94" i="9" s="1"/>
  <c r="U94" i="9" s="1"/>
  <c r="V94" i="9" s="1"/>
  <c r="W94" i="9" s="1"/>
  <c r="X94" i="9" s="1"/>
  <c r="Y94" i="9" s="1"/>
  <c r="Z94" i="9" s="1"/>
  <c r="AA94" i="9" s="1"/>
  <c r="AB94" i="9" s="1"/>
  <c r="AC94" i="9" s="1"/>
  <c r="AD94" i="9" s="1"/>
  <c r="AE94" i="9" s="1"/>
  <c r="AF94" i="9" s="1"/>
  <c r="D86" i="9"/>
  <c r="E86" i="9" s="1"/>
  <c r="F86" i="9" s="1"/>
  <c r="G86" i="9" s="1"/>
  <c r="H86" i="9" s="1"/>
  <c r="I86" i="9" s="1"/>
  <c r="J86" i="9" s="1"/>
  <c r="K86" i="9" s="1"/>
  <c r="L86" i="9" s="1"/>
  <c r="M86" i="9" s="1"/>
  <c r="N86" i="9" s="1"/>
  <c r="O86" i="9" s="1"/>
  <c r="P86" i="9" s="1"/>
  <c r="Q86" i="9" s="1"/>
  <c r="R86" i="9" s="1"/>
  <c r="S86" i="9" s="1"/>
  <c r="T86" i="9" s="1"/>
  <c r="U86" i="9" s="1"/>
  <c r="V86" i="9" s="1"/>
  <c r="W86" i="9" s="1"/>
  <c r="X86" i="9" s="1"/>
  <c r="Y86" i="9" s="1"/>
  <c r="Z86" i="9" s="1"/>
  <c r="AA86" i="9" s="1"/>
  <c r="AB86" i="9" s="1"/>
  <c r="AC86" i="9" s="1"/>
  <c r="AD86" i="9" s="1"/>
  <c r="AE86" i="9" s="1"/>
  <c r="AF86" i="9" s="1"/>
  <c r="D78" i="9"/>
  <c r="E78" i="9" s="1"/>
  <c r="F78" i="9" s="1"/>
  <c r="G78" i="9" s="1"/>
  <c r="H78" i="9" s="1"/>
  <c r="I78" i="9" s="1"/>
  <c r="J78" i="9" s="1"/>
  <c r="K78" i="9" s="1"/>
  <c r="L78" i="9" s="1"/>
  <c r="M78" i="9" s="1"/>
  <c r="N78" i="9" s="1"/>
  <c r="O78" i="9" s="1"/>
  <c r="P78" i="9" s="1"/>
  <c r="Q78" i="9" s="1"/>
  <c r="R78" i="9" s="1"/>
  <c r="S78" i="9" s="1"/>
  <c r="T78" i="9" s="1"/>
  <c r="U78" i="9" s="1"/>
  <c r="V78" i="9" s="1"/>
  <c r="W78" i="9" s="1"/>
  <c r="X78" i="9" s="1"/>
  <c r="Y78" i="9" s="1"/>
  <c r="Z78" i="9" s="1"/>
  <c r="AA78" i="9" s="1"/>
  <c r="AB78" i="9" s="1"/>
  <c r="AC78" i="9" s="1"/>
  <c r="AD78" i="9" s="1"/>
  <c r="AE78" i="9" s="1"/>
  <c r="AF78" i="9" s="1"/>
  <c r="D70" i="9"/>
  <c r="E70" i="9" s="1"/>
  <c r="F70" i="9" s="1"/>
  <c r="G70" i="9" s="1"/>
  <c r="H70" i="9" s="1"/>
  <c r="I70" i="9" s="1"/>
  <c r="J70" i="9" s="1"/>
  <c r="K70" i="9" s="1"/>
  <c r="L70" i="9" s="1"/>
  <c r="M70" i="9" s="1"/>
  <c r="N70" i="9" s="1"/>
  <c r="O70" i="9" s="1"/>
  <c r="P70" i="9" s="1"/>
  <c r="Q70" i="9" s="1"/>
  <c r="R70" i="9" s="1"/>
  <c r="S70" i="9" s="1"/>
  <c r="T70" i="9" s="1"/>
  <c r="U70" i="9" s="1"/>
  <c r="V70" i="9" s="1"/>
  <c r="W70" i="9" s="1"/>
  <c r="X70" i="9" s="1"/>
  <c r="Y70" i="9" s="1"/>
  <c r="Z70" i="9" s="1"/>
  <c r="AA70" i="9" s="1"/>
  <c r="AB70" i="9" s="1"/>
  <c r="AC70" i="9" s="1"/>
  <c r="AD70" i="9" s="1"/>
  <c r="AE70" i="9" s="1"/>
  <c r="AF70" i="9" s="1"/>
  <c r="D62" i="9"/>
  <c r="E62" i="9" s="1"/>
  <c r="F62" i="9" s="1"/>
  <c r="G62" i="9" s="1"/>
  <c r="H62" i="9" s="1"/>
  <c r="I62" i="9" s="1"/>
  <c r="J62" i="9" s="1"/>
  <c r="K62" i="9" s="1"/>
  <c r="L62" i="9" s="1"/>
  <c r="M62" i="9" s="1"/>
  <c r="N62" i="9" s="1"/>
  <c r="O62" i="9" s="1"/>
  <c r="P62" i="9" s="1"/>
  <c r="Q62" i="9" s="1"/>
  <c r="R62" i="9" s="1"/>
  <c r="S62" i="9" s="1"/>
  <c r="T62" i="9" s="1"/>
  <c r="U62" i="9" s="1"/>
  <c r="V62" i="9" s="1"/>
  <c r="W62" i="9" s="1"/>
  <c r="X62" i="9" s="1"/>
  <c r="Y62" i="9" s="1"/>
  <c r="Z62" i="9" s="1"/>
  <c r="AA62" i="9" s="1"/>
  <c r="AB62" i="9" s="1"/>
  <c r="AC62" i="9" s="1"/>
  <c r="AD62" i="9" s="1"/>
  <c r="AE62" i="9" s="1"/>
  <c r="AF62" i="9" s="1"/>
  <c r="D54" i="9"/>
  <c r="E54" i="9" s="1"/>
  <c r="F54" i="9" s="1"/>
  <c r="G54" i="9" s="1"/>
  <c r="H54" i="9" s="1"/>
  <c r="I54" i="9" s="1"/>
  <c r="J54" i="9" s="1"/>
  <c r="K54" i="9" s="1"/>
  <c r="L54" i="9" s="1"/>
  <c r="M54" i="9" s="1"/>
  <c r="N54" i="9" s="1"/>
  <c r="O54" i="9" s="1"/>
  <c r="P54" i="9" s="1"/>
  <c r="Q54" i="9" s="1"/>
  <c r="R54" i="9" s="1"/>
  <c r="S54" i="9" s="1"/>
  <c r="T54" i="9" s="1"/>
  <c r="U54" i="9" s="1"/>
  <c r="V54" i="9" s="1"/>
  <c r="W54" i="9" s="1"/>
  <c r="X54" i="9" s="1"/>
  <c r="Y54" i="9" s="1"/>
  <c r="Z54" i="9" s="1"/>
  <c r="AA54" i="9" s="1"/>
  <c r="AB54" i="9" s="1"/>
  <c r="AC54" i="9" s="1"/>
  <c r="AD54" i="9" s="1"/>
  <c r="AE54" i="9" s="1"/>
  <c r="AF54" i="9" s="1"/>
  <c r="D46" i="9"/>
  <c r="E46" i="9" s="1"/>
  <c r="F46" i="9" s="1"/>
  <c r="G46" i="9" s="1"/>
  <c r="H46" i="9" s="1"/>
  <c r="I46" i="9" s="1"/>
  <c r="J46" i="9" s="1"/>
  <c r="K46" i="9" s="1"/>
  <c r="L46" i="9" s="1"/>
  <c r="M46" i="9" s="1"/>
  <c r="N46" i="9" s="1"/>
  <c r="O46" i="9" s="1"/>
  <c r="P46" i="9" s="1"/>
  <c r="Q46" i="9" s="1"/>
  <c r="R46" i="9" s="1"/>
  <c r="S46" i="9" s="1"/>
  <c r="T46" i="9" s="1"/>
  <c r="U46" i="9" s="1"/>
  <c r="V46" i="9" s="1"/>
  <c r="W46" i="9" s="1"/>
  <c r="X46" i="9" s="1"/>
  <c r="Y46" i="9" s="1"/>
  <c r="Z46" i="9" s="1"/>
  <c r="AA46" i="9" s="1"/>
  <c r="AB46" i="9" s="1"/>
  <c r="AC46" i="9" s="1"/>
  <c r="AD46" i="9" s="1"/>
  <c r="AE46" i="9" s="1"/>
  <c r="AF46" i="9" s="1"/>
  <c r="D38" i="9"/>
  <c r="E38" i="9" s="1"/>
  <c r="F38" i="9" s="1"/>
  <c r="G38" i="9" s="1"/>
  <c r="H38" i="9" s="1"/>
  <c r="I38" i="9" s="1"/>
  <c r="J38" i="9" s="1"/>
  <c r="K38" i="9" s="1"/>
  <c r="L38" i="9" s="1"/>
  <c r="M38" i="9" s="1"/>
  <c r="N38" i="9" s="1"/>
  <c r="O38" i="9" s="1"/>
  <c r="P38" i="9" s="1"/>
  <c r="Q38" i="9" s="1"/>
  <c r="R38" i="9" s="1"/>
  <c r="S38" i="9" s="1"/>
  <c r="T38" i="9" s="1"/>
  <c r="U38" i="9" s="1"/>
  <c r="V38" i="9" s="1"/>
  <c r="W38" i="9" s="1"/>
  <c r="X38" i="9" s="1"/>
  <c r="Y38" i="9" s="1"/>
  <c r="Z38" i="9" s="1"/>
  <c r="AA38" i="9" s="1"/>
  <c r="AB38" i="9" s="1"/>
  <c r="AC38" i="9" s="1"/>
  <c r="AD38" i="9" s="1"/>
  <c r="AE38" i="9" s="1"/>
  <c r="AF38" i="9" s="1"/>
  <c r="D30" i="9"/>
  <c r="E30" i="9" s="1"/>
  <c r="F30" i="9" s="1"/>
  <c r="G30" i="9" s="1"/>
  <c r="H30" i="9" s="1"/>
  <c r="I30" i="9" s="1"/>
  <c r="J30" i="9" s="1"/>
  <c r="K30" i="9" s="1"/>
  <c r="L30" i="9" s="1"/>
  <c r="M30" i="9" s="1"/>
  <c r="N30" i="9" s="1"/>
  <c r="O30" i="9" s="1"/>
  <c r="P30" i="9" s="1"/>
  <c r="Q30" i="9" s="1"/>
  <c r="R30" i="9" s="1"/>
  <c r="S30" i="9" s="1"/>
  <c r="T30" i="9" s="1"/>
  <c r="U30" i="9" s="1"/>
  <c r="V30" i="9" s="1"/>
  <c r="W30" i="9" s="1"/>
  <c r="X30" i="9" s="1"/>
  <c r="Y30" i="9" s="1"/>
  <c r="Z30" i="9" s="1"/>
  <c r="AA30" i="9" s="1"/>
  <c r="AB30" i="9" s="1"/>
  <c r="AC30" i="9" s="1"/>
  <c r="AD30" i="9" s="1"/>
  <c r="AE30" i="9" s="1"/>
  <c r="AF30" i="9" s="1"/>
  <c r="D22" i="9"/>
  <c r="E22" i="9" s="1"/>
  <c r="F22" i="9" s="1"/>
  <c r="G22" i="9" s="1"/>
  <c r="H22" i="9" s="1"/>
  <c r="I22" i="9" s="1"/>
  <c r="J22" i="9" s="1"/>
  <c r="K22" i="9" s="1"/>
  <c r="L22" i="9" s="1"/>
  <c r="M22" i="9" s="1"/>
  <c r="N22" i="9" s="1"/>
  <c r="O22" i="9" s="1"/>
  <c r="P22" i="9" s="1"/>
  <c r="Q22" i="9" s="1"/>
  <c r="R22" i="9" s="1"/>
  <c r="S22" i="9" s="1"/>
  <c r="T22" i="9" s="1"/>
  <c r="U22" i="9" s="1"/>
  <c r="V22" i="9" s="1"/>
  <c r="W22" i="9" s="1"/>
  <c r="X22" i="9" s="1"/>
  <c r="Y22" i="9" s="1"/>
  <c r="Z22" i="9" s="1"/>
  <c r="AA22" i="9" s="1"/>
  <c r="AB22" i="9" s="1"/>
  <c r="AC22" i="9" s="1"/>
  <c r="AD22" i="9" s="1"/>
  <c r="AE22" i="9" s="1"/>
  <c r="AF22" i="9" s="1"/>
  <c r="D14" i="9"/>
  <c r="E14" i="9" s="1"/>
  <c r="F14" i="9" s="1"/>
  <c r="G14" i="9" s="1"/>
  <c r="H14" i="9" s="1"/>
  <c r="I14" i="9" s="1"/>
  <c r="J14" i="9" s="1"/>
  <c r="K14" i="9" s="1"/>
  <c r="L14" i="9" s="1"/>
  <c r="M14" i="9" s="1"/>
  <c r="N14" i="9" s="1"/>
  <c r="O14" i="9" s="1"/>
  <c r="P14" i="9" s="1"/>
  <c r="Q14" i="9" s="1"/>
  <c r="R14" i="9" s="1"/>
  <c r="S14" i="9" s="1"/>
  <c r="T14" i="9" s="1"/>
  <c r="U14" i="9" s="1"/>
  <c r="V14" i="9" s="1"/>
  <c r="W14" i="9" s="1"/>
  <c r="X14" i="9" s="1"/>
  <c r="Y14" i="9" s="1"/>
  <c r="Z14" i="9" s="1"/>
  <c r="AA14" i="9" s="1"/>
  <c r="AB14" i="9" s="1"/>
  <c r="AC14" i="9" s="1"/>
  <c r="AD14" i="9" s="1"/>
  <c r="AE14" i="9" s="1"/>
  <c r="AF14" i="9" s="1"/>
  <c r="C5" i="6"/>
  <c r="D5" i="6" s="1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AG5" i="6" s="1"/>
  <c r="AH5" i="6" s="1"/>
  <c r="AI5" i="6" s="1"/>
  <c r="AJ5" i="6" s="1"/>
  <c r="AK5" i="6" s="1"/>
  <c r="AL5" i="6" s="1"/>
  <c r="AM5" i="6" s="1"/>
  <c r="AN5" i="6" s="1"/>
  <c r="AO5" i="6" s="1"/>
  <c r="B32" i="6"/>
  <c r="M4" i="4" l="1"/>
  <c r="L5" i="4"/>
  <c r="L6" i="4" s="1"/>
  <c r="L7" i="4" s="1"/>
  <c r="M32" i="5"/>
  <c r="L8" i="26"/>
  <c r="L8" i="27"/>
  <c r="D18" i="7"/>
  <c r="D104" i="7" s="1"/>
  <c r="C61" i="7"/>
  <c r="D61" i="7" s="1"/>
  <c r="E61" i="7" s="1"/>
  <c r="F61" i="7" s="1"/>
  <c r="G61" i="7" s="1"/>
  <c r="H61" i="7" s="1"/>
  <c r="I61" i="7" s="1"/>
  <c r="J61" i="7" s="1"/>
  <c r="K61" i="7" s="1"/>
  <c r="L61" i="7" s="1"/>
  <c r="M61" i="7" s="1"/>
  <c r="M94" i="7"/>
  <c r="L10" i="27"/>
  <c r="L10" i="26"/>
  <c r="D5" i="11"/>
  <c r="D4" i="11"/>
  <c r="D3" i="11"/>
  <c r="D2" i="11"/>
  <c r="D1" i="11"/>
  <c r="B31" i="10"/>
  <c r="C31" i="10" s="1"/>
  <c r="BD7" i="10"/>
  <c r="C5" i="10"/>
  <c r="D5" i="10" s="1"/>
  <c r="E5" i="10" s="1"/>
  <c r="F5" i="10" s="1"/>
  <c r="G5" i="10" s="1"/>
  <c r="H5" i="10" s="1"/>
  <c r="I5" i="10" s="1"/>
  <c r="J5" i="10" s="1"/>
  <c r="K5" i="10" s="1"/>
  <c r="L5" i="10" s="1"/>
  <c r="M5" i="10" s="1"/>
  <c r="N5" i="10" s="1"/>
  <c r="O5" i="10" s="1"/>
  <c r="P5" i="10" s="1"/>
  <c r="Q5" i="10" s="1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AG5" i="10" s="1"/>
  <c r="AH5" i="10" s="1"/>
  <c r="AI5" i="10" s="1"/>
  <c r="AJ5" i="10" s="1"/>
  <c r="AK5" i="10" s="1"/>
  <c r="AL5" i="10" s="1"/>
  <c r="AM5" i="10" s="1"/>
  <c r="AN5" i="10" s="1"/>
  <c r="AO5" i="10" s="1"/>
  <c r="AP5" i="10" s="1"/>
  <c r="AQ5" i="10" s="1"/>
  <c r="AR5" i="10" s="1"/>
  <c r="AS5" i="10" s="1"/>
  <c r="AT5" i="10" s="1"/>
  <c r="AU5" i="10" s="1"/>
  <c r="AV5" i="10" s="1"/>
  <c r="AW5" i="10" s="1"/>
  <c r="AX5" i="10" s="1"/>
  <c r="AY5" i="10" s="1"/>
  <c r="AZ5" i="10" s="1"/>
  <c r="BA5" i="10" s="1"/>
  <c r="BB5" i="10" s="1"/>
  <c r="BC5" i="10" s="1"/>
  <c r="BD5" i="10" s="1"/>
  <c r="F3" i="10"/>
  <c r="D6" i="9"/>
  <c r="E6" i="9" s="1"/>
  <c r="F6" i="9" s="1"/>
  <c r="G6" i="9" s="1"/>
  <c r="H6" i="9" s="1"/>
  <c r="I6" i="9" s="1"/>
  <c r="J6" i="9" s="1"/>
  <c r="K6" i="9" s="1"/>
  <c r="L6" i="9" s="1"/>
  <c r="M6" i="9" s="1"/>
  <c r="N6" i="9" s="1"/>
  <c r="O6" i="9" s="1"/>
  <c r="P6" i="9" s="1"/>
  <c r="Q6" i="9" s="1"/>
  <c r="R6" i="9" s="1"/>
  <c r="S6" i="9" s="1"/>
  <c r="T6" i="9" s="1"/>
  <c r="U6" i="9" s="1"/>
  <c r="V6" i="9" s="1"/>
  <c r="W6" i="9" s="1"/>
  <c r="X6" i="9" s="1"/>
  <c r="Y6" i="9" s="1"/>
  <c r="Z6" i="9" s="1"/>
  <c r="AA6" i="9" s="1"/>
  <c r="AB6" i="9" s="1"/>
  <c r="AC6" i="9" s="1"/>
  <c r="AD6" i="9" s="1"/>
  <c r="AE6" i="9" s="1"/>
  <c r="AF6" i="9" s="1"/>
  <c r="D17" i="7"/>
  <c r="E17" i="7" s="1"/>
  <c r="C2" i="6"/>
  <c r="B48" i="5"/>
  <c r="B43" i="5"/>
  <c r="B6" i="10" s="1"/>
  <c r="C34" i="5"/>
  <c r="C31" i="5"/>
  <c r="C2" i="4"/>
  <c r="N4" i="4" l="1"/>
  <c r="M5" i="4"/>
  <c r="M6" i="4" s="1"/>
  <c r="M7" i="4" s="1"/>
  <c r="C10" i="4"/>
  <c r="C35" i="5"/>
  <c r="N32" i="5"/>
  <c r="M8" i="27"/>
  <c r="M8" i="26"/>
  <c r="E18" i="7"/>
  <c r="E104" i="7" s="1"/>
  <c r="N61" i="7"/>
  <c r="B29" i="27"/>
  <c r="C29" i="27" s="1"/>
  <c r="D29" i="27" s="1"/>
  <c r="E29" i="27" s="1"/>
  <c r="F29" i="27" s="1"/>
  <c r="G29" i="27" s="1"/>
  <c r="H29" i="27" s="1"/>
  <c r="I29" i="27" s="1"/>
  <c r="J29" i="27" s="1"/>
  <c r="K29" i="27" s="1"/>
  <c r="L29" i="27" s="1"/>
  <c r="M29" i="27" s="1"/>
  <c r="N29" i="27" s="1"/>
  <c r="O29" i="27" s="1"/>
  <c r="P29" i="27" s="1"/>
  <c r="Q29" i="27" s="1"/>
  <c r="R29" i="27" s="1"/>
  <c r="S29" i="27" s="1"/>
  <c r="T29" i="27" s="1"/>
  <c r="U29" i="27" s="1"/>
  <c r="V29" i="27" s="1"/>
  <c r="W29" i="27" s="1"/>
  <c r="X29" i="27" s="1"/>
  <c r="Y29" i="27" s="1"/>
  <c r="Z29" i="27" s="1"/>
  <c r="AA29" i="27" s="1"/>
  <c r="AB29" i="27" s="1"/>
  <c r="AC29" i="27" s="1"/>
  <c r="AD29" i="27" s="1"/>
  <c r="AE29" i="27" s="1"/>
  <c r="AF29" i="27" s="1"/>
  <c r="AG29" i="27" s="1"/>
  <c r="AH29" i="27" s="1"/>
  <c r="AI29" i="27" s="1"/>
  <c r="AJ29" i="27" s="1"/>
  <c r="AK29" i="27" s="1"/>
  <c r="AL29" i="27" s="1"/>
  <c r="AM29" i="27" s="1"/>
  <c r="AN29" i="27" s="1"/>
  <c r="AO29" i="27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AG29" i="26" s="1"/>
  <c r="AH29" i="26" s="1"/>
  <c r="AI29" i="26" s="1"/>
  <c r="AJ29" i="26" s="1"/>
  <c r="AK29" i="26" s="1"/>
  <c r="AL29" i="26" s="1"/>
  <c r="AM29" i="26" s="1"/>
  <c r="AN29" i="26" s="1"/>
  <c r="AO29" i="26" s="1"/>
  <c r="M10" i="27"/>
  <c r="M10" i="26"/>
  <c r="B16" i="10"/>
  <c r="B24" i="10"/>
  <c r="B12" i="10"/>
  <c r="B20" i="10"/>
  <c r="B28" i="10"/>
  <c r="B97" i="5"/>
  <c r="C97" i="5" s="1"/>
  <c r="D97" i="5" s="1"/>
  <c r="E97" i="5" s="1"/>
  <c r="F97" i="5" s="1"/>
  <c r="G97" i="5" s="1"/>
  <c r="H97" i="5" s="1"/>
  <c r="I97" i="5" s="1"/>
  <c r="J97" i="5" s="1"/>
  <c r="K97" i="5" s="1"/>
  <c r="L97" i="5" s="1"/>
  <c r="M97" i="5" s="1"/>
  <c r="N97" i="5" s="1"/>
  <c r="O97" i="5" s="1"/>
  <c r="P97" i="5" s="1"/>
  <c r="Q97" i="5" s="1"/>
  <c r="R97" i="5" s="1"/>
  <c r="S97" i="5" s="1"/>
  <c r="T97" i="5" s="1"/>
  <c r="U97" i="5" s="1"/>
  <c r="V97" i="5" s="1"/>
  <c r="W97" i="5" s="1"/>
  <c r="X97" i="5" s="1"/>
  <c r="Y97" i="5" s="1"/>
  <c r="Z97" i="5" s="1"/>
  <c r="AA97" i="5" s="1"/>
  <c r="AB97" i="5" s="1"/>
  <c r="AC97" i="5" s="1"/>
  <c r="AD97" i="5" s="1"/>
  <c r="AE97" i="5" s="1"/>
  <c r="AF97" i="5" s="1"/>
  <c r="AG97" i="5" s="1"/>
  <c r="AH97" i="5" s="1"/>
  <c r="AI97" i="5" s="1"/>
  <c r="AJ97" i="5" s="1"/>
  <c r="AK97" i="5" s="1"/>
  <c r="AL97" i="5" s="1"/>
  <c r="AM97" i="5" s="1"/>
  <c r="AN97" i="5" s="1"/>
  <c r="AO97" i="5" s="1"/>
  <c r="D2" i="6"/>
  <c r="C3" i="6"/>
  <c r="D31" i="5"/>
  <c r="D2" i="4"/>
  <c r="CS51" i="11"/>
  <c r="CK51" i="11"/>
  <c r="CC51" i="11"/>
  <c r="BU51" i="11"/>
  <c r="BM51" i="11"/>
  <c r="BE51" i="11"/>
  <c r="AW51" i="11"/>
  <c r="AO51" i="11"/>
  <c r="CR51" i="11"/>
  <c r="CJ51" i="11"/>
  <c r="CB51" i="11"/>
  <c r="BT51" i="11"/>
  <c r="BL51" i="11"/>
  <c r="BD51" i="11"/>
  <c r="AV51" i="11"/>
  <c r="AN51" i="11"/>
  <c r="AF51" i="11"/>
  <c r="X51" i="11"/>
  <c r="P51" i="11"/>
  <c r="H51" i="11"/>
  <c r="CU50" i="11"/>
  <c r="CM50" i="11"/>
  <c r="CE50" i="11"/>
  <c r="BW50" i="11"/>
  <c r="BO50" i="11"/>
  <c r="BG50" i="11"/>
  <c r="AY50" i="11"/>
  <c r="AQ50" i="11"/>
  <c r="AI50" i="11"/>
  <c r="AA50" i="11"/>
  <c r="S50" i="11"/>
  <c r="K50" i="11"/>
  <c r="CX49" i="11"/>
  <c r="CP49" i="11"/>
  <c r="CH49" i="11"/>
  <c r="BZ49" i="11"/>
  <c r="BR49" i="11"/>
  <c r="BJ49" i="11"/>
  <c r="BB49" i="11"/>
  <c r="AT49" i="11"/>
  <c r="AL49" i="11"/>
  <c r="AD49" i="11"/>
  <c r="V49" i="11"/>
  <c r="N49" i="11"/>
  <c r="F49" i="11"/>
  <c r="CS48" i="11"/>
  <c r="CK48" i="11"/>
  <c r="CC48" i="11"/>
  <c r="BU48" i="11"/>
  <c r="BM48" i="11"/>
  <c r="BE48" i="11"/>
  <c r="AW48" i="11"/>
  <c r="AO48" i="11"/>
  <c r="AG48" i="11"/>
  <c r="Y48" i="11"/>
  <c r="Q48" i="11"/>
  <c r="I48" i="11"/>
  <c r="CV47" i="11"/>
  <c r="CN47" i="11"/>
  <c r="CF47" i="11"/>
  <c r="BX47" i="11"/>
  <c r="BP47" i="11"/>
  <c r="BH47" i="11"/>
  <c r="AZ47" i="11"/>
  <c r="AR47" i="11"/>
  <c r="AJ47" i="11"/>
  <c r="AB47" i="11"/>
  <c r="T47" i="11"/>
  <c r="L47" i="11"/>
  <c r="D47" i="11"/>
  <c r="CQ46" i="11"/>
  <c r="CI46" i="11"/>
  <c r="CA46" i="11"/>
  <c r="BS46" i="11"/>
  <c r="BK46" i="11"/>
  <c r="BC46" i="11"/>
  <c r="AU46" i="11"/>
  <c r="AM46" i="11"/>
  <c r="AE46" i="11"/>
  <c r="W46" i="11"/>
  <c r="CQ51" i="11"/>
  <c r="CI51" i="11"/>
  <c r="CA51" i="11"/>
  <c r="BS51" i="11"/>
  <c r="BK51" i="11"/>
  <c r="BC51" i="11"/>
  <c r="CX51" i="11"/>
  <c r="CP51" i="11"/>
  <c r="CH51" i="11"/>
  <c r="BZ51" i="11"/>
  <c r="BR51" i="11"/>
  <c r="BJ51" i="11"/>
  <c r="BB51" i="11"/>
  <c r="AT51" i="11"/>
  <c r="AL51" i="11"/>
  <c r="AD51" i="11"/>
  <c r="V51" i="11"/>
  <c r="N51" i="11"/>
  <c r="F51" i="11"/>
  <c r="CS50" i="11"/>
  <c r="CK50" i="11"/>
  <c r="CC50" i="11"/>
  <c r="BU50" i="11"/>
  <c r="BM50" i="11"/>
  <c r="BE50" i="11"/>
  <c r="AW50" i="11"/>
  <c r="AO50" i="11"/>
  <c r="AG50" i="11"/>
  <c r="Y50" i="11"/>
  <c r="Q50" i="11"/>
  <c r="I50" i="11"/>
  <c r="CV49" i="11"/>
  <c r="CN49" i="11"/>
  <c r="CF49" i="11"/>
  <c r="BX49" i="11"/>
  <c r="BP49" i="11"/>
  <c r="BH49" i="11"/>
  <c r="AZ49" i="11"/>
  <c r="AR49" i="11"/>
  <c r="AJ49" i="11"/>
  <c r="AB49" i="11"/>
  <c r="T49" i="11"/>
  <c r="L49" i="11"/>
  <c r="D49" i="11"/>
  <c r="CQ48" i="11"/>
  <c r="CI48" i="11"/>
  <c r="CA48" i="11"/>
  <c r="BS48" i="11"/>
  <c r="BK48" i="11"/>
  <c r="BC48" i="11"/>
  <c r="AU48" i="11"/>
  <c r="AM48" i="11"/>
  <c r="AE48" i="11"/>
  <c r="W48" i="11"/>
  <c r="O48" i="11"/>
  <c r="G48" i="11"/>
  <c r="CT47" i="11"/>
  <c r="CL47" i="11"/>
  <c r="CD47" i="11"/>
  <c r="BV47" i="11"/>
  <c r="BN47" i="11"/>
  <c r="BF47" i="11"/>
  <c r="AX47" i="11"/>
  <c r="AP47" i="11"/>
  <c r="AH47" i="11"/>
  <c r="Z47" i="11"/>
  <c r="R47" i="11"/>
  <c r="J47" i="11"/>
  <c r="CW46" i="11"/>
  <c r="CO46" i="11"/>
  <c r="CG46" i="11"/>
  <c r="BY46" i="11"/>
  <c r="BQ46" i="11"/>
  <c r="BI46" i="11"/>
  <c r="BA46" i="11"/>
  <c r="AS46" i="11"/>
  <c r="AK46" i="11"/>
  <c r="AC46" i="11"/>
  <c r="U46" i="11"/>
  <c r="CW51" i="11"/>
  <c r="CO51" i="11"/>
  <c r="CG51" i="11"/>
  <c r="BY51" i="11"/>
  <c r="BQ51" i="11"/>
  <c r="BI51" i="11"/>
  <c r="BA51" i="11"/>
  <c r="AS51" i="11"/>
  <c r="AK51" i="11"/>
  <c r="AC51" i="11"/>
  <c r="U51" i="11"/>
  <c r="M51" i="11"/>
  <c r="E51" i="11"/>
  <c r="CR50" i="11"/>
  <c r="CJ50" i="11"/>
  <c r="CB50" i="11"/>
  <c r="BT50" i="11"/>
  <c r="BL50" i="11"/>
  <c r="BD50" i="11"/>
  <c r="AV50" i="11"/>
  <c r="AN50" i="11"/>
  <c r="AF50" i="11"/>
  <c r="X50" i="11"/>
  <c r="P50" i="11"/>
  <c r="H50" i="11"/>
  <c r="CU49" i="11"/>
  <c r="CM49" i="11"/>
  <c r="CE49" i="11"/>
  <c r="BW49" i="11"/>
  <c r="BO49" i="11"/>
  <c r="BG49" i="11"/>
  <c r="AY49" i="11"/>
  <c r="AQ49" i="11"/>
  <c r="AI49" i="11"/>
  <c r="AA49" i="11"/>
  <c r="S49" i="11"/>
  <c r="K49" i="11"/>
  <c r="CX48" i="11"/>
  <c r="CP48" i="11"/>
  <c r="CH48" i="11"/>
  <c r="BZ48" i="11"/>
  <c r="BR48" i="11"/>
  <c r="BJ48" i="11"/>
  <c r="BB48" i="11"/>
  <c r="AT48" i="11"/>
  <c r="AL48" i="11"/>
  <c r="AD48" i="11"/>
  <c r="V48" i="11"/>
  <c r="N48" i="11"/>
  <c r="F48" i="11"/>
  <c r="CS47" i="11"/>
  <c r="CK47" i="11"/>
  <c r="CC47" i="11"/>
  <c r="BU47" i="11"/>
  <c r="BM47" i="11"/>
  <c r="BE47" i="11"/>
  <c r="AW47" i="11"/>
  <c r="AO47" i="11"/>
  <c r="AG47" i="11"/>
  <c r="Y47" i="11"/>
  <c r="Q47" i="11"/>
  <c r="I47" i="11"/>
  <c r="CV46" i="11"/>
  <c r="CN46" i="11"/>
  <c r="CF46" i="11"/>
  <c r="BX46" i="11"/>
  <c r="BP46" i="11"/>
  <c r="BH46" i="11"/>
  <c r="AZ46" i="11"/>
  <c r="AR46" i="11"/>
  <c r="AJ46" i="11"/>
  <c r="AB46" i="11"/>
  <c r="T46" i="11"/>
  <c r="CU51" i="11"/>
  <c r="CM51" i="11"/>
  <c r="CE51" i="11"/>
  <c r="BW51" i="11"/>
  <c r="BO51" i="11"/>
  <c r="BG51" i="11"/>
  <c r="AY51" i="11"/>
  <c r="AQ51" i="11"/>
  <c r="AI51" i="11"/>
  <c r="AA51" i="11"/>
  <c r="S51" i="11"/>
  <c r="K51" i="11"/>
  <c r="CX50" i="11"/>
  <c r="CP50" i="11"/>
  <c r="CH50" i="11"/>
  <c r="BZ50" i="11"/>
  <c r="BR50" i="11"/>
  <c r="BJ50" i="11"/>
  <c r="BB50" i="11"/>
  <c r="AT50" i="11"/>
  <c r="AL50" i="11"/>
  <c r="AD50" i="11"/>
  <c r="V50" i="11"/>
  <c r="N50" i="11"/>
  <c r="F50" i="11"/>
  <c r="CS49" i="11"/>
  <c r="CK49" i="11"/>
  <c r="CC49" i="11"/>
  <c r="BU49" i="11"/>
  <c r="BM49" i="11"/>
  <c r="BE49" i="11"/>
  <c r="AW49" i="11"/>
  <c r="AO49" i="11"/>
  <c r="AG49" i="11"/>
  <c r="Y49" i="11"/>
  <c r="Q49" i="11"/>
  <c r="I49" i="11"/>
  <c r="CV48" i="11"/>
  <c r="CN48" i="11"/>
  <c r="CF48" i="11"/>
  <c r="BX48" i="11"/>
  <c r="BP48" i="11"/>
  <c r="BH48" i="11"/>
  <c r="AZ48" i="11"/>
  <c r="AR48" i="11"/>
  <c r="AJ48" i="11"/>
  <c r="AB48" i="11"/>
  <c r="T48" i="11"/>
  <c r="L48" i="11"/>
  <c r="D48" i="11"/>
  <c r="CQ47" i="11"/>
  <c r="CI47" i="11"/>
  <c r="CA47" i="11"/>
  <c r="BS47" i="11"/>
  <c r="BK47" i="11"/>
  <c r="BC47" i="11"/>
  <c r="AU47" i="11"/>
  <c r="AM47" i="11"/>
  <c r="AE47" i="11"/>
  <c r="W47" i="11"/>
  <c r="O47" i="11"/>
  <c r="G47" i="11"/>
  <c r="CT46" i="11"/>
  <c r="CL46" i="11"/>
  <c r="CD46" i="11"/>
  <c r="BV46" i="11"/>
  <c r="BN46" i="11"/>
  <c r="BF46" i="11"/>
  <c r="AX46" i="11"/>
  <c r="AP46" i="11"/>
  <c r="CT51" i="11"/>
  <c r="BN51" i="11"/>
  <c r="AM51" i="11"/>
  <c r="W51" i="11"/>
  <c r="G51" i="11"/>
  <c r="CL50" i="11"/>
  <c r="BV50" i="11"/>
  <c r="BF50" i="11"/>
  <c r="AP50" i="11"/>
  <c r="Z50" i="11"/>
  <c r="J50" i="11"/>
  <c r="CO49" i="11"/>
  <c r="BY49" i="11"/>
  <c r="BI49" i="11"/>
  <c r="AS49" i="11"/>
  <c r="AC49" i="11"/>
  <c r="M49" i="11"/>
  <c r="CR48" i="11"/>
  <c r="CB48" i="11"/>
  <c r="BL48" i="11"/>
  <c r="AV48" i="11"/>
  <c r="AF48" i="11"/>
  <c r="P48" i="11"/>
  <c r="CU47" i="11"/>
  <c r="CE47" i="11"/>
  <c r="BO47" i="11"/>
  <c r="AY47" i="11"/>
  <c r="AI47" i="11"/>
  <c r="S47" i="11"/>
  <c r="CX46" i="11"/>
  <c r="CH46" i="11"/>
  <c r="BR46" i="11"/>
  <c r="BB46" i="11"/>
  <c r="AL46" i="11"/>
  <c r="Y46" i="11"/>
  <c r="N46" i="11"/>
  <c r="F46" i="11"/>
  <c r="CS45" i="11"/>
  <c r="CK45" i="11"/>
  <c r="CC45" i="11"/>
  <c r="BU45" i="11"/>
  <c r="BM45" i="11"/>
  <c r="BE45" i="11"/>
  <c r="AW45" i="11"/>
  <c r="AO45" i="11"/>
  <c r="AG45" i="11"/>
  <c r="Y45" i="11"/>
  <c r="Q45" i="11"/>
  <c r="I45" i="11"/>
  <c r="CV44" i="11"/>
  <c r="CN44" i="11"/>
  <c r="CF44" i="11"/>
  <c r="BX44" i="11"/>
  <c r="BP44" i="11"/>
  <c r="BH44" i="11"/>
  <c r="AZ44" i="11"/>
  <c r="AR44" i="11"/>
  <c r="AJ44" i="11"/>
  <c r="AB44" i="11"/>
  <c r="T44" i="11"/>
  <c r="L44" i="11"/>
  <c r="D44" i="11"/>
  <c r="CQ43" i="11"/>
  <c r="CI43" i="11"/>
  <c r="CA43" i="11"/>
  <c r="BS43" i="11"/>
  <c r="BK43" i="11"/>
  <c r="BC43" i="11"/>
  <c r="AU43" i="11"/>
  <c r="AM43" i="11"/>
  <c r="AE43" i="11"/>
  <c r="W43" i="11"/>
  <c r="O43" i="11"/>
  <c r="G43" i="11"/>
  <c r="CT42" i="11"/>
  <c r="CL42" i="11"/>
  <c r="CD42" i="11"/>
  <c r="BV42" i="11"/>
  <c r="BN42" i="11"/>
  <c r="BF42" i="11"/>
  <c r="AX42" i="11"/>
  <c r="AP42" i="11"/>
  <c r="AH42" i="11"/>
  <c r="Z42" i="11"/>
  <c r="R42" i="11"/>
  <c r="J42" i="11"/>
  <c r="CL51" i="11"/>
  <c r="BF51" i="11"/>
  <c r="AH51" i="11"/>
  <c r="R51" i="11"/>
  <c r="CW50" i="11"/>
  <c r="CG50" i="11"/>
  <c r="BQ50" i="11"/>
  <c r="BA50" i="11"/>
  <c r="AK50" i="11"/>
  <c r="U50" i="11"/>
  <c r="E50" i="11"/>
  <c r="CJ49" i="11"/>
  <c r="BT49" i="11"/>
  <c r="BD49" i="11"/>
  <c r="AN49" i="11"/>
  <c r="X49" i="11"/>
  <c r="H49" i="11"/>
  <c r="CM48" i="11"/>
  <c r="BW48" i="11"/>
  <c r="BG48" i="11"/>
  <c r="AQ48" i="11"/>
  <c r="AA48" i="11"/>
  <c r="K48" i="11"/>
  <c r="CP47" i="11"/>
  <c r="BZ47" i="11"/>
  <c r="BJ47" i="11"/>
  <c r="AT47" i="11"/>
  <c r="AD47" i="11"/>
  <c r="N47" i="11"/>
  <c r="CS46" i="11"/>
  <c r="CC46" i="11"/>
  <c r="BM46" i="11"/>
  <c r="AW46" i="11"/>
  <c r="AH46" i="11"/>
  <c r="V46" i="11"/>
  <c r="L46" i="11"/>
  <c r="D46" i="11"/>
  <c r="CQ45" i="11"/>
  <c r="CI45" i="11"/>
  <c r="CA45" i="11"/>
  <c r="BS45" i="11"/>
  <c r="BK45" i="11"/>
  <c r="BC45" i="11"/>
  <c r="AU45" i="11"/>
  <c r="AM45" i="11"/>
  <c r="AE45" i="11"/>
  <c r="W45" i="11"/>
  <c r="O45" i="11"/>
  <c r="G45" i="11"/>
  <c r="CT44" i="11"/>
  <c r="CL44" i="11"/>
  <c r="CD44" i="11"/>
  <c r="BV44" i="11"/>
  <c r="BN44" i="11"/>
  <c r="BF44" i="11"/>
  <c r="AX44" i="11"/>
  <c r="AP44" i="11"/>
  <c r="AH44" i="11"/>
  <c r="Z44" i="11"/>
  <c r="R44" i="11"/>
  <c r="J44" i="11"/>
  <c r="CW43" i="11"/>
  <c r="CO43" i="11"/>
  <c r="CG43" i="11"/>
  <c r="BY43" i="11"/>
  <c r="BQ43" i="11"/>
  <c r="BI43" i="11"/>
  <c r="BA43" i="11"/>
  <c r="AS43" i="11"/>
  <c r="AK43" i="11"/>
  <c r="AC43" i="11"/>
  <c r="U43" i="11"/>
  <c r="M43" i="11"/>
  <c r="E43" i="11"/>
  <c r="CR42" i="11"/>
  <c r="CJ42" i="11"/>
  <c r="CB42" i="11"/>
  <c r="BT42" i="11"/>
  <c r="BL42" i="11"/>
  <c r="BD42" i="11"/>
  <c r="AV42" i="11"/>
  <c r="AN42" i="11"/>
  <c r="AF42" i="11"/>
  <c r="X42" i="11"/>
  <c r="P42" i="11"/>
  <c r="H42" i="11"/>
  <c r="CF51" i="11"/>
  <c r="AZ51" i="11"/>
  <c r="AG51" i="11"/>
  <c r="Q51" i="11"/>
  <c r="CV50" i="11"/>
  <c r="CF50" i="11"/>
  <c r="BP50" i="11"/>
  <c r="AZ50" i="11"/>
  <c r="AJ50" i="11"/>
  <c r="T50" i="11"/>
  <c r="D50" i="11"/>
  <c r="CI49" i="11"/>
  <c r="BS49" i="11"/>
  <c r="BC49" i="11"/>
  <c r="AM49" i="11"/>
  <c r="W49" i="11"/>
  <c r="G49" i="11"/>
  <c r="CL48" i="11"/>
  <c r="BV48" i="11"/>
  <c r="BF48" i="11"/>
  <c r="AP48" i="11"/>
  <c r="Z48" i="11"/>
  <c r="J48" i="11"/>
  <c r="CO47" i="11"/>
  <c r="BY47" i="11"/>
  <c r="BI47" i="11"/>
  <c r="AS47" i="11"/>
  <c r="AC47" i="11"/>
  <c r="M47" i="11"/>
  <c r="CR46" i="11"/>
  <c r="CB46" i="11"/>
  <c r="BL46" i="11"/>
  <c r="AV46" i="11"/>
  <c r="AG46" i="11"/>
  <c r="S46" i="11"/>
  <c r="K46" i="11"/>
  <c r="CX45" i="11"/>
  <c r="CP45" i="11"/>
  <c r="CH45" i="11"/>
  <c r="BZ45" i="11"/>
  <c r="BR45" i="11"/>
  <c r="BJ45" i="11"/>
  <c r="BB45" i="11"/>
  <c r="AT45" i="11"/>
  <c r="AL45" i="11"/>
  <c r="AD45" i="11"/>
  <c r="V45" i="11"/>
  <c r="N45" i="11"/>
  <c r="F45" i="11"/>
  <c r="CS44" i="11"/>
  <c r="CK44" i="11"/>
  <c r="CC44" i="11"/>
  <c r="BU44" i="11"/>
  <c r="BM44" i="11"/>
  <c r="BE44" i="11"/>
  <c r="AW44" i="11"/>
  <c r="AO44" i="11"/>
  <c r="AG44" i="11"/>
  <c r="Y44" i="11"/>
  <c r="Q44" i="11"/>
  <c r="I44" i="11"/>
  <c r="CV43" i="11"/>
  <c r="CN43" i="11"/>
  <c r="CF43" i="11"/>
  <c r="BX43" i="11"/>
  <c r="BP43" i="11"/>
  <c r="BH43" i="11"/>
  <c r="AZ43" i="11"/>
  <c r="AR43" i="11"/>
  <c r="AJ43" i="11"/>
  <c r="AB43" i="11"/>
  <c r="T43" i="11"/>
  <c r="L43" i="11"/>
  <c r="D43" i="11"/>
  <c r="CQ42" i="11"/>
  <c r="CI42" i="11"/>
  <c r="CA42" i="11"/>
  <c r="BS42" i="11"/>
  <c r="BK42" i="11"/>
  <c r="BC42" i="11"/>
  <c r="AU42" i="11"/>
  <c r="AM42" i="11"/>
  <c r="BX51" i="11"/>
  <c r="AU51" i="11"/>
  <c r="AB51" i="11"/>
  <c r="L51" i="11"/>
  <c r="CQ50" i="11"/>
  <c r="CA50" i="11"/>
  <c r="BK50" i="11"/>
  <c r="AU50" i="11"/>
  <c r="AE50" i="11"/>
  <c r="O50" i="11"/>
  <c r="CT49" i="11"/>
  <c r="CD49" i="11"/>
  <c r="BN49" i="11"/>
  <c r="AX49" i="11"/>
  <c r="AH49" i="11"/>
  <c r="R49" i="11"/>
  <c r="CW48" i="11"/>
  <c r="CG48" i="11"/>
  <c r="BQ48" i="11"/>
  <c r="BA48" i="11"/>
  <c r="AK48" i="11"/>
  <c r="U48" i="11"/>
  <c r="E48" i="11"/>
  <c r="CJ47" i="11"/>
  <c r="BT47" i="11"/>
  <c r="BD47" i="11"/>
  <c r="AN47" i="11"/>
  <c r="X47" i="11"/>
  <c r="H47" i="11"/>
  <c r="CM46" i="11"/>
  <c r="BW46" i="11"/>
  <c r="BG46" i="11"/>
  <c r="AQ46" i="11"/>
  <c r="AD46" i="11"/>
  <c r="Q46" i="11"/>
  <c r="I46" i="11"/>
  <c r="CV45" i="11"/>
  <c r="CN45" i="11"/>
  <c r="CF45" i="11"/>
  <c r="BX45" i="11"/>
  <c r="BP45" i="11"/>
  <c r="BH45" i="11"/>
  <c r="AZ45" i="11"/>
  <c r="AR45" i="11"/>
  <c r="AJ45" i="11"/>
  <c r="AB45" i="11"/>
  <c r="T45" i="11"/>
  <c r="L45" i="11"/>
  <c r="D45" i="11"/>
  <c r="CQ44" i="11"/>
  <c r="CI44" i="11"/>
  <c r="CA44" i="11"/>
  <c r="BS44" i="11"/>
  <c r="BK44" i="11"/>
  <c r="BC44" i="11"/>
  <c r="AU44" i="11"/>
  <c r="AM44" i="11"/>
  <c r="AE44" i="11"/>
  <c r="W44" i="11"/>
  <c r="O44" i="11"/>
  <c r="G44" i="11"/>
  <c r="CT43" i="11"/>
  <c r="CL43" i="11"/>
  <c r="CD43" i="11"/>
  <c r="BV43" i="11"/>
  <c r="BN43" i="11"/>
  <c r="BF43" i="11"/>
  <c r="AX43" i="11"/>
  <c r="AP43" i="11"/>
  <c r="AH43" i="11"/>
  <c r="Z43" i="11"/>
  <c r="R43" i="11"/>
  <c r="J43" i="11"/>
  <c r="CW42" i="11"/>
  <c r="CO42" i="11"/>
  <c r="CG42" i="11"/>
  <c r="BY42" i="11"/>
  <c r="BQ42" i="11"/>
  <c r="BI42" i="11"/>
  <c r="BA42" i="11"/>
  <c r="AS42" i="11"/>
  <c r="AK42" i="11"/>
  <c r="AX51" i="11"/>
  <c r="O51" i="11"/>
  <c r="CD50" i="11"/>
  <c r="AX50" i="11"/>
  <c r="R50" i="11"/>
  <c r="CG49" i="11"/>
  <c r="BA49" i="11"/>
  <c r="U49" i="11"/>
  <c r="CJ48" i="11"/>
  <c r="BD48" i="11"/>
  <c r="X48" i="11"/>
  <c r="CM47" i="11"/>
  <c r="BG47" i="11"/>
  <c r="AA47" i="11"/>
  <c r="CP46" i="11"/>
  <c r="BJ46" i="11"/>
  <c r="AF46" i="11"/>
  <c r="J46" i="11"/>
  <c r="CO45" i="11"/>
  <c r="BY45" i="11"/>
  <c r="BI45" i="11"/>
  <c r="AS45" i="11"/>
  <c r="AC45" i="11"/>
  <c r="M45" i="11"/>
  <c r="CR44" i="11"/>
  <c r="CB44" i="11"/>
  <c r="BL44" i="11"/>
  <c r="AV44" i="11"/>
  <c r="AF44" i="11"/>
  <c r="P44" i="11"/>
  <c r="CU43" i="11"/>
  <c r="CE43" i="11"/>
  <c r="BO43" i="11"/>
  <c r="AY43" i="11"/>
  <c r="AI43" i="11"/>
  <c r="S43" i="11"/>
  <c r="CX42" i="11"/>
  <c r="CH42" i="11"/>
  <c r="BR42" i="11"/>
  <c r="BB42" i="11"/>
  <c r="AL42" i="11"/>
  <c r="AA42" i="11"/>
  <c r="O42" i="11"/>
  <c r="E42" i="11"/>
  <c r="CO50" i="11"/>
  <c r="CR49" i="11"/>
  <c r="AF49" i="11"/>
  <c r="AI48" i="11"/>
  <c r="CX47" i="11"/>
  <c r="AL47" i="11"/>
  <c r="AO46" i="11"/>
  <c r="CE45" i="11"/>
  <c r="S45" i="11"/>
  <c r="CH44" i="11"/>
  <c r="BB44" i="11"/>
  <c r="F44" i="11"/>
  <c r="BE43" i="11"/>
  <c r="I43" i="11"/>
  <c r="BH42" i="11"/>
  <c r="T42" i="11"/>
  <c r="AR51" i="11"/>
  <c r="J51" i="11"/>
  <c r="BY50" i="11"/>
  <c r="AS50" i="11"/>
  <c r="M50" i="11"/>
  <c r="CB49" i="11"/>
  <c r="AV49" i="11"/>
  <c r="P49" i="11"/>
  <c r="CE48" i="11"/>
  <c r="AY48" i="11"/>
  <c r="S48" i="11"/>
  <c r="CH47" i="11"/>
  <c r="BB47" i="11"/>
  <c r="V47" i="11"/>
  <c r="CK46" i="11"/>
  <c r="BE46" i="11"/>
  <c r="AA46" i="11"/>
  <c r="H46" i="11"/>
  <c r="CM45" i="11"/>
  <c r="BW45" i="11"/>
  <c r="BG45" i="11"/>
  <c r="AQ45" i="11"/>
  <c r="AA45" i="11"/>
  <c r="K45" i="11"/>
  <c r="CP44" i="11"/>
  <c r="BZ44" i="11"/>
  <c r="BJ44" i="11"/>
  <c r="AT44" i="11"/>
  <c r="AD44" i="11"/>
  <c r="N44" i="11"/>
  <c r="CS43" i="11"/>
  <c r="CC43" i="11"/>
  <c r="BM43" i="11"/>
  <c r="AW43" i="11"/>
  <c r="AG43" i="11"/>
  <c r="Q43" i="11"/>
  <c r="CV42" i="11"/>
  <c r="CF42" i="11"/>
  <c r="BP42" i="11"/>
  <c r="AZ42" i="11"/>
  <c r="AJ42" i="11"/>
  <c r="Y42" i="11"/>
  <c r="N42" i="11"/>
  <c r="D42" i="11"/>
  <c r="BV51" i="11"/>
  <c r="BO45" i="11"/>
  <c r="CN42" i="11"/>
  <c r="CV51" i="11"/>
  <c r="AP51" i="11"/>
  <c r="I51" i="11"/>
  <c r="BX50" i="11"/>
  <c r="AR50" i="11"/>
  <c r="L50" i="11"/>
  <c r="CA49" i="11"/>
  <c r="AU49" i="11"/>
  <c r="O49" i="11"/>
  <c r="CD48" i="11"/>
  <c r="AX48" i="11"/>
  <c r="R48" i="11"/>
  <c r="CG47" i="11"/>
  <c r="BA47" i="11"/>
  <c r="U47" i="11"/>
  <c r="CJ46" i="11"/>
  <c r="BD46" i="11"/>
  <c r="Z46" i="11"/>
  <c r="G46" i="11"/>
  <c r="CL45" i="11"/>
  <c r="BV45" i="11"/>
  <c r="BF45" i="11"/>
  <c r="AP45" i="11"/>
  <c r="Z45" i="11"/>
  <c r="J45" i="11"/>
  <c r="CO44" i="11"/>
  <c r="BY44" i="11"/>
  <c r="BI44" i="11"/>
  <c r="AS44" i="11"/>
  <c r="AC44" i="11"/>
  <c r="M44" i="11"/>
  <c r="CR43" i="11"/>
  <c r="CB43" i="11"/>
  <c r="BL43" i="11"/>
  <c r="AV43" i="11"/>
  <c r="AF43" i="11"/>
  <c r="P43" i="11"/>
  <c r="CU42" i="11"/>
  <c r="CE42" i="11"/>
  <c r="BO42" i="11"/>
  <c r="AY42" i="11"/>
  <c r="AI42" i="11"/>
  <c r="W42" i="11"/>
  <c r="M42" i="11"/>
  <c r="BI50" i="11"/>
  <c r="CK43" i="11"/>
  <c r="CN51" i="11"/>
  <c r="AJ51" i="11"/>
  <c r="D51" i="11"/>
  <c r="BS50" i="11"/>
  <c r="AM50" i="11"/>
  <c r="G50" i="11"/>
  <c r="BV49" i="11"/>
  <c r="AP49" i="11"/>
  <c r="J49" i="11"/>
  <c r="BY48" i="11"/>
  <c r="AS48" i="11"/>
  <c r="M48" i="11"/>
  <c r="CB47" i="11"/>
  <c r="AV47" i="11"/>
  <c r="P47" i="11"/>
  <c r="CE46" i="11"/>
  <c r="AY46" i="11"/>
  <c r="X46" i="11"/>
  <c r="E46" i="11"/>
  <c r="CJ45" i="11"/>
  <c r="BT45" i="11"/>
  <c r="BD45" i="11"/>
  <c r="AN45" i="11"/>
  <c r="X45" i="11"/>
  <c r="H45" i="11"/>
  <c r="CM44" i="11"/>
  <c r="BW44" i="11"/>
  <c r="BG44" i="11"/>
  <c r="AQ44" i="11"/>
  <c r="AA44" i="11"/>
  <c r="K44" i="11"/>
  <c r="CP43" i="11"/>
  <c r="BZ43" i="11"/>
  <c r="BJ43" i="11"/>
  <c r="AT43" i="11"/>
  <c r="AD43" i="11"/>
  <c r="N43" i="11"/>
  <c r="CS42" i="11"/>
  <c r="CC42" i="11"/>
  <c r="BM42" i="11"/>
  <c r="AW42" i="11"/>
  <c r="AG42" i="11"/>
  <c r="V42" i="11"/>
  <c r="L42" i="11"/>
  <c r="Z51" i="11"/>
  <c r="AC50" i="11"/>
  <c r="BL49" i="11"/>
  <c r="BO48" i="11"/>
  <c r="BR47" i="11"/>
  <c r="F47" i="11"/>
  <c r="P46" i="11"/>
  <c r="CU45" i="11"/>
  <c r="AI45" i="11"/>
  <c r="CX44" i="11"/>
  <c r="BR44" i="11"/>
  <c r="V44" i="11"/>
  <c r="BU43" i="11"/>
  <c r="Y43" i="11"/>
  <c r="BX42" i="11"/>
  <c r="AD42" i="11"/>
  <c r="I42" i="11"/>
  <c r="CD51" i="11"/>
  <c r="AE51" i="11"/>
  <c r="CT50" i="11"/>
  <c r="BN50" i="11"/>
  <c r="AH50" i="11"/>
  <c r="CW49" i="11"/>
  <c r="BQ49" i="11"/>
  <c r="AK49" i="11"/>
  <c r="E49" i="11"/>
  <c r="BT48" i="11"/>
  <c r="AN48" i="11"/>
  <c r="H48" i="11"/>
  <c r="BW47" i="11"/>
  <c r="AQ47" i="11"/>
  <c r="K47" i="11"/>
  <c r="BZ46" i="11"/>
  <c r="AT46" i="11"/>
  <c r="R46" i="11"/>
  <c r="CW45" i="11"/>
  <c r="CG45" i="11"/>
  <c r="BQ45" i="11"/>
  <c r="BA45" i="11"/>
  <c r="AK45" i="11"/>
  <c r="U45" i="11"/>
  <c r="E45" i="11"/>
  <c r="CJ44" i="11"/>
  <c r="BT44" i="11"/>
  <c r="BD44" i="11"/>
  <c r="AN44" i="11"/>
  <c r="X44" i="11"/>
  <c r="H44" i="11"/>
  <c r="CM43" i="11"/>
  <c r="BW43" i="11"/>
  <c r="BG43" i="11"/>
  <c r="AQ43" i="11"/>
  <c r="AA43" i="11"/>
  <c r="K43" i="11"/>
  <c r="CP42" i="11"/>
  <c r="BZ42" i="11"/>
  <c r="BJ42" i="11"/>
  <c r="AT42" i="11"/>
  <c r="AE42" i="11"/>
  <c r="U42" i="11"/>
  <c r="K42" i="11"/>
  <c r="CU48" i="11"/>
  <c r="BU46" i="11"/>
  <c r="AY45" i="11"/>
  <c r="AL44" i="11"/>
  <c r="AO43" i="11"/>
  <c r="AR42" i="11"/>
  <c r="BP51" i="11"/>
  <c r="Y51" i="11"/>
  <c r="CN50" i="11"/>
  <c r="BH50" i="11"/>
  <c r="AB50" i="11"/>
  <c r="CQ49" i="11"/>
  <c r="BK49" i="11"/>
  <c r="AE49" i="11"/>
  <c r="CT48" i="11"/>
  <c r="BN48" i="11"/>
  <c r="AH48" i="11"/>
  <c r="CW47" i="11"/>
  <c r="BQ47" i="11"/>
  <c r="AK47" i="11"/>
  <c r="E47" i="11"/>
  <c r="BT46" i="11"/>
  <c r="AN46" i="11"/>
  <c r="O46" i="11"/>
  <c r="CT45" i="11"/>
  <c r="CD45" i="11"/>
  <c r="BN45" i="11"/>
  <c r="AX45" i="11"/>
  <c r="AH45" i="11"/>
  <c r="R45" i="11"/>
  <c r="CW44" i="11"/>
  <c r="CG44" i="11"/>
  <c r="BQ44" i="11"/>
  <c r="BA44" i="11"/>
  <c r="AK44" i="11"/>
  <c r="U44" i="11"/>
  <c r="E44" i="11"/>
  <c r="CJ43" i="11"/>
  <c r="BT43" i="11"/>
  <c r="BD43" i="11"/>
  <c r="AN43" i="11"/>
  <c r="X43" i="11"/>
  <c r="H43" i="11"/>
  <c r="CM42" i="11"/>
  <c r="BW42" i="11"/>
  <c r="BG42" i="11"/>
  <c r="AQ42" i="11"/>
  <c r="AC42" i="11"/>
  <c r="S42" i="11"/>
  <c r="G42" i="11"/>
  <c r="BH51" i="11"/>
  <c r="T51" i="11"/>
  <c r="CI50" i="11"/>
  <c r="BC50" i="11"/>
  <c r="W50" i="11"/>
  <c r="CL49" i="11"/>
  <c r="BF49" i="11"/>
  <c r="Z49" i="11"/>
  <c r="CO48" i="11"/>
  <c r="BI48" i="11"/>
  <c r="AC48" i="11"/>
  <c r="CR47" i="11"/>
  <c r="BL47" i="11"/>
  <c r="AF47" i="11"/>
  <c r="CU46" i="11"/>
  <c r="BO46" i="11"/>
  <c r="AI46" i="11"/>
  <c r="M46" i="11"/>
  <c r="CR45" i="11"/>
  <c r="CB45" i="11"/>
  <c r="BL45" i="11"/>
  <c r="AV45" i="11"/>
  <c r="AF45" i="11"/>
  <c r="P45" i="11"/>
  <c r="CU44" i="11"/>
  <c r="CE44" i="11"/>
  <c r="BO44" i="11"/>
  <c r="AY44" i="11"/>
  <c r="AI44" i="11"/>
  <c r="S44" i="11"/>
  <c r="CX43" i="11"/>
  <c r="CH43" i="11"/>
  <c r="BR43" i="11"/>
  <c r="BB43" i="11"/>
  <c r="AL43" i="11"/>
  <c r="V43" i="11"/>
  <c r="F43" i="11"/>
  <c r="CK42" i="11"/>
  <c r="BU42" i="11"/>
  <c r="BE42" i="11"/>
  <c r="AO42" i="11"/>
  <c r="AB42" i="11"/>
  <c r="Q42" i="11"/>
  <c r="F42" i="11"/>
  <c r="C50" i="11"/>
  <c r="C51" i="11"/>
  <c r="C48" i="11"/>
  <c r="C49" i="11"/>
  <c r="C46" i="11"/>
  <c r="C47" i="11"/>
  <c r="C44" i="11"/>
  <c r="C45" i="11"/>
  <c r="C42" i="11"/>
  <c r="C43" i="11"/>
  <c r="CQ38" i="11"/>
  <c r="CI38" i="11"/>
  <c r="CA38" i="11"/>
  <c r="BS38" i="11"/>
  <c r="BK38" i="11"/>
  <c r="BC38" i="11"/>
  <c r="AU38" i="11"/>
  <c r="AM38" i="11"/>
  <c r="AE38" i="11"/>
  <c r="W38" i="11"/>
  <c r="O38" i="11"/>
  <c r="G38" i="11"/>
  <c r="CS37" i="11"/>
  <c r="CK37" i="11"/>
  <c r="CC37" i="11"/>
  <c r="BU37" i="11"/>
  <c r="BM37" i="11"/>
  <c r="BE37" i="11"/>
  <c r="AW37" i="11"/>
  <c r="AO37" i="11"/>
  <c r="AG37" i="11"/>
  <c r="Y37" i="11"/>
  <c r="Q37" i="11"/>
  <c r="I37" i="11"/>
  <c r="CU36" i="11"/>
  <c r="CM36" i="11"/>
  <c r="CE36" i="11"/>
  <c r="BW36" i="11"/>
  <c r="BO36" i="11"/>
  <c r="BG36" i="11"/>
  <c r="AY36" i="11"/>
  <c r="AQ36" i="11"/>
  <c r="AI36" i="11"/>
  <c r="AA36" i="11"/>
  <c r="S36" i="11"/>
  <c r="K36" i="11"/>
  <c r="CW35" i="11"/>
  <c r="CO35" i="11"/>
  <c r="CG35" i="11"/>
  <c r="BY35" i="11"/>
  <c r="BQ35" i="11"/>
  <c r="BI35" i="11"/>
  <c r="BA35" i="11"/>
  <c r="AS35" i="11"/>
  <c r="AK35" i="11"/>
  <c r="AC35" i="11"/>
  <c r="U35" i="11"/>
  <c r="M35" i="11"/>
  <c r="E35" i="11"/>
  <c r="CQ34" i="11"/>
  <c r="CI34" i="11"/>
  <c r="CA34" i="11"/>
  <c r="BS34" i="11"/>
  <c r="BK34" i="11"/>
  <c r="BC34" i="11"/>
  <c r="AU34" i="11"/>
  <c r="AM34" i="11"/>
  <c r="AE34" i="11"/>
  <c r="W34" i="11"/>
  <c r="O34" i="11"/>
  <c r="G34" i="11"/>
  <c r="CS33" i="11"/>
  <c r="CK33" i="11"/>
  <c r="CC33" i="11"/>
  <c r="BU33" i="11"/>
  <c r="BM33" i="11"/>
  <c r="BE33" i="11"/>
  <c r="AW33" i="11"/>
  <c r="AO33" i="11"/>
  <c r="AG33" i="11"/>
  <c r="Y33" i="11"/>
  <c r="Q33" i="11"/>
  <c r="CW38" i="11"/>
  <c r="CO38" i="11"/>
  <c r="CG38" i="11"/>
  <c r="BY38" i="11"/>
  <c r="BQ38" i="11"/>
  <c r="BI38" i="11"/>
  <c r="BA38" i="11"/>
  <c r="AS38" i="11"/>
  <c r="AK38" i="11"/>
  <c r="AC38" i="11"/>
  <c r="U38" i="11"/>
  <c r="M38" i="11"/>
  <c r="E38" i="11"/>
  <c r="CQ37" i="11"/>
  <c r="CI37" i="11"/>
  <c r="CA37" i="11"/>
  <c r="BS37" i="11"/>
  <c r="BK37" i="11"/>
  <c r="BC37" i="11"/>
  <c r="AU37" i="11"/>
  <c r="AM37" i="11"/>
  <c r="AE37" i="11"/>
  <c r="W37" i="11"/>
  <c r="O37" i="11"/>
  <c r="G37" i="11"/>
  <c r="CS36" i="11"/>
  <c r="CK36" i="11"/>
  <c r="CC36" i="11"/>
  <c r="BU36" i="11"/>
  <c r="BM36" i="11"/>
  <c r="BE36" i="11"/>
  <c r="AW36" i="11"/>
  <c r="AO36" i="11"/>
  <c r="AG36" i="11"/>
  <c r="Y36" i="11"/>
  <c r="Q36" i="11"/>
  <c r="I36" i="11"/>
  <c r="CU35" i="11"/>
  <c r="CM35" i="11"/>
  <c r="CE35" i="11"/>
  <c r="BW35" i="11"/>
  <c r="BO35" i="11"/>
  <c r="BG35" i="11"/>
  <c r="AY35" i="11"/>
  <c r="AQ35" i="11"/>
  <c r="AI35" i="11"/>
  <c r="AA35" i="11"/>
  <c r="S35" i="11"/>
  <c r="K35" i="11"/>
  <c r="CW34" i="11"/>
  <c r="CO34" i="11"/>
  <c r="CG34" i="11"/>
  <c r="BY34" i="11"/>
  <c r="BQ34" i="11"/>
  <c r="BI34" i="11"/>
  <c r="BA34" i="11"/>
  <c r="AS34" i="11"/>
  <c r="AK34" i="11"/>
  <c r="AC34" i="11"/>
  <c r="U34" i="11"/>
  <c r="M34" i="11"/>
  <c r="E34" i="11"/>
  <c r="CQ33" i="11"/>
  <c r="CI33" i="11"/>
  <c r="CA33" i="11"/>
  <c r="BS33" i="11"/>
  <c r="BK33" i="11"/>
  <c r="BC33" i="11"/>
  <c r="AU33" i="11"/>
  <c r="AM33" i="11"/>
  <c r="AE33" i="11"/>
  <c r="W33" i="11"/>
  <c r="O33" i="11"/>
  <c r="CV38" i="11"/>
  <c r="CN38" i="11"/>
  <c r="CF38" i="11"/>
  <c r="BX38" i="11"/>
  <c r="BP38" i="11"/>
  <c r="BH38" i="11"/>
  <c r="AZ38" i="11"/>
  <c r="AR38" i="11"/>
  <c r="AJ38" i="11"/>
  <c r="AB38" i="11"/>
  <c r="T38" i="11"/>
  <c r="L38" i="11"/>
  <c r="CX37" i="11"/>
  <c r="CP37" i="11"/>
  <c r="CH37" i="11"/>
  <c r="BZ37" i="11"/>
  <c r="BR37" i="11"/>
  <c r="BJ37" i="11"/>
  <c r="BB37" i="11"/>
  <c r="AT37" i="11"/>
  <c r="AL37" i="11"/>
  <c r="AD37" i="11"/>
  <c r="V37" i="11"/>
  <c r="N37" i="11"/>
  <c r="F37" i="11"/>
  <c r="CR36" i="11"/>
  <c r="CJ36" i="11"/>
  <c r="CB36" i="11"/>
  <c r="BT36" i="11"/>
  <c r="BL36" i="11"/>
  <c r="BD36" i="11"/>
  <c r="AV36" i="11"/>
  <c r="AN36" i="11"/>
  <c r="AF36" i="11"/>
  <c r="X36" i="11"/>
  <c r="P36" i="11"/>
  <c r="H36" i="11"/>
  <c r="CT35" i="11"/>
  <c r="CL35" i="11"/>
  <c r="CD35" i="11"/>
  <c r="BV35" i="11"/>
  <c r="BN35" i="11"/>
  <c r="BF35" i="11"/>
  <c r="AX35" i="11"/>
  <c r="AP35" i="11"/>
  <c r="AH35" i="11"/>
  <c r="Z35" i="11"/>
  <c r="R35" i="11"/>
  <c r="J35" i="11"/>
  <c r="CV34" i="11"/>
  <c r="CN34" i="11"/>
  <c r="CF34" i="11"/>
  <c r="BX34" i="11"/>
  <c r="BP34" i="11"/>
  <c r="BH34" i="11"/>
  <c r="AZ34" i="11"/>
  <c r="AR34" i="11"/>
  <c r="AJ34" i="11"/>
  <c r="AB34" i="11"/>
  <c r="T34" i="11"/>
  <c r="L34" i="11"/>
  <c r="CX33" i="11"/>
  <c r="CP33" i="11"/>
  <c r="CH33" i="11"/>
  <c r="BZ33" i="11"/>
  <c r="CU38" i="11"/>
  <c r="CM38" i="11"/>
  <c r="CE38" i="11"/>
  <c r="BW38" i="11"/>
  <c r="BO38" i="11"/>
  <c r="BG38" i="11"/>
  <c r="AY38" i="11"/>
  <c r="AQ38" i="11"/>
  <c r="AI38" i="11"/>
  <c r="AA38" i="11"/>
  <c r="S38" i="11"/>
  <c r="K38" i="11"/>
  <c r="CW37" i="11"/>
  <c r="CO37" i="11"/>
  <c r="CG37" i="11"/>
  <c r="BY37" i="11"/>
  <c r="BQ37" i="11"/>
  <c r="BI37" i="11"/>
  <c r="BA37" i="11"/>
  <c r="AS37" i="11"/>
  <c r="AK37" i="11"/>
  <c r="AC37" i="11"/>
  <c r="U37" i="11"/>
  <c r="M37" i="11"/>
  <c r="E37" i="11"/>
  <c r="CQ36" i="11"/>
  <c r="CI36" i="11"/>
  <c r="CA36" i="11"/>
  <c r="BS36" i="11"/>
  <c r="BK36" i="11"/>
  <c r="BC36" i="11"/>
  <c r="AU36" i="11"/>
  <c r="AM36" i="11"/>
  <c r="AE36" i="11"/>
  <c r="W36" i="11"/>
  <c r="O36" i="11"/>
  <c r="G36" i="11"/>
  <c r="CS35" i="11"/>
  <c r="CK35" i="11"/>
  <c r="CC35" i="11"/>
  <c r="BU35" i="11"/>
  <c r="BM35" i="11"/>
  <c r="BE35" i="11"/>
  <c r="AW35" i="11"/>
  <c r="AO35" i="11"/>
  <c r="AG35" i="11"/>
  <c r="Y35" i="11"/>
  <c r="Q35" i="11"/>
  <c r="I35" i="11"/>
  <c r="CU34" i="11"/>
  <c r="CM34" i="11"/>
  <c r="CE34" i="11"/>
  <c r="BW34" i="11"/>
  <c r="BO34" i="11"/>
  <c r="BG34" i="11"/>
  <c r="AY34" i="11"/>
  <c r="AQ34" i="11"/>
  <c r="AI34" i="11"/>
  <c r="AA34" i="11"/>
  <c r="S34" i="11"/>
  <c r="K34" i="11"/>
  <c r="CW33" i="11"/>
  <c r="CO33" i="11"/>
  <c r="CJ38" i="11"/>
  <c r="BT38" i="11"/>
  <c r="BD38" i="11"/>
  <c r="AN38" i="11"/>
  <c r="X38" i="11"/>
  <c r="CX38" i="11"/>
  <c r="CH38" i="11"/>
  <c r="BR38" i="11"/>
  <c r="BB38" i="11"/>
  <c r="AL38" i="11"/>
  <c r="V38" i="11"/>
  <c r="F38" i="11"/>
  <c r="CJ37" i="11"/>
  <c r="BT37" i="11"/>
  <c r="BD37" i="11"/>
  <c r="AN37" i="11"/>
  <c r="X37" i="11"/>
  <c r="H37" i="11"/>
  <c r="CL36" i="11"/>
  <c r="BV36" i="11"/>
  <c r="BF36" i="11"/>
  <c r="AP36" i="11"/>
  <c r="Z36" i="11"/>
  <c r="J36" i="11"/>
  <c r="CN35" i="11"/>
  <c r="BX35" i="11"/>
  <c r="BH35" i="11"/>
  <c r="AR35" i="11"/>
  <c r="AB35" i="11"/>
  <c r="L35" i="11"/>
  <c r="CP34" i="11"/>
  <c r="BZ34" i="11"/>
  <c r="BJ34" i="11"/>
  <c r="AT34" i="11"/>
  <c r="AD34" i="11"/>
  <c r="N34" i="11"/>
  <c r="CR33" i="11"/>
  <c r="CD33" i="11"/>
  <c r="BQ33" i="11"/>
  <c r="BG33" i="11"/>
  <c r="AV33" i="11"/>
  <c r="AK33" i="11"/>
  <c r="AA33" i="11"/>
  <c r="P33" i="11"/>
  <c r="G33" i="11"/>
  <c r="CS32" i="11"/>
  <c r="CK32" i="11"/>
  <c r="CC32" i="11"/>
  <c r="BU32" i="11"/>
  <c r="BM32" i="11"/>
  <c r="BE32" i="11"/>
  <c r="AW32" i="11"/>
  <c r="AO32" i="11"/>
  <c r="AG32" i="11"/>
  <c r="Y32" i="11"/>
  <c r="Q32" i="11"/>
  <c r="I32" i="11"/>
  <c r="CU31" i="11"/>
  <c r="CM31" i="11"/>
  <c r="CE31" i="11"/>
  <c r="BW31" i="11"/>
  <c r="BO31" i="11"/>
  <c r="BG31" i="11"/>
  <c r="AY31" i="11"/>
  <c r="AQ31" i="11"/>
  <c r="AI31" i="11"/>
  <c r="AA31" i="11"/>
  <c r="S31" i="11"/>
  <c r="K31" i="11"/>
  <c r="CW30" i="11"/>
  <c r="CO30" i="11"/>
  <c r="CG30" i="11"/>
  <c r="BY30" i="11"/>
  <c r="BQ30" i="11"/>
  <c r="BI30" i="11"/>
  <c r="BA30" i="11"/>
  <c r="AS30" i="11"/>
  <c r="AK30" i="11"/>
  <c r="AC30" i="11"/>
  <c r="U30" i="11"/>
  <c r="M30" i="11"/>
  <c r="E30" i="11"/>
  <c r="CQ29" i="11"/>
  <c r="CI29" i="11"/>
  <c r="CA29" i="11"/>
  <c r="BS29" i="11"/>
  <c r="BK29" i="11"/>
  <c r="BC29" i="11"/>
  <c r="AU29" i="11"/>
  <c r="AM29" i="11"/>
  <c r="AE29" i="11"/>
  <c r="W29" i="11"/>
  <c r="O29" i="11"/>
  <c r="G29" i="11"/>
  <c r="CT38" i="11"/>
  <c r="CD38" i="11"/>
  <c r="BN38" i="11"/>
  <c r="AX38" i="11"/>
  <c r="AH38" i="11"/>
  <c r="R38" i="11"/>
  <c r="CS38" i="11"/>
  <c r="CC38" i="11"/>
  <c r="BM38" i="11"/>
  <c r="AW38" i="11"/>
  <c r="AG38" i="11"/>
  <c r="Q38" i="11"/>
  <c r="CU37" i="11"/>
  <c r="CE37" i="11"/>
  <c r="BO37" i="11"/>
  <c r="AY37" i="11"/>
  <c r="AI37" i="11"/>
  <c r="S37" i="11"/>
  <c r="CW36" i="11"/>
  <c r="CG36" i="11"/>
  <c r="BQ36" i="11"/>
  <c r="BA36" i="11"/>
  <c r="AK36" i="11"/>
  <c r="U36" i="11"/>
  <c r="E36" i="11"/>
  <c r="CI35" i="11"/>
  <c r="BS35" i="11"/>
  <c r="BC35" i="11"/>
  <c r="AM35" i="11"/>
  <c r="W35" i="11"/>
  <c r="G35" i="11"/>
  <c r="CK34" i="11"/>
  <c r="BU34" i="11"/>
  <c r="BE34" i="11"/>
  <c r="AO34" i="11"/>
  <c r="Y34" i="11"/>
  <c r="I34" i="11"/>
  <c r="CM33" i="11"/>
  <c r="BY33" i="11"/>
  <c r="BO33" i="11"/>
  <c r="BD33" i="11"/>
  <c r="AS33" i="11"/>
  <c r="AI33" i="11"/>
  <c r="X33" i="11"/>
  <c r="M33" i="11"/>
  <c r="E33" i="11"/>
  <c r="CQ32" i="11"/>
  <c r="CI32" i="11"/>
  <c r="CA32" i="11"/>
  <c r="BS32" i="11"/>
  <c r="BK32" i="11"/>
  <c r="BC32" i="11"/>
  <c r="AU32" i="11"/>
  <c r="AM32" i="11"/>
  <c r="AE32" i="11"/>
  <c r="W32" i="11"/>
  <c r="O32" i="11"/>
  <c r="G32" i="11"/>
  <c r="CS31" i="11"/>
  <c r="CK31" i="11"/>
  <c r="CC31" i="11"/>
  <c r="BU31" i="11"/>
  <c r="BM31" i="11"/>
  <c r="BE31" i="11"/>
  <c r="AW31" i="11"/>
  <c r="AO31" i="11"/>
  <c r="AG31" i="11"/>
  <c r="Y31" i="11"/>
  <c r="Q31" i="11"/>
  <c r="I31" i="11"/>
  <c r="CU30" i="11"/>
  <c r="CM30" i="11"/>
  <c r="CE30" i="11"/>
  <c r="BW30" i="11"/>
  <c r="BO30" i="11"/>
  <c r="BG30" i="11"/>
  <c r="AY30" i="11"/>
  <c r="AQ30" i="11"/>
  <c r="AI30" i="11"/>
  <c r="AA30" i="11"/>
  <c r="S30" i="11"/>
  <c r="K30" i="11"/>
  <c r="CW29" i="11"/>
  <c r="CO29" i="11"/>
  <c r="CG29" i="11"/>
  <c r="BY29" i="11"/>
  <c r="BQ29" i="11"/>
  <c r="BI29" i="11"/>
  <c r="BA29" i="11"/>
  <c r="CR38" i="11"/>
  <c r="CB38" i="11"/>
  <c r="BL38" i="11"/>
  <c r="AV38" i="11"/>
  <c r="AF38" i="11"/>
  <c r="P38" i="11"/>
  <c r="CT37" i="11"/>
  <c r="CD37" i="11"/>
  <c r="BN37" i="11"/>
  <c r="AX37" i="11"/>
  <c r="AH37" i="11"/>
  <c r="R37" i="11"/>
  <c r="CV36" i="11"/>
  <c r="CF36" i="11"/>
  <c r="BP36" i="11"/>
  <c r="AZ36" i="11"/>
  <c r="AJ36" i="11"/>
  <c r="T36" i="11"/>
  <c r="CX35" i="11"/>
  <c r="CH35" i="11"/>
  <c r="BR35" i="11"/>
  <c r="BB35" i="11"/>
  <c r="AL35" i="11"/>
  <c r="V35" i="11"/>
  <c r="F35" i="11"/>
  <c r="CJ34" i="11"/>
  <c r="BT34" i="11"/>
  <c r="BD34" i="11"/>
  <c r="AN34" i="11"/>
  <c r="X34" i="11"/>
  <c r="H34" i="11"/>
  <c r="CL33" i="11"/>
  <c r="BX33" i="11"/>
  <c r="BN33" i="11"/>
  <c r="BB33" i="11"/>
  <c r="AR33" i="11"/>
  <c r="AH33" i="11"/>
  <c r="V33" i="11"/>
  <c r="L33" i="11"/>
  <c r="CX32" i="11"/>
  <c r="CP32" i="11"/>
  <c r="CH32" i="11"/>
  <c r="BZ32" i="11"/>
  <c r="BR32" i="11"/>
  <c r="BJ32" i="11"/>
  <c r="BB32" i="11"/>
  <c r="AT32" i="11"/>
  <c r="AL32" i="11"/>
  <c r="AD32" i="11"/>
  <c r="V32" i="11"/>
  <c r="N32" i="11"/>
  <c r="F32" i="11"/>
  <c r="CR31" i="11"/>
  <c r="CJ31" i="11"/>
  <c r="CB31" i="11"/>
  <c r="BT31" i="11"/>
  <c r="BL31" i="11"/>
  <c r="BD31" i="11"/>
  <c r="AV31" i="11"/>
  <c r="AN31" i="11"/>
  <c r="AF31" i="11"/>
  <c r="X31" i="11"/>
  <c r="P31" i="11"/>
  <c r="H31" i="11"/>
  <c r="CT30" i="11"/>
  <c r="CL30" i="11"/>
  <c r="CD30" i="11"/>
  <c r="BV30" i="11"/>
  <c r="BN30" i="11"/>
  <c r="BF30" i="11"/>
  <c r="AX30" i="11"/>
  <c r="AP30" i="11"/>
  <c r="AH30" i="11"/>
  <c r="Z30" i="11"/>
  <c r="R30" i="11"/>
  <c r="J30" i="11"/>
  <c r="CV29" i="11"/>
  <c r="CN29" i="11"/>
  <c r="CP38" i="11"/>
  <c r="BZ38" i="11"/>
  <c r="BJ38" i="11"/>
  <c r="AT38" i="11"/>
  <c r="AD38" i="11"/>
  <c r="N38" i="11"/>
  <c r="CR37" i="11"/>
  <c r="CB37" i="11"/>
  <c r="BL37" i="11"/>
  <c r="AV37" i="11"/>
  <c r="AF37" i="11"/>
  <c r="P37" i="11"/>
  <c r="CT36" i="11"/>
  <c r="CD36" i="11"/>
  <c r="BN36" i="11"/>
  <c r="AX36" i="11"/>
  <c r="AH36" i="11"/>
  <c r="R36" i="11"/>
  <c r="CV35" i="11"/>
  <c r="CF35" i="11"/>
  <c r="BP35" i="11"/>
  <c r="AZ35" i="11"/>
  <c r="AJ35" i="11"/>
  <c r="T35" i="11"/>
  <c r="CX34" i="11"/>
  <c r="CH34" i="11"/>
  <c r="BR34" i="11"/>
  <c r="BB34" i="11"/>
  <c r="AL34" i="11"/>
  <c r="V34" i="11"/>
  <c r="F34" i="11"/>
  <c r="CJ33" i="11"/>
  <c r="BW33" i="11"/>
  <c r="BL33" i="11"/>
  <c r="BA33" i="11"/>
  <c r="AQ33" i="11"/>
  <c r="AF33" i="11"/>
  <c r="U33" i="11"/>
  <c r="K33" i="11"/>
  <c r="CW32" i="11"/>
  <c r="CO32" i="11"/>
  <c r="CG32" i="11"/>
  <c r="BY32" i="11"/>
  <c r="BQ32" i="11"/>
  <c r="BI32" i="11"/>
  <c r="BA32" i="11"/>
  <c r="AS32" i="11"/>
  <c r="AK32" i="11"/>
  <c r="AC32" i="11"/>
  <c r="U32" i="11"/>
  <c r="M32" i="11"/>
  <c r="E32" i="11"/>
  <c r="CQ31" i="11"/>
  <c r="CI31" i="11"/>
  <c r="CA31" i="11"/>
  <c r="BS31" i="11"/>
  <c r="BK31" i="11"/>
  <c r="BC31" i="11"/>
  <c r="AU31" i="11"/>
  <c r="AM31" i="11"/>
  <c r="AE31" i="11"/>
  <c r="W31" i="11"/>
  <c r="O31" i="11"/>
  <c r="G31" i="11"/>
  <c r="CS30" i="11"/>
  <c r="CK30" i="11"/>
  <c r="CC30" i="11"/>
  <c r="BU30" i="11"/>
  <c r="BM30" i="11"/>
  <c r="BE30" i="11"/>
  <c r="AW30" i="11"/>
  <c r="AO30" i="11"/>
  <c r="AG30" i="11"/>
  <c r="Y30" i="11"/>
  <c r="Q30" i="11"/>
  <c r="I30" i="11"/>
  <c r="CU29" i="11"/>
  <c r="CM29" i="11"/>
  <c r="CE29" i="11"/>
  <c r="BW29" i="11"/>
  <c r="AP38" i="11"/>
  <c r="CN37" i="11"/>
  <c r="BH37" i="11"/>
  <c r="AB37" i="11"/>
  <c r="CP36" i="11"/>
  <c r="BJ36" i="11"/>
  <c r="AD36" i="11"/>
  <c r="CR35" i="11"/>
  <c r="BL35" i="11"/>
  <c r="AF35" i="11"/>
  <c r="CT34" i="11"/>
  <c r="BN34" i="11"/>
  <c r="AH34" i="11"/>
  <c r="CV33" i="11"/>
  <c r="BV33" i="11"/>
  <c r="AZ33" i="11"/>
  <c r="AD33" i="11"/>
  <c r="J33" i="11"/>
  <c r="CN32" i="11"/>
  <c r="BX32" i="11"/>
  <c r="BH32" i="11"/>
  <c r="AR32" i="11"/>
  <c r="AB32" i="11"/>
  <c r="L32" i="11"/>
  <c r="CP31" i="11"/>
  <c r="BZ31" i="11"/>
  <c r="BJ31" i="11"/>
  <c r="AT31" i="11"/>
  <c r="AD31" i="11"/>
  <c r="N31" i="11"/>
  <c r="CR30" i="11"/>
  <c r="CB30" i="11"/>
  <c r="BL30" i="11"/>
  <c r="AV30" i="11"/>
  <c r="AF30" i="11"/>
  <c r="P30" i="11"/>
  <c r="CT29" i="11"/>
  <c r="CF29" i="11"/>
  <c r="BT29" i="11"/>
  <c r="BH29" i="11"/>
  <c r="AX29" i="11"/>
  <c r="AO29" i="11"/>
  <c r="AF29" i="11"/>
  <c r="V29" i="11"/>
  <c r="M29" i="11"/>
  <c r="AO38" i="11"/>
  <c r="CM37" i="11"/>
  <c r="BG37" i="11"/>
  <c r="AA37" i="11"/>
  <c r="CO36" i="11"/>
  <c r="BI36" i="11"/>
  <c r="AC36" i="11"/>
  <c r="CQ35" i="11"/>
  <c r="BK35" i="11"/>
  <c r="AE35" i="11"/>
  <c r="CS34" i="11"/>
  <c r="BM34" i="11"/>
  <c r="AG34" i="11"/>
  <c r="CU33" i="11"/>
  <c r="BT33" i="11"/>
  <c r="AY33" i="11"/>
  <c r="AC33" i="11"/>
  <c r="I33" i="11"/>
  <c r="CM32" i="11"/>
  <c r="BW32" i="11"/>
  <c r="BG32" i="11"/>
  <c r="AQ32" i="11"/>
  <c r="AA32" i="11"/>
  <c r="K32" i="11"/>
  <c r="CO31" i="11"/>
  <c r="BY31" i="11"/>
  <c r="BI31" i="11"/>
  <c r="AS31" i="11"/>
  <c r="AC31" i="11"/>
  <c r="M31" i="11"/>
  <c r="CQ30" i="11"/>
  <c r="CA30" i="11"/>
  <c r="BK30" i="11"/>
  <c r="AU30" i="11"/>
  <c r="AE30" i="11"/>
  <c r="O30" i="11"/>
  <c r="CS29" i="11"/>
  <c r="CD29" i="11"/>
  <c r="BR29" i="11"/>
  <c r="BG29" i="11"/>
  <c r="AW29" i="11"/>
  <c r="AN29" i="11"/>
  <c r="AD29" i="11"/>
  <c r="U29" i="11"/>
  <c r="L29" i="11"/>
  <c r="I38" i="11"/>
  <c r="CL38" i="11"/>
  <c r="Z38" i="11"/>
  <c r="CL37" i="11"/>
  <c r="BF37" i="11"/>
  <c r="Z37" i="11"/>
  <c r="CN36" i="11"/>
  <c r="BH36" i="11"/>
  <c r="AB36" i="11"/>
  <c r="CP35" i="11"/>
  <c r="BJ35" i="11"/>
  <c r="AD35" i="11"/>
  <c r="CR34" i="11"/>
  <c r="BL34" i="11"/>
  <c r="AF34" i="11"/>
  <c r="CT33" i="11"/>
  <c r="BR33" i="11"/>
  <c r="AX33" i="11"/>
  <c r="AB33" i="11"/>
  <c r="H33" i="11"/>
  <c r="CL32" i="11"/>
  <c r="BV32" i="11"/>
  <c r="BF32" i="11"/>
  <c r="AP32" i="11"/>
  <c r="Z32" i="11"/>
  <c r="J32" i="11"/>
  <c r="CN31" i="11"/>
  <c r="BX31" i="11"/>
  <c r="BH31" i="11"/>
  <c r="AR31" i="11"/>
  <c r="AB31" i="11"/>
  <c r="L31" i="11"/>
  <c r="CP30" i="11"/>
  <c r="BZ30" i="11"/>
  <c r="BJ30" i="11"/>
  <c r="AT30" i="11"/>
  <c r="AD30" i="11"/>
  <c r="N30" i="11"/>
  <c r="CR29" i="11"/>
  <c r="CC29" i="11"/>
  <c r="BP29" i="11"/>
  <c r="BF29" i="11"/>
  <c r="AV29" i="11"/>
  <c r="AL29" i="11"/>
  <c r="AC29" i="11"/>
  <c r="T29" i="11"/>
  <c r="K29" i="11"/>
  <c r="BW37" i="11"/>
  <c r="CK38" i="11"/>
  <c r="Y38" i="11"/>
  <c r="CF37" i="11"/>
  <c r="AZ37" i="11"/>
  <c r="T37" i="11"/>
  <c r="CH36" i="11"/>
  <c r="BB36" i="11"/>
  <c r="V36" i="11"/>
  <c r="CJ35" i="11"/>
  <c r="BD35" i="11"/>
  <c r="X35" i="11"/>
  <c r="CL34" i="11"/>
  <c r="BF34" i="11"/>
  <c r="Z34" i="11"/>
  <c r="CN33" i="11"/>
  <c r="BP33" i="11"/>
  <c r="AT33" i="11"/>
  <c r="Z33" i="11"/>
  <c r="F33" i="11"/>
  <c r="CJ32" i="11"/>
  <c r="BT32" i="11"/>
  <c r="BD32" i="11"/>
  <c r="AN32" i="11"/>
  <c r="X32" i="11"/>
  <c r="H32" i="11"/>
  <c r="CL31" i="11"/>
  <c r="BV31" i="11"/>
  <c r="BF31" i="11"/>
  <c r="AP31" i="11"/>
  <c r="Z31" i="11"/>
  <c r="J31" i="11"/>
  <c r="CN30" i="11"/>
  <c r="BX30" i="11"/>
  <c r="BH30" i="11"/>
  <c r="AR30" i="11"/>
  <c r="AB30" i="11"/>
  <c r="L30" i="11"/>
  <c r="CP29" i="11"/>
  <c r="CB29" i="11"/>
  <c r="BO29" i="11"/>
  <c r="BE29" i="11"/>
  <c r="AT29" i="11"/>
  <c r="AK29" i="11"/>
  <c r="AB29" i="11"/>
  <c r="S29" i="11"/>
  <c r="J29" i="11"/>
  <c r="BV38" i="11"/>
  <c r="J38" i="11"/>
  <c r="BX37" i="11"/>
  <c r="AR37" i="11"/>
  <c r="L37" i="11"/>
  <c r="BZ36" i="11"/>
  <c r="AT36" i="11"/>
  <c r="N36" i="11"/>
  <c r="CB35" i="11"/>
  <c r="AV35" i="11"/>
  <c r="P35" i="11"/>
  <c r="CD34" i="11"/>
  <c r="AX34" i="11"/>
  <c r="R34" i="11"/>
  <c r="CG33" i="11"/>
  <c r="BJ33" i="11"/>
  <c r="AP33" i="11"/>
  <c r="T33" i="11"/>
  <c r="CV32" i="11"/>
  <c r="CF32" i="11"/>
  <c r="BP32" i="11"/>
  <c r="AZ32" i="11"/>
  <c r="AJ32" i="11"/>
  <c r="T32" i="11"/>
  <c r="CX31" i="11"/>
  <c r="CH31" i="11"/>
  <c r="BR31" i="11"/>
  <c r="BB31" i="11"/>
  <c r="AL31" i="11"/>
  <c r="V31" i="11"/>
  <c r="F31" i="11"/>
  <c r="CJ30" i="11"/>
  <c r="BT30" i="11"/>
  <c r="BD30" i="11"/>
  <c r="AN30" i="11"/>
  <c r="X30" i="11"/>
  <c r="H30" i="11"/>
  <c r="CL29" i="11"/>
  <c r="BZ29" i="11"/>
  <c r="BN29" i="11"/>
  <c r="BD29" i="11"/>
  <c r="AS29" i="11"/>
  <c r="AJ29" i="11"/>
  <c r="AA29" i="11"/>
  <c r="R29" i="11"/>
  <c r="I29" i="11"/>
  <c r="BF38" i="11"/>
  <c r="H38" i="11"/>
  <c r="BV37" i="11"/>
  <c r="AP37" i="11"/>
  <c r="J37" i="11"/>
  <c r="BX36" i="11"/>
  <c r="AR36" i="11"/>
  <c r="L36" i="11"/>
  <c r="BZ35" i="11"/>
  <c r="AT35" i="11"/>
  <c r="N35" i="11"/>
  <c r="CB34" i="11"/>
  <c r="AV34" i="11"/>
  <c r="P34" i="11"/>
  <c r="CE33" i="11"/>
  <c r="BH33" i="11"/>
  <c r="AL33" i="11"/>
  <c r="R33" i="11"/>
  <c r="CT32" i="11"/>
  <c r="CD32" i="11"/>
  <c r="BN32" i="11"/>
  <c r="AX32" i="11"/>
  <c r="AH32" i="11"/>
  <c r="R32" i="11"/>
  <c r="CV31" i="11"/>
  <c r="CF31" i="11"/>
  <c r="BP31" i="11"/>
  <c r="AZ31" i="11"/>
  <c r="AJ31" i="11"/>
  <c r="T31" i="11"/>
  <c r="CX30" i="11"/>
  <c r="CH30" i="11"/>
  <c r="BR30" i="11"/>
  <c r="BB30" i="11"/>
  <c r="AL30" i="11"/>
  <c r="V30" i="11"/>
  <c r="F30" i="11"/>
  <c r="CJ29" i="11"/>
  <c r="BV29" i="11"/>
  <c r="BL29" i="11"/>
  <c r="AZ29" i="11"/>
  <c r="AQ29" i="11"/>
  <c r="AH29" i="11"/>
  <c r="Y29" i="11"/>
  <c r="P29" i="11"/>
  <c r="F29" i="11"/>
  <c r="BE38" i="11"/>
  <c r="CV37" i="11"/>
  <c r="BP37" i="11"/>
  <c r="AJ37" i="11"/>
  <c r="CX36" i="11"/>
  <c r="BR36" i="11"/>
  <c r="AL36" i="11"/>
  <c r="F36" i="11"/>
  <c r="BT35" i="11"/>
  <c r="AN35" i="11"/>
  <c r="H35" i="11"/>
  <c r="BV34" i="11"/>
  <c r="AP34" i="11"/>
  <c r="J34" i="11"/>
  <c r="CB33" i="11"/>
  <c r="BF33" i="11"/>
  <c r="AJ33" i="11"/>
  <c r="N33" i="11"/>
  <c r="CR32" i="11"/>
  <c r="CB32" i="11"/>
  <c r="BL32" i="11"/>
  <c r="AV32" i="11"/>
  <c r="AF32" i="11"/>
  <c r="P32" i="11"/>
  <c r="CT31" i="11"/>
  <c r="CD31" i="11"/>
  <c r="BN31" i="11"/>
  <c r="AX31" i="11"/>
  <c r="AH31" i="11"/>
  <c r="R31" i="11"/>
  <c r="CV30" i="11"/>
  <c r="CF30" i="11"/>
  <c r="BP30" i="11"/>
  <c r="AZ30" i="11"/>
  <c r="AJ30" i="11"/>
  <c r="T30" i="11"/>
  <c r="CX29" i="11"/>
  <c r="AU35" i="11"/>
  <c r="S33" i="11"/>
  <c r="CG31" i="11"/>
  <c r="BC30" i="11"/>
  <c r="BM29" i="11"/>
  <c r="Z29" i="11"/>
  <c r="AN33" i="11"/>
  <c r="BU38" i="11"/>
  <c r="O35" i="11"/>
  <c r="CU32" i="11"/>
  <c r="BQ31" i="11"/>
  <c r="AM30" i="11"/>
  <c r="BJ29" i="11"/>
  <c r="X29" i="11"/>
  <c r="AQ37" i="11"/>
  <c r="CC34" i="11"/>
  <c r="CE32" i="11"/>
  <c r="BA31" i="11"/>
  <c r="W30" i="11"/>
  <c r="BB29" i="11"/>
  <c r="Q29" i="11"/>
  <c r="AG29" i="11"/>
  <c r="S32" i="11"/>
  <c r="CI30" i="11"/>
  <c r="AI29" i="11"/>
  <c r="CW31" i="11"/>
  <c r="K37" i="11"/>
  <c r="AW34" i="11"/>
  <c r="BO32" i="11"/>
  <c r="AK31" i="11"/>
  <c r="G30" i="11"/>
  <c r="AY29" i="11"/>
  <c r="N29" i="11"/>
  <c r="M36" i="11"/>
  <c r="BU29" i="11"/>
  <c r="BY36" i="11"/>
  <c r="Q34" i="11"/>
  <c r="AY32" i="11"/>
  <c r="U31" i="11"/>
  <c r="CK29" i="11"/>
  <c r="AR29" i="11"/>
  <c r="H29" i="11"/>
  <c r="BI33" i="11"/>
  <c r="BX29" i="11"/>
  <c r="BS30" i="11"/>
  <c r="AS36" i="11"/>
  <c r="CF33" i="11"/>
  <c r="AI32" i="11"/>
  <c r="E31" i="11"/>
  <c r="CH29" i="11"/>
  <c r="AP29" i="11"/>
  <c r="E29" i="11"/>
  <c r="CA35" i="11"/>
  <c r="D31" i="11"/>
  <c r="D38" i="11"/>
  <c r="D30" i="11"/>
  <c r="D32" i="11"/>
  <c r="D37" i="11"/>
  <c r="D29" i="11"/>
  <c r="D36" i="11"/>
  <c r="D35" i="11"/>
  <c r="D34" i="11"/>
  <c r="D33" i="11"/>
  <c r="C37" i="11"/>
  <c r="C38" i="11"/>
  <c r="C35" i="11"/>
  <c r="C36" i="11"/>
  <c r="C33" i="11"/>
  <c r="C34" i="11"/>
  <c r="C31" i="11"/>
  <c r="C32" i="11"/>
  <c r="C29" i="11"/>
  <c r="C30" i="11"/>
  <c r="C25" i="11"/>
  <c r="C23" i="11"/>
  <c r="C24" i="11"/>
  <c r="C21" i="11"/>
  <c r="C22" i="11"/>
  <c r="C19" i="11"/>
  <c r="C20" i="11"/>
  <c r="C17" i="11"/>
  <c r="C18" i="11"/>
  <c r="CV25" i="11"/>
  <c r="C16" i="11"/>
  <c r="D34" i="5"/>
  <c r="BD8" i="10"/>
  <c r="B7" i="10"/>
  <c r="B8" i="10" s="1"/>
  <c r="CE12" i="11"/>
  <c r="AF10" i="11"/>
  <c r="AS19" i="11"/>
  <c r="AU25" i="11"/>
  <c r="BF9" i="11"/>
  <c r="BF13" i="11" s="1"/>
  <c r="AO10" i="11"/>
  <c r="BZ11" i="11"/>
  <c r="Y16" i="11"/>
  <c r="CQ17" i="11"/>
  <c r="BM19" i="11"/>
  <c r="BK21" i="11"/>
  <c r="BQ23" i="11"/>
  <c r="BT25" i="11"/>
  <c r="AF11" i="11"/>
  <c r="AW9" i="11"/>
  <c r="AW13" i="11" s="1"/>
  <c r="BH11" i="11"/>
  <c r="BU17" i="11"/>
  <c r="AL21" i="11"/>
  <c r="BH9" i="11"/>
  <c r="BH13" i="11" s="1"/>
  <c r="AP10" i="11"/>
  <c r="CI11" i="11"/>
  <c r="AI16" i="11"/>
  <c r="E18" i="11"/>
  <c r="BY19" i="11"/>
  <c r="BY21" i="11"/>
  <c r="CB23" i="11"/>
  <c r="CH25" i="11"/>
  <c r="BG10" i="11"/>
  <c r="M9" i="11"/>
  <c r="M13" i="11" s="1"/>
  <c r="CH9" i="11"/>
  <c r="CH13" i="11" s="1"/>
  <c r="CH10" i="11"/>
  <c r="AG12" i="11"/>
  <c r="CK16" i="11"/>
  <c r="BG18" i="11"/>
  <c r="AI20" i="11"/>
  <c r="AO22" i="11"/>
  <c r="AR24" i="11"/>
  <c r="BQ9" i="11"/>
  <c r="BQ13" i="11" s="1"/>
  <c r="BE16" i="11"/>
  <c r="CS19" i="11"/>
  <c r="E24" i="11"/>
  <c r="V9" i="11"/>
  <c r="V13" i="11" s="1"/>
  <c r="CQ9" i="11"/>
  <c r="CQ13" i="11" s="1"/>
  <c r="E11" i="11"/>
  <c r="AY12" i="11"/>
  <c r="I17" i="11"/>
  <c r="CC18" i="11"/>
  <c r="BH20" i="11"/>
  <c r="BN22" i="11"/>
  <c r="BQ24" i="11"/>
  <c r="E12" i="11"/>
  <c r="AA18" i="11"/>
  <c r="CX21" i="11"/>
  <c r="W9" i="11"/>
  <c r="W13" i="11" s="1"/>
  <c r="CR9" i="11"/>
  <c r="CR13" i="11" s="1"/>
  <c r="N11" i="11"/>
  <c r="BI12" i="11"/>
  <c r="U17" i="11"/>
  <c r="CM18" i="11"/>
  <c r="BV20" i="11"/>
  <c r="BY22" i="11"/>
  <c r="CE24" i="11"/>
  <c r="AF9" i="11"/>
  <c r="AF13" i="11" s="1"/>
  <c r="E10" i="11"/>
  <c r="AO17" i="11"/>
  <c r="M19" i="11"/>
  <c r="CU20" i="11"/>
  <c r="E23" i="11"/>
  <c r="H25" i="11"/>
  <c r="AO23" i="11"/>
  <c r="AE9" i="11"/>
  <c r="AE13" i="11" s="1"/>
  <c r="BP9" i="11"/>
  <c r="BP13" i="11" s="1"/>
  <c r="D10" i="11"/>
  <c r="AX10" i="11"/>
  <c r="W11" i="11"/>
  <c r="CR11" i="11"/>
  <c r="BU12" i="11"/>
  <c r="AS16" i="11"/>
  <c r="AE17" i="11"/>
  <c r="Q18" i="11"/>
  <c r="CW18" i="11"/>
  <c r="CI19" i="11"/>
  <c r="CG20" i="11"/>
  <c r="CJ21" i="11"/>
  <c r="CM22" i="11"/>
  <c r="CP23" i="11"/>
  <c r="CS24" i="11"/>
  <c r="CS25" i="11"/>
  <c r="D9" i="11"/>
  <c r="D13" i="11" s="1"/>
  <c r="AN9" i="11"/>
  <c r="AN13" i="11" s="1"/>
  <c r="BY9" i="11"/>
  <c r="BY13" i="11" s="1"/>
  <c r="M10" i="11"/>
  <c r="BP10" i="11"/>
  <c r="AO11" i="11"/>
  <c r="N12" i="11"/>
  <c r="CF12" i="11"/>
  <c r="BO16" i="11"/>
  <c r="BA17" i="11"/>
  <c r="AK18" i="11"/>
  <c r="W19" i="11"/>
  <c r="J20" i="11"/>
  <c r="M21" i="11"/>
  <c r="M22" i="11"/>
  <c r="P23" i="11"/>
  <c r="S24" i="11"/>
  <c r="V25" i="11"/>
  <c r="E9" i="11"/>
  <c r="E13" i="11" s="1"/>
  <c r="AO9" i="11"/>
  <c r="AO13" i="11" s="1"/>
  <c r="BZ9" i="11"/>
  <c r="BZ13" i="11" s="1"/>
  <c r="V10" i="11"/>
  <c r="BY10" i="11"/>
  <c r="AX11" i="11"/>
  <c r="X12" i="11"/>
  <c r="CO12" i="11"/>
  <c r="BY16" i="11"/>
  <c r="BK17" i="11"/>
  <c r="AW18" i="11"/>
  <c r="AG19" i="11"/>
  <c r="U20" i="11"/>
  <c r="X21" i="11"/>
  <c r="AA22" i="11"/>
  <c r="AD23" i="11"/>
  <c r="AG24" i="11"/>
  <c r="AG25" i="11"/>
  <c r="N9" i="11"/>
  <c r="N13" i="11" s="1"/>
  <c r="AX9" i="11"/>
  <c r="AX13" i="11" s="1"/>
  <c r="CI9" i="11"/>
  <c r="CI13" i="11" s="1"/>
  <c r="AG10" i="11"/>
  <c r="CR10" i="11"/>
  <c r="BQ11" i="11"/>
  <c r="AP12" i="11"/>
  <c r="M16" i="11"/>
  <c r="CU16" i="11"/>
  <c r="CG17" i="11"/>
  <c r="BQ18" i="11"/>
  <c r="BC19" i="11"/>
  <c r="AW20" i="11"/>
  <c r="AW21" i="11"/>
  <c r="AZ22" i="11"/>
  <c r="BC23" i="11"/>
  <c r="BF24" i="11"/>
  <c r="BI25" i="11"/>
  <c r="N10" i="11"/>
  <c r="BH10" i="11"/>
  <c r="F11" i="11"/>
  <c r="AZ11" i="11"/>
  <c r="CS11" i="11"/>
  <c r="AZ12" i="11"/>
  <c r="N16" i="11"/>
  <c r="BP16" i="11"/>
  <c r="AP17" i="11"/>
  <c r="CH17" i="11"/>
  <c r="BH18" i="11"/>
  <c r="CX18" i="11"/>
  <c r="AT19" i="11"/>
  <c r="CJ19" i="11"/>
  <c r="AJ20" i="11"/>
  <c r="CK20" i="11"/>
  <c r="AM21" i="11"/>
  <c r="CK21" i="11"/>
  <c r="BA22" i="11"/>
  <c r="F23" i="11"/>
  <c r="BR23" i="11"/>
  <c r="CC23" i="11"/>
  <c r="CQ23" i="11"/>
  <c r="AH24" i="11"/>
  <c r="AS24" i="11"/>
  <c r="BG24" i="11"/>
  <c r="CF24" i="11"/>
  <c r="CT24" i="11"/>
  <c r="I25" i="11"/>
  <c r="AV25" i="11"/>
  <c r="BJ25" i="11"/>
  <c r="BU25" i="11"/>
  <c r="CI25" i="11"/>
  <c r="CW25" i="11"/>
  <c r="BZ10" i="11"/>
  <c r="AG11" i="11"/>
  <c r="CA11" i="11"/>
  <c r="Y12" i="11"/>
  <c r="AQ12" i="11"/>
  <c r="CP12" i="11"/>
  <c r="AT16" i="11"/>
  <c r="CL16" i="11"/>
  <c r="AF17" i="11"/>
  <c r="BV17" i="11"/>
  <c r="AB18" i="11"/>
  <c r="BR18" i="11"/>
  <c r="N19" i="11"/>
  <c r="BN19" i="11"/>
  <c r="Y20" i="11"/>
  <c r="BI20" i="11"/>
  <c r="N21" i="11"/>
  <c r="BL21" i="11"/>
  <c r="Q22" i="11"/>
  <c r="CC22" i="11"/>
  <c r="AE23" i="11"/>
  <c r="T24" i="11"/>
  <c r="W25" i="11"/>
  <c r="F9" i="11"/>
  <c r="F13" i="11" s="1"/>
  <c r="O9" i="11"/>
  <c r="O13" i="11" s="1"/>
  <c r="AG9" i="11"/>
  <c r="AG13" i="11" s="1"/>
  <c r="BR9" i="11"/>
  <c r="BR13" i="11" s="1"/>
  <c r="F10" i="11"/>
  <c r="AQ10" i="11"/>
  <c r="BR10" i="11"/>
  <c r="G11" i="11"/>
  <c r="AH11" i="11"/>
  <c r="AR11" i="11"/>
  <c r="BJ11" i="11"/>
  <c r="CT11" i="11"/>
  <c r="Z12" i="11"/>
  <c r="BA12" i="11"/>
  <c r="CG12" i="11"/>
  <c r="Q16" i="11"/>
  <c r="BG16" i="11"/>
  <c r="M17" i="11"/>
  <c r="BC17" i="11"/>
  <c r="CS17" i="11"/>
  <c r="AC18" i="11"/>
  <c r="BI18" i="11"/>
  <c r="E19" i="11"/>
  <c r="AK19" i="11"/>
  <c r="CA19" i="11"/>
  <c r="L20" i="11"/>
  <c r="AY20" i="11"/>
  <c r="CW20" i="11"/>
  <c r="AC21" i="11"/>
  <c r="BB21" i="11"/>
  <c r="BM21" i="11"/>
  <c r="CO21" i="11"/>
  <c r="D22" i="11"/>
  <c r="R22" i="11"/>
  <c r="AC22" i="11"/>
  <c r="AQ22" i="11"/>
  <c r="BE22" i="11"/>
  <c r="BP22" i="11"/>
  <c r="CD22" i="11"/>
  <c r="CO22" i="11"/>
  <c r="G23" i="11"/>
  <c r="U23" i="11"/>
  <c r="AF23" i="11"/>
  <c r="AT23" i="11"/>
  <c r="BS23" i="11"/>
  <c r="CG23" i="11"/>
  <c r="CR23" i="11"/>
  <c r="J24" i="11"/>
  <c r="U24" i="11"/>
  <c r="BH24" i="11"/>
  <c r="BV24" i="11"/>
  <c r="CG24" i="11"/>
  <c r="CU24" i="11"/>
  <c r="M25" i="11"/>
  <c r="X25" i="11"/>
  <c r="AL25" i="11"/>
  <c r="AW25" i="11"/>
  <c r="BK25" i="11"/>
  <c r="BY25" i="11"/>
  <c r="CJ25" i="11"/>
  <c r="CX25" i="11"/>
  <c r="G9" i="11"/>
  <c r="G13" i="11" s="1"/>
  <c r="P9" i="11"/>
  <c r="P13" i="11" s="1"/>
  <c r="Y9" i="11"/>
  <c r="Y13" i="11" s="1"/>
  <c r="AH9" i="11"/>
  <c r="AH13" i="11" s="1"/>
  <c r="AR9" i="11"/>
  <c r="AR13" i="11" s="1"/>
  <c r="BA9" i="11"/>
  <c r="BA13" i="11" s="1"/>
  <c r="BJ9" i="11"/>
  <c r="BJ13" i="11" s="1"/>
  <c r="BS9" i="11"/>
  <c r="BS13" i="11" s="1"/>
  <c r="CB9" i="11"/>
  <c r="CB13" i="11" s="1"/>
  <c r="CK9" i="11"/>
  <c r="CK13" i="11" s="1"/>
  <c r="CT9" i="11"/>
  <c r="CT13" i="11" s="1"/>
  <c r="H10" i="11"/>
  <c r="Q10" i="11"/>
  <c r="Z10" i="11"/>
  <c r="AI10" i="11"/>
  <c r="AR10" i="11"/>
  <c r="BA10" i="11"/>
  <c r="BJ10" i="11"/>
  <c r="BT10" i="11"/>
  <c r="CC10" i="11"/>
  <c r="CL10" i="11"/>
  <c r="CU10" i="11"/>
  <c r="H11" i="11"/>
  <c r="Q11" i="11"/>
  <c r="Z11" i="11"/>
  <c r="AJ11" i="11"/>
  <c r="AS11" i="11"/>
  <c r="BB11" i="11"/>
  <c r="BK11" i="11"/>
  <c r="BT11" i="11"/>
  <c r="CC11" i="11"/>
  <c r="CL11" i="11"/>
  <c r="CV11" i="11"/>
  <c r="I12" i="11"/>
  <c r="R12" i="11"/>
  <c r="AA12" i="11"/>
  <c r="AJ12" i="11"/>
  <c r="AS12" i="11"/>
  <c r="BB12" i="11"/>
  <c r="BN12" i="11"/>
  <c r="BX12" i="11"/>
  <c r="CH12" i="11"/>
  <c r="CT12" i="11"/>
  <c r="F16" i="11"/>
  <c r="R16" i="11"/>
  <c r="AB16" i="11"/>
  <c r="AL16" i="11"/>
  <c r="AX16" i="11"/>
  <c r="BH16" i="11"/>
  <c r="BR16" i="11"/>
  <c r="CD16" i="11"/>
  <c r="CN16" i="11"/>
  <c r="CX16" i="11"/>
  <c r="N17" i="11"/>
  <c r="X17" i="11"/>
  <c r="AH17" i="11"/>
  <c r="AT17" i="11"/>
  <c r="BD17" i="11"/>
  <c r="BN17" i="11"/>
  <c r="BZ17" i="11"/>
  <c r="CJ17" i="11"/>
  <c r="CT17" i="11"/>
  <c r="J18" i="11"/>
  <c r="T18" i="11"/>
  <c r="AD18" i="11"/>
  <c r="AP18" i="11"/>
  <c r="AZ18" i="11"/>
  <c r="BJ18" i="11"/>
  <c r="BV18" i="11"/>
  <c r="CF18" i="11"/>
  <c r="CP18" i="11"/>
  <c r="F19" i="11"/>
  <c r="P19" i="11"/>
  <c r="Z19" i="11"/>
  <c r="AL19" i="11"/>
  <c r="AV19" i="11"/>
  <c r="BF19" i="11"/>
  <c r="BR19" i="11"/>
  <c r="CB19" i="11"/>
  <c r="CL19" i="11"/>
  <c r="CX19" i="11"/>
  <c r="M20" i="11"/>
  <c r="AA20" i="11"/>
  <c r="AO20" i="11"/>
  <c r="AZ20" i="11"/>
  <c r="BN20" i="11"/>
  <c r="BY20" i="11"/>
  <c r="CM20" i="11"/>
  <c r="E21" i="11"/>
  <c r="P21" i="11"/>
  <c r="AD21" i="11"/>
  <c r="AO21" i="11"/>
  <c r="BC21" i="11"/>
  <c r="BQ21" i="11"/>
  <c r="CB21" i="11"/>
  <c r="CP21" i="11"/>
  <c r="E22" i="11"/>
  <c r="S22" i="11"/>
  <c r="AG22" i="11"/>
  <c r="AR22" i="11"/>
  <c r="BF22" i="11"/>
  <c r="BQ22" i="11"/>
  <c r="CE22" i="11"/>
  <c r="CS22" i="11"/>
  <c r="H23" i="11"/>
  <c r="V23" i="11"/>
  <c r="AG23" i="11"/>
  <c r="AU23" i="11"/>
  <c r="BI23" i="11"/>
  <c r="BT23" i="11"/>
  <c r="CH23" i="11"/>
  <c r="CS23" i="11"/>
  <c r="K24" i="11"/>
  <c r="Y24" i="11"/>
  <c r="AJ24" i="11"/>
  <c r="AX24" i="11"/>
  <c r="BI24" i="11"/>
  <c r="BW24" i="11"/>
  <c r="CK24" i="11"/>
  <c r="CV24" i="11"/>
  <c r="N25" i="11"/>
  <c r="Y25" i="11"/>
  <c r="AM25" i="11"/>
  <c r="BA25" i="11"/>
  <c r="BL25" i="11"/>
  <c r="BZ25" i="11"/>
  <c r="CK25" i="11"/>
  <c r="X10" i="11"/>
  <c r="BQ10" i="11"/>
  <c r="CS10" i="11"/>
  <c r="O11" i="11"/>
  <c r="AP11" i="11"/>
  <c r="BR11" i="11"/>
  <c r="P12" i="11"/>
  <c r="BJ12" i="11"/>
  <c r="Z16" i="11"/>
  <c r="BF16" i="11"/>
  <c r="V17" i="11"/>
  <c r="BL17" i="11"/>
  <c r="CR17" i="11"/>
  <c r="R18" i="11"/>
  <c r="AL18" i="11"/>
  <c r="CD18" i="11"/>
  <c r="X19" i="11"/>
  <c r="BD19" i="11"/>
  <c r="CT19" i="11"/>
  <c r="AX20" i="11"/>
  <c r="CV20" i="11"/>
  <c r="BA21" i="11"/>
  <c r="AP22" i="11"/>
  <c r="BO22" i="11"/>
  <c r="Q23" i="11"/>
  <c r="BD23" i="11"/>
  <c r="BU24" i="11"/>
  <c r="AP9" i="11"/>
  <c r="AP13" i="11" s="1"/>
  <c r="CA9" i="11"/>
  <c r="CA13" i="11" s="1"/>
  <c r="P10" i="11"/>
  <c r="BI10" i="11"/>
  <c r="CT10" i="11"/>
  <c r="BA11" i="11"/>
  <c r="H12" i="11"/>
  <c r="AR12" i="11"/>
  <c r="CS12" i="11"/>
  <c r="AW16" i="11"/>
  <c r="CM16" i="11"/>
  <c r="AG17" i="11"/>
  <c r="CI17" i="11"/>
  <c r="S18" i="11"/>
  <c r="CE18" i="11"/>
  <c r="BE19" i="11"/>
  <c r="Z20" i="11"/>
  <c r="AN21" i="11"/>
  <c r="AI24" i="11"/>
  <c r="H9" i="11"/>
  <c r="H13" i="11" s="1"/>
  <c r="Q9" i="11"/>
  <c r="Q13" i="11" s="1"/>
  <c r="Z9" i="11"/>
  <c r="Z13" i="11" s="1"/>
  <c r="AJ9" i="11"/>
  <c r="AJ13" i="11" s="1"/>
  <c r="AS9" i="11"/>
  <c r="AS13" i="11" s="1"/>
  <c r="BB9" i="11"/>
  <c r="BB13" i="11" s="1"/>
  <c r="BK9" i="11"/>
  <c r="BK13" i="11" s="1"/>
  <c r="BT9" i="11"/>
  <c r="BT13" i="11" s="1"/>
  <c r="CC9" i="11"/>
  <c r="CC13" i="11" s="1"/>
  <c r="CL9" i="11"/>
  <c r="CL13" i="11" s="1"/>
  <c r="CV9" i="11"/>
  <c r="CV13" i="11" s="1"/>
  <c r="I10" i="11"/>
  <c r="R10" i="11"/>
  <c r="AA10" i="11"/>
  <c r="AJ10" i="11"/>
  <c r="AS10" i="11"/>
  <c r="BB10" i="11"/>
  <c r="BL10" i="11"/>
  <c r="BU10" i="11"/>
  <c r="CD10" i="11"/>
  <c r="CM10" i="11"/>
  <c r="CV10" i="11"/>
  <c r="I11" i="11"/>
  <c r="R11" i="11"/>
  <c r="AB11" i="11"/>
  <c r="AK11" i="11"/>
  <c r="AT11" i="11"/>
  <c r="BC11" i="11"/>
  <c r="BL11" i="11"/>
  <c r="BU11" i="11"/>
  <c r="CD11" i="11"/>
  <c r="CN11" i="11"/>
  <c r="CW11" i="11"/>
  <c r="J12" i="11"/>
  <c r="S12" i="11"/>
  <c r="AB12" i="11"/>
  <c r="AK12" i="11"/>
  <c r="AT12" i="11"/>
  <c r="BE12" i="11"/>
  <c r="BO12" i="11"/>
  <c r="BY12" i="11"/>
  <c r="CK12" i="11"/>
  <c r="CU12" i="11"/>
  <c r="I16" i="11"/>
  <c r="S16" i="11"/>
  <c r="AC16" i="11"/>
  <c r="AO16" i="11"/>
  <c r="AY16" i="11"/>
  <c r="BI16" i="11"/>
  <c r="BU16" i="11"/>
  <c r="CE16" i="11"/>
  <c r="CO16" i="11"/>
  <c r="E17" i="11"/>
  <c r="O17" i="11"/>
  <c r="Y17" i="11"/>
  <c r="AK17" i="11"/>
  <c r="AU17" i="11"/>
  <c r="BE17" i="11"/>
  <c r="BQ17" i="11"/>
  <c r="CA17" i="11"/>
  <c r="CK17" i="11"/>
  <c r="CW17" i="11"/>
  <c r="K18" i="11"/>
  <c r="U18" i="11"/>
  <c r="AG18" i="11"/>
  <c r="AQ18" i="11"/>
  <c r="BA18" i="11"/>
  <c r="BM18" i="11"/>
  <c r="BW18" i="11"/>
  <c r="CG18" i="11"/>
  <c r="CS18" i="11"/>
  <c r="G19" i="11"/>
  <c r="Q19" i="11"/>
  <c r="AC19" i="11"/>
  <c r="AM19" i="11"/>
  <c r="AW19" i="11"/>
  <c r="BI19" i="11"/>
  <c r="BS19" i="11"/>
  <c r="CC19" i="11"/>
  <c r="CO19" i="11"/>
  <c r="Q20" i="11"/>
  <c r="AB20" i="11"/>
  <c r="AP20" i="11"/>
  <c r="BA20" i="11"/>
  <c r="BO20" i="11"/>
  <c r="CC20" i="11"/>
  <c r="CN20" i="11"/>
  <c r="F21" i="11"/>
  <c r="Q21" i="11"/>
  <c r="AE21" i="11"/>
  <c r="AS21" i="11"/>
  <c r="BD21" i="11"/>
  <c r="BR21" i="11"/>
  <c r="CC21" i="11"/>
  <c r="CQ21" i="11"/>
  <c r="I22" i="11"/>
  <c r="T22" i="11"/>
  <c r="AH22" i="11"/>
  <c r="AS22" i="11"/>
  <c r="BG22" i="11"/>
  <c r="BU22" i="11"/>
  <c r="CF22" i="11"/>
  <c r="CT22" i="11"/>
  <c r="I23" i="11"/>
  <c r="W23" i="11"/>
  <c r="AK23" i="11"/>
  <c r="AV23" i="11"/>
  <c r="BJ23" i="11"/>
  <c r="BU23" i="11"/>
  <c r="CI23" i="11"/>
  <c r="CW23" i="11"/>
  <c r="L24" i="11"/>
  <c r="Z24" i="11"/>
  <c r="AK24" i="11"/>
  <c r="AY24" i="11"/>
  <c r="BM24" i="11"/>
  <c r="BX24" i="11"/>
  <c r="CL24" i="11"/>
  <c r="CW24" i="11"/>
  <c r="O25" i="11"/>
  <c r="AC25" i="11"/>
  <c r="AN25" i="11"/>
  <c r="BB25" i="11"/>
  <c r="BM25" i="11"/>
  <c r="CA25" i="11"/>
  <c r="CO25" i="11"/>
  <c r="AY10" i="11"/>
  <c r="CJ10" i="11"/>
  <c r="X11" i="11"/>
  <c r="BI11" i="11"/>
  <c r="CJ11" i="11"/>
  <c r="F12" i="11"/>
  <c r="AH12" i="11"/>
  <c r="BV12" i="11"/>
  <c r="D16" i="11"/>
  <c r="AJ16" i="11"/>
  <c r="BZ16" i="11"/>
  <c r="J17" i="11"/>
  <c r="BB17" i="11"/>
  <c r="F18" i="11"/>
  <c r="AX18" i="11"/>
  <c r="CN18" i="11"/>
  <c r="AH19" i="11"/>
  <c r="BZ19" i="11"/>
  <c r="K20" i="11"/>
  <c r="BW20" i="11"/>
  <c r="Y21" i="11"/>
  <c r="BZ21" i="11"/>
  <c r="AB22" i="11"/>
  <c r="CN22" i="11"/>
  <c r="AS23" i="11"/>
  <c r="I24" i="11"/>
  <c r="AK25" i="11"/>
  <c r="X9" i="11"/>
  <c r="X13" i="11" s="1"/>
  <c r="AZ9" i="11"/>
  <c r="AZ13" i="11" s="1"/>
  <c r="CJ9" i="11"/>
  <c r="CJ13" i="11" s="1"/>
  <c r="Y10" i="11"/>
  <c r="AZ10" i="11"/>
  <c r="CK10" i="11"/>
  <c r="Y11" i="11"/>
  <c r="BS11" i="11"/>
  <c r="CK11" i="11"/>
  <c r="Q12" i="11"/>
  <c r="AI12" i="11"/>
  <c r="BW12" i="11"/>
  <c r="E16" i="11"/>
  <c r="AK16" i="11"/>
  <c r="BQ16" i="11"/>
  <c r="CW16" i="11"/>
  <c r="W17" i="11"/>
  <c r="AS17" i="11"/>
  <c r="BM17" i="11"/>
  <c r="I18" i="11"/>
  <c r="AY18" i="11"/>
  <c r="BU18" i="11"/>
  <c r="CO18" i="11"/>
  <c r="O19" i="11"/>
  <c r="AU19" i="11"/>
  <c r="BQ19" i="11"/>
  <c r="CK19" i="11"/>
  <c r="CW19" i="11"/>
  <c r="AK20" i="11"/>
  <c r="BM20" i="11"/>
  <c r="CL20" i="11"/>
  <c r="O21" i="11"/>
  <c r="CA21" i="11"/>
  <c r="AW24" i="11"/>
  <c r="I9" i="11"/>
  <c r="I13" i="11" s="1"/>
  <c r="R9" i="11"/>
  <c r="R13" i="11" s="1"/>
  <c r="AB9" i="11"/>
  <c r="AB13" i="11" s="1"/>
  <c r="AK9" i="11"/>
  <c r="AK13" i="11" s="1"/>
  <c r="AT9" i="11"/>
  <c r="AT13" i="11" s="1"/>
  <c r="BC9" i="11"/>
  <c r="BC13" i="11" s="1"/>
  <c r="BL9" i="11"/>
  <c r="BL13" i="11" s="1"/>
  <c r="BU9" i="11"/>
  <c r="BU13" i="11" s="1"/>
  <c r="CD9" i="11"/>
  <c r="CD13" i="11" s="1"/>
  <c r="CN9" i="11"/>
  <c r="CN13" i="11" s="1"/>
  <c r="CW9" i="11"/>
  <c r="CW13" i="11" s="1"/>
  <c r="J10" i="11"/>
  <c r="S10" i="11"/>
  <c r="AB10" i="11"/>
  <c r="AK10" i="11"/>
  <c r="AT10" i="11"/>
  <c r="BD10" i="11"/>
  <c r="BM10" i="11"/>
  <c r="BV10" i="11"/>
  <c r="CE10" i="11"/>
  <c r="CN10" i="11"/>
  <c r="CW10" i="11"/>
  <c r="J11" i="11"/>
  <c r="T11" i="11"/>
  <c r="AC11" i="11"/>
  <c r="AL11" i="11"/>
  <c r="AU11" i="11"/>
  <c r="BD11" i="11"/>
  <c r="BM11" i="11"/>
  <c r="BV11" i="11"/>
  <c r="CF11" i="11"/>
  <c r="CO11" i="11"/>
  <c r="CX11" i="11"/>
  <c r="K12" i="11"/>
  <c r="T12" i="11"/>
  <c r="AC12" i="11"/>
  <c r="AL12" i="11"/>
  <c r="AV12" i="11"/>
  <c r="BF12" i="11"/>
  <c r="BP12" i="11"/>
  <c r="BZ12" i="11"/>
  <c r="CL12" i="11"/>
  <c r="CV12" i="11"/>
  <c r="J16" i="11"/>
  <c r="T16" i="11"/>
  <c r="AD16" i="11"/>
  <c r="AP16" i="11"/>
  <c r="AZ16" i="11"/>
  <c r="BJ16" i="11"/>
  <c r="BV16" i="11"/>
  <c r="CF16" i="11"/>
  <c r="CP16" i="11"/>
  <c r="F17" i="11"/>
  <c r="P17" i="11"/>
  <c r="Z17" i="11"/>
  <c r="AL17" i="11"/>
  <c r="AV17" i="11"/>
  <c r="BF17" i="11"/>
  <c r="BR17" i="11"/>
  <c r="CB17" i="11"/>
  <c r="CL17" i="11"/>
  <c r="CX17" i="11"/>
  <c r="L18" i="11"/>
  <c r="V18" i="11"/>
  <c r="AH18" i="11"/>
  <c r="AR18" i="11"/>
  <c r="BB18" i="11"/>
  <c r="BN18" i="11"/>
  <c r="BX18" i="11"/>
  <c r="CH18" i="11"/>
  <c r="CT18" i="11"/>
  <c r="H19" i="11"/>
  <c r="R19" i="11"/>
  <c r="AD19" i="11"/>
  <c r="AN19" i="11"/>
  <c r="AX19" i="11"/>
  <c r="BJ19" i="11"/>
  <c r="BT19" i="11"/>
  <c r="CD19" i="11"/>
  <c r="CP19" i="11"/>
  <c r="D20" i="11"/>
  <c r="R20" i="11"/>
  <c r="AC20" i="11"/>
  <c r="AQ20" i="11"/>
  <c r="BE20" i="11"/>
  <c r="BP20" i="11"/>
  <c r="CD20" i="11"/>
  <c r="CO20" i="11"/>
  <c r="G21" i="11"/>
  <c r="U21" i="11"/>
  <c r="AF21" i="11"/>
  <c r="AT21" i="11"/>
  <c r="BE21" i="11"/>
  <c r="BS21" i="11"/>
  <c r="CG21" i="11"/>
  <c r="CR21" i="11"/>
  <c r="J22" i="11"/>
  <c r="U22" i="11"/>
  <c r="AI22" i="11"/>
  <c r="AW22" i="11"/>
  <c r="BH22" i="11"/>
  <c r="BV22" i="11"/>
  <c r="CG22" i="11"/>
  <c r="CU22" i="11"/>
  <c r="M23" i="11"/>
  <c r="X23" i="11"/>
  <c r="AL23" i="11"/>
  <c r="AW23" i="11"/>
  <c r="BK23" i="11"/>
  <c r="BY23" i="11"/>
  <c r="CJ23" i="11"/>
  <c r="CX23" i="11"/>
  <c r="M24" i="11"/>
  <c r="AA24" i="11"/>
  <c r="AO24" i="11"/>
  <c r="AZ24" i="11"/>
  <c r="BN24" i="11"/>
  <c r="BY24" i="11"/>
  <c r="CM24" i="11"/>
  <c r="E25" i="11"/>
  <c r="P25" i="11"/>
  <c r="AD25" i="11"/>
  <c r="AO25" i="11"/>
  <c r="BC25" i="11"/>
  <c r="BQ25" i="11"/>
  <c r="CB25" i="11"/>
  <c r="CP25" i="11"/>
  <c r="J9" i="11"/>
  <c r="J13" i="11" s="1"/>
  <c r="T9" i="11"/>
  <c r="T13" i="11" s="1"/>
  <c r="AC9" i="11"/>
  <c r="AC13" i="11" s="1"/>
  <c r="AL9" i="11"/>
  <c r="AL13" i="11" s="1"/>
  <c r="AU9" i="11"/>
  <c r="AU13" i="11" s="1"/>
  <c r="BD9" i="11"/>
  <c r="BD13" i="11" s="1"/>
  <c r="BM9" i="11"/>
  <c r="BM13" i="11" s="1"/>
  <c r="BV9" i="11"/>
  <c r="BV13" i="11" s="1"/>
  <c r="CF9" i="11"/>
  <c r="CF13" i="11" s="1"/>
  <c r="CO9" i="11"/>
  <c r="CO13" i="11" s="1"/>
  <c r="CX9" i="11"/>
  <c r="CX13" i="11" s="1"/>
  <c r="K10" i="11"/>
  <c r="T10" i="11"/>
  <c r="AC10" i="11"/>
  <c r="AL10" i="11"/>
  <c r="AV10" i="11"/>
  <c r="BE10" i="11"/>
  <c r="BN10" i="11"/>
  <c r="BW10" i="11"/>
  <c r="CF10" i="11"/>
  <c r="CO10" i="11"/>
  <c r="CX10" i="11"/>
  <c r="L11" i="11"/>
  <c r="U11" i="11"/>
  <c r="AD11" i="11"/>
  <c r="AM11" i="11"/>
  <c r="AV11" i="11"/>
  <c r="BE11" i="11"/>
  <c r="BN11" i="11"/>
  <c r="BX11" i="11"/>
  <c r="CG11" i="11"/>
  <c r="CP11" i="11"/>
  <c r="C12" i="11"/>
  <c r="L12" i="11"/>
  <c r="U12" i="11"/>
  <c r="AD12" i="11"/>
  <c r="AN12" i="11"/>
  <c r="AW12" i="11"/>
  <c r="BG12" i="11"/>
  <c r="BQ12" i="11"/>
  <c r="CC12" i="11"/>
  <c r="CM12" i="11"/>
  <c r="CW12" i="11"/>
  <c r="K16" i="11"/>
  <c r="U16" i="11"/>
  <c r="AG16" i="11"/>
  <c r="AQ16" i="11"/>
  <c r="BA16" i="11"/>
  <c r="BM16" i="11"/>
  <c r="BW16" i="11"/>
  <c r="CG16" i="11"/>
  <c r="CS16" i="11"/>
  <c r="G17" i="11"/>
  <c r="Q17" i="11"/>
  <c r="AC17" i="11"/>
  <c r="AM17" i="11"/>
  <c r="AW17" i="11"/>
  <c r="BI17" i="11"/>
  <c r="BS17" i="11"/>
  <c r="CC17" i="11"/>
  <c r="CO17" i="11"/>
  <c r="M18" i="11"/>
  <c r="Y18" i="11"/>
  <c r="AI18" i="11"/>
  <c r="AS18" i="11"/>
  <c r="BE18" i="11"/>
  <c r="BO18" i="11"/>
  <c r="BY18" i="11"/>
  <c r="CK18" i="11"/>
  <c r="CU18" i="11"/>
  <c r="I19" i="11"/>
  <c r="U19" i="11"/>
  <c r="AE19" i="11"/>
  <c r="AO19" i="11"/>
  <c r="BA19" i="11"/>
  <c r="BK19" i="11"/>
  <c r="BU19" i="11"/>
  <c r="CG19" i="11"/>
  <c r="CQ19" i="11"/>
  <c r="E20" i="11"/>
  <c r="S20" i="11"/>
  <c r="AG20" i="11"/>
  <c r="AR20" i="11"/>
  <c r="BF20" i="11"/>
  <c r="BQ20" i="11"/>
  <c r="CE20" i="11"/>
  <c r="CS20" i="11"/>
  <c r="H21" i="11"/>
  <c r="V21" i="11"/>
  <c r="AG21" i="11"/>
  <c r="AU21" i="11"/>
  <c r="BI21" i="11"/>
  <c r="BT21" i="11"/>
  <c r="CH21" i="11"/>
  <c r="CS21" i="11"/>
  <c r="K22" i="11"/>
  <c r="Y22" i="11"/>
  <c r="AJ22" i="11"/>
  <c r="AX22" i="11"/>
  <c r="BI22" i="11"/>
  <c r="BW22" i="11"/>
  <c r="CK22" i="11"/>
  <c r="CV22" i="11"/>
  <c r="N23" i="11"/>
  <c r="Y23" i="11"/>
  <c r="AM23" i="11"/>
  <c r="BA23" i="11"/>
  <c r="BL23" i="11"/>
  <c r="BZ23" i="11"/>
  <c r="CK23" i="11"/>
  <c r="Q24" i="11"/>
  <c r="AB24" i="11"/>
  <c r="AP24" i="11"/>
  <c r="BA24" i="11"/>
  <c r="BO24" i="11"/>
  <c r="CC24" i="11"/>
  <c r="CN24" i="11"/>
  <c r="F25" i="11"/>
  <c r="Q25" i="11"/>
  <c r="AE25" i="11"/>
  <c r="AS25" i="11"/>
  <c r="BD25" i="11"/>
  <c r="BR25" i="11"/>
  <c r="CC25" i="11"/>
  <c r="CQ25" i="11"/>
  <c r="CV16" i="11"/>
  <c r="BI9" i="11"/>
  <c r="BI13" i="11" s="1"/>
  <c r="CS9" i="11"/>
  <c r="CS13" i="11" s="1"/>
  <c r="AH10" i="11"/>
  <c r="CB10" i="11"/>
  <c r="P11" i="11"/>
  <c r="CB11" i="11"/>
  <c r="BM12" i="11"/>
  <c r="AA16" i="11"/>
  <c r="CC16" i="11"/>
  <c r="BY17" i="11"/>
  <c r="AO18" i="11"/>
  <c r="Y19" i="11"/>
  <c r="BX20" i="11"/>
  <c r="BE23" i="11"/>
  <c r="L9" i="11"/>
  <c r="L13" i="11" s="1"/>
  <c r="U9" i="11"/>
  <c r="U13" i="11" s="1"/>
  <c r="AD9" i="11"/>
  <c r="AD13" i="11" s="1"/>
  <c r="AM9" i="11"/>
  <c r="AM13" i="11" s="1"/>
  <c r="AV9" i="11"/>
  <c r="AV13" i="11" s="1"/>
  <c r="BE9" i="11"/>
  <c r="BE13" i="11" s="1"/>
  <c r="BN9" i="11"/>
  <c r="BN13" i="11" s="1"/>
  <c r="BX9" i="11"/>
  <c r="BX13" i="11" s="1"/>
  <c r="CG9" i="11"/>
  <c r="CG13" i="11" s="1"/>
  <c r="CP9" i="11"/>
  <c r="CP13" i="11" s="1"/>
  <c r="C10" i="11"/>
  <c r="L10" i="11"/>
  <c r="U10" i="11"/>
  <c r="AD10" i="11"/>
  <c r="AN10" i="11"/>
  <c r="AW10" i="11"/>
  <c r="BF10" i="11"/>
  <c r="BO10" i="11"/>
  <c r="BX10" i="11"/>
  <c r="CG10" i="11"/>
  <c r="CP10" i="11"/>
  <c r="D11" i="11"/>
  <c r="M11" i="11"/>
  <c r="V11" i="11"/>
  <c r="AE11" i="11"/>
  <c r="AN11" i="11"/>
  <c r="AW11" i="11"/>
  <c r="BF11" i="11"/>
  <c r="BP11" i="11"/>
  <c r="BY11" i="11"/>
  <c r="CH11" i="11"/>
  <c r="CQ11" i="11"/>
  <c r="D12" i="11"/>
  <c r="M12" i="11"/>
  <c r="V12" i="11"/>
  <c r="AF12" i="11"/>
  <c r="AO12" i="11"/>
  <c r="AX12" i="11"/>
  <c r="BH12" i="11"/>
  <c r="BR12" i="11"/>
  <c r="CD12" i="11"/>
  <c r="CN12" i="11"/>
  <c r="CX12" i="11"/>
  <c r="L16" i="11"/>
  <c r="V16" i="11"/>
  <c r="AH16" i="11"/>
  <c r="AR16" i="11"/>
  <c r="BB16" i="11"/>
  <c r="BN16" i="11"/>
  <c r="BX16" i="11"/>
  <c r="CH16" i="11"/>
  <c r="CT16" i="11"/>
  <c r="H17" i="11"/>
  <c r="R17" i="11"/>
  <c r="AD17" i="11"/>
  <c r="AN17" i="11"/>
  <c r="AX17" i="11"/>
  <c r="BJ17" i="11"/>
  <c r="BT17" i="11"/>
  <c r="CD17" i="11"/>
  <c r="CP17" i="11"/>
  <c r="D18" i="11"/>
  <c r="N18" i="11"/>
  <c r="Z18" i="11"/>
  <c r="AJ18" i="11"/>
  <c r="AT18" i="11"/>
  <c r="BF18" i="11"/>
  <c r="BP18" i="11"/>
  <c r="BZ18" i="11"/>
  <c r="CL18" i="11"/>
  <c r="CV18" i="11"/>
  <c r="J19" i="11"/>
  <c r="V19" i="11"/>
  <c r="AF19" i="11"/>
  <c r="AP19" i="11"/>
  <c r="BB19" i="11"/>
  <c r="BL19" i="11"/>
  <c r="BV19" i="11"/>
  <c r="CH19" i="11"/>
  <c r="CR19" i="11"/>
  <c r="I20" i="11"/>
  <c r="T20" i="11"/>
  <c r="AH20" i="11"/>
  <c r="AS20" i="11"/>
  <c r="BG20" i="11"/>
  <c r="BU20" i="11"/>
  <c r="CF20" i="11"/>
  <c r="CT20" i="11"/>
  <c r="I21" i="11"/>
  <c r="W21" i="11"/>
  <c r="AK21" i="11"/>
  <c r="AV21" i="11"/>
  <c r="BJ21" i="11"/>
  <c r="BU21" i="11"/>
  <c r="CI21" i="11"/>
  <c r="CW21" i="11"/>
  <c r="L22" i="11"/>
  <c r="Z22" i="11"/>
  <c r="AK22" i="11"/>
  <c r="AY22" i="11"/>
  <c r="BM22" i="11"/>
  <c r="BX22" i="11"/>
  <c r="CL22" i="11"/>
  <c r="CW22" i="11"/>
  <c r="O23" i="11"/>
  <c r="AC23" i="11"/>
  <c r="AN23" i="11"/>
  <c r="BB23" i="11"/>
  <c r="BM23" i="11"/>
  <c r="CA23" i="11"/>
  <c r="CO23" i="11"/>
  <c r="D24" i="11"/>
  <c r="R24" i="11"/>
  <c r="AC24" i="11"/>
  <c r="AQ24" i="11"/>
  <c r="BE24" i="11"/>
  <c r="BP24" i="11"/>
  <c r="CD24" i="11"/>
  <c r="CO24" i="11"/>
  <c r="G25" i="11"/>
  <c r="U25" i="11"/>
  <c r="AF25" i="11"/>
  <c r="AT25" i="11"/>
  <c r="BE25" i="11"/>
  <c r="BS25" i="11"/>
  <c r="CG25" i="11"/>
  <c r="CR25" i="11"/>
  <c r="B6" i="28"/>
  <c r="F17" i="7"/>
  <c r="H3" i="11"/>
  <c r="H2" i="11"/>
  <c r="F20" i="11"/>
  <c r="N20" i="11"/>
  <c r="V20" i="11"/>
  <c r="AD20" i="11"/>
  <c r="AL20" i="11"/>
  <c r="AT20" i="11"/>
  <c r="BB20" i="11"/>
  <c r="BJ20" i="11"/>
  <c r="BR20" i="11"/>
  <c r="BZ20" i="11"/>
  <c r="CH20" i="11"/>
  <c r="CP20" i="11"/>
  <c r="CX20" i="11"/>
  <c r="J21" i="11"/>
  <c r="R21" i="11"/>
  <c r="Z21" i="11"/>
  <c r="AH21" i="11"/>
  <c r="AP21" i="11"/>
  <c r="AX21" i="11"/>
  <c r="BF21" i="11"/>
  <c r="BN21" i="11"/>
  <c r="BV21" i="11"/>
  <c r="CD21" i="11"/>
  <c r="CL21" i="11"/>
  <c r="CT21" i="11"/>
  <c r="F22" i="11"/>
  <c r="N22" i="11"/>
  <c r="V22" i="11"/>
  <c r="AD22" i="11"/>
  <c r="AL22" i="11"/>
  <c r="AT22" i="11"/>
  <c r="BB22" i="11"/>
  <c r="BJ22" i="11"/>
  <c r="BR22" i="11"/>
  <c r="BZ22" i="11"/>
  <c r="CH22" i="11"/>
  <c r="CP22" i="11"/>
  <c r="CX22" i="11"/>
  <c r="J23" i="11"/>
  <c r="R23" i="11"/>
  <c r="Z23" i="11"/>
  <c r="AH23" i="11"/>
  <c r="AP23" i="11"/>
  <c r="AX23" i="11"/>
  <c r="BF23" i="11"/>
  <c r="BN23" i="11"/>
  <c r="BV23" i="11"/>
  <c r="CD23" i="11"/>
  <c r="CL23" i="11"/>
  <c r="CT23" i="11"/>
  <c r="F24" i="11"/>
  <c r="N24" i="11"/>
  <c r="V24" i="11"/>
  <c r="AD24" i="11"/>
  <c r="AL24" i="11"/>
  <c r="AT24" i="11"/>
  <c r="BB24" i="11"/>
  <c r="BJ24" i="11"/>
  <c r="BR24" i="11"/>
  <c r="BZ24" i="11"/>
  <c r="CH24" i="11"/>
  <c r="CP24" i="11"/>
  <c r="CX24" i="11"/>
  <c r="J25" i="11"/>
  <c r="R25" i="11"/>
  <c r="Z25" i="11"/>
  <c r="AH25" i="11"/>
  <c r="AP25" i="11"/>
  <c r="AX25" i="11"/>
  <c r="BF25" i="11"/>
  <c r="BN25" i="11"/>
  <c r="BV25" i="11"/>
  <c r="CD25" i="11"/>
  <c r="CL25" i="11"/>
  <c r="CT25" i="11"/>
  <c r="C9" i="11"/>
  <c r="C13" i="11" s="1"/>
  <c r="K9" i="11"/>
  <c r="K13" i="11" s="1"/>
  <c r="S9" i="11"/>
  <c r="S13" i="11" s="1"/>
  <c r="AA9" i="11"/>
  <c r="AA13" i="11" s="1"/>
  <c r="AI9" i="11"/>
  <c r="AI13" i="11" s="1"/>
  <c r="AQ9" i="11"/>
  <c r="AQ13" i="11" s="1"/>
  <c r="AY9" i="11"/>
  <c r="AY13" i="11" s="1"/>
  <c r="BG9" i="11"/>
  <c r="BG13" i="11" s="1"/>
  <c r="BO9" i="11"/>
  <c r="BO13" i="11" s="1"/>
  <c r="BW9" i="11"/>
  <c r="BW13" i="11" s="1"/>
  <c r="CE9" i="11"/>
  <c r="CE13" i="11" s="1"/>
  <c r="CM9" i="11"/>
  <c r="CM13" i="11" s="1"/>
  <c r="CU9" i="11"/>
  <c r="CU13" i="11" s="1"/>
  <c r="G10" i="11"/>
  <c r="O10" i="11"/>
  <c r="W10" i="11"/>
  <c r="AE10" i="11"/>
  <c r="AM10" i="11"/>
  <c r="AU10" i="11"/>
  <c r="BC10" i="11"/>
  <c r="BK10" i="11"/>
  <c r="BS10" i="11"/>
  <c r="CA10" i="11"/>
  <c r="CI10" i="11"/>
  <c r="CQ10" i="11"/>
  <c r="C11" i="11"/>
  <c r="K11" i="11"/>
  <c r="S11" i="11"/>
  <c r="AA11" i="11"/>
  <c r="AI11" i="11"/>
  <c r="AQ11" i="11"/>
  <c r="AY11" i="11"/>
  <c r="BG11" i="11"/>
  <c r="BO11" i="11"/>
  <c r="BW11" i="11"/>
  <c r="CE11" i="11"/>
  <c r="CM11" i="11"/>
  <c r="CU11" i="11"/>
  <c r="G12" i="11"/>
  <c r="O12" i="11"/>
  <c r="W12" i="11"/>
  <c r="AE12" i="11"/>
  <c r="AM12" i="11"/>
  <c r="AU12" i="11"/>
  <c r="BC12" i="11"/>
  <c r="BK12" i="11"/>
  <c r="BS12" i="11"/>
  <c r="CA12" i="11"/>
  <c r="CI12" i="11"/>
  <c r="CQ12" i="11"/>
  <c r="G16" i="11"/>
  <c r="O16" i="11"/>
  <c r="W16" i="11"/>
  <c r="AE16" i="11"/>
  <c r="AM16" i="11"/>
  <c r="AU16" i="11"/>
  <c r="BC16" i="11"/>
  <c r="BK16" i="11"/>
  <c r="BS16" i="11"/>
  <c r="CA16" i="11"/>
  <c r="CI16" i="11"/>
  <c r="CQ16" i="11"/>
  <c r="K17" i="11"/>
  <c r="S17" i="11"/>
  <c r="AA17" i="11"/>
  <c r="AI17" i="11"/>
  <c r="AQ17" i="11"/>
  <c r="AY17" i="11"/>
  <c r="BG17" i="11"/>
  <c r="BO17" i="11"/>
  <c r="BW17" i="11"/>
  <c r="CE17" i="11"/>
  <c r="CM17" i="11"/>
  <c r="CU17" i="11"/>
  <c r="G18" i="11"/>
  <c r="O18" i="11"/>
  <c r="W18" i="11"/>
  <c r="AE18" i="11"/>
  <c r="AM18" i="11"/>
  <c r="AU18" i="11"/>
  <c r="BC18" i="11"/>
  <c r="BK18" i="11"/>
  <c r="BS18" i="11"/>
  <c r="CA18" i="11"/>
  <c r="CI18" i="11"/>
  <c r="CQ18" i="11"/>
  <c r="K19" i="11"/>
  <c r="S19" i="11"/>
  <c r="AA19" i="11"/>
  <c r="AI19" i="11"/>
  <c r="AQ19" i="11"/>
  <c r="AY19" i="11"/>
  <c r="BG19" i="11"/>
  <c r="BO19" i="11"/>
  <c r="BW19" i="11"/>
  <c r="CE19" i="11"/>
  <c r="CM19" i="11"/>
  <c r="CU19" i="11"/>
  <c r="G20" i="11"/>
  <c r="O20" i="11"/>
  <c r="W20" i="11"/>
  <c r="AE20" i="11"/>
  <c r="AM20" i="11"/>
  <c r="AU20" i="11"/>
  <c r="BC20" i="11"/>
  <c r="BK20" i="11"/>
  <c r="BS20" i="11"/>
  <c r="CA20" i="11"/>
  <c r="CI20" i="11"/>
  <c r="CQ20" i="11"/>
  <c r="K21" i="11"/>
  <c r="S21" i="11"/>
  <c r="AA21" i="11"/>
  <c r="AI21" i="11"/>
  <c r="AQ21" i="11"/>
  <c r="AY21" i="11"/>
  <c r="BG21" i="11"/>
  <c r="BO21" i="11"/>
  <c r="BW21" i="11"/>
  <c r="CE21" i="11"/>
  <c r="CM21" i="11"/>
  <c r="CU21" i="11"/>
  <c r="G22" i="11"/>
  <c r="O22" i="11"/>
  <c r="W22" i="11"/>
  <c r="AE22" i="11"/>
  <c r="AM22" i="11"/>
  <c r="AU22" i="11"/>
  <c r="BC22" i="11"/>
  <c r="BK22" i="11"/>
  <c r="BS22" i="11"/>
  <c r="CA22" i="11"/>
  <c r="CI22" i="11"/>
  <c r="CQ22" i="11"/>
  <c r="K23" i="11"/>
  <c r="S23" i="11"/>
  <c r="AA23" i="11"/>
  <c r="AI23" i="11"/>
  <c r="AQ23" i="11"/>
  <c r="AY23" i="11"/>
  <c r="BG23" i="11"/>
  <c r="BO23" i="11"/>
  <c r="BW23" i="11"/>
  <c r="CE23" i="11"/>
  <c r="CM23" i="11"/>
  <c r="CU23" i="11"/>
  <c r="G24" i="11"/>
  <c r="O24" i="11"/>
  <c r="W24" i="11"/>
  <c r="AE24" i="11"/>
  <c r="AM24" i="11"/>
  <c r="AU24" i="11"/>
  <c r="BC24" i="11"/>
  <c r="BK24" i="11"/>
  <c r="BS24" i="11"/>
  <c r="CA24" i="11"/>
  <c r="CI24" i="11"/>
  <c r="CQ24" i="11"/>
  <c r="K25" i="11"/>
  <c r="S25" i="11"/>
  <c r="AA25" i="11"/>
  <c r="AI25" i="11"/>
  <c r="AQ25" i="11"/>
  <c r="AY25" i="11"/>
  <c r="BG25" i="11"/>
  <c r="BO25" i="11"/>
  <c r="BW25" i="11"/>
  <c r="CE25" i="11"/>
  <c r="CM25" i="11"/>
  <c r="CU25" i="11"/>
  <c r="BD12" i="11"/>
  <c r="BL12" i="11"/>
  <c r="BT12" i="11"/>
  <c r="CB12" i="11"/>
  <c r="CJ12" i="11"/>
  <c r="CR12" i="11"/>
  <c r="H16" i="11"/>
  <c r="P16" i="11"/>
  <c r="X16" i="11"/>
  <c r="AF16" i="11"/>
  <c r="AN16" i="11"/>
  <c r="AV16" i="11"/>
  <c r="BD16" i="11"/>
  <c r="BL16" i="11"/>
  <c r="BT16" i="11"/>
  <c r="CB16" i="11"/>
  <c r="CJ16" i="11"/>
  <c r="CR16" i="11"/>
  <c r="D17" i="11"/>
  <c r="L17" i="11"/>
  <c r="T17" i="11"/>
  <c r="AB17" i="11"/>
  <c r="AJ17" i="11"/>
  <c r="AR17" i="11"/>
  <c r="AZ17" i="11"/>
  <c r="BH17" i="11"/>
  <c r="BP17" i="11"/>
  <c r="BX17" i="11"/>
  <c r="CF17" i="11"/>
  <c r="CN17" i="11"/>
  <c r="CV17" i="11"/>
  <c r="H18" i="11"/>
  <c r="P18" i="11"/>
  <c r="X18" i="11"/>
  <c r="AF18" i="11"/>
  <c r="AN18" i="11"/>
  <c r="AV18" i="11"/>
  <c r="BD18" i="11"/>
  <c r="BL18" i="11"/>
  <c r="BT18" i="11"/>
  <c r="CB18" i="11"/>
  <c r="CJ18" i="11"/>
  <c r="CR18" i="11"/>
  <c r="D19" i="11"/>
  <c r="L19" i="11"/>
  <c r="T19" i="11"/>
  <c r="AB19" i="11"/>
  <c r="AJ19" i="11"/>
  <c r="AR19" i="11"/>
  <c r="AZ19" i="11"/>
  <c r="BH19" i="11"/>
  <c r="BP19" i="11"/>
  <c r="BX19" i="11"/>
  <c r="CF19" i="11"/>
  <c r="CN19" i="11"/>
  <c r="CV19" i="11"/>
  <c r="H20" i="11"/>
  <c r="P20" i="11"/>
  <c r="X20" i="11"/>
  <c r="AF20" i="11"/>
  <c r="AN20" i="11"/>
  <c r="AV20" i="11"/>
  <c r="BD20" i="11"/>
  <c r="BL20" i="11"/>
  <c r="BT20" i="11"/>
  <c r="CB20" i="11"/>
  <c r="CJ20" i="11"/>
  <c r="CR20" i="11"/>
  <c r="D21" i="11"/>
  <c r="L21" i="11"/>
  <c r="T21" i="11"/>
  <c r="AB21" i="11"/>
  <c r="AJ21" i="11"/>
  <c r="AR21" i="11"/>
  <c r="AZ21" i="11"/>
  <c r="BH21" i="11"/>
  <c r="BP21" i="11"/>
  <c r="BX21" i="11"/>
  <c r="CF21" i="11"/>
  <c r="CN21" i="11"/>
  <c r="CV21" i="11"/>
  <c r="H22" i="11"/>
  <c r="P22" i="11"/>
  <c r="X22" i="11"/>
  <c r="AF22" i="11"/>
  <c r="AN22" i="11"/>
  <c r="AV22" i="11"/>
  <c r="BD22" i="11"/>
  <c r="BL22" i="11"/>
  <c r="BT22" i="11"/>
  <c r="CB22" i="11"/>
  <c r="CJ22" i="11"/>
  <c r="CR22" i="11"/>
  <c r="D23" i="11"/>
  <c r="L23" i="11"/>
  <c r="T23" i="11"/>
  <c r="AB23" i="11"/>
  <c r="AJ23" i="11"/>
  <c r="AR23" i="11"/>
  <c r="AZ23" i="11"/>
  <c r="BH23" i="11"/>
  <c r="BP23" i="11"/>
  <c r="BX23" i="11"/>
  <c r="CF23" i="11"/>
  <c r="CN23" i="11"/>
  <c r="CV23" i="11"/>
  <c r="H24" i="11"/>
  <c r="P24" i="11"/>
  <c r="X24" i="11"/>
  <c r="AF24" i="11"/>
  <c r="AN24" i="11"/>
  <c r="AV24" i="11"/>
  <c r="BD24" i="11"/>
  <c r="BL24" i="11"/>
  <c r="BT24" i="11"/>
  <c r="CB24" i="11"/>
  <c r="CJ24" i="11"/>
  <c r="CR24" i="11"/>
  <c r="D25" i="11"/>
  <c r="L25" i="11"/>
  <c r="T25" i="11"/>
  <c r="AB25" i="11"/>
  <c r="AJ25" i="11"/>
  <c r="AR25" i="11"/>
  <c r="AZ25" i="11"/>
  <c r="BH25" i="11"/>
  <c r="BP25" i="11"/>
  <c r="BX25" i="11"/>
  <c r="CF25" i="11"/>
  <c r="CN25" i="11"/>
  <c r="O4" i="4" l="1"/>
  <c r="N5" i="4"/>
  <c r="N6" i="4" s="1"/>
  <c r="N7" i="4" s="1"/>
  <c r="C16" i="26"/>
  <c r="C16" i="27"/>
  <c r="C33" i="5"/>
  <c r="D10" i="4"/>
  <c r="D35" i="5"/>
  <c r="O32" i="5"/>
  <c r="N8" i="26"/>
  <c r="N8" i="27"/>
  <c r="F18" i="7"/>
  <c r="F104" i="7" s="1"/>
  <c r="B134" i="5"/>
  <c r="B66" i="26"/>
  <c r="B66" i="27"/>
  <c r="AC134" i="5"/>
  <c r="AC66" i="26"/>
  <c r="AC66" i="27"/>
  <c r="G134" i="5"/>
  <c r="G66" i="27"/>
  <c r="G66" i="26"/>
  <c r="AF134" i="5"/>
  <c r="AF66" i="26"/>
  <c r="AF66" i="27"/>
  <c r="AM134" i="5"/>
  <c r="AM66" i="27"/>
  <c r="AM66" i="26"/>
  <c r="U134" i="5"/>
  <c r="U66" i="26"/>
  <c r="U66" i="27"/>
  <c r="K134" i="5"/>
  <c r="K66" i="27"/>
  <c r="K66" i="26"/>
  <c r="AJ134" i="5"/>
  <c r="AJ66" i="27"/>
  <c r="AJ66" i="26"/>
  <c r="AG134" i="5"/>
  <c r="AG66" i="27"/>
  <c r="AG66" i="26"/>
  <c r="E134" i="5"/>
  <c r="E66" i="26"/>
  <c r="E66" i="27"/>
  <c r="AK134" i="5"/>
  <c r="AK66" i="26"/>
  <c r="AK66" i="27"/>
  <c r="AA134" i="5"/>
  <c r="AA66" i="27"/>
  <c r="AA66" i="26"/>
  <c r="AO134" i="5"/>
  <c r="AO66" i="27"/>
  <c r="AO66" i="26"/>
  <c r="X134" i="5"/>
  <c r="X66" i="27"/>
  <c r="X66" i="26"/>
  <c r="AD134" i="5"/>
  <c r="AD66" i="27"/>
  <c r="AD66" i="26"/>
  <c r="AE134" i="5"/>
  <c r="AE66" i="27"/>
  <c r="AE66" i="26"/>
  <c r="N134" i="5"/>
  <c r="N66" i="27"/>
  <c r="N66" i="26"/>
  <c r="AH134" i="5"/>
  <c r="AH66" i="27"/>
  <c r="AH66" i="26"/>
  <c r="AB134" i="5"/>
  <c r="AB66" i="27"/>
  <c r="AB66" i="26"/>
  <c r="Q134" i="5"/>
  <c r="Q66" i="27"/>
  <c r="Q66" i="26"/>
  <c r="O134" i="5"/>
  <c r="O66" i="27"/>
  <c r="O66" i="26"/>
  <c r="V134" i="5"/>
  <c r="V66" i="27"/>
  <c r="V66" i="26"/>
  <c r="Z134" i="5"/>
  <c r="Z66" i="27"/>
  <c r="Z66" i="26"/>
  <c r="S134" i="5"/>
  <c r="S66" i="27"/>
  <c r="S66" i="26"/>
  <c r="H134" i="5"/>
  <c r="H66" i="26"/>
  <c r="H66" i="27"/>
  <c r="AI134" i="5"/>
  <c r="AI66" i="27"/>
  <c r="AI66" i="26"/>
  <c r="F134" i="5"/>
  <c r="F66" i="27"/>
  <c r="F66" i="26"/>
  <c r="M134" i="5"/>
  <c r="M66" i="27"/>
  <c r="M66" i="26"/>
  <c r="L66" i="27"/>
  <c r="L66" i="26"/>
  <c r="I134" i="5"/>
  <c r="I66" i="27"/>
  <c r="I66" i="26"/>
  <c r="Y134" i="5"/>
  <c r="Y66" i="27"/>
  <c r="Y66" i="26"/>
  <c r="AN134" i="5"/>
  <c r="AN66" i="27"/>
  <c r="AN66" i="26"/>
  <c r="T134" i="5"/>
  <c r="T66" i="27"/>
  <c r="T66" i="26"/>
  <c r="C134" i="5"/>
  <c r="C66" i="27"/>
  <c r="C66" i="26"/>
  <c r="R134" i="5"/>
  <c r="R66" i="27"/>
  <c r="R66" i="26"/>
  <c r="J134" i="5"/>
  <c r="J66" i="27"/>
  <c r="J66" i="26"/>
  <c r="AL134" i="5"/>
  <c r="AL66" i="27"/>
  <c r="AL66" i="26"/>
  <c r="W134" i="5"/>
  <c r="W66" i="27"/>
  <c r="W66" i="26"/>
  <c r="P134" i="5"/>
  <c r="P66" i="27"/>
  <c r="P66" i="26"/>
  <c r="D134" i="5"/>
  <c r="D66" i="27"/>
  <c r="D66" i="26"/>
  <c r="O61" i="7"/>
  <c r="L134" i="5"/>
  <c r="AF11" i="26"/>
  <c r="AF11" i="27"/>
  <c r="Z11" i="26"/>
  <c r="Z11" i="27"/>
  <c r="K11" i="26"/>
  <c r="K11" i="27"/>
  <c r="AJ11" i="27"/>
  <c r="AJ11" i="26"/>
  <c r="AG11" i="26"/>
  <c r="AG11" i="27"/>
  <c r="E11" i="27"/>
  <c r="E11" i="26"/>
  <c r="AC11" i="27"/>
  <c r="AC11" i="26"/>
  <c r="AM11" i="26"/>
  <c r="AM11" i="27"/>
  <c r="N11" i="27"/>
  <c r="N11" i="26"/>
  <c r="R11" i="26"/>
  <c r="R11" i="27"/>
  <c r="AK11" i="27"/>
  <c r="AK11" i="26"/>
  <c r="AA11" i="26"/>
  <c r="AA11" i="27"/>
  <c r="AO11" i="26"/>
  <c r="AO11" i="27"/>
  <c r="X11" i="26"/>
  <c r="X11" i="27"/>
  <c r="AD11" i="27"/>
  <c r="AD11" i="26"/>
  <c r="AE11" i="26"/>
  <c r="AE11" i="27"/>
  <c r="U11" i="27"/>
  <c r="U11" i="26"/>
  <c r="J11" i="26"/>
  <c r="J11" i="27"/>
  <c r="AB11" i="27"/>
  <c r="AB11" i="26"/>
  <c r="Q11" i="26"/>
  <c r="Q11" i="27"/>
  <c r="O11" i="26"/>
  <c r="O11" i="27"/>
  <c r="V11" i="27"/>
  <c r="V11" i="26"/>
  <c r="T11" i="27"/>
  <c r="T11" i="26"/>
  <c r="B11" i="26"/>
  <c r="B11" i="27"/>
  <c r="S11" i="26"/>
  <c r="S11" i="27"/>
  <c r="H11" i="26"/>
  <c r="H11" i="27"/>
  <c r="AI11" i="26"/>
  <c r="AI11" i="27"/>
  <c r="F11" i="27"/>
  <c r="F11" i="26"/>
  <c r="M11" i="27"/>
  <c r="M11" i="26"/>
  <c r="L11" i="27"/>
  <c r="L11" i="26"/>
  <c r="C11" i="26"/>
  <c r="C11" i="27"/>
  <c r="I11" i="26"/>
  <c r="I11" i="27"/>
  <c r="Y11" i="27"/>
  <c r="Y11" i="26"/>
  <c r="AN11" i="26"/>
  <c r="AN11" i="27"/>
  <c r="G11" i="26"/>
  <c r="G11" i="27"/>
  <c r="AH11" i="26"/>
  <c r="AH11" i="27"/>
  <c r="AL11" i="27"/>
  <c r="AL11" i="26"/>
  <c r="W11" i="26"/>
  <c r="W11" i="27"/>
  <c r="P11" i="26"/>
  <c r="P11" i="27"/>
  <c r="D11" i="27"/>
  <c r="D11" i="26"/>
  <c r="N10" i="27"/>
  <c r="N10" i="26"/>
  <c r="E2" i="6"/>
  <c r="D3" i="6"/>
  <c r="E31" i="5"/>
  <c r="E2" i="4"/>
  <c r="E34" i="5"/>
  <c r="D31" i="10"/>
  <c r="G18" i="7"/>
  <c r="G104" i="7" s="1"/>
  <c r="AK36" i="5"/>
  <c r="AM36" i="5"/>
  <c r="AJ36" i="5"/>
  <c r="H4" i="11"/>
  <c r="AN36" i="5"/>
  <c r="AF36" i="5"/>
  <c r="AO36" i="5"/>
  <c r="AI36" i="5"/>
  <c r="AG36" i="5"/>
  <c r="AL36" i="5"/>
  <c r="AH36" i="5"/>
  <c r="R36" i="5"/>
  <c r="Z36" i="5"/>
  <c r="O36" i="5"/>
  <c r="Y36" i="5"/>
  <c r="L36" i="5"/>
  <c r="AB36" i="5"/>
  <c r="G36" i="5"/>
  <c r="C6" i="28"/>
  <c r="Q36" i="5"/>
  <c r="V36" i="5"/>
  <c r="H36" i="5"/>
  <c r="T36" i="5"/>
  <c r="J36" i="5"/>
  <c r="W36" i="5"/>
  <c r="AD36" i="5"/>
  <c r="I36" i="5"/>
  <c r="C36" i="5"/>
  <c r="M36" i="5"/>
  <c r="AC36" i="5"/>
  <c r="X36" i="5"/>
  <c r="D36" i="5"/>
  <c r="U36" i="5"/>
  <c r="K36" i="5"/>
  <c r="N36" i="5"/>
  <c r="B36" i="5"/>
  <c r="AE36" i="5"/>
  <c r="S36" i="5"/>
  <c r="P36" i="5"/>
  <c r="E36" i="5"/>
  <c r="F36" i="5"/>
  <c r="AA36" i="5"/>
  <c r="G17" i="7"/>
  <c r="P4" i="4" l="1"/>
  <c r="O5" i="4"/>
  <c r="O6" i="4" s="1"/>
  <c r="O7" i="4" s="1"/>
  <c r="D16" i="27"/>
  <c r="D33" i="5"/>
  <c r="D16" i="26"/>
  <c r="E10" i="4"/>
  <c r="E35" i="5"/>
  <c r="P32" i="5"/>
  <c r="O8" i="27"/>
  <c r="O8" i="26"/>
  <c r="P61" i="7"/>
  <c r="O10" i="27"/>
  <c r="O10" i="26"/>
  <c r="F2" i="6"/>
  <c r="E3" i="6"/>
  <c r="F31" i="5"/>
  <c r="D16" i="9"/>
  <c r="D160" i="9"/>
  <c r="D232" i="9"/>
  <c r="D96" i="9"/>
  <c r="D112" i="9"/>
  <c r="D21" i="6"/>
  <c r="D176" i="9"/>
  <c r="E240" i="9"/>
  <c r="D32" i="9"/>
  <c r="D128" i="9"/>
  <c r="F21" i="6"/>
  <c r="E21" i="6"/>
  <c r="D48" i="9"/>
  <c r="D208" i="9"/>
  <c r="D192" i="9"/>
  <c r="D144" i="9"/>
  <c r="D64" i="9"/>
  <c r="D224" i="9"/>
  <c r="D80" i="9"/>
  <c r="G240" i="9"/>
  <c r="C21" i="6"/>
  <c r="F34" i="5"/>
  <c r="G34" i="5" s="1"/>
  <c r="I232" i="9"/>
  <c r="H240" i="9"/>
  <c r="G232" i="9"/>
  <c r="F240" i="9"/>
  <c r="E232" i="9"/>
  <c r="D240" i="9"/>
  <c r="I224" i="9"/>
  <c r="H232" i="9"/>
  <c r="G224" i="9"/>
  <c r="F232" i="9"/>
  <c r="F216" i="9"/>
  <c r="E224" i="9"/>
  <c r="I216" i="9"/>
  <c r="H224" i="9"/>
  <c r="K216" i="9"/>
  <c r="J224" i="9"/>
  <c r="G216" i="9"/>
  <c r="F224" i="9"/>
  <c r="K208" i="9"/>
  <c r="J216" i="9"/>
  <c r="E208" i="9"/>
  <c r="D216" i="9"/>
  <c r="I208" i="9"/>
  <c r="H216" i="9"/>
  <c r="F208" i="9"/>
  <c r="E216" i="9"/>
  <c r="M200" i="9"/>
  <c r="L208" i="9"/>
  <c r="H200" i="9"/>
  <c r="G208" i="9"/>
  <c r="K200" i="9"/>
  <c r="J208" i="9"/>
  <c r="I200" i="9"/>
  <c r="H208" i="9"/>
  <c r="M192" i="9"/>
  <c r="L200" i="9"/>
  <c r="E192" i="9"/>
  <c r="D200" i="9"/>
  <c r="G192" i="9"/>
  <c r="F200" i="9"/>
  <c r="K192" i="9"/>
  <c r="J200" i="9"/>
  <c r="F192" i="9"/>
  <c r="E200" i="9"/>
  <c r="H192" i="9"/>
  <c r="G200" i="9"/>
  <c r="J184" i="9"/>
  <c r="I192" i="9"/>
  <c r="O184" i="9"/>
  <c r="N192" i="9"/>
  <c r="M184" i="9"/>
  <c r="L192" i="9"/>
  <c r="K184" i="9"/>
  <c r="J192" i="9"/>
  <c r="G176" i="9"/>
  <c r="F184" i="9"/>
  <c r="I176" i="9"/>
  <c r="H184" i="9"/>
  <c r="M176" i="9"/>
  <c r="L184" i="9"/>
  <c r="O176" i="9"/>
  <c r="N184" i="9"/>
  <c r="H176" i="9"/>
  <c r="G184" i="9"/>
  <c r="F176" i="9"/>
  <c r="E184" i="9"/>
  <c r="E176" i="9"/>
  <c r="D184" i="9"/>
  <c r="J176" i="9"/>
  <c r="I184" i="9"/>
  <c r="L168" i="9"/>
  <c r="K176" i="9"/>
  <c r="Q168" i="9"/>
  <c r="P176" i="9"/>
  <c r="O168" i="9"/>
  <c r="N176" i="9"/>
  <c r="M168" i="9"/>
  <c r="L176" i="9"/>
  <c r="Q160" i="9"/>
  <c r="P168" i="9"/>
  <c r="I160" i="9"/>
  <c r="H168" i="9"/>
  <c r="E160" i="9"/>
  <c r="D168" i="9"/>
  <c r="K160" i="9"/>
  <c r="J168" i="9"/>
  <c r="F160" i="9"/>
  <c r="E168" i="9"/>
  <c r="O160" i="9"/>
  <c r="N168" i="9"/>
  <c r="J160" i="9"/>
  <c r="I168" i="9"/>
  <c r="H160" i="9"/>
  <c r="G168" i="9"/>
  <c r="G160" i="9"/>
  <c r="F168" i="9"/>
  <c r="L160" i="9"/>
  <c r="K168" i="9"/>
  <c r="N152" i="9"/>
  <c r="M160" i="9"/>
  <c r="S152" i="9"/>
  <c r="R160" i="9"/>
  <c r="Q152" i="9"/>
  <c r="P160" i="9"/>
  <c r="O152" i="9"/>
  <c r="N160" i="9"/>
  <c r="S144" i="9"/>
  <c r="R152" i="9"/>
  <c r="K144" i="9"/>
  <c r="J152" i="9"/>
  <c r="F144" i="9"/>
  <c r="E152" i="9"/>
  <c r="G144" i="9"/>
  <c r="F152" i="9"/>
  <c r="M144" i="9"/>
  <c r="L152" i="9"/>
  <c r="H144" i="9"/>
  <c r="G152" i="9"/>
  <c r="Q144" i="9"/>
  <c r="P152" i="9"/>
  <c r="E144" i="9"/>
  <c r="D152" i="9"/>
  <c r="L144" i="9"/>
  <c r="K152" i="9"/>
  <c r="J144" i="9"/>
  <c r="I152" i="9"/>
  <c r="I144" i="9"/>
  <c r="H152" i="9"/>
  <c r="N144" i="9"/>
  <c r="M152" i="9"/>
  <c r="U136" i="9"/>
  <c r="T144" i="9"/>
  <c r="P136" i="9"/>
  <c r="O144" i="9"/>
  <c r="S136" i="9"/>
  <c r="R144" i="9"/>
  <c r="Q136" i="9"/>
  <c r="P144" i="9"/>
  <c r="H128" i="9"/>
  <c r="G136" i="9"/>
  <c r="M128" i="9"/>
  <c r="L136" i="9"/>
  <c r="E128" i="9"/>
  <c r="D136" i="9"/>
  <c r="I128" i="9"/>
  <c r="H136" i="9"/>
  <c r="O128" i="9"/>
  <c r="N136" i="9"/>
  <c r="U128" i="9"/>
  <c r="T136" i="9"/>
  <c r="J128" i="9"/>
  <c r="I136" i="9"/>
  <c r="S128" i="9"/>
  <c r="R136" i="9"/>
  <c r="F128" i="9"/>
  <c r="E136" i="9"/>
  <c r="G128" i="9"/>
  <c r="F136" i="9"/>
  <c r="N128" i="9"/>
  <c r="M136" i="9"/>
  <c r="L128" i="9"/>
  <c r="K136" i="9"/>
  <c r="K128" i="9"/>
  <c r="J136" i="9"/>
  <c r="P128" i="9"/>
  <c r="O136" i="9"/>
  <c r="R120" i="9"/>
  <c r="Q128" i="9"/>
  <c r="W120" i="9"/>
  <c r="V128" i="9"/>
  <c r="U120" i="9"/>
  <c r="T128" i="9"/>
  <c r="S120" i="9"/>
  <c r="R128" i="9"/>
  <c r="W112" i="9"/>
  <c r="V120" i="9"/>
  <c r="F112" i="9"/>
  <c r="E120" i="9"/>
  <c r="J112" i="9"/>
  <c r="I120" i="9"/>
  <c r="O112" i="9"/>
  <c r="N120" i="9"/>
  <c r="K112" i="9"/>
  <c r="J120" i="9"/>
  <c r="Q112" i="9"/>
  <c r="P120" i="9"/>
  <c r="L112" i="9"/>
  <c r="K120" i="9"/>
  <c r="U112" i="9"/>
  <c r="T120" i="9"/>
  <c r="G112" i="9"/>
  <c r="F120" i="9"/>
  <c r="H112" i="9"/>
  <c r="G120" i="9"/>
  <c r="I112" i="9"/>
  <c r="H120" i="9"/>
  <c r="P112" i="9"/>
  <c r="O120" i="9"/>
  <c r="N112" i="9"/>
  <c r="M120" i="9"/>
  <c r="M112" i="9"/>
  <c r="L120" i="9"/>
  <c r="E112" i="9"/>
  <c r="D120" i="9"/>
  <c r="R112" i="9"/>
  <c r="Q120" i="9"/>
  <c r="Y104" i="9"/>
  <c r="X112" i="9"/>
  <c r="T104" i="9"/>
  <c r="S112" i="9"/>
  <c r="W104" i="9"/>
  <c r="V112" i="9"/>
  <c r="U104" i="9"/>
  <c r="T112" i="9"/>
  <c r="F96" i="9"/>
  <c r="E104" i="9"/>
  <c r="Y96" i="9"/>
  <c r="X104" i="9"/>
  <c r="I96" i="9"/>
  <c r="H104" i="9"/>
  <c r="M96" i="9"/>
  <c r="L104" i="9"/>
  <c r="S96" i="9"/>
  <c r="R104" i="9"/>
  <c r="Q96" i="9"/>
  <c r="P104" i="9"/>
  <c r="N96" i="9"/>
  <c r="M104" i="9"/>
  <c r="E96" i="9"/>
  <c r="D104" i="9"/>
  <c r="W96" i="9"/>
  <c r="V104" i="9"/>
  <c r="L96" i="9"/>
  <c r="K104" i="9"/>
  <c r="J96" i="9"/>
  <c r="I104" i="9"/>
  <c r="K96" i="9"/>
  <c r="J104" i="9"/>
  <c r="R96" i="9"/>
  <c r="Q104" i="9"/>
  <c r="H96" i="9"/>
  <c r="G104" i="9"/>
  <c r="P96" i="9"/>
  <c r="O104" i="9"/>
  <c r="O96" i="9"/>
  <c r="N104" i="9"/>
  <c r="G96" i="9"/>
  <c r="F104" i="9"/>
  <c r="T96" i="9"/>
  <c r="S104" i="9"/>
  <c r="AA88" i="9"/>
  <c r="Z96" i="9"/>
  <c r="V88" i="9"/>
  <c r="U96" i="9"/>
  <c r="Y88" i="9"/>
  <c r="X96" i="9"/>
  <c r="W88" i="9"/>
  <c r="V96" i="9"/>
  <c r="N80" i="9"/>
  <c r="M88" i="9"/>
  <c r="S80" i="9"/>
  <c r="R88" i="9"/>
  <c r="K80" i="9"/>
  <c r="J88" i="9"/>
  <c r="O80" i="9"/>
  <c r="N88" i="9"/>
  <c r="U80" i="9"/>
  <c r="T88" i="9"/>
  <c r="P80" i="9"/>
  <c r="O88" i="9"/>
  <c r="G80" i="9"/>
  <c r="F88" i="9"/>
  <c r="Y80" i="9"/>
  <c r="X88" i="9"/>
  <c r="H80" i="9"/>
  <c r="G88" i="9"/>
  <c r="F80" i="9"/>
  <c r="E88" i="9"/>
  <c r="L80" i="9"/>
  <c r="K88" i="9"/>
  <c r="M80" i="9"/>
  <c r="L88" i="9"/>
  <c r="T80" i="9"/>
  <c r="S88" i="9"/>
  <c r="J80" i="9"/>
  <c r="I88" i="9"/>
  <c r="AA80" i="9"/>
  <c r="Z88" i="9"/>
  <c r="R80" i="9"/>
  <c r="Q88" i="9"/>
  <c r="Q80" i="9"/>
  <c r="P88" i="9"/>
  <c r="I80" i="9"/>
  <c r="H88" i="9"/>
  <c r="E80" i="9"/>
  <c r="D88" i="9"/>
  <c r="V80" i="9"/>
  <c r="U88" i="9"/>
  <c r="X72" i="9"/>
  <c r="W80" i="9"/>
  <c r="AA72" i="9"/>
  <c r="Z80" i="9"/>
  <c r="AC72" i="9"/>
  <c r="AB80" i="9"/>
  <c r="Y72" i="9"/>
  <c r="X80" i="9"/>
  <c r="L64" i="9"/>
  <c r="K72" i="9"/>
  <c r="AC64" i="9"/>
  <c r="AB72" i="9"/>
  <c r="P64" i="9"/>
  <c r="O72" i="9"/>
  <c r="U64" i="9"/>
  <c r="T72" i="9"/>
  <c r="M64" i="9"/>
  <c r="L72" i="9"/>
  <c r="F64" i="9"/>
  <c r="E72" i="9"/>
  <c r="Q64" i="9"/>
  <c r="P72" i="9"/>
  <c r="W64" i="9"/>
  <c r="V72" i="9"/>
  <c r="J64" i="9"/>
  <c r="I72" i="9"/>
  <c r="R64" i="9"/>
  <c r="Q72" i="9"/>
  <c r="I64" i="9"/>
  <c r="H72" i="9"/>
  <c r="AA64" i="9"/>
  <c r="Z72" i="9"/>
  <c r="N64" i="9"/>
  <c r="M72" i="9"/>
  <c r="O64" i="9"/>
  <c r="N72" i="9"/>
  <c r="V64" i="9"/>
  <c r="U72" i="9"/>
  <c r="E64" i="9"/>
  <c r="D72" i="9"/>
  <c r="H64" i="9"/>
  <c r="G72" i="9"/>
  <c r="T64" i="9"/>
  <c r="S72" i="9"/>
  <c r="S64" i="9"/>
  <c r="R72" i="9"/>
  <c r="K64" i="9"/>
  <c r="J72" i="9"/>
  <c r="G64" i="9"/>
  <c r="F72" i="9"/>
  <c r="X64" i="9"/>
  <c r="W72" i="9"/>
  <c r="Z56" i="9"/>
  <c r="Y64" i="9"/>
  <c r="AC56" i="9"/>
  <c r="AB64" i="9"/>
  <c r="AE56" i="9"/>
  <c r="AD64" i="9"/>
  <c r="AA56" i="9"/>
  <c r="Z64" i="9"/>
  <c r="N48" i="9"/>
  <c r="M56" i="9"/>
  <c r="W48" i="9"/>
  <c r="V56" i="9"/>
  <c r="L48" i="9"/>
  <c r="K56" i="9"/>
  <c r="Y48" i="9"/>
  <c r="X56" i="9"/>
  <c r="R48" i="9"/>
  <c r="Q56" i="9"/>
  <c r="AE48" i="9"/>
  <c r="AD56" i="9"/>
  <c r="O48" i="9"/>
  <c r="N56" i="9"/>
  <c r="S48" i="9"/>
  <c r="R56" i="9"/>
  <c r="E48" i="9"/>
  <c r="D56" i="9"/>
  <c r="T48" i="9"/>
  <c r="S56" i="9"/>
  <c r="K48" i="9"/>
  <c r="J56" i="9"/>
  <c r="AC48" i="9"/>
  <c r="AB56" i="9"/>
  <c r="H48" i="9"/>
  <c r="G56" i="9"/>
  <c r="G48" i="9"/>
  <c r="F56" i="9"/>
  <c r="J48" i="9"/>
  <c r="I56" i="9"/>
  <c r="P48" i="9"/>
  <c r="O56" i="9"/>
  <c r="Q48" i="9"/>
  <c r="P56" i="9"/>
  <c r="X48" i="9"/>
  <c r="W56" i="9"/>
  <c r="V48" i="9"/>
  <c r="U56" i="9"/>
  <c r="U48" i="9"/>
  <c r="T56" i="9"/>
  <c r="M48" i="9"/>
  <c r="L56" i="9"/>
  <c r="F48" i="9"/>
  <c r="E56" i="9"/>
  <c r="I48" i="9"/>
  <c r="H56" i="9"/>
  <c r="Z48" i="9"/>
  <c r="Y56" i="9"/>
  <c r="AB40" i="9"/>
  <c r="AA48" i="9"/>
  <c r="AE40" i="9"/>
  <c r="AD48" i="9"/>
  <c r="AO21" i="6"/>
  <c r="AF48" i="9"/>
  <c r="AC40" i="9"/>
  <c r="AB48" i="9"/>
  <c r="P32" i="9"/>
  <c r="O40" i="9"/>
  <c r="T32" i="9"/>
  <c r="S40" i="9"/>
  <c r="Y32" i="9"/>
  <c r="X40" i="9"/>
  <c r="Q32" i="9"/>
  <c r="P40" i="9"/>
  <c r="J32" i="9"/>
  <c r="I40" i="9"/>
  <c r="U32" i="9"/>
  <c r="T40" i="9"/>
  <c r="AA32" i="9"/>
  <c r="Z40" i="9"/>
  <c r="G32" i="9"/>
  <c r="F40" i="9"/>
  <c r="V32" i="9"/>
  <c r="U40" i="9"/>
  <c r="M32" i="9"/>
  <c r="L40" i="9"/>
  <c r="E32" i="9"/>
  <c r="D40" i="9"/>
  <c r="AE32" i="9"/>
  <c r="AD40" i="9"/>
  <c r="N32" i="9"/>
  <c r="M40" i="9"/>
  <c r="AN21" i="6"/>
  <c r="AF40" i="9"/>
  <c r="F32" i="9"/>
  <c r="E40" i="9"/>
  <c r="R32" i="9"/>
  <c r="Q40" i="9"/>
  <c r="S32" i="9"/>
  <c r="R40" i="9"/>
  <c r="Z32" i="9"/>
  <c r="Y40" i="9"/>
  <c r="I32" i="9"/>
  <c r="H40" i="9"/>
  <c r="L32" i="9"/>
  <c r="K40" i="9"/>
  <c r="X32" i="9"/>
  <c r="W40" i="9"/>
  <c r="W32" i="9"/>
  <c r="V40" i="9"/>
  <c r="O32" i="9"/>
  <c r="N40" i="9"/>
  <c r="H32" i="9"/>
  <c r="G40" i="9"/>
  <c r="K32" i="9"/>
  <c r="J40" i="9"/>
  <c r="AB32" i="9"/>
  <c r="AA40" i="9"/>
  <c r="AD24" i="9"/>
  <c r="AC32" i="9"/>
  <c r="AM21" i="6"/>
  <c r="AF32" i="9"/>
  <c r="AE24" i="9"/>
  <c r="AD32" i="9"/>
  <c r="P16" i="9"/>
  <c r="O24" i="9"/>
  <c r="R16" i="9"/>
  <c r="Q24" i="9"/>
  <c r="V16" i="9"/>
  <c r="U24" i="9"/>
  <c r="S16" i="9"/>
  <c r="R24" i="9"/>
  <c r="E16" i="9"/>
  <c r="D24" i="9"/>
  <c r="L16" i="9"/>
  <c r="K24" i="9"/>
  <c r="W16" i="9"/>
  <c r="V24" i="9"/>
  <c r="AC16" i="9"/>
  <c r="AB24" i="9"/>
  <c r="I16" i="9"/>
  <c r="H24" i="9"/>
  <c r="X16" i="9"/>
  <c r="W24" i="9"/>
  <c r="O16" i="9"/>
  <c r="N24" i="9"/>
  <c r="G16" i="9"/>
  <c r="F24" i="9"/>
  <c r="AL21" i="6"/>
  <c r="AF24" i="9"/>
  <c r="F16" i="9"/>
  <c r="E24" i="9"/>
  <c r="AA16" i="9"/>
  <c r="Z24" i="9"/>
  <c r="K16" i="9"/>
  <c r="J24" i="9"/>
  <c r="N16" i="9"/>
  <c r="M24" i="9"/>
  <c r="H16" i="9"/>
  <c r="G24" i="9"/>
  <c r="T16" i="9"/>
  <c r="S24" i="9"/>
  <c r="U16" i="9"/>
  <c r="T24" i="9"/>
  <c r="AB16" i="9"/>
  <c r="AA24" i="9"/>
  <c r="Z16" i="9"/>
  <c r="Y24" i="9"/>
  <c r="Y16" i="9"/>
  <c r="X24" i="9"/>
  <c r="Q16" i="9"/>
  <c r="P24" i="9"/>
  <c r="J16" i="9"/>
  <c r="I24" i="9"/>
  <c r="M16" i="9"/>
  <c r="L24" i="9"/>
  <c r="AD16" i="9"/>
  <c r="AC24" i="9"/>
  <c r="C240" i="9"/>
  <c r="AE16" i="9"/>
  <c r="AK21" i="6"/>
  <c r="AF16" i="9"/>
  <c r="C232" i="9"/>
  <c r="C224" i="9"/>
  <c r="C216" i="9"/>
  <c r="C208" i="9"/>
  <c r="C200" i="9"/>
  <c r="C192" i="9"/>
  <c r="C184" i="9"/>
  <c r="C176" i="9"/>
  <c r="C168" i="9"/>
  <c r="C160" i="9"/>
  <c r="C152" i="9"/>
  <c r="C144" i="9"/>
  <c r="C136" i="9"/>
  <c r="C128" i="9"/>
  <c r="C120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AF21" i="6"/>
  <c r="AB8" i="9"/>
  <c r="U21" i="6"/>
  <c r="Q8" i="9"/>
  <c r="W21" i="6"/>
  <c r="S8" i="9"/>
  <c r="AA21" i="6"/>
  <c r="W8" i="9"/>
  <c r="K21" i="6"/>
  <c r="G8" i="9"/>
  <c r="X21" i="6"/>
  <c r="T8" i="9"/>
  <c r="J21" i="6"/>
  <c r="F8" i="9"/>
  <c r="Q21" i="6"/>
  <c r="M8" i="9"/>
  <c r="AB21" i="6"/>
  <c r="X8" i="9"/>
  <c r="AH21" i="6"/>
  <c r="AD8" i="9"/>
  <c r="AJ21" i="6"/>
  <c r="AF8" i="9"/>
  <c r="N21" i="6"/>
  <c r="J8" i="9"/>
  <c r="AC21" i="6"/>
  <c r="Y8" i="9"/>
  <c r="T21" i="6"/>
  <c r="P8" i="9"/>
  <c r="L21" i="6"/>
  <c r="H8" i="9"/>
  <c r="P21" i="6"/>
  <c r="L8" i="9"/>
  <c r="S21" i="6"/>
  <c r="O8" i="9"/>
  <c r="M21" i="6"/>
  <c r="I8" i="9"/>
  <c r="I21" i="6"/>
  <c r="E8" i="9"/>
  <c r="H21" i="6"/>
  <c r="D8" i="9"/>
  <c r="Y21" i="6"/>
  <c r="U8" i="9"/>
  <c r="Z21" i="6"/>
  <c r="V8" i="9"/>
  <c r="AG21" i="6"/>
  <c r="AC8" i="9"/>
  <c r="AE21" i="6"/>
  <c r="AA8" i="9"/>
  <c r="AD21" i="6"/>
  <c r="Z8" i="9"/>
  <c r="V21" i="6"/>
  <c r="R8" i="9"/>
  <c r="O21" i="6"/>
  <c r="K8" i="9"/>
  <c r="R21" i="6"/>
  <c r="N8" i="9"/>
  <c r="AI21" i="6"/>
  <c r="AE8" i="9"/>
  <c r="G21" i="6"/>
  <c r="C8" i="9"/>
  <c r="F2" i="4"/>
  <c r="E31" i="10"/>
  <c r="H18" i="7"/>
  <c r="H104" i="7" s="1"/>
  <c r="C52" i="11"/>
  <c r="CX52" i="11"/>
  <c r="CP52" i="11"/>
  <c r="CH52" i="11"/>
  <c r="BZ52" i="11"/>
  <c r="BR52" i="11"/>
  <c r="BJ52" i="11"/>
  <c r="BB52" i="11"/>
  <c r="AT52" i="11"/>
  <c r="AL52" i="11"/>
  <c r="AD52" i="11"/>
  <c r="V52" i="11"/>
  <c r="N52" i="11"/>
  <c r="F52" i="11"/>
  <c r="CW52" i="11"/>
  <c r="CO52" i="11"/>
  <c r="CG52" i="11"/>
  <c r="BY52" i="11"/>
  <c r="BQ52" i="11"/>
  <c r="BI52" i="11"/>
  <c r="BA52" i="11"/>
  <c r="AS52" i="11"/>
  <c r="AK52" i="11"/>
  <c r="AC52" i="11"/>
  <c r="U52" i="11"/>
  <c r="M52" i="11"/>
  <c r="E52" i="11"/>
  <c r="CV52" i="11"/>
  <c r="CN52" i="11"/>
  <c r="CF52" i="11"/>
  <c r="BX52" i="11"/>
  <c r="BP52" i="11"/>
  <c r="BH52" i="11"/>
  <c r="AZ52" i="11"/>
  <c r="AR52" i="11"/>
  <c r="AJ52" i="11"/>
  <c r="AB52" i="11"/>
  <c r="T52" i="11"/>
  <c r="L52" i="11"/>
  <c r="D52" i="11"/>
  <c r="CU52" i="11"/>
  <c r="CM52" i="11"/>
  <c r="CE52" i="11"/>
  <c r="BW52" i="11"/>
  <c r="BO52" i="11"/>
  <c r="BG52" i="11"/>
  <c r="AY52" i="11"/>
  <c r="AQ52" i="11"/>
  <c r="AI52" i="11"/>
  <c r="AA52" i="11"/>
  <c r="S52" i="11"/>
  <c r="K52" i="11"/>
  <c r="CT52" i="11"/>
  <c r="CL52" i="11"/>
  <c r="CD52" i="11"/>
  <c r="BV52" i="11"/>
  <c r="BN52" i="11"/>
  <c r="BF52" i="11"/>
  <c r="AX52" i="11"/>
  <c r="AP52" i="11"/>
  <c r="AH52" i="11"/>
  <c r="Z52" i="11"/>
  <c r="R52" i="11"/>
  <c r="J52" i="11"/>
  <c r="CR52" i="11"/>
  <c r="CJ52" i="11"/>
  <c r="CB52" i="11"/>
  <c r="BT52" i="11"/>
  <c r="BL52" i="11"/>
  <c r="BD52" i="11"/>
  <c r="AV52" i="11"/>
  <c r="AN52" i="11"/>
  <c r="AF52" i="11"/>
  <c r="X52" i="11"/>
  <c r="P52" i="11"/>
  <c r="H52" i="11"/>
  <c r="CS52" i="11"/>
  <c r="CQ52" i="11"/>
  <c r="BK52" i="11"/>
  <c r="AE52" i="11"/>
  <c r="CK52" i="11"/>
  <c r="CI52" i="11"/>
  <c r="BC52" i="11"/>
  <c r="W52" i="11"/>
  <c r="CC52" i="11"/>
  <c r="AW52" i="11"/>
  <c r="Q52" i="11"/>
  <c r="BU52" i="11"/>
  <c r="AO52" i="11"/>
  <c r="I52" i="11"/>
  <c r="CA52" i="11"/>
  <c r="O52" i="11"/>
  <c r="BS52" i="11"/>
  <c r="G52" i="11"/>
  <c r="BM52" i="11"/>
  <c r="BE52" i="11"/>
  <c r="AU52" i="11"/>
  <c r="AM52" i="11"/>
  <c r="AG52" i="11"/>
  <c r="Y52" i="11"/>
  <c r="CX39" i="11"/>
  <c r="CP39" i="11"/>
  <c r="CH39" i="11"/>
  <c r="BZ39" i="11"/>
  <c r="CW39" i="11"/>
  <c r="CO39" i="11"/>
  <c r="CG39" i="11"/>
  <c r="BY39" i="11"/>
  <c r="BQ39" i="11"/>
  <c r="BI39" i="11"/>
  <c r="BA39" i="11"/>
  <c r="AS39" i="11"/>
  <c r="AK39" i="11"/>
  <c r="AC39" i="11"/>
  <c r="U39" i="11"/>
  <c r="M39" i="11"/>
  <c r="E39" i="11"/>
  <c r="CV39" i="11"/>
  <c r="CN39" i="11"/>
  <c r="CF39" i="11"/>
  <c r="BX39" i="11"/>
  <c r="CU39" i="11"/>
  <c r="CM39" i="11"/>
  <c r="CE39" i="11"/>
  <c r="BW39" i="11"/>
  <c r="BO39" i="11"/>
  <c r="BG39" i="11"/>
  <c r="AY39" i="11"/>
  <c r="AQ39" i="11"/>
  <c r="AI39" i="11"/>
  <c r="AA39" i="11"/>
  <c r="S39" i="11"/>
  <c r="K39" i="11"/>
  <c r="CT39" i="11"/>
  <c r="CL39" i="11"/>
  <c r="CD39" i="11"/>
  <c r="BV39" i="11"/>
  <c r="BN39" i="11"/>
  <c r="BF39" i="11"/>
  <c r="AX39" i="11"/>
  <c r="AP39" i="11"/>
  <c r="AH39" i="11"/>
  <c r="Z39" i="11"/>
  <c r="R39" i="11"/>
  <c r="J39" i="11"/>
  <c r="CS39" i="11"/>
  <c r="CK39" i="11"/>
  <c r="CC39" i="11"/>
  <c r="BU39" i="11"/>
  <c r="BM39" i="11"/>
  <c r="BE39" i="11"/>
  <c r="AW39" i="11"/>
  <c r="AO39" i="11"/>
  <c r="AG39" i="11"/>
  <c r="Y39" i="11"/>
  <c r="Q39" i="11"/>
  <c r="I39" i="11"/>
  <c r="CR39" i="11"/>
  <c r="BR39" i="11"/>
  <c r="BB39" i="11"/>
  <c r="AL39" i="11"/>
  <c r="V39" i="11"/>
  <c r="F39" i="11"/>
  <c r="CQ39" i="11"/>
  <c r="BP39" i="11"/>
  <c r="AZ39" i="11"/>
  <c r="AJ39" i="11"/>
  <c r="T39" i="11"/>
  <c r="CJ39" i="11"/>
  <c r="BL39" i="11"/>
  <c r="AV39" i="11"/>
  <c r="AF39" i="11"/>
  <c r="P39" i="11"/>
  <c r="CI39" i="11"/>
  <c r="BK39" i="11"/>
  <c r="AU39" i="11"/>
  <c r="AE39" i="11"/>
  <c r="O39" i="11"/>
  <c r="CB39" i="11"/>
  <c r="BJ39" i="11"/>
  <c r="AT39" i="11"/>
  <c r="AD39" i="11"/>
  <c r="N39" i="11"/>
  <c r="CA39" i="11"/>
  <c r="BH39" i="11"/>
  <c r="AR39" i="11"/>
  <c r="AB39" i="11"/>
  <c r="L39" i="11"/>
  <c r="BT39" i="11"/>
  <c r="H39" i="11"/>
  <c r="BS39" i="11"/>
  <c r="G39" i="11"/>
  <c r="BD39" i="11"/>
  <c r="BC39" i="11"/>
  <c r="AN39" i="11"/>
  <c r="X39" i="11"/>
  <c r="W39" i="11"/>
  <c r="AM39" i="11"/>
  <c r="C39" i="11"/>
  <c r="D39" i="11"/>
  <c r="BD26" i="11"/>
  <c r="BD21" i="7" s="1"/>
  <c r="C26" i="11"/>
  <c r="AA26" i="11"/>
  <c r="BG26" i="11"/>
  <c r="BG21" i="7" s="1"/>
  <c r="AU26" i="11"/>
  <c r="AU21" i="7" s="1"/>
  <c r="D26" i="11"/>
  <c r="CB26" i="11"/>
  <c r="CH26" i="11"/>
  <c r="CD26" i="11"/>
  <c r="V26" i="11"/>
  <c r="Y26" i="11"/>
  <c r="Z26" i="11"/>
  <c r="S26" i="11"/>
  <c r="P26" i="11"/>
  <c r="AB26" i="11"/>
  <c r="CU26" i="11"/>
  <c r="J26" i="11"/>
  <c r="CG26" i="11"/>
  <c r="CS26" i="11"/>
  <c r="CV26" i="11"/>
  <c r="CW26" i="11"/>
  <c r="F26" i="11"/>
  <c r="BR26" i="11"/>
  <c r="BR21" i="7" s="1"/>
  <c r="AE26" i="11"/>
  <c r="CQ26" i="11"/>
  <c r="BL26" i="11"/>
  <c r="BL21" i="7" s="1"/>
  <c r="AH26" i="11"/>
  <c r="AC26" i="11"/>
  <c r="AS26" i="11"/>
  <c r="AS21" i="7" s="1"/>
  <c r="E26" i="11"/>
  <c r="K26" i="11"/>
  <c r="L26" i="11"/>
  <c r="M26" i="11"/>
  <c r="Q26" i="11"/>
  <c r="N26" i="11"/>
  <c r="BZ26" i="11"/>
  <c r="BZ21" i="7" s="1"/>
  <c r="AM26" i="11"/>
  <c r="H26" i="11"/>
  <c r="BT26" i="11"/>
  <c r="BT21" i="7" s="1"/>
  <c r="CO26" i="11"/>
  <c r="AI26" i="11"/>
  <c r="R26" i="11"/>
  <c r="AG26" i="11"/>
  <c r="AJ26" i="11"/>
  <c r="AK26" i="11"/>
  <c r="AO26" i="11"/>
  <c r="AP26" i="11"/>
  <c r="AD26" i="11"/>
  <c r="CP26" i="11"/>
  <c r="BC26" i="11"/>
  <c r="BC21" i="7" s="1"/>
  <c r="X26" i="11"/>
  <c r="CJ26" i="11"/>
  <c r="BH26" i="11"/>
  <c r="BH21" i="7" s="1"/>
  <c r="BU26" i="11"/>
  <c r="BU21" i="7" s="1"/>
  <c r="AW26" i="11"/>
  <c r="AW21" i="7" s="1"/>
  <c r="AR26" i="11"/>
  <c r="AR21" i="7" s="1"/>
  <c r="AX26" i="11"/>
  <c r="AX21" i="7" s="1"/>
  <c r="AY26" i="11"/>
  <c r="AY21" i="7" s="1"/>
  <c r="AZ26" i="11"/>
  <c r="AZ21" i="7" s="1"/>
  <c r="BA26" i="11"/>
  <c r="BA21" i="7" s="1"/>
  <c r="AL26" i="11"/>
  <c r="CX26" i="11"/>
  <c r="BK26" i="11"/>
  <c r="BK21" i="7" s="1"/>
  <c r="AF26" i="11"/>
  <c r="CR26" i="11"/>
  <c r="BP26" i="11"/>
  <c r="BP21" i="7" s="1"/>
  <c r="CF26" i="11"/>
  <c r="BF26" i="11"/>
  <c r="BF21" i="7" s="1"/>
  <c r="BI26" i="11"/>
  <c r="BI21" i="7" s="1"/>
  <c r="BM26" i="11"/>
  <c r="BM21" i="7" s="1"/>
  <c r="BN26" i="11"/>
  <c r="BN21" i="7" s="1"/>
  <c r="BO26" i="11"/>
  <c r="BO21" i="7" s="1"/>
  <c r="AT26" i="11"/>
  <c r="AT21" i="7" s="1"/>
  <c r="G26" i="11"/>
  <c r="BS26" i="11"/>
  <c r="BS21" i="7" s="1"/>
  <c r="AN26" i="11"/>
  <c r="I26" i="11"/>
  <c r="CT26" i="11"/>
  <c r="AQ26" i="11"/>
  <c r="AQ21" i="7" s="1"/>
  <c r="T26" i="11"/>
  <c r="BQ26" i="11"/>
  <c r="BQ21" i="7" s="1"/>
  <c r="BW26" i="11"/>
  <c r="BW21" i="7" s="1"/>
  <c r="BX26" i="11"/>
  <c r="BX21" i="7" s="1"/>
  <c r="BY26" i="11"/>
  <c r="BY21" i="7" s="1"/>
  <c r="CC26" i="11"/>
  <c r="BB26" i="11"/>
  <c r="BB21" i="7" s="1"/>
  <c r="O26" i="11"/>
  <c r="CA26" i="11"/>
  <c r="CA21" i="7" s="1"/>
  <c r="AV26" i="11"/>
  <c r="AV21" i="7" s="1"/>
  <c r="U26" i="11"/>
  <c r="BV26" i="11"/>
  <c r="BV21" i="7" s="1"/>
  <c r="BE26" i="11"/>
  <c r="BE21" i="7" s="1"/>
  <c r="CE26" i="11"/>
  <c r="CK26" i="11"/>
  <c r="CL26" i="11"/>
  <c r="CM26" i="11"/>
  <c r="CN26" i="11"/>
  <c r="BJ26" i="11"/>
  <c r="BJ21" i="7" s="1"/>
  <c r="W26" i="11"/>
  <c r="CI26" i="11"/>
  <c r="B21" i="6"/>
  <c r="H17" i="7"/>
  <c r="D6" i="28"/>
  <c r="Q4" i="4" l="1"/>
  <c r="P5" i="4"/>
  <c r="P6" i="4" s="1"/>
  <c r="P7" i="4" s="1"/>
  <c r="E16" i="26"/>
  <c r="E33" i="5"/>
  <c r="E16" i="27"/>
  <c r="F10" i="4"/>
  <c r="F35" i="5"/>
  <c r="Q32" i="5"/>
  <c r="P8" i="27"/>
  <c r="P8" i="26"/>
  <c r="BP64" i="7"/>
  <c r="BP67" i="7" s="1"/>
  <c r="BP107" i="7"/>
  <c r="BP110" i="7" s="1"/>
  <c r="CA64" i="7"/>
  <c r="CA67" i="7" s="1"/>
  <c r="CA107" i="7"/>
  <c r="CA110" i="7" s="1"/>
  <c r="BO64" i="7"/>
  <c r="BO67" i="7" s="1"/>
  <c r="BO107" i="7"/>
  <c r="BO110" i="7" s="1"/>
  <c r="AR64" i="7"/>
  <c r="AR67" i="7" s="1"/>
  <c r="AR107" i="7"/>
  <c r="AR110" i="7" s="1"/>
  <c r="BW64" i="7"/>
  <c r="BW67" i="7" s="1"/>
  <c r="BW107" i="7"/>
  <c r="BW110" i="7" s="1"/>
  <c r="BL107" i="7"/>
  <c r="BL110" i="7" s="1"/>
  <c r="BL64" i="7"/>
  <c r="BL67" i="7" s="1"/>
  <c r="BQ64" i="7"/>
  <c r="BQ67" i="7" s="1"/>
  <c r="BQ107" i="7"/>
  <c r="BQ110" i="7" s="1"/>
  <c r="AQ64" i="7"/>
  <c r="AQ67" i="7" s="1"/>
  <c r="AQ107" i="7"/>
  <c r="AQ110" i="7" s="1"/>
  <c r="BN107" i="7"/>
  <c r="BN110" i="7" s="1"/>
  <c r="BN64" i="7"/>
  <c r="BN67" i="7" s="1"/>
  <c r="BK64" i="7"/>
  <c r="BK67" i="7" s="1"/>
  <c r="BK107" i="7"/>
  <c r="BK110" i="7" s="1"/>
  <c r="AW107" i="7"/>
  <c r="AW110" i="7" s="1"/>
  <c r="AW64" i="7"/>
  <c r="AW67" i="7" s="1"/>
  <c r="BT107" i="7"/>
  <c r="BT110" i="7" s="1"/>
  <c r="BT64" i="7"/>
  <c r="BT67" i="7" s="1"/>
  <c r="BR64" i="7"/>
  <c r="BR67" i="7" s="1"/>
  <c r="BR107" i="7"/>
  <c r="BR110" i="7" s="1"/>
  <c r="BJ107" i="7"/>
  <c r="BJ110" i="7" s="1"/>
  <c r="BJ64" i="7"/>
  <c r="BJ67" i="7" s="1"/>
  <c r="BC64" i="7"/>
  <c r="BC67" i="7" s="1"/>
  <c r="BC107" i="7"/>
  <c r="BC110" i="7" s="1"/>
  <c r="AT64" i="7"/>
  <c r="AT67" i="7" s="1"/>
  <c r="AT107" i="7"/>
  <c r="AT110" i="7" s="1"/>
  <c r="BB64" i="7"/>
  <c r="BB67" i="7" s="1"/>
  <c r="BB107" i="7"/>
  <c r="BB110" i="7" s="1"/>
  <c r="BM107" i="7"/>
  <c r="BM110" i="7" s="1"/>
  <c r="BM64" i="7"/>
  <c r="BM67" i="7" s="1"/>
  <c r="BU107" i="7"/>
  <c r="BU110" i="7" s="1"/>
  <c r="BU64" i="7"/>
  <c r="BU67" i="7" s="1"/>
  <c r="AX107" i="7"/>
  <c r="AX110" i="7" s="1"/>
  <c r="AX64" i="7"/>
  <c r="AX67" i="7" s="1"/>
  <c r="BI64" i="7"/>
  <c r="BI67" i="7" s="1"/>
  <c r="BI107" i="7"/>
  <c r="BI110" i="7" s="1"/>
  <c r="BH64" i="7"/>
  <c r="BH67" i="7" s="1"/>
  <c r="BH107" i="7"/>
  <c r="BH110" i="7" s="1"/>
  <c r="AS64" i="7"/>
  <c r="AS67" i="7" s="1"/>
  <c r="AS107" i="7"/>
  <c r="AS110" i="7" s="1"/>
  <c r="AU64" i="7"/>
  <c r="AU67" i="7" s="1"/>
  <c r="AU107" i="7"/>
  <c r="AU110" i="7" s="1"/>
  <c r="AV107" i="7"/>
  <c r="AV110" i="7" s="1"/>
  <c r="AV64" i="7"/>
  <c r="AV67" i="7" s="1"/>
  <c r="BD107" i="7"/>
  <c r="BD110" i="7" s="1"/>
  <c r="BD64" i="7"/>
  <c r="BD67" i="7" s="1"/>
  <c r="BE107" i="7"/>
  <c r="BE110" i="7" s="1"/>
  <c r="BE64" i="7"/>
  <c r="BE67" i="7" s="1"/>
  <c r="BF107" i="7"/>
  <c r="BF110" i="7" s="1"/>
  <c r="BF64" i="7"/>
  <c r="BF67" i="7" s="1"/>
  <c r="BA64" i="7"/>
  <c r="BA67" i="7" s="1"/>
  <c r="BA107" i="7"/>
  <c r="BA110" i="7" s="1"/>
  <c r="BZ64" i="7"/>
  <c r="BZ107" i="7"/>
  <c r="BG64" i="7"/>
  <c r="BG67" i="7" s="1"/>
  <c r="BG107" i="7"/>
  <c r="BG110" i="7" s="1"/>
  <c r="AY64" i="7"/>
  <c r="AY67" i="7" s="1"/>
  <c r="AY107" i="7"/>
  <c r="AY110" i="7" s="1"/>
  <c r="BY64" i="7"/>
  <c r="BY67" i="7" s="1"/>
  <c r="BY107" i="7"/>
  <c r="BY110" i="7" s="1"/>
  <c r="BV107" i="7"/>
  <c r="BV110" i="7" s="1"/>
  <c r="BV64" i="7"/>
  <c r="BV67" i="7" s="1"/>
  <c r="BX64" i="7"/>
  <c r="BX67" i="7" s="1"/>
  <c r="BX107" i="7"/>
  <c r="BX110" i="7" s="1"/>
  <c r="BS64" i="7"/>
  <c r="BS67" i="7" s="1"/>
  <c r="BS107" i="7"/>
  <c r="BS110" i="7" s="1"/>
  <c r="AZ64" i="7"/>
  <c r="AZ67" i="7" s="1"/>
  <c r="AZ107" i="7"/>
  <c r="AZ110" i="7" s="1"/>
  <c r="Q61" i="7"/>
  <c r="U32" i="26"/>
  <c r="U32" i="27"/>
  <c r="V32" i="27"/>
  <c r="V32" i="26"/>
  <c r="W32" i="27"/>
  <c r="W32" i="26"/>
  <c r="AF32" i="27"/>
  <c r="AF32" i="26"/>
  <c r="M32" i="26"/>
  <c r="M32" i="27"/>
  <c r="AG32" i="27"/>
  <c r="AG32" i="26"/>
  <c r="X32" i="27"/>
  <c r="X32" i="26"/>
  <c r="Z32" i="27"/>
  <c r="Z32" i="26"/>
  <c r="B32" i="27"/>
  <c r="C34" i="27" s="1"/>
  <c r="B32" i="26"/>
  <c r="C34" i="26" s="1"/>
  <c r="S32" i="27"/>
  <c r="S32" i="26"/>
  <c r="AE32" i="27"/>
  <c r="AE32" i="26"/>
  <c r="AC32" i="26"/>
  <c r="AC32" i="27"/>
  <c r="K32" i="27"/>
  <c r="K32" i="26"/>
  <c r="AD32" i="27"/>
  <c r="AD32" i="26"/>
  <c r="T32" i="26"/>
  <c r="T32" i="27"/>
  <c r="Q32" i="27"/>
  <c r="Q32" i="26"/>
  <c r="AO32" i="27"/>
  <c r="AO32" i="26"/>
  <c r="J32" i="27"/>
  <c r="J32" i="26"/>
  <c r="AA32" i="27"/>
  <c r="AA32" i="26"/>
  <c r="P32" i="27"/>
  <c r="P32" i="26"/>
  <c r="I32" i="27"/>
  <c r="I32" i="26"/>
  <c r="N32" i="27"/>
  <c r="N32" i="26"/>
  <c r="AN32" i="27"/>
  <c r="AN32" i="26"/>
  <c r="G32" i="27"/>
  <c r="G32" i="26"/>
  <c r="D32" i="26"/>
  <c r="D32" i="27"/>
  <c r="E32" i="26"/>
  <c r="E32" i="27"/>
  <c r="O32" i="27"/>
  <c r="O32" i="26"/>
  <c r="C32" i="27"/>
  <c r="C32" i="26"/>
  <c r="L32" i="26"/>
  <c r="L32" i="27"/>
  <c r="H32" i="27"/>
  <c r="H32" i="26"/>
  <c r="AK32" i="26"/>
  <c r="AK32" i="27"/>
  <c r="AJ32" i="26"/>
  <c r="AJ32" i="27"/>
  <c r="AL32" i="27"/>
  <c r="AL32" i="26"/>
  <c r="R32" i="27"/>
  <c r="R32" i="26"/>
  <c r="F32" i="27"/>
  <c r="F32" i="26"/>
  <c r="AH32" i="27"/>
  <c r="AH32" i="26"/>
  <c r="AM32" i="27"/>
  <c r="AM32" i="26"/>
  <c r="AI32" i="27"/>
  <c r="AI32" i="26"/>
  <c r="AB32" i="26"/>
  <c r="AB32" i="27"/>
  <c r="Y32" i="27"/>
  <c r="Y32" i="26"/>
  <c r="P10" i="27"/>
  <c r="P10" i="26"/>
  <c r="AT24" i="7"/>
  <c r="BD24" i="7"/>
  <c r="CA24" i="7"/>
  <c r="AD21" i="7"/>
  <c r="AC100" i="5"/>
  <c r="AQ24" i="7"/>
  <c r="BT24" i="7"/>
  <c r="BB24" i="7"/>
  <c r="BM24" i="7"/>
  <c r="AO21" i="7"/>
  <c r="AN100" i="5"/>
  <c r="H21" i="7"/>
  <c r="G100" i="5"/>
  <c r="E21" i="7"/>
  <c r="D100" i="5"/>
  <c r="F21" i="7"/>
  <c r="E100" i="5"/>
  <c r="P21" i="7"/>
  <c r="O100" i="5"/>
  <c r="D21" i="7"/>
  <c r="C100" i="5"/>
  <c r="J21" i="7"/>
  <c r="I100" i="5"/>
  <c r="T21" i="7"/>
  <c r="S100" i="5"/>
  <c r="O21" i="7"/>
  <c r="N100" i="5"/>
  <c r="BK24" i="7"/>
  <c r="AP21" i="7"/>
  <c r="AO100" i="5"/>
  <c r="AB21" i="7"/>
  <c r="AA100" i="5"/>
  <c r="I21" i="7"/>
  <c r="H100" i="5"/>
  <c r="BI24" i="7"/>
  <c r="AL21" i="7"/>
  <c r="AK100" i="5"/>
  <c r="BH24" i="7"/>
  <c r="AK21" i="7"/>
  <c r="AJ100" i="5"/>
  <c r="AM21" i="7"/>
  <c r="AL100" i="5"/>
  <c r="AS24" i="7"/>
  <c r="S21" i="7"/>
  <c r="R100" i="5"/>
  <c r="AU24" i="7"/>
  <c r="AX24" i="7"/>
  <c r="M21" i="7"/>
  <c r="L100" i="5"/>
  <c r="AF21" i="7"/>
  <c r="AE100" i="5"/>
  <c r="L21" i="7"/>
  <c r="K100" i="5"/>
  <c r="AW24" i="7"/>
  <c r="K21" i="7"/>
  <c r="J100" i="5"/>
  <c r="BY24" i="7"/>
  <c r="AN21" i="7"/>
  <c r="AM100" i="5"/>
  <c r="BF24" i="7"/>
  <c r="BA24" i="7"/>
  <c r="AJ21" i="7"/>
  <c r="AI100" i="5"/>
  <c r="BZ24" i="7"/>
  <c r="AC21" i="7"/>
  <c r="AB100" i="5"/>
  <c r="Z21" i="7"/>
  <c r="Y100" i="5"/>
  <c r="BG24" i="7"/>
  <c r="AV24" i="7"/>
  <c r="BO24" i="7"/>
  <c r="AE21" i="7"/>
  <c r="AD100" i="5"/>
  <c r="BE24" i="7"/>
  <c r="W21" i="7"/>
  <c r="V100" i="5"/>
  <c r="BV24" i="7"/>
  <c r="BX24" i="7"/>
  <c r="BS24" i="7"/>
  <c r="AZ24" i="7"/>
  <c r="X21" i="7"/>
  <c r="W100" i="5"/>
  <c r="AG21" i="7"/>
  <c r="AF100" i="5"/>
  <c r="N21" i="7"/>
  <c r="M100" i="5"/>
  <c r="AH21" i="7"/>
  <c r="AG100" i="5"/>
  <c r="Y21" i="7"/>
  <c r="X100" i="5"/>
  <c r="AA21" i="7"/>
  <c r="Z100" i="5"/>
  <c r="BQ24" i="7"/>
  <c r="AI21" i="7"/>
  <c r="AH100" i="5"/>
  <c r="AR24" i="7"/>
  <c r="BN24" i="7"/>
  <c r="BR24" i="7"/>
  <c r="BJ24" i="7"/>
  <c r="U21" i="7"/>
  <c r="T100" i="5"/>
  <c r="BW24" i="7"/>
  <c r="G21" i="7"/>
  <c r="F100" i="5"/>
  <c r="BP24" i="7"/>
  <c r="AY24" i="7"/>
  <c r="BC24" i="7"/>
  <c r="R21" i="7"/>
  <c r="Q100" i="5"/>
  <c r="Q21" i="7"/>
  <c r="P100" i="5"/>
  <c r="BL24" i="7"/>
  <c r="V21" i="7"/>
  <c r="U100" i="5"/>
  <c r="C21" i="7"/>
  <c r="B100" i="5"/>
  <c r="G2" i="6"/>
  <c r="F3" i="6"/>
  <c r="G31" i="5"/>
  <c r="F31" i="10"/>
  <c r="G31" i="10" s="1"/>
  <c r="G2" i="4"/>
  <c r="BU24" i="7"/>
  <c r="I18" i="7"/>
  <c r="I104" i="7" s="1"/>
  <c r="U54" i="11"/>
  <c r="G54" i="11"/>
  <c r="Q54" i="11"/>
  <c r="Z54" i="11"/>
  <c r="N54" i="11"/>
  <c r="M54" i="11"/>
  <c r="AA54" i="11"/>
  <c r="P54" i="11"/>
  <c r="W54" i="11"/>
  <c r="T54" i="11"/>
  <c r="AF54" i="11"/>
  <c r="V54" i="11"/>
  <c r="H54" i="11"/>
  <c r="F54" i="11"/>
  <c r="AB54" i="11"/>
  <c r="S54" i="11"/>
  <c r="AC54" i="11"/>
  <c r="L54" i="11"/>
  <c r="O54" i="11"/>
  <c r="D54" i="11"/>
  <c r="AE54" i="11"/>
  <c r="Y54" i="11"/>
  <c r="J54" i="11"/>
  <c r="AD54" i="11"/>
  <c r="I54" i="11"/>
  <c r="K54" i="11"/>
  <c r="X54" i="11"/>
  <c r="C54" i="11"/>
  <c r="R54" i="11"/>
  <c r="E54" i="11"/>
  <c r="E6" i="28"/>
  <c r="H34" i="5"/>
  <c r="I17" i="7"/>
  <c r="R4" i="4" l="1"/>
  <c r="Q5" i="4"/>
  <c r="Q6" i="4" s="1"/>
  <c r="Q7" i="4" s="1"/>
  <c r="F33" i="5"/>
  <c r="F16" i="27"/>
  <c r="F16" i="26"/>
  <c r="G10" i="4"/>
  <c r="G35" i="5"/>
  <c r="R32" i="5"/>
  <c r="Q8" i="27"/>
  <c r="Q8" i="26"/>
  <c r="Q107" i="7"/>
  <c r="Q110" i="7" s="1"/>
  <c r="Q64" i="7"/>
  <c r="Q67" i="7" s="1"/>
  <c r="AI64" i="7"/>
  <c r="AI67" i="7" s="1"/>
  <c r="AI107" i="7"/>
  <c r="AI110" i="7" s="1"/>
  <c r="AJ64" i="7"/>
  <c r="AJ67" i="7" s="1"/>
  <c r="AJ107" i="7"/>
  <c r="AJ110" i="7" s="1"/>
  <c r="J107" i="7"/>
  <c r="J110" i="7" s="1"/>
  <c r="J64" i="7"/>
  <c r="J67" i="7" s="1"/>
  <c r="E64" i="7"/>
  <c r="E67" i="7" s="1"/>
  <c r="E107" i="7"/>
  <c r="E110" i="7" s="1"/>
  <c r="N64" i="7"/>
  <c r="N67" i="7" s="1"/>
  <c r="N107" i="7"/>
  <c r="N110" i="7" s="1"/>
  <c r="AP107" i="7"/>
  <c r="AP110" i="7" s="1"/>
  <c r="AP64" i="7"/>
  <c r="AP67" i="7" s="1"/>
  <c r="S64" i="7"/>
  <c r="S67" i="7" s="1"/>
  <c r="S107" i="7"/>
  <c r="S110" i="7" s="1"/>
  <c r="AL64" i="7"/>
  <c r="AL67" i="7" s="1"/>
  <c r="AL107" i="7"/>
  <c r="AL110" i="7" s="1"/>
  <c r="AD64" i="7"/>
  <c r="AD67" i="7" s="1"/>
  <c r="AD107" i="7"/>
  <c r="AD110" i="7" s="1"/>
  <c r="C64" i="7"/>
  <c r="C107" i="7"/>
  <c r="AA64" i="7"/>
  <c r="AA67" i="7" s="1"/>
  <c r="AA107" i="7"/>
  <c r="AA110" i="7" s="1"/>
  <c r="AG107" i="7"/>
  <c r="AG110" i="7" s="1"/>
  <c r="AG64" i="7"/>
  <c r="AG67" i="7" s="1"/>
  <c r="W64" i="7"/>
  <c r="W67" i="7" s="1"/>
  <c r="W107" i="7"/>
  <c r="W110" i="7" s="1"/>
  <c r="Z107" i="7"/>
  <c r="Z110" i="7" s="1"/>
  <c r="Z64" i="7"/>
  <c r="Z67" i="7" s="1"/>
  <c r="AN107" i="7"/>
  <c r="AN110" i="7" s="1"/>
  <c r="AN64" i="7"/>
  <c r="AN67" i="7" s="1"/>
  <c r="AF107" i="7"/>
  <c r="AF110" i="7" s="1"/>
  <c r="AF64" i="7"/>
  <c r="AF67" i="7" s="1"/>
  <c r="O64" i="7"/>
  <c r="O67" i="7" s="1"/>
  <c r="O107" i="7"/>
  <c r="O110" i="7" s="1"/>
  <c r="P107" i="7"/>
  <c r="P110" i="7" s="1"/>
  <c r="P64" i="7"/>
  <c r="P67" i="7" s="1"/>
  <c r="AO107" i="7"/>
  <c r="AO110" i="7" s="1"/>
  <c r="AO64" i="7"/>
  <c r="AO67" i="7" s="1"/>
  <c r="BZ110" i="7"/>
  <c r="U64" i="7"/>
  <c r="U67" i="7" s="1"/>
  <c r="U107" i="7"/>
  <c r="U110" i="7" s="1"/>
  <c r="L64" i="7"/>
  <c r="L67" i="7" s="1"/>
  <c r="L107" i="7"/>
  <c r="L110" i="7" s="1"/>
  <c r="V64" i="7"/>
  <c r="V67" i="7" s="1"/>
  <c r="V107" i="7"/>
  <c r="V110" i="7" s="1"/>
  <c r="Y107" i="7"/>
  <c r="Y110" i="7" s="1"/>
  <c r="Y64" i="7"/>
  <c r="Y67" i="7" s="1"/>
  <c r="X107" i="7"/>
  <c r="X110" i="7" s="1"/>
  <c r="X64" i="7"/>
  <c r="X67" i="7" s="1"/>
  <c r="AC64" i="7"/>
  <c r="AC67" i="7" s="1"/>
  <c r="AC107" i="7"/>
  <c r="AC110" i="7" s="1"/>
  <c r="AM64" i="7"/>
  <c r="AM67" i="7" s="1"/>
  <c r="AM107" i="7"/>
  <c r="AM110" i="7" s="1"/>
  <c r="I107" i="7"/>
  <c r="I110" i="7" s="1"/>
  <c r="I64" i="7"/>
  <c r="I67" i="7" s="1"/>
  <c r="BZ67" i="7"/>
  <c r="R107" i="7"/>
  <c r="R110" i="7" s="1"/>
  <c r="R64" i="7"/>
  <c r="R67" i="7" s="1"/>
  <c r="D64" i="7"/>
  <c r="D67" i="7" s="1"/>
  <c r="D107" i="7"/>
  <c r="D110" i="7" s="1"/>
  <c r="AE64" i="7"/>
  <c r="AE67" i="7" s="1"/>
  <c r="AE107" i="7"/>
  <c r="AE110" i="7" s="1"/>
  <c r="M64" i="7"/>
  <c r="M67" i="7" s="1"/>
  <c r="M107" i="7"/>
  <c r="M110" i="7" s="1"/>
  <c r="T64" i="7"/>
  <c r="T67" i="7" s="1"/>
  <c r="T107" i="7"/>
  <c r="T110" i="7" s="1"/>
  <c r="F64" i="7"/>
  <c r="F67" i="7" s="1"/>
  <c r="F107" i="7"/>
  <c r="F110" i="7" s="1"/>
  <c r="H107" i="7"/>
  <c r="H110" i="7" s="1"/>
  <c r="H64" i="7"/>
  <c r="H67" i="7" s="1"/>
  <c r="G64" i="7"/>
  <c r="G67" i="7" s="1"/>
  <c r="G107" i="7"/>
  <c r="G110" i="7" s="1"/>
  <c r="AH107" i="7"/>
  <c r="AH110" i="7" s="1"/>
  <c r="AH64" i="7"/>
  <c r="AH67" i="7" s="1"/>
  <c r="K64" i="7"/>
  <c r="K67" i="7" s="1"/>
  <c r="K107" i="7"/>
  <c r="K110" i="7" s="1"/>
  <c r="AK64" i="7"/>
  <c r="AK67" i="7" s="1"/>
  <c r="AK107" i="7"/>
  <c r="AK110" i="7" s="1"/>
  <c r="AB64" i="7"/>
  <c r="AB67" i="7" s="1"/>
  <c r="AB107" i="7"/>
  <c r="AB110" i="7" s="1"/>
  <c r="R61" i="7"/>
  <c r="D34" i="26"/>
  <c r="E34" i="26" s="1"/>
  <c r="F34" i="26" s="1"/>
  <c r="G34" i="26" s="1"/>
  <c r="H34" i="26" s="1"/>
  <c r="I34" i="26" s="1"/>
  <c r="J34" i="26" s="1"/>
  <c r="K34" i="26" s="1"/>
  <c r="L34" i="26" s="1"/>
  <c r="M34" i="26" s="1"/>
  <c r="N34" i="26" s="1"/>
  <c r="O34" i="26" s="1"/>
  <c r="P34" i="26" s="1"/>
  <c r="Q34" i="26" s="1"/>
  <c r="R34" i="26" s="1"/>
  <c r="S34" i="26" s="1"/>
  <c r="T34" i="26" s="1"/>
  <c r="U34" i="26" s="1"/>
  <c r="V34" i="26" s="1"/>
  <c r="W34" i="26" s="1"/>
  <c r="X34" i="26" s="1"/>
  <c r="Y34" i="26" s="1"/>
  <c r="Z34" i="26" s="1"/>
  <c r="AA34" i="26" s="1"/>
  <c r="AB34" i="26" s="1"/>
  <c r="AC34" i="26" s="1"/>
  <c r="AD34" i="26" s="1"/>
  <c r="AE34" i="26" s="1"/>
  <c r="AF34" i="26" s="1"/>
  <c r="AG34" i="26" s="1"/>
  <c r="AH34" i="26" s="1"/>
  <c r="AI34" i="26" s="1"/>
  <c r="AJ34" i="26" s="1"/>
  <c r="AK34" i="26" s="1"/>
  <c r="AL34" i="26" s="1"/>
  <c r="AM34" i="26" s="1"/>
  <c r="AN34" i="26" s="1"/>
  <c r="AO34" i="26" s="1"/>
  <c r="D34" i="27"/>
  <c r="E34" i="27" s="1"/>
  <c r="F34" i="27" s="1"/>
  <c r="G34" i="27" s="1"/>
  <c r="H34" i="27" s="1"/>
  <c r="I34" i="27" s="1"/>
  <c r="J34" i="27" s="1"/>
  <c r="K34" i="27" s="1"/>
  <c r="L34" i="27" s="1"/>
  <c r="M34" i="27" s="1"/>
  <c r="N34" i="27" s="1"/>
  <c r="O34" i="27" s="1"/>
  <c r="P34" i="27" s="1"/>
  <c r="Q34" i="27" s="1"/>
  <c r="R34" i="27" s="1"/>
  <c r="S34" i="27" s="1"/>
  <c r="T34" i="27" s="1"/>
  <c r="U34" i="27" s="1"/>
  <c r="V34" i="27" s="1"/>
  <c r="W34" i="27" s="1"/>
  <c r="X34" i="27" s="1"/>
  <c r="Y34" i="27" s="1"/>
  <c r="Z34" i="27" s="1"/>
  <c r="AA34" i="27" s="1"/>
  <c r="AB34" i="27" s="1"/>
  <c r="AC34" i="27" s="1"/>
  <c r="AD34" i="27" s="1"/>
  <c r="AE34" i="27" s="1"/>
  <c r="AF34" i="27" s="1"/>
  <c r="AG34" i="27" s="1"/>
  <c r="AH34" i="27" s="1"/>
  <c r="AI34" i="27" s="1"/>
  <c r="AJ34" i="27" s="1"/>
  <c r="AK34" i="27" s="1"/>
  <c r="AL34" i="27" s="1"/>
  <c r="AM34" i="27" s="1"/>
  <c r="AN34" i="27" s="1"/>
  <c r="AO34" i="27" s="1"/>
  <c r="Q10" i="27"/>
  <c r="Q10" i="26"/>
  <c r="D24" i="7"/>
  <c r="AB24" i="7"/>
  <c r="K24" i="7"/>
  <c r="E24" i="7"/>
  <c r="AO24" i="7"/>
  <c r="AF24" i="7"/>
  <c r="AG24" i="7"/>
  <c r="G24" i="7"/>
  <c r="T24" i="7"/>
  <c r="AP24" i="7"/>
  <c r="S24" i="7"/>
  <c r="AK24" i="7"/>
  <c r="AH24" i="7"/>
  <c r="AI24" i="7"/>
  <c r="N24" i="7"/>
  <c r="L24" i="7"/>
  <c r="J24" i="7"/>
  <c r="AA24" i="7"/>
  <c r="V24" i="7"/>
  <c r="AE24" i="7"/>
  <c r="Q24" i="7"/>
  <c r="AD24" i="7"/>
  <c r="R24" i="7"/>
  <c r="Y24" i="7"/>
  <c r="O24" i="7"/>
  <c r="P24" i="7"/>
  <c r="AC24" i="7"/>
  <c r="W24" i="7"/>
  <c r="AJ24" i="7"/>
  <c r="U24" i="7"/>
  <c r="X24" i="7"/>
  <c r="C22" i="7"/>
  <c r="D22" i="7" s="1"/>
  <c r="E22" i="7" s="1"/>
  <c r="F22" i="7" s="1"/>
  <c r="G22" i="7" s="1"/>
  <c r="H22" i="7" s="1"/>
  <c r="I22" i="7" s="1"/>
  <c r="J22" i="7" s="1"/>
  <c r="K22" i="7" s="1"/>
  <c r="L22" i="7" s="1"/>
  <c r="M22" i="7" s="1"/>
  <c r="N22" i="7" s="1"/>
  <c r="O22" i="7" s="1"/>
  <c r="P22" i="7" s="1"/>
  <c r="Q22" i="7" s="1"/>
  <c r="R22" i="7" s="1"/>
  <c r="S22" i="7" s="1"/>
  <c r="T22" i="7" s="1"/>
  <c r="U22" i="7" s="1"/>
  <c r="V22" i="7" s="1"/>
  <c r="W22" i="7" s="1"/>
  <c r="X22" i="7" s="1"/>
  <c r="Y22" i="7" s="1"/>
  <c r="Z22" i="7" s="1"/>
  <c r="AA22" i="7" s="1"/>
  <c r="AB22" i="7" s="1"/>
  <c r="AC22" i="7" s="1"/>
  <c r="AD22" i="7" s="1"/>
  <c r="AE22" i="7" s="1"/>
  <c r="AF22" i="7" s="1"/>
  <c r="AG22" i="7" s="1"/>
  <c r="AH22" i="7" s="1"/>
  <c r="AI22" i="7" s="1"/>
  <c r="AJ22" i="7" s="1"/>
  <c r="AK22" i="7" s="1"/>
  <c r="AL22" i="7" s="1"/>
  <c r="AM22" i="7" s="1"/>
  <c r="AN22" i="7" s="1"/>
  <c r="AO22" i="7" s="1"/>
  <c r="AP22" i="7" s="1"/>
  <c r="AQ22" i="7" s="1"/>
  <c r="H24" i="7"/>
  <c r="Z24" i="7"/>
  <c r="AM24" i="7"/>
  <c r="AL24" i="7"/>
  <c r="C24" i="7"/>
  <c r="M24" i="7"/>
  <c r="I24" i="7"/>
  <c r="F24" i="7"/>
  <c r="AN24" i="7"/>
  <c r="H2" i="6"/>
  <c r="G3" i="6"/>
  <c r="H31" i="5"/>
  <c r="H2" i="4"/>
  <c r="J18" i="7"/>
  <c r="J104" i="7" s="1"/>
  <c r="H31" i="10"/>
  <c r="F6" i="28"/>
  <c r="J17" i="7"/>
  <c r="I34" i="5"/>
  <c r="S4" i="4" l="1"/>
  <c r="R5" i="4"/>
  <c r="R6" i="4" s="1"/>
  <c r="R7" i="4" s="1"/>
  <c r="G33" i="5"/>
  <c r="G16" i="27"/>
  <c r="G16" i="26"/>
  <c r="H10" i="4"/>
  <c r="H35" i="5"/>
  <c r="S32" i="5"/>
  <c r="R8" i="27"/>
  <c r="R8" i="26"/>
  <c r="C108" i="7"/>
  <c r="D108" i="7" s="1"/>
  <c r="E108" i="7" s="1"/>
  <c r="F108" i="7" s="1"/>
  <c r="G108" i="7" s="1"/>
  <c r="H108" i="7" s="1"/>
  <c r="I108" i="7" s="1"/>
  <c r="J108" i="7" s="1"/>
  <c r="K108" i="7" s="1"/>
  <c r="L108" i="7" s="1"/>
  <c r="M108" i="7" s="1"/>
  <c r="N108" i="7" s="1"/>
  <c r="O108" i="7" s="1"/>
  <c r="P108" i="7" s="1"/>
  <c r="Q108" i="7" s="1"/>
  <c r="R108" i="7" s="1"/>
  <c r="S108" i="7" s="1"/>
  <c r="T108" i="7" s="1"/>
  <c r="U108" i="7" s="1"/>
  <c r="V108" i="7" s="1"/>
  <c r="W108" i="7" s="1"/>
  <c r="X108" i="7" s="1"/>
  <c r="Y108" i="7" s="1"/>
  <c r="Z108" i="7" s="1"/>
  <c r="AA108" i="7" s="1"/>
  <c r="AB108" i="7" s="1"/>
  <c r="AC108" i="7" s="1"/>
  <c r="AD108" i="7" s="1"/>
  <c r="AE108" i="7" s="1"/>
  <c r="AF108" i="7" s="1"/>
  <c r="AG108" i="7" s="1"/>
  <c r="AH108" i="7" s="1"/>
  <c r="AI108" i="7" s="1"/>
  <c r="AJ108" i="7" s="1"/>
  <c r="AK108" i="7" s="1"/>
  <c r="AL108" i="7" s="1"/>
  <c r="AM108" i="7" s="1"/>
  <c r="AN108" i="7" s="1"/>
  <c r="AO108" i="7" s="1"/>
  <c r="AP108" i="7" s="1"/>
  <c r="AQ108" i="7" s="1"/>
  <c r="AR108" i="7" s="1"/>
  <c r="AS108" i="7" s="1"/>
  <c r="AT108" i="7" s="1"/>
  <c r="AU108" i="7" s="1"/>
  <c r="AV108" i="7" s="1"/>
  <c r="AW108" i="7" s="1"/>
  <c r="AX108" i="7" s="1"/>
  <c r="AY108" i="7" s="1"/>
  <c r="AZ108" i="7" s="1"/>
  <c r="BA108" i="7" s="1"/>
  <c r="BB108" i="7" s="1"/>
  <c r="BC108" i="7" s="1"/>
  <c r="BD108" i="7" s="1"/>
  <c r="BE108" i="7" s="1"/>
  <c r="BF108" i="7" s="1"/>
  <c r="BG108" i="7" s="1"/>
  <c r="BH108" i="7" s="1"/>
  <c r="BI108" i="7" s="1"/>
  <c r="BJ108" i="7" s="1"/>
  <c r="BK108" i="7" s="1"/>
  <c r="BL108" i="7" s="1"/>
  <c r="BM108" i="7" s="1"/>
  <c r="BN108" i="7" s="1"/>
  <c r="BO108" i="7" s="1"/>
  <c r="BP108" i="7" s="1"/>
  <c r="BQ108" i="7" s="1"/>
  <c r="BR108" i="7" s="1"/>
  <c r="BS108" i="7" s="1"/>
  <c r="BT108" i="7" s="1"/>
  <c r="BU108" i="7" s="1"/>
  <c r="BV108" i="7" s="1"/>
  <c r="BW108" i="7" s="1"/>
  <c r="BX108" i="7" s="1"/>
  <c r="BY108" i="7" s="1"/>
  <c r="BZ108" i="7" s="1"/>
  <c r="CA108" i="7" s="1"/>
  <c r="C110" i="7"/>
  <c r="C67" i="7"/>
  <c r="C65" i="7"/>
  <c r="D65" i="7" s="1"/>
  <c r="E65" i="7" s="1"/>
  <c r="F65" i="7" s="1"/>
  <c r="G65" i="7" s="1"/>
  <c r="H65" i="7" s="1"/>
  <c r="I65" i="7" s="1"/>
  <c r="J65" i="7" s="1"/>
  <c r="K65" i="7" s="1"/>
  <c r="L65" i="7" s="1"/>
  <c r="M65" i="7" s="1"/>
  <c r="N65" i="7" s="1"/>
  <c r="O65" i="7" s="1"/>
  <c r="P65" i="7" s="1"/>
  <c r="Q65" i="7" s="1"/>
  <c r="R65" i="7" s="1"/>
  <c r="S65" i="7" s="1"/>
  <c r="T65" i="7" s="1"/>
  <c r="U65" i="7" s="1"/>
  <c r="V65" i="7" s="1"/>
  <c r="W65" i="7" s="1"/>
  <c r="X65" i="7" s="1"/>
  <c r="Y65" i="7" s="1"/>
  <c r="Z65" i="7" s="1"/>
  <c r="AA65" i="7" s="1"/>
  <c r="AB65" i="7" s="1"/>
  <c r="AC65" i="7" s="1"/>
  <c r="AD65" i="7" s="1"/>
  <c r="AE65" i="7" s="1"/>
  <c r="AF65" i="7" s="1"/>
  <c r="AG65" i="7" s="1"/>
  <c r="AH65" i="7" s="1"/>
  <c r="AI65" i="7" s="1"/>
  <c r="AJ65" i="7" s="1"/>
  <c r="AK65" i="7" s="1"/>
  <c r="AL65" i="7" s="1"/>
  <c r="AM65" i="7" s="1"/>
  <c r="AN65" i="7" s="1"/>
  <c r="AO65" i="7" s="1"/>
  <c r="AP65" i="7" s="1"/>
  <c r="AQ65" i="7" s="1"/>
  <c r="AR65" i="7" s="1"/>
  <c r="AS65" i="7" s="1"/>
  <c r="AT65" i="7" s="1"/>
  <c r="AU65" i="7" s="1"/>
  <c r="AV65" i="7" s="1"/>
  <c r="AW65" i="7" s="1"/>
  <c r="AX65" i="7" s="1"/>
  <c r="AY65" i="7" s="1"/>
  <c r="AZ65" i="7" s="1"/>
  <c r="BA65" i="7" s="1"/>
  <c r="BB65" i="7" s="1"/>
  <c r="BC65" i="7" s="1"/>
  <c r="BD65" i="7" s="1"/>
  <c r="BE65" i="7" s="1"/>
  <c r="BF65" i="7" s="1"/>
  <c r="BG65" i="7" s="1"/>
  <c r="BH65" i="7" s="1"/>
  <c r="BI65" i="7" s="1"/>
  <c r="BJ65" i="7" s="1"/>
  <c r="BK65" i="7" s="1"/>
  <c r="BL65" i="7" s="1"/>
  <c r="BM65" i="7" s="1"/>
  <c r="BN65" i="7" s="1"/>
  <c r="BO65" i="7" s="1"/>
  <c r="BP65" i="7" s="1"/>
  <c r="BQ65" i="7" s="1"/>
  <c r="BR65" i="7" s="1"/>
  <c r="BS65" i="7" s="1"/>
  <c r="BT65" i="7" s="1"/>
  <c r="BU65" i="7" s="1"/>
  <c r="BV65" i="7" s="1"/>
  <c r="BW65" i="7" s="1"/>
  <c r="BX65" i="7" s="1"/>
  <c r="BY65" i="7" s="1"/>
  <c r="BZ65" i="7" s="1"/>
  <c r="CA65" i="7" s="1"/>
  <c r="S61" i="7"/>
  <c r="R10" i="27"/>
  <c r="R10" i="26"/>
  <c r="I2" i="6"/>
  <c r="H3" i="6"/>
  <c r="I31" i="5"/>
  <c r="I2" i="4"/>
  <c r="K18" i="7"/>
  <c r="K104" i="7" s="1"/>
  <c r="AR22" i="7"/>
  <c r="K17" i="7"/>
  <c r="I31" i="10"/>
  <c r="J34" i="5"/>
  <c r="G6" i="28"/>
  <c r="T4" i="4" l="1"/>
  <c r="S5" i="4"/>
  <c r="S6" i="4" s="1"/>
  <c r="S7" i="4" s="1"/>
  <c r="H33" i="5"/>
  <c r="H16" i="27"/>
  <c r="H16" i="26"/>
  <c r="I10" i="4"/>
  <c r="I35" i="5"/>
  <c r="T32" i="5"/>
  <c r="S8" i="27"/>
  <c r="S8" i="26"/>
  <c r="T61" i="7"/>
  <c r="S10" i="27"/>
  <c r="S10" i="26"/>
  <c r="J2" i="6"/>
  <c r="I3" i="6"/>
  <c r="J31" i="5"/>
  <c r="C7" i="9"/>
  <c r="D7" i="9" s="1"/>
  <c r="C15" i="9" s="1"/>
  <c r="J2" i="4"/>
  <c r="L18" i="7"/>
  <c r="L104" i="7" s="1"/>
  <c r="AS22" i="7"/>
  <c r="L17" i="7"/>
  <c r="H6" i="28"/>
  <c r="K34" i="5"/>
  <c r="J31" i="10"/>
  <c r="U4" i="4" l="1"/>
  <c r="T5" i="4"/>
  <c r="T6" i="4" s="1"/>
  <c r="T7" i="4" s="1"/>
  <c r="I16" i="26"/>
  <c r="I16" i="27"/>
  <c r="I33" i="5"/>
  <c r="J10" i="4"/>
  <c r="J35" i="5"/>
  <c r="U32" i="5"/>
  <c r="T8" i="27"/>
  <c r="T8" i="26"/>
  <c r="U61" i="7"/>
  <c r="T10" i="27"/>
  <c r="T10" i="26"/>
  <c r="K2" i="6"/>
  <c r="J3" i="6"/>
  <c r="K31" i="5"/>
  <c r="C1" i="9"/>
  <c r="K2" i="4"/>
  <c r="M18" i="7"/>
  <c r="M104" i="7" s="1"/>
  <c r="AT22" i="7"/>
  <c r="E7" i="9"/>
  <c r="D1" i="9"/>
  <c r="K31" i="10"/>
  <c r="L34" i="5"/>
  <c r="I6" i="28"/>
  <c r="M17" i="7"/>
  <c r="V4" i="4" l="1"/>
  <c r="U5" i="4"/>
  <c r="U6" i="4" s="1"/>
  <c r="U7" i="4" s="1"/>
  <c r="J33" i="5"/>
  <c r="J16" i="27"/>
  <c r="J16" i="26"/>
  <c r="K10" i="4"/>
  <c r="K35" i="5"/>
  <c r="V32" i="5"/>
  <c r="U8" i="27"/>
  <c r="U8" i="26"/>
  <c r="V61" i="7"/>
  <c r="U10" i="27"/>
  <c r="U10" i="26"/>
  <c r="L2" i="6"/>
  <c r="K3" i="6"/>
  <c r="L31" i="5"/>
  <c r="L2" i="4"/>
  <c r="N18" i="7"/>
  <c r="N104" i="7" s="1"/>
  <c r="AU22" i="7"/>
  <c r="F7" i="9"/>
  <c r="E1" i="9"/>
  <c r="N17" i="7"/>
  <c r="J6" i="28"/>
  <c r="L31" i="10"/>
  <c r="M34" i="5"/>
  <c r="W4" i="4" l="1"/>
  <c r="V5" i="4"/>
  <c r="V6" i="4" s="1"/>
  <c r="V7" i="4" s="1"/>
  <c r="K16" i="27"/>
  <c r="K33" i="5"/>
  <c r="K16" i="26"/>
  <c r="L10" i="4"/>
  <c r="L35" i="5"/>
  <c r="W32" i="5"/>
  <c r="V8" i="26"/>
  <c r="V8" i="27"/>
  <c r="W61" i="7"/>
  <c r="V10" i="27"/>
  <c r="V10" i="26"/>
  <c r="M2" i="6"/>
  <c r="L3" i="6"/>
  <c r="M31" i="5"/>
  <c r="M2" i="4"/>
  <c r="O18" i="7"/>
  <c r="O104" i="7" s="1"/>
  <c r="AV22" i="7"/>
  <c r="G7" i="9"/>
  <c r="F1" i="9"/>
  <c r="K6" i="28"/>
  <c r="N34" i="5"/>
  <c r="O17" i="7"/>
  <c r="M31" i="10"/>
  <c r="X4" i="4" l="1"/>
  <c r="W5" i="4"/>
  <c r="W6" i="4" s="1"/>
  <c r="W7" i="4" s="1"/>
  <c r="L33" i="5"/>
  <c r="L16" i="26"/>
  <c r="L16" i="27"/>
  <c r="M10" i="4"/>
  <c r="M35" i="5"/>
  <c r="X32" i="5"/>
  <c r="W8" i="27"/>
  <c r="W8" i="26"/>
  <c r="X61" i="7"/>
  <c r="W10" i="27"/>
  <c r="W10" i="26"/>
  <c r="N2" i="6"/>
  <c r="M3" i="6"/>
  <c r="N31" i="5"/>
  <c r="N2" i="4"/>
  <c r="P18" i="7"/>
  <c r="P104" i="7" s="1"/>
  <c r="AW22" i="7"/>
  <c r="H7" i="9"/>
  <c r="G1" i="9"/>
  <c r="N31" i="10"/>
  <c r="O34" i="5"/>
  <c r="P17" i="7"/>
  <c r="L6" i="28"/>
  <c r="Y4" i="4" l="1"/>
  <c r="X5" i="4"/>
  <c r="X6" i="4" s="1"/>
  <c r="X7" i="4" s="1"/>
  <c r="M16" i="27"/>
  <c r="M16" i="26"/>
  <c r="M33" i="5"/>
  <c r="N10" i="4"/>
  <c r="N35" i="5"/>
  <c r="Y32" i="5"/>
  <c r="X8" i="27"/>
  <c r="X8" i="26"/>
  <c r="Y61" i="7"/>
  <c r="X10" i="27"/>
  <c r="X10" i="26"/>
  <c r="O2" i="6"/>
  <c r="N3" i="6"/>
  <c r="O31" i="5"/>
  <c r="O2" i="4"/>
  <c r="Q18" i="7"/>
  <c r="Q104" i="7" s="1"/>
  <c r="AX22" i="7"/>
  <c r="I7" i="9"/>
  <c r="H1" i="9"/>
  <c r="P34" i="5"/>
  <c r="M6" i="28"/>
  <c r="O31" i="10"/>
  <c r="Q17" i="7"/>
  <c r="Z4" i="4" l="1"/>
  <c r="Y5" i="4"/>
  <c r="Y6" i="4" s="1"/>
  <c r="Y7" i="4" s="1"/>
  <c r="N33" i="5"/>
  <c r="N16" i="26"/>
  <c r="N16" i="27"/>
  <c r="O10" i="4"/>
  <c r="O35" i="5"/>
  <c r="Z32" i="5"/>
  <c r="Y8" i="27"/>
  <c r="Y8" i="26"/>
  <c r="Z61" i="7"/>
  <c r="Y10" i="27"/>
  <c r="Y10" i="26"/>
  <c r="P2" i="6"/>
  <c r="O3" i="6"/>
  <c r="P31" i="5"/>
  <c r="P2" i="4"/>
  <c r="R18" i="7"/>
  <c r="R104" i="7" s="1"/>
  <c r="AY22" i="7"/>
  <c r="J7" i="9"/>
  <c r="I1" i="9"/>
  <c r="P31" i="10"/>
  <c r="N6" i="28"/>
  <c r="Q34" i="5"/>
  <c r="R17" i="7"/>
  <c r="Z5" i="4" l="1"/>
  <c r="Z6" i="4" s="1"/>
  <c r="Z7" i="4" s="1"/>
  <c r="AA4" i="4"/>
  <c r="O33" i="5"/>
  <c r="O16" i="26"/>
  <c r="O16" i="27"/>
  <c r="P10" i="4"/>
  <c r="P35" i="5"/>
  <c r="AA32" i="5"/>
  <c r="Z8" i="27"/>
  <c r="Z8" i="26"/>
  <c r="AA61" i="7"/>
  <c r="Z10" i="27"/>
  <c r="Z10" i="26"/>
  <c r="Q2" i="6"/>
  <c r="P3" i="6"/>
  <c r="Q31" i="5"/>
  <c r="Q2" i="4"/>
  <c r="S18" i="7"/>
  <c r="S104" i="7" s="1"/>
  <c r="AZ22" i="7"/>
  <c r="K7" i="9"/>
  <c r="J1" i="9"/>
  <c r="R34" i="5"/>
  <c r="S17" i="7"/>
  <c r="Q31" i="10"/>
  <c r="O6" i="28"/>
  <c r="AA5" i="4" l="1"/>
  <c r="AA6" i="4" s="1"/>
  <c r="AA7" i="4" s="1"/>
  <c r="AB4" i="4"/>
  <c r="P33" i="5"/>
  <c r="P16" i="27"/>
  <c r="P16" i="26"/>
  <c r="Q10" i="4"/>
  <c r="Q35" i="5"/>
  <c r="AB32" i="5"/>
  <c r="AA8" i="27"/>
  <c r="AA8" i="26"/>
  <c r="AB61" i="7"/>
  <c r="AA10" i="27"/>
  <c r="AA10" i="26"/>
  <c r="R2" i="6"/>
  <c r="Q3" i="6"/>
  <c r="R31" i="5"/>
  <c r="R2" i="4"/>
  <c r="T18" i="7"/>
  <c r="T104" i="7" s="1"/>
  <c r="BA22" i="7"/>
  <c r="L7" i="9"/>
  <c r="K1" i="9"/>
  <c r="S34" i="5"/>
  <c r="P6" i="28"/>
  <c r="T17" i="7"/>
  <c r="AB5" i="4" l="1"/>
  <c r="AB6" i="4" s="1"/>
  <c r="AB7" i="4" s="1"/>
  <c r="AC4" i="4"/>
  <c r="Q33" i="5"/>
  <c r="Q16" i="27"/>
  <c r="Q16" i="26"/>
  <c r="R10" i="4"/>
  <c r="R35" i="5"/>
  <c r="AC32" i="5"/>
  <c r="AB8" i="26"/>
  <c r="AB8" i="27"/>
  <c r="AC61" i="7"/>
  <c r="AB10" i="27"/>
  <c r="AB10" i="26"/>
  <c r="S2" i="6"/>
  <c r="R3" i="6"/>
  <c r="S31" i="5"/>
  <c r="S2" i="4"/>
  <c r="U18" i="7"/>
  <c r="U104" i="7" s="1"/>
  <c r="BB22" i="7"/>
  <c r="M7" i="9"/>
  <c r="L1" i="9"/>
  <c r="T34" i="5"/>
  <c r="U17" i="7"/>
  <c r="Q6" i="28"/>
  <c r="AC5" i="4" l="1"/>
  <c r="AC6" i="4" s="1"/>
  <c r="AC7" i="4" s="1"/>
  <c r="AD4" i="4"/>
  <c r="R33" i="5"/>
  <c r="R16" i="27"/>
  <c r="R16" i="26"/>
  <c r="S10" i="4"/>
  <c r="S35" i="5"/>
  <c r="AD32" i="5"/>
  <c r="AC8" i="27"/>
  <c r="AC8" i="26"/>
  <c r="AD61" i="7"/>
  <c r="AC10" i="27"/>
  <c r="AC10" i="26"/>
  <c r="T2" i="6"/>
  <c r="S3" i="6"/>
  <c r="T31" i="5"/>
  <c r="T2" i="4"/>
  <c r="V18" i="7"/>
  <c r="V104" i="7" s="1"/>
  <c r="BC22" i="7"/>
  <c r="N7" i="9"/>
  <c r="M1" i="9"/>
  <c r="R6" i="28"/>
  <c r="U34" i="5"/>
  <c r="V17" i="7"/>
  <c r="AD5" i="4" l="1"/>
  <c r="AD6" i="4" s="1"/>
  <c r="AD7" i="4" s="1"/>
  <c r="AE4" i="4"/>
  <c r="S33" i="5"/>
  <c r="S16" i="27"/>
  <c r="S16" i="26"/>
  <c r="T10" i="4"/>
  <c r="T35" i="5"/>
  <c r="AE32" i="5"/>
  <c r="AD8" i="26"/>
  <c r="AD8" i="27"/>
  <c r="AE61" i="7"/>
  <c r="AD10" i="27"/>
  <c r="AD10" i="26"/>
  <c r="U2" i="6"/>
  <c r="T3" i="6"/>
  <c r="U31" i="5"/>
  <c r="U2" i="4"/>
  <c r="W18" i="7"/>
  <c r="W104" i="7" s="1"/>
  <c r="BD22" i="7"/>
  <c r="O7" i="9"/>
  <c r="N1" i="9"/>
  <c r="W17" i="7"/>
  <c r="V34" i="5"/>
  <c r="S6" i="28"/>
  <c r="AF4" i="4" l="1"/>
  <c r="AE5" i="4"/>
  <c r="AE6" i="4" s="1"/>
  <c r="AE7" i="4" s="1"/>
  <c r="T33" i="5"/>
  <c r="T16" i="27"/>
  <c r="T16" i="26"/>
  <c r="U10" i="4"/>
  <c r="U35" i="5"/>
  <c r="AF32" i="5"/>
  <c r="AE8" i="27"/>
  <c r="AE8" i="26"/>
  <c r="AF61" i="7"/>
  <c r="AE10" i="27"/>
  <c r="AE10" i="26"/>
  <c r="V2" i="6"/>
  <c r="U3" i="6"/>
  <c r="V31" i="5"/>
  <c r="V2" i="4"/>
  <c r="X18" i="7"/>
  <c r="X104" i="7" s="1"/>
  <c r="BE22" i="7"/>
  <c r="P7" i="9"/>
  <c r="O1" i="9"/>
  <c r="X17" i="7"/>
  <c r="W34" i="5"/>
  <c r="T6" i="28"/>
  <c r="AF5" i="4" l="1"/>
  <c r="AF6" i="4" s="1"/>
  <c r="AF7" i="4" s="1"/>
  <c r="AG4" i="4"/>
  <c r="U16" i="26"/>
  <c r="U33" i="5"/>
  <c r="U16" i="27"/>
  <c r="V10" i="4"/>
  <c r="V35" i="5"/>
  <c r="AG32" i="5"/>
  <c r="AF8" i="27"/>
  <c r="AF8" i="26"/>
  <c r="AG61" i="7"/>
  <c r="AF10" i="27"/>
  <c r="AF10" i="26"/>
  <c r="W2" i="6"/>
  <c r="V3" i="6"/>
  <c r="W31" i="5"/>
  <c r="W2" i="4"/>
  <c r="Y18" i="7"/>
  <c r="Y104" i="7" s="1"/>
  <c r="BF22" i="7"/>
  <c r="Q7" i="9"/>
  <c r="P1" i="9"/>
  <c r="U6" i="28"/>
  <c r="Y17" i="7"/>
  <c r="X34" i="5"/>
  <c r="AH4" i="4" l="1"/>
  <c r="AG5" i="4"/>
  <c r="AG6" i="4" s="1"/>
  <c r="AG7" i="4" s="1"/>
  <c r="V33" i="5"/>
  <c r="V16" i="26"/>
  <c r="V16" i="27"/>
  <c r="W10" i="4"/>
  <c r="W35" i="5"/>
  <c r="AH32" i="5"/>
  <c r="AG8" i="27"/>
  <c r="AG8" i="26"/>
  <c r="AH61" i="7"/>
  <c r="AG10" i="27"/>
  <c r="AG10" i="26"/>
  <c r="X2" i="6"/>
  <c r="W3" i="6"/>
  <c r="X31" i="5"/>
  <c r="X2" i="4"/>
  <c r="Z18" i="7"/>
  <c r="Z104" i="7" s="1"/>
  <c r="BG22" i="7"/>
  <c r="D15" i="9"/>
  <c r="R7" i="9"/>
  <c r="Q1" i="9"/>
  <c r="V6" i="28"/>
  <c r="Z17" i="7"/>
  <c r="Y34" i="5"/>
  <c r="AH5" i="4" l="1"/>
  <c r="AH6" i="4" s="1"/>
  <c r="AH7" i="4" s="1"/>
  <c r="AI4" i="4"/>
  <c r="W16" i="27"/>
  <c r="W33" i="5"/>
  <c r="W16" i="26"/>
  <c r="X10" i="4"/>
  <c r="X35" i="5"/>
  <c r="AI32" i="5"/>
  <c r="AH8" i="27"/>
  <c r="AH8" i="26"/>
  <c r="AI61" i="7"/>
  <c r="AH10" i="27"/>
  <c r="AH10" i="26"/>
  <c r="Y2" i="6"/>
  <c r="X3" i="6"/>
  <c r="Y31" i="5"/>
  <c r="E15" i="9"/>
  <c r="F15" i="9" s="1"/>
  <c r="G15" i="9" s="1"/>
  <c r="H15" i="9" s="1"/>
  <c r="I15" i="9" s="1"/>
  <c r="J15" i="9" s="1"/>
  <c r="K15" i="9" s="1"/>
  <c r="L15" i="9" s="1"/>
  <c r="M15" i="9" s="1"/>
  <c r="N15" i="9" s="1"/>
  <c r="O15" i="9" s="1"/>
  <c r="P15" i="9" s="1"/>
  <c r="Q15" i="9" s="1"/>
  <c r="R15" i="9" s="1"/>
  <c r="S15" i="9" s="1"/>
  <c r="T15" i="9" s="1"/>
  <c r="U15" i="9" s="1"/>
  <c r="V15" i="9" s="1"/>
  <c r="W15" i="9" s="1"/>
  <c r="X15" i="9" s="1"/>
  <c r="Y15" i="9" s="1"/>
  <c r="Z15" i="9" s="1"/>
  <c r="AA15" i="9" s="1"/>
  <c r="AB15" i="9" s="1"/>
  <c r="AC15" i="9" s="1"/>
  <c r="AD15" i="9" s="1"/>
  <c r="AE15" i="9" s="1"/>
  <c r="AF15" i="9" s="1"/>
  <c r="C23" i="9"/>
  <c r="D23" i="9" s="1"/>
  <c r="Y2" i="4"/>
  <c r="AA18" i="7"/>
  <c r="AA104" i="7" s="1"/>
  <c r="BH22" i="7"/>
  <c r="S7" i="9"/>
  <c r="R1" i="9"/>
  <c r="Z34" i="5"/>
  <c r="AA17" i="7"/>
  <c r="W6" i="28"/>
  <c r="AJ4" i="4" l="1"/>
  <c r="AI5" i="4"/>
  <c r="AI6" i="4" s="1"/>
  <c r="AI7" i="4" s="1"/>
  <c r="X16" i="26"/>
  <c r="X16" i="27"/>
  <c r="X33" i="5"/>
  <c r="Y10" i="4"/>
  <c r="Y35" i="5"/>
  <c r="AJ32" i="5"/>
  <c r="AI8" i="27"/>
  <c r="AI8" i="26"/>
  <c r="AJ61" i="7"/>
  <c r="AI10" i="27"/>
  <c r="AI10" i="26"/>
  <c r="Z2" i="6"/>
  <c r="Y3" i="6"/>
  <c r="Z31" i="5"/>
  <c r="E23" i="9"/>
  <c r="F23" i="9" s="1"/>
  <c r="G23" i="9" s="1"/>
  <c r="H23" i="9" s="1"/>
  <c r="I23" i="9" s="1"/>
  <c r="J23" i="9" s="1"/>
  <c r="K23" i="9" s="1"/>
  <c r="L23" i="9" s="1"/>
  <c r="M23" i="9" s="1"/>
  <c r="N23" i="9" s="1"/>
  <c r="O23" i="9" s="1"/>
  <c r="P23" i="9" s="1"/>
  <c r="Q23" i="9" s="1"/>
  <c r="R23" i="9" s="1"/>
  <c r="S23" i="9" s="1"/>
  <c r="T23" i="9" s="1"/>
  <c r="U23" i="9" s="1"/>
  <c r="V23" i="9" s="1"/>
  <c r="W23" i="9" s="1"/>
  <c r="X23" i="9" s="1"/>
  <c r="Y23" i="9" s="1"/>
  <c r="Z23" i="9" s="1"/>
  <c r="AA23" i="9" s="1"/>
  <c r="AB23" i="9" s="1"/>
  <c r="AC23" i="9" s="1"/>
  <c r="AD23" i="9" s="1"/>
  <c r="AE23" i="9" s="1"/>
  <c r="AF23" i="9" s="1"/>
  <c r="C31" i="9"/>
  <c r="D31" i="9" s="1"/>
  <c r="Z2" i="4"/>
  <c r="AB18" i="7"/>
  <c r="AB104" i="7" s="1"/>
  <c r="BI22" i="7"/>
  <c r="T7" i="9"/>
  <c r="S1" i="9"/>
  <c r="AA34" i="5"/>
  <c r="X6" i="28"/>
  <c r="AB17" i="7"/>
  <c r="AK4" i="4" l="1"/>
  <c r="AJ5" i="4"/>
  <c r="AJ6" i="4" s="1"/>
  <c r="AJ7" i="4" s="1"/>
  <c r="Y16" i="26"/>
  <c r="Y33" i="5"/>
  <c r="Y16" i="27"/>
  <c r="Z10" i="4"/>
  <c r="Z35" i="5"/>
  <c r="AK32" i="5"/>
  <c r="AJ8" i="27"/>
  <c r="AJ8" i="26"/>
  <c r="AK61" i="7"/>
  <c r="AJ10" i="27"/>
  <c r="AJ10" i="26"/>
  <c r="AA2" i="6"/>
  <c r="Z3" i="6"/>
  <c r="AA31" i="5"/>
  <c r="E31" i="9"/>
  <c r="F31" i="9" s="1"/>
  <c r="G31" i="9" s="1"/>
  <c r="H31" i="9" s="1"/>
  <c r="I31" i="9" s="1"/>
  <c r="J31" i="9" s="1"/>
  <c r="K31" i="9" s="1"/>
  <c r="L31" i="9" s="1"/>
  <c r="M31" i="9" s="1"/>
  <c r="N31" i="9" s="1"/>
  <c r="O31" i="9" s="1"/>
  <c r="P31" i="9" s="1"/>
  <c r="Q31" i="9" s="1"/>
  <c r="R31" i="9" s="1"/>
  <c r="S31" i="9" s="1"/>
  <c r="T31" i="9" s="1"/>
  <c r="U31" i="9" s="1"/>
  <c r="V31" i="9" s="1"/>
  <c r="W31" i="9" s="1"/>
  <c r="X31" i="9" s="1"/>
  <c r="Y31" i="9" s="1"/>
  <c r="Z31" i="9" s="1"/>
  <c r="AA31" i="9" s="1"/>
  <c r="AB31" i="9" s="1"/>
  <c r="AC31" i="9" s="1"/>
  <c r="AD31" i="9" s="1"/>
  <c r="AE31" i="9" s="1"/>
  <c r="AF31" i="9" s="1"/>
  <c r="C39" i="9"/>
  <c r="D39" i="9" s="1"/>
  <c r="AA2" i="4"/>
  <c r="AC18" i="7"/>
  <c r="AC104" i="7" s="1"/>
  <c r="BJ22" i="7"/>
  <c r="U7" i="9"/>
  <c r="T1" i="9"/>
  <c r="AB34" i="5"/>
  <c r="AC17" i="7"/>
  <c r="Y6" i="28"/>
  <c r="AK5" i="4" l="1"/>
  <c r="AK6" i="4" s="1"/>
  <c r="AK7" i="4" s="1"/>
  <c r="AL4" i="4"/>
  <c r="Z33" i="5"/>
  <c r="Z16" i="27"/>
  <c r="Z16" i="26"/>
  <c r="AA10" i="4"/>
  <c r="AA35" i="5"/>
  <c r="AL32" i="5"/>
  <c r="AK8" i="27"/>
  <c r="AK8" i="26"/>
  <c r="AL61" i="7"/>
  <c r="AK10" i="27"/>
  <c r="AK10" i="26"/>
  <c r="AB2" i="6"/>
  <c r="AA3" i="6"/>
  <c r="AB31" i="5"/>
  <c r="E39" i="9"/>
  <c r="F39" i="9" s="1"/>
  <c r="G39" i="9" s="1"/>
  <c r="H39" i="9" s="1"/>
  <c r="I39" i="9" s="1"/>
  <c r="J39" i="9" s="1"/>
  <c r="K39" i="9" s="1"/>
  <c r="L39" i="9" s="1"/>
  <c r="M39" i="9" s="1"/>
  <c r="N39" i="9" s="1"/>
  <c r="O39" i="9" s="1"/>
  <c r="P39" i="9" s="1"/>
  <c r="Q39" i="9" s="1"/>
  <c r="R39" i="9" s="1"/>
  <c r="S39" i="9" s="1"/>
  <c r="T39" i="9" s="1"/>
  <c r="U39" i="9" s="1"/>
  <c r="V39" i="9" s="1"/>
  <c r="W39" i="9" s="1"/>
  <c r="X39" i="9" s="1"/>
  <c r="Y39" i="9" s="1"/>
  <c r="Z39" i="9" s="1"/>
  <c r="AA39" i="9" s="1"/>
  <c r="AB39" i="9" s="1"/>
  <c r="AC39" i="9" s="1"/>
  <c r="AD39" i="9" s="1"/>
  <c r="AE39" i="9" s="1"/>
  <c r="AF39" i="9" s="1"/>
  <c r="C47" i="9"/>
  <c r="AB2" i="4"/>
  <c r="AD18" i="7"/>
  <c r="AD104" i="7" s="1"/>
  <c r="BK22" i="7"/>
  <c r="V7" i="9"/>
  <c r="U1" i="9"/>
  <c r="AD17" i="7"/>
  <c r="AC34" i="5"/>
  <c r="Z6" i="28"/>
  <c r="AL5" i="4" l="1"/>
  <c r="AL6" i="4" s="1"/>
  <c r="AL7" i="4" s="1"/>
  <c r="AM4" i="4"/>
  <c r="AA16" i="27"/>
  <c r="AA16" i="26"/>
  <c r="AA33" i="5"/>
  <c r="AB10" i="4"/>
  <c r="AB35" i="5"/>
  <c r="AM32" i="5"/>
  <c r="AL8" i="26"/>
  <c r="AL8" i="27"/>
  <c r="AM61" i="7"/>
  <c r="AL10" i="27"/>
  <c r="AL10" i="26"/>
  <c r="AC2" i="6"/>
  <c r="AB3" i="6"/>
  <c r="AC31" i="5"/>
  <c r="AC2" i="4"/>
  <c r="AE18" i="7"/>
  <c r="AE104" i="7" s="1"/>
  <c r="BL22" i="7"/>
  <c r="W7" i="9"/>
  <c r="V1" i="9"/>
  <c r="AE17" i="7"/>
  <c r="AA6" i="28"/>
  <c r="AD34" i="5"/>
  <c r="AM5" i="4" l="1"/>
  <c r="AM6" i="4" s="1"/>
  <c r="AM7" i="4" s="1"/>
  <c r="AN4" i="4"/>
  <c r="AB33" i="5"/>
  <c r="AB16" i="27"/>
  <c r="AB16" i="26"/>
  <c r="AC10" i="4"/>
  <c r="AC35" i="5"/>
  <c r="AN32" i="5"/>
  <c r="AM8" i="27"/>
  <c r="AM8" i="26"/>
  <c r="AN61" i="7"/>
  <c r="AM10" i="27"/>
  <c r="AM10" i="26"/>
  <c r="AD2" i="6"/>
  <c r="AC3" i="6"/>
  <c r="AD31" i="5"/>
  <c r="AD2" i="4"/>
  <c r="AF18" i="7"/>
  <c r="AF104" i="7" s="1"/>
  <c r="BM22" i="7"/>
  <c r="X7" i="9"/>
  <c r="W1" i="9"/>
  <c r="AE34" i="5"/>
  <c r="AF17" i="7"/>
  <c r="AB6" i="28"/>
  <c r="AN5" i="4" l="1"/>
  <c r="AN6" i="4" s="1"/>
  <c r="AN7" i="4" s="1"/>
  <c r="AO4" i="4"/>
  <c r="AO5" i="4" s="1"/>
  <c r="AO6" i="4" s="1"/>
  <c r="AO7" i="4" s="1"/>
  <c r="AC16" i="27"/>
  <c r="AC33" i="5"/>
  <c r="AC16" i="26"/>
  <c r="AD10" i="4"/>
  <c r="AD35" i="5"/>
  <c r="AO32" i="5"/>
  <c r="AN8" i="27"/>
  <c r="AN8" i="26"/>
  <c r="AO61" i="7"/>
  <c r="AN10" i="27"/>
  <c r="AN10" i="26"/>
  <c r="AE2" i="6"/>
  <c r="AD3" i="6"/>
  <c r="AE31" i="5"/>
  <c r="AE2" i="4"/>
  <c r="AG18" i="7"/>
  <c r="AG104" i="7" s="1"/>
  <c r="BN22" i="7"/>
  <c r="Y7" i="9"/>
  <c r="X1" i="9"/>
  <c r="AC6" i="28"/>
  <c r="AG17" i="7"/>
  <c r="AF34" i="5"/>
  <c r="AD16" i="27" l="1"/>
  <c r="AD16" i="26"/>
  <c r="AD33" i="5"/>
  <c r="AE10" i="4"/>
  <c r="AE35" i="5"/>
  <c r="AO8" i="27"/>
  <c r="AO8" i="26"/>
  <c r="AP61" i="7"/>
  <c r="AO10" i="27"/>
  <c r="AO10" i="26"/>
  <c r="AF2" i="6"/>
  <c r="AE3" i="6"/>
  <c r="AF31" i="5"/>
  <c r="AF2" i="4"/>
  <c r="AH18" i="7"/>
  <c r="AH104" i="7" s="1"/>
  <c r="BO22" i="7"/>
  <c r="Z7" i="9"/>
  <c r="Y1" i="9"/>
  <c r="AH17" i="7"/>
  <c r="AG34" i="5"/>
  <c r="AD6" i="28"/>
  <c r="AE16" i="27" l="1"/>
  <c r="AE16" i="26"/>
  <c r="AE33" i="5"/>
  <c r="AF10" i="4"/>
  <c r="AF35" i="5"/>
  <c r="AQ61" i="7"/>
  <c r="AG2" i="6"/>
  <c r="AF3" i="6"/>
  <c r="AG31" i="5"/>
  <c r="AG2" i="4"/>
  <c r="M26" i="5" s="1"/>
  <c r="AI18" i="7"/>
  <c r="AI104" i="7" s="1"/>
  <c r="BP22" i="7"/>
  <c r="AA7" i="9"/>
  <c r="Z1" i="9"/>
  <c r="AI17" i="7"/>
  <c r="AH34" i="5"/>
  <c r="AE6" i="28"/>
  <c r="AF16" i="27" l="1"/>
  <c r="AF33" i="5"/>
  <c r="AF16" i="26"/>
  <c r="AG10" i="4"/>
  <c r="AG35" i="5"/>
  <c r="AR61" i="7"/>
  <c r="AH2" i="6"/>
  <c r="AG3" i="6"/>
  <c r="AH31" i="5"/>
  <c r="AH2" i="4"/>
  <c r="AJ18" i="7"/>
  <c r="AJ104" i="7" s="1"/>
  <c r="BQ22" i="7"/>
  <c r="AB7" i="9"/>
  <c r="AA1" i="9"/>
  <c r="AI34" i="5"/>
  <c r="AJ17" i="7"/>
  <c r="AF6" i="28"/>
  <c r="AG16" i="27" l="1"/>
  <c r="AG33" i="5"/>
  <c r="AG16" i="26"/>
  <c r="AH10" i="4"/>
  <c r="AH35" i="5"/>
  <c r="AS61" i="7"/>
  <c r="AI2" i="6"/>
  <c r="AH3" i="6"/>
  <c r="AI31" i="5"/>
  <c r="AI2" i="4"/>
  <c r="AK18" i="7"/>
  <c r="AK104" i="7" s="1"/>
  <c r="BR22" i="7"/>
  <c r="AC7" i="9"/>
  <c r="AB1" i="9"/>
  <c r="AK17" i="7"/>
  <c r="AG6" i="28"/>
  <c r="AJ34" i="5"/>
  <c r="AH16" i="27" l="1"/>
  <c r="AH16" i="26"/>
  <c r="AH33" i="5"/>
  <c r="AI10" i="4"/>
  <c r="AI35" i="5"/>
  <c r="AT61" i="7"/>
  <c r="AJ2" i="6"/>
  <c r="AI3" i="6"/>
  <c r="AJ31" i="5"/>
  <c r="AJ2" i="4"/>
  <c r="AL18" i="7"/>
  <c r="AL104" i="7" s="1"/>
  <c r="BS22" i="7"/>
  <c r="AD7" i="9"/>
  <c r="AC1" i="9"/>
  <c r="AK34" i="5"/>
  <c r="AH6" i="28"/>
  <c r="AL17" i="7"/>
  <c r="AI16" i="27" l="1"/>
  <c r="AI16" i="26"/>
  <c r="AI33" i="5"/>
  <c r="AJ10" i="4"/>
  <c r="AJ35" i="5"/>
  <c r="AU61" i="7"/>
  <c r="AK2" i="6"/>
  <c r="AJ3" i="6"/>
  <c r="AK31" i="5"/>
  <c r="AK2" i="4"/>
  <c r="AM18" i="7"/>
  <c r="AM104" i="7" s="1"/>
  <c r="BT22" i="7"/>
  <c r="AE7" i="9"/>
  <c r="AD1" i="9"/>
  <c r="AL34" i="5"/>
  <c r="AM17" i="7"/>
  <c r="AI6" i="28"/>
  <c r="AJ16" i="27" l="1"/>
  <c r="AJ33" i="5"/>
  <c r="AJ16" i="26"/>
  <c r="AK10" i="4"/>
  <c r="AK35" i="5"/>
  <c r="AV61" i="7"/>
  <c r="AL2" i="6"/>
  <c r="AK3" i="6"/>
  <c r="AL31" i="5"/>
  <c r="AL2" i="4"/>
  <c r="AN18" i="7"/>
  <c r="AN104" i="7" s="1"/>
  <c r="BU22" i="7"/>
  <c r="AF7" i="9"/>
  <c r="AE1" i="9"/>
  <c r="AJ6" i="28"/>
  <c r="AN17" i="7"/>
  <c r="AM34" i="5"/>
  <c r="AK16" i="26" l="1"/>
  <c r="AK16" i="27"/>
  <c r="AK33" i="5"/>
  <c r="AL10" i="4"/>
  <c r="AL35" i="5"/>
  <c r="AW61" i="7"/>
  <c r="AM2" i="6"/>
  <c r="AL3" i="6"/>
  <c r="AM31" i="5"/>
  <c r="AM2" i="4"/>
  <c r="AO18" i="7"/>
  <c r="AO104" i="7" s="1"/>
  <c r="BV22" i="7"/>
  <c r="AF1" i="9"/>
  <c r="AN34" i="5"/>
  <c r="AK6" i="28"/>
  <c r="AO17" i="7"/>
  <c r="AL33" i="5" l="1"/>
  <c r="AL16" i="26"/>
  <c r="AL16" i="27"/>
  <c r="AM10" i="4"/>
  <c r="AM35" i="5"/>
  <c r="AX61" i="7"/>
  <c r="AN2" i="6"/>
  <c r="AM3" i="6"/>
  <c r="AN31" i="5"/>
  <c r="AN2" i="4"/>
  <c r="AP18" i="7"/>
  <c r="AP104" i="7" s="1"/>
  <c r="BW22" i="7"/>
  <c r="AO34" i="5"/>
  <c r="AL6" i="28"/>
  <c r="AP17" i="7"/>
  <c r="AQ17" i="7" s="1"/>
  <c r="AR17" i="7" s="1"/>
  <c r="AS17" i="7" s="1"/>
  <c r="AT17" i="7" s="1"/>
  <c r="AU17" i="7" s="1"/>
  <c r="AV17" i="7" s="1"/>
  <c r="AW17" i="7" s="1"/>
  <c r="AX17" i="7" s="1"/>
  <c r="AY17" i="7" s="1"/>
  <c r="AZ17" i="7" s="1"/>
  <c r="BA17" i="7" s="1"/>
  <c r="BB17" i="7" s="1"/>
  <c r="BC17" i="7" s="1"/>
  <c r="BD17" i="7" s="1"/>
  <c r="BE17" i="7" s="1"/>
  <c r="BF17" i="7" s="1"/>
  <c r="BG17" i="7" s="1"/>
  <c r="BH17" i="7" s="1"/>
  <c r="BI17" i="7" s="1"/>
  <c r="BJ17" i="7" s="1"/>
  <c r="BK17" i="7" s="1"/>
  <c r="BL17" i="7" s="1"/>
  <c r="BM17" i="7" s="1"/>
  <c r="BN17" i="7" s="1"/>
  <c r="BO17" i="7" s="1"/>
  <c r="BP17" i="7" s="1"/>
  <c r="BQ17" i="7" s="1"/>
  <c r="BR17" i="7" s="1"/>
  <c r="BS17" i="7" s="1"/>
  <c r="BT17" i="7" s="1"/>
  <c r="BU17" i="7" s="1"/>
  <c r="BV17" i="7" s="1"/>
  <c r="BW17" i="7" s="1"/>
  <c r="BX17" i="7" s="1"/>
  <c r="BY17" i="7" s="1"/>
  <c r="BZ17" i="7" s="1"/>
  <c r="CA17" i="7" s="1"/>
  <c r="AM33" i="5" l="1"/>
  <c r="AM16" i="27"/>
  <c r="AM16" i="26"/>
  <c r="AN10" i="4"/>
  <c r="AN35" i="5"/>
  <c r="AY61" i="7"/>
  <c r="AO2" i="6"/>
  <c r="AO3" i="6" s="1"/>
  <c r="AN3" i="6"/>
  <c r="AO31" i="5"/>
  <c r="AO2" i="4"/>
  <c r="AQ18" i="7"/>
  <c r="AQ104" i="7" s="1"/>
  <c r="BX22" i="7"/>
  <c r="AM6" i="28"/>
  <c r="AN16" i="27" l="1"/>
  <c r="AN16" i="26"/>
  <c r="AN33" i="5"/>
  <c r="AO10" i="4"/>
  <c r="AO35" i="5"/>
  <c r="AZ61" i="7"/>
  <c r="AR18" i="7"/>
  <c r="AR104" i="7" s="1"/>
  <c r="BY22" i="7"/>
  <c r="AN6" i="28"/>
  <c r="AO16" i="26" l="1"/>
  <c r="AO33" i="5"/>
  <c r="AO16" i="27"/>
  <c r="BA61" i="7"/>
  <c r="AS18" i="7"/>
  <c r="AS104" i="7" s="1"/>
  <c r="BZ22" i="7"/>
  <c r="AO6" i="28"/>
  <c r="BB61" i="7" l="1"/>
  <c r="AT18" i="7"/>
  <c r="AT104" i="7" s="1"/>
  <c r="CA22" i="7"/>
  <c r="BC61" i="7" l="1"/>
  <c r="AU18" i="7"/>
  <c r="AU104" i="7" s="1"/>
  <c r="BD61" i="7" l="1"/>
  <c r="AV18" i="7"/>
  <c r="AV104" i="7" s="1"/>
  <c r="BE61" i="7" l="1"/>
  <c r="AW18" i="7"/>
  <c r="AW104" i="7" s="1"/>
  <c r="BF61" i="7" l="1"/>
  <c r="AX18" i="7"/>
  <c r="AX104" i="7" s="1"/>
  <c r="BG61" i="7" l="1"/>
  <c r="AY18" i="7"/>
  <c r="AY104" i="7" s="1"/>
  <c r="BH61" i="7" l="1"/>
  <c r="AZ18" i="7"/>
  <c r="AZ104" i="7" s="1"/>
  <c r="BI61" i="7" l="1"/>
  <c r="B37" i="26"/>
  <c r="B38" i="26" s="1"/>
  <c r="B41" i="26" s="1"/>
  <c r="B17" i="26"/>
  <c r="B18" i="26" s="1"/>
  <c r="B25" i="26"/>
  <c r="B37" i="27"/>
  <c r="B25" i="27"/>
  <c r="B17" i="27"/>
  <c r="B18" i="27" s="1"/>
  <c r="B7" i="28"/>
  <c r="BA18" i="7"/>
  <c r="BA104" i="7" s="1"/>
  <c r="B38" i="27" l="1"/>
  <c r="B41" i="27" s="1"/>
  <c r="B93" i="5"/>
  <c r="B105" i="5"/>
  <c r="B85" i="5"/>
  <c r="B86" i="5" s="1"/>
  <c r="B65" i="5"/>
  <c r="B75" i="5"/>
  <c r="B69" i="27"/>
  <c r="B79" i="27" s="1"/>
  <c r="B55" i="5"/>
  <c r="BJ61" i="7"/>
  <c r="B137" i="5"/>
  <c r="B147" i="5" s="1"/>
  <c r="B69" i="26"/>
  <c r="S9" i="4"/>
  <c r="B11" i="4"/>
  <c r="B45" i="5"/>
  <c r="B46" i="5" s="1"/>
  <c r="C20" i="7"/>
  <c r="B4" i="6"/>
  <c r="BB18" i="7"/>
  <c r="BB104" i="7" s="1"/>
  <c r="C33" i="7" l="1"/>
  <c r="C34" i="7" s="1"/>
  <c r="C63" i="7"/>
  <c r="C106" i="7"/>
  <c r="BK61" i="7"/>
  <c r="B79" i="26"/>
  <c r="B25" i="6"/>
  <c r="B56" i="5"/>
  <c r="H9" i="4"/>
  <c r="P9" i="4"/>
  <c r="E9" i="4"/>
  <c r="I9" i="4"/>
  <c r="AA9" i="4"/>
  <c r="AA12" i="4" s="1"/>
  <c r="AD9" i="4"/>
  <c r="F9" i="4"/>
  <c r="T25" i="4"/>
  <c r="T26" i="4" s="1"/>
  <c r="S11" i="4"/>
  <c r="B22" i="4"/>
  <c r="B81" i="5" s="1"/>
  <c r="B21" i="4"/>
  <c r="B71" i="5" s="1"/>
  <c r="B20" i="4"/>
  <c r="B61" i="5" s="1"/>
  <c r="B19" i="4"/>
  <c r="B51" i="5" s="1"/>
  <c r="S14" i="4"/>
  <c r="S12" i="4"/>
  <c r="Q9" i="4"/>
  <c r="B106" i="5"/>
  <c r="B109" i="5" s="1"/>
  <c r="C31" i="7"/>
  <c r="BC18" i="7"/>
  <c r="BC104" i="7" s="1"/>
  <c r="C119" i="7" l="1"/>
  <c r="C120" i="7" s="1"/>
  <c r="C117" i="7"/>
  <c r="C74" i="7"/>
  <c r="C76" i="7"/>
  <c r="C77" i="7" s="1"/>
  <c r="BL61" i="7"/>
  <c r="N25" i="4"/>
  <c r="N26" i="4" s="1"/>
  <c r="R9" i="4"/>
  <c r="R12" i="4" s="1"/>
  <c r="Y9" i="4"/>
  <c r="Y14" i="4" s="1"/>
  <c r="K25" i="4"/>
  <c r="K26" i="4" s="1"/>
  <c r="AB9" i="4"/>
  <c r="H11" i="4"/>
  <c r="Z9" i="4"/>
  <c r="Z12" i="4" s="1"/>
  <c r="X25" i="4"/>
  <c r="X26" i="4" s="1"/>
  <c r="D9" i="4"/>
  <c r="O9" i="4"/>
  <c r="C9" i="4"/>
  <c r="C25" i="4"/>
  <c r="C26" i="4" s="1"/>
  <c r="P11" i="4"/>
  <c r="U9" i="4"/>
  <c r="U12" i="4" s="1"/>
  <c r="U25" i="4"/>
  <c r="U26" i="4" s="1"/>
  <c r="AD25" i="4"/>
  <c r="AD26" i="4" s="1"/>
  <c r="AA11" i="4"/>
  <c r="F25" i="4"/>
  <c r="F26" i="4" s="1"/>
  <c r="I25" i="4"/>
  <c r="I26" i="4" s="1"/>
  <c r="E11" i="4"/>
  <c r="T9" i="4"/>
  <c r="T12" i="4" s="1"/>
  <c r="X9" i="4"/>
  <c r="X14" i="4" s="1"/>
  <c r="AC9" i="4"/>
  <c r="V9" i="4"/>
  <c r="J9" i="4"/>
  <c r="M9" i="4"/>
  <c r="G9" i="4"/>
  <c r="AA14" i="4"/>
  <c r="Q11" i="4"/>
  <c r="H12" i="4"/>
  <c r="H14" i="4"/>
  <c r="AD12" i="4"/>
  <c r="AD14" i="4"/>
  <c r="Q12" i="4"/>
  <c r="Q14" i="4"/>
  <c r="F12" i="4"/>
  <c r="F14" i="4"/>
  <c r="P12" i="4"/>
  <c r="P14" i="4"/>
  <c r="E12" i="4"/>
  <c r="E14" i="4"/>
  <c r="I12" i="4"/>
  <c r="I14" i="4"/>
  <c r="Y25" i="4"/>
  <c r="Y26" i="4" s="1"/>
  <c r="Q25" i="4"/>
  <c r="Q26" i="4" s="1"/>
  <c r="BD18" i="7"/>
  <c r="BD104" i="7" s="1"/>
  <c r="BM61" i="7" l="1"/>
  <c r="O25" i="4"/>
  <c r="O26" i="4" s="1"/>
  <c r="P25" i="4"/>
  <c r="P26" i="4" s="1"/>
  <c r="R11" i="4"/>
  <c r="Y11" i="4"/>
  <c r="N9" i="4"/>
  <c r="N11" i="4" s="1"/>
  <c r="Y12" i="4"/>
  <c r="S25" i="4"/>
  <c r="S26" i="4" s="1"/>
  <c r="R14" i="4"/>
  <c r="H25" i="4"/>
  <c r="H26" i="4" s="1"/>
  <c r="K9" i="4"/>
  <c r="K11" i="4" s="1"/>
  <c r="Z11" i="4"/>
  <c r="AB25" i="4"/>
  <c r="AB26" i="4" s="1"/>
  <c r="L25" i="4"/>
  <c r="L26" i="4" s="1"/>
  <c r="Z14" i="4"/>
  <c r="AB14" i="4"/>
  <c r="AB12" i="4"/>
  <c r="L9" i="4"/>
  <c r="L12" i="4" s="1"/>
  <c r="AE25" i="4"/>
  <c r="AE26" i="4" s="1"/>
  <c r="O11" i="4"/>
  <c r="U14" i="4"/>
  <c r="U11" i="4"/>
  <c r="O14" i="4"/>
  <c r="O12" i="4"/>
  <c r="C11" i="4"/>
  <c r="W9" i="4"/>
  <c r="C14" i="4"/>
  <c r="C15" i="4" s="1"/>
  <c r="C12" i="4"/>
  <c r="D11" i="4"/>
  <c r="D25" i="4"/>
  <c r="D26" i="4" s="1"/>
  <c r="D14" i="4"/>
  <c r="D12" i="4"/>
  <c r="AD11" i="4"/>
  <c r="AA25" i="4"/>
  <c r="AA26" i="4" s="1"/>
  <c r="I11" i="4"/>
  <c r="F11" i="4"/>
  <c r="E25" i="4"/>
  <c r="E26" i="4" s="1"/>
  <c r="T11" i="4"/>
  <c r="T14" i="4"/>
  <c r="X11" i="4"/>
  <c r="X12" i="4"/>
  <c r="M12" i="4"/>
  <c r="M14" i="4"/>
  <c r="J25" i="4"/>
  <c r="J26" i="4" s="1"/>
  <c r="J11" i="4"/>
  <c r="J12" i="4"/>
  <c r="J14" i="4"/>
  <c r="V12" i="4"/>
  <c r="V14" i="4"/>
  <c r="V25" i="4"/>
  <c r="V26" i="4" s="1"/>
  <c r="V11" i="4"/>
  <c r="G25" i="4"/>
  <c r="G26" i="4" s="1"/>
  <c r="G11" i="4"/>
  <c r="AC12" i="4"/>
  <c r="AC14" i="4"/>
  <c r="AC11" i="4"/>
  <c r="AC25" i="4"/>
  <c r="AC26" i="4" s="1"/>
  <c r="G14" i="4"/>
  <c r="G12" i="4"/>
  <c r="M11" i="4"/>
  <c r="M25" i="4"/>
  <c r="M26" i="4" s="1"/>
  <c r="BE18" i="7"/>
  <c r="BE104" i="7" s="1"/>
  <c r="AF58" i="9"/>
  <c r="AE66" i="9"/>
  <c r="AF66" i="9"/>
  <c r="AF74" i="9"/>
  <c r="AD74" i="9"/>
  <c r="AE74" i="9"/>
  <c r="AF82" i="9"/>
  <c r="AE82" i="9"/>
  <c r="AD82" i="9"/>
  <c r="AC82" i="9"/>
  <c r="AE90" i="9"/>
  <c r="AC90" i="9"/>
  <c r="AB90" i="9"/>
  <c r="AF90" i="9"/>
  <c r="AD90" i="9"/>
  <c r="AD98" i="9"/>
  <c r="AE98" i="9"/>
  <c r="AB98" i="9"/>
  <c r="AA98" i="9"/>
  <c r="AF98" i="9"/>
  <c r="AC98" i="9"/>
  <c r="AD106" i="9"/>
  <c r="AE106" i="9"/>
  <c r="AB106" i="9"/>
  <c r="Z106" i="9"/>
  <c r="AC106" i="9"/>
  <c r="AA106" i="9"/>
  <c r="AF106" i="9"/>
  <c r="AD114" i="9"/>
  <c r="AC114" i="9"/>
  <c r="AA114" i="9"/>
  <c r="Y114" i="9"/>
  <c r="AF114" i="9"/>
  <c r="AB114" i="9"/>
  <c r="Z114" i="9"/>
  <c r="AE114" i="9"/>
  <c r="AF122" i="9"/>
  <c r="AB122" i="9"/>
  <c r="Z122" i="9"/>
  <c r="X122" i="9"/>
  <c r="AC122" i="9"/>
  <c r="AE122" i="9"/>
  <c r="AA122" i="9"/>
  <c r="Y122" i="9"/>
  <c r="AD122" i="9"/>
  <c r="AA130" i="9"/>
  <c r="Y130" i="9"/>
  <c r="W130" i="9"/>
  <c r="AF130" i="9"/>
  <c r="AD130" i="9"/>
  <c r="AB130" i="9"/>
  <c r="AE130" i="9"/>
  <c r="Z130" i="9"/>
  <c r="X130" i="9"/>
  <c r="AC130" i="9"/>
  <c r="AF138" i="9"/>
  <c r="AD138" i="9"/>
  <c r="AA138" i="9"/>
  <c r="Z138" i="9"/>
  <c r="X138" i="9"/>
  <c r="V138" i="9"/>
  <c r="W138" i="9"/>
  <c r="AB138" i="9"/>
  <c r="AE138" i="9"/>
  <c r="Y138" i="9"/>
  <c r="AC138" i="9"/>
  <c r="AE146" i="9"/>
  <c r="V146" i="9"/>
  <c r="Y146" i="9"/>
  <c r="W146" i="9"/>
  <c r="AC146" i="9"/>
  <c r="X146" i="9"/>
  <c r="U146" i="9"/>
  <c r="AB146" i="9"/>
  <c r="AA146" i="9"/>
  <c r="AF146" i="9"/>
  <c r="AD146" i="9"/>
  <c r="Z146" i="9"/>
  <c r="AF154" i="9"/>
  <c r="AD154" i="9"/>
  <c r="X154" i="9"/>
  <c r="V154" i="9"/>
  <c r="AB154" i="9"/>
  <c r="Y154" i="9"/>
  <c r="T154" i="9"/>
  <c r="AA154" i="9"/>
  <c r="AE154" i="9"/>
  <c r="W154" i="9"/>
  <c r="AC154" i="9"/>
  <c r="Z154" i="9"/>
  <c r="U154" i="9"/>
  <c r="AE162" i="9"/>
  <c r="X162" i="9"/>
  <c r="Z162" i="9"/>
  <c r="T162" i="9"/>
  <c r="W162" i="9"/>
  <c r="AC162" i="9"/>
  <c r="Y162" i="9"/>
  <c r="U162" i="9"/>
  <c r="AA162" i="9"/>
  <c r="AB162" i="9"/>
  <c r="S162" i="9"/>
  <c r="AD162" i="9"/>
  <c r="AF162" i="9"/>
  <c r="V162" i="9"/>
  <c r="AD170" i="9"/>
  <c r="AC170" i="9"/>
  <c r="U170" i="9"/>
  <c r="S170" i="9"/>
  <c r="V170" i="9"/>
  <c r="AB170" i="9"/>
  <c r="Z170" i="9"/>
  <c r="Y170" i="9"/>
  <c r="W170" i="9"/>
  <c r="T170" i="9"/>
  <c r="R170" i="9"/>
  <c r="AA170" i="9"/>
  <c r="AF170" i="9"/>
  <c r="AE170" i="9"/>
  <c r="X170" i="9"/>
  <c r="X178" i="9"/>
  <c r="T178" i="9"/>
  <c r="V178" i="9"/>
  <c r="AC178" i="9"/>
  <c r="U178" i="9"/>
  <c r="AA178" i="9"/>
  <c r="Y178" i="9"/>
  <c r="S178" i="9"/>
  <c r="Q178" i="9"/>
  <c r="AE178" i="9"/>
  <c r="Z178" i="9"/>
  <c r="AD178" i="9"/>
  <c r="AF178" i="9"/>
  <c r="W178" i="9"/>
  <c r="AB178" i="9"/>
  <c r="R178" i="9"/>
  <c r="AF186" i="9"/>
  <c r="S186" i="9"/>
  <c r="U186" i="9"/>
  <c r="AB186" i="9"/>
  <c r="Z186" i="9"/>
  <c r="X186" i="9"/>
  <c r="Y186" i="9"/>
  <c r="V186" i="9"/>
  <c r="T186" i="9"/>
  <c r="R186" i="9"/>
  <c r="P186" i="9"/>
  <c r="W186" i="9"/>
  <c r="AD186" i="9"/>
  <c r="AE186" i="9"/>
  <c r="AC186" i="9"/>
  <c r="AA186" i="9"/>
  <c r="Q186" i="9"/>
  <c r="AE194" i="9"/>
  <c r="T194" i="9"/>
  <c r="V194" i="9"/>
  <c r="R194" i="9"/>
  <c r="AA194" i="9"/>
  <c r="Y194" i="9"/>
  <c r="W194" i="9"/>
  <c r="U194" i="9"/>
  <c r="S194" i="9"/>
  <c r="Q194" i="9"/>
  <c r="O194" i="9"/>
  <c r="X194" i="9"/>
  <c r="AC194" i="9"/>
  <c r="P194" i="9"/>
  <c r="AF194" i="9"/>
  <c r="AD194" i="9"/>
  <c r="AB194" i="9"/>
  <c r="Z194" i="9"/>
  <c r="AF202" i="9"/>
  <c r="AD202" i="9"/>
  <c r="AE202" i="9"/>
  <c r="W202" i="9"/>
  <c r="Z202" i="9"/>
  <c r="X202" i="9"/>
  <c r="V202" i="9"/>
  <c r="Y202" i="9"/>
  <c r="R202" i="9"/>
  <c r="P202" i="9"/>
  <c r="N202" i="9"/>
  <c r="AC202" i="9"/>
  <c r="AB202" i="9"/>
  <c r="AA202" i="9"/>
  <c r="T202" i="9"/>
  <c r="Q202" i="9"/>
  <c r="O202" i="9"/>
  <c r="U202" i="9"/>
  <c r="S202" i="9"/>
  <c r="AE210" i="9"/>
  <c r="S210" i="9"/>
  <c r="Y210" i="9"/>
  <c r="W210" i="9"/>
  <c r="AC210" i="9"/>
  <c r="AB210" i="9"/>
  <c r="Q210" i="9"/>
  <c r="O210" i="9"/>
  <c r="U210" i="9"/>
  <c r="M210" i="9"/>
  <c r="AA210" i="9"/>
  <c r="P210" i="9"/>
  <c r="T210" i="9"/>
  <c r="AF210" i="9"/>
  <c r="AD210" i="9"/>
  <c r="Z210" i="9"/>
  <c r="N210" i="9"/>
  <c r="X210" i="9"/>
  <c r="V210" i="9"/>
  <c r="R210" i="9"/>
  <c r="AF218" i="9"/>
  <c r="AD218" i="9"/>
  <c r="X218" i="9"/>
  <c r="V218" i="9"/>
  <c r="M218" i="9"/>
  <c r="P218" i="9"/>
  <c r="N218" i="9"/>
  <c r="AB218" i="9"/>
  <c r="Q218" i="9"/>
  <c r="T218" i="9"/>
  <c r="Z218" i="9"/>
  <c r="S218" i="9"/>
  <c r="AE218" i="9"/>
  <c r="L218" i="9"/>
  <c r="Y218" i="9"/>
  <c r="W218" i="9"/>
  <c r="AC218" i="9"/>
  <c r="R218" i="9"/>
  <c r="O218" i="9"/>
  <c r="U218" i="9"/>
  <c r="AA218" i="9"/>
  <c r="AE226" i="9"/>
  <c r="L226" i="9"/>
  <c r="W226" i="9"/>
  <c r="AC226" i="9"/>
  <c r="Q226" i="9"/>
  <c r="P226" i="9"/>
  <c r="O226" i="9"/>
  <c r="U226" i="9"/>
  <c r="AA226" i="9"/>
  <c r="AF226" i="9"/>
  <c r="AB226" i="9"/>
  <c r="R226" i="9"/>
  <c r="M226" i="9"/>
  <c r="S226" i="9"/>
  <c r="Y226" i="9"/>
  <c r="AD226" i="9"/>
  <c r="K226" i="9"/>
  <c r="X226" i="9"/>
  <c r="Z226" i="9"/>
  <c r="V226" i="9"/>
  <c r="N226" i="9"/>
  <c r="T226" i="9"/>
  <c r="AD234" i="9"/>
  <c r="K234" i="9"/>
  <c r="V234" i="9"/>
  <c r="AF234" i="9"/>
  <c r="Q234" i="9"/>
  <c r="N234" i="9"/>
  <c r="AB234" i="9"/>
  <c r="Z234" i="9"/>
  <c r="AE234" i="9"/>
  <c r="O234" i="9"/>
  <c r="T234" i="9"/>
  <c r="R234" i="9"/>
  <c r="X234" i="9"/>
  <c r="S234" i="9"/>
  <c r="L234" i="9"/>
  <c r="J234" i="9"/>
  <c r="W234" i="9"/>
  <c r="AC234" i="9"/>
  <c r="U234" i="9"/>
  <c r="AA234" i="9"/>
  <c r="Y234" i="9"/>
  <c r="P234" i="9"/>
  <c r="M234" i="9"/>
  <c r="L242" i="9"/>
  <c r="J242" i="9"/>
  <c r="AC242" i="9"/>
  <c r="AE242" i="9"/>
  <c r="T242" i="9"/>
  <c r="U242" i="9"/>
  <c r="AA242" i="9"/>
  <c r="Y242" i="9"/>
  <c r="AD242" i="9"/>
  <c r="R242" i="9"/>
  <c r="M242" i="9"/>
  <c r="S242" i="9"/>
  <c r="Q242" i="9"/>
  <c r="W242" i="9"/>
  <c r="P242" i="9"/>
  <c r="K242" i="9"/>
  <c r="I242" i="9"/>
  <c r="V242" i="9"/>
  <c r="AF242" i="9"/>
  <c r="O242" i="9"/>
  <c r="AB242" i="9"/>
  <c r="Z242" i="9"/>
  <c r="X242" i="9"/>
  <c r="N242" i="9"/>
  <c r="BN61" i="7" l="1"/>
  <c r="N14" i="4"/>
  <c r="N12" i="4"/>
  <c r="R25" i="4"/>
  <c r="R26" i="4" s="1"/>
  <c r="K12" i="4"/>
  <c r="K14" i="4"/>
  <c r="Z25" i="4"/>
  <c r="Z26" i="4" s="1"/>
  <c r="AB11" i="4"/>
  <c r="L14" i="4"/>
  <c r="AE9" i="4"/>
  <c r="AE11" i="4" s="1"/>
  <c r="L11" i="4"/>
  <c r="W11" i="4"/>
  <c r="W25" i="4"/>
  <c r="W26" i="4" s="1"/>
  <c r="W12" i="4"/>
  <c r="W14" i="4"/>
  <c r="D15" i="4"/>
  <c r="E15" i="4" s="1"/>
  <c r="F15" i="4" s="1"/>
  <c r="G15" i="4" s="1"/>
  <c r="AF9" i="4"/>
  <c r="AF14" i="4" s="1"/>
  <c r="AF25" i="4"/>
  <c r="AF26" i="4" s="1"/>
  <c r="K218" i="9"/>
  <c r="S154" i="9"/>
  <c r="AA90" i="9"/>
  <c r="H242" i="9"/>
  <c r="L210" i="9"/>
  <c r="T146" i="9"/>
  <c r="AB82" i="9"/>
  <c r="M202" i="9"/>
  <c r="U138" i="9"/>
  <c r="AC74" i="9"/>
  <c r="N194" i="9"/>
  <c r="V130" i="9"/>
  <c r="AD66" i="9"/>
  <c r="O186" i="9"/>
  <c r="W122" i="9"/>
  <c r="AE58" i="9"/>
  <c r="P178" i="9"/>
  <c r="J226" i="9"/>
  <c r="I234" i="9"/>
  <c r="R162" i="9"/>
  <c r="Z98" i="9"/>
  <c r="Q170" i="9"/>
  <c r="Y106" i="9"/>
  <c r="X114" i="9"/>
  <c r="AF50" i="9"/>
  <c r="I226" i="9"/>
  <c r="Y98" i="9"/>
  <c r="J218" i="9"/>
  <c r="R154" i="9"/>
  <c r="Z90" i="9"/>
  <c r="N186" i="9"/>
  <c r="K210" i="9"/>
  <c r="S146" i="9"/>
  <c r="AA82" i="9"/>
  <c r="L202" i="9"/>
  <c r="T138" i="9"/>
  <c r="AB74" i="9"/>
  <c r="M194" i="9"/>
  <c r="U130" i="9"/>
  <c r="AC66" i="9"/>
  <c r="V122" i="9"/>
  <c r="P170" i="9"/>
  <c r="AD58" i="9"/>
  <c r="AE50" i="9"/>
  <c r="O178" i="9"/>
  <c r="G242" i="9"/>
  <c r="AF42" i="9"/>
  <c r="W114" i="9"/>
  <c r="H234" i="9"/>
  <c r="X106" i="9"/>
  <c r="E242" i="9"/>
  <c r="M178" i="9"/>
  <c r="U114" i="9"/>
  <c r="AC50" i="9"/>
  <c r="F234" i="9"/>
  <c r="N170" i="9"/>
  <c r="V106" i="9"/>
  <c r="AD42" i="9"/>
  <c r="J202" i="9"/>
  <c r="G226" i="9"/>
  <c r="O162" i="9"/>
  <c r="W98" i="9"/>
  <c r="AE34" i="9"/>
  <c r="H218" i="9"/>
  <c r="P154" i="9"/>
  <c r="X90" i="9"/>
  <c r="AF26" i="9"/>
  <c r="I210" i="9"/>
  <c r="Q146" i="9"/>
  <c r="Y82" i="9"/>
  <c r="K194" i="9"/>
  <c r="Z74" i="9"/>
  <c r="L186" i="9"/>
  <c r="T122" i="9"/>
  <c r="AB58" i="9"/>
  <c r="R138" i="9"/>
  <c r="S130" i="9"/>
  <c r="AA66" i="9"/>
  <c r="K186" i="9"/>
  <c r="S122" i="9"/>
  <c r="AA58" i="9"/>
  <c r="D242" i="9"/>
  <c r="L178" i="9"/>
  <c r="T114" i="9"/>
  <c r="AB50" i="9"/>
  <c r="AD34" i="9"/>
  <c r="H210" i="9"/>
  <c r="P146" i="9"/>
  <c r="E234" i="9"/>
  <c r="M170" i="9"/>
  <c r="U106" i="9"/>
  <c r="AC42" i="9"/>
  <c r="F226" i="9"/>
  <c r="N162" i="9"/>
  <c r="V98" i="9"/>
  <c r="G218" i="9"/>
  <c r="O154" i="9"/>
  <c r="W90" i="9"/>
  <c r="AE26" i="9"/>
  <c r="I202" i="9"/>
  <c r="Q138" i="9"/>
  <c r="R130" i="9"/>
  <c r="J194" i="9"/>
  <c r="X82" i="9"/>
  <c r="Y74" i="9"/>
  <c r="AF18" i="9"/>
  <c r="Z66" i="9"/>
  <c r="G234" i="9"/>
  <c r="O170" i="9"/>
  <c r="W106" i="9"/>
  <c r="AE42" i="9"/>
  <c r="L194" i="9"/>
  <c r="H226" i="9"/>
  <c r="P162" i="9"/>
  <c r="X98" i="9"/>
  <c r="AF34" i="9"/>
  <c r="I218" i="9"/>
  <c r="Q154" i="9"/>
  <c r="Y90" i="9"/>
  <c r="J210" i="9"/>
  <c r="R146" i="9"/>
  <c r="Z82" i="9"/>
  <c r="K202" i="9"/>
  <c r="S138" i="9"/>
  <c r="AA74" i="9"/>
  <c r="V114" i="9"/>
  <c r="N178" i="9"/>
  <c r="AB66" i="9"/>
  <c r="AD50" i="9"/>
  <c r="M186" i="9"/>
  <c r="U122" i="9"/>
  <c r="T130" i="9"/>
  <c r="F242" i="9"/>
  <c r="AC58" i="9"/>
  <c r="BF18" i="7"/>
  <c r="BF104" i="7" s="1"/>
  <c r="Q162" i="9"/>
  <c r="BO61" i="7" l="1"/>
  <c r="AE14" i="4"/>
  <c r="AE12" i="4"/>
  <c r="AF11" i="4"/>
  <c r="AF12" i="4"/>
  <c r="H15" i="4"/>
  <c r="BG18" i="7"/>
  <c r="BG104" i="7" s="1"/>
  <c r="AE243" i="9"/>
  <c r="AE244" i="9" s="1"/>
  <c r="AA243" i="9"/>
  <c r="AA244" i="9" s="1"/>
  <c r="Y243" i="9"/>
  <c r="Y244" i="9" s="1"/>
  <c r="R243" i="9"/>
  <c r="R244" i="9" s="1"/>
  <c r="V243" i="9"/>
  <c r="V244" i="9" s="1"/>
  <c r="Q243" i="9"/>
  <c r="Q244" i="9" s="1"/>
  <c r="U243" i="9"/>
  <c r="U244" i="9" s="1"/>
  <c r="X243" i="9"/>
  <c r="X244" i="9" s="1"/>
  <c r="O243" i="9"/>
  <c r="O244" i="9" s="1"/>
  <c r="N243" i="9"/>
  <c r="N244" i="9" s="1"/>
  <c r="T243" i="9"/>
  <c r="T244" i="9" s="1"/>
  <c r="W243" i="9"/>
  <c r="W244" i="9" s="1"/>
  <c r="AD243" i="9"/>
  <c r="AD244" i="9" s="1"/>
  <c r="P243" i="9"/>
  <c r="P244" i="9" s="1"/>
  <c r="AC243" i="9"/>
  <c r="AC244" i="9" s="1"/>
  <c r="AF243" i="9"/>
  <c r="AF244" i="9" s="1"/>
  <c r="I243" i="9"/>
  <c r="I244" i="9" s="1"/>
  <c r="K243" i="9"/>
  <c r="K244" i="9" s="1"/>
  <c r="Z243" i="9"/>
  <c r="Z244" i="9" s="1"/>
  <c r="AB243" i="9"/>
  <c r="AB244" i="9" s="1"/>
  <c r="L243" i="9"/>
  <c r="L244" i="9" s="1"/>
  <c r="S243" i="9"/>
  <c r="S244" i="9" s="1"/>
  <c r="M243" i="9"/>
  <c r="M244" i="9" s="1"/>
  <c r="J243" i="9"/>
  <c r="J244" i="9" s="1"/>
  <c r="M235" i="9"/>
  <c r="M236" i="9" s="1"/>
  <c r="X235" i="9"/>
  <c r="X236" i="9" s="1"/>
  <c r="AF235" i="9"/>
  <c r="AF236" i="9" s="1"/>
  <c r="U235" i="9"/>
  <c r="U236" i="9" s="1"/>
  <c r="AD235" i="9"/>
  <c r="AD236" i="9" s="1"/>
  <c r="S235" i="9"/>
  <c r="S236" i="9" s="1"/>
  <c r="Z235" i="9"/>
  <c r="Z236" i="9" s="1"/>
  <c r="T235" i="9"/>
  <c r="T236" i="9" s="1"/>
  <c r="AA235" i="9"/>
  <c r="AA236" i="9" s="1"/>
  <c r="O235" i="9"/>
  <c r="O236" i="9" s="1"/>
  <c r="W235" i="9"/>
  <c r="W236" i="9" s="1"/>
  <c r="J235" i="9"/>
  <c r="J236" i="9" s="1"/>
  <c r="K235" i="9"/>
  <c r="K236" i="9" s="1"/>
  <c r="L235" i="9"/>
  <c r="L236" i="9" s="1"/>
  <c r="Y235" i="9"/>
  <c r="Y236" i="9" s="1"/>
  <c r="Q235" i="9"/>
  <c r="Q236" i="9" s="1"/>
  <c r="N235" i="9"/>
  <c r="N236" i="9" s="1"/>
  <c r="AE235" i="9"/>
  <c r="AE236" i="9" s="1"/>
  <c r="P235" i="9"/>
  <c r="P236" i="9" s="1"/>
  <c r="V235" i="9"/>
  <c r="V236" i="9" s="1"/>
  <c r="AB235" i="9"/>
  <c r="AB236" i="9" s="1"/>
  <c r="AC235" i="9"/>
  <c r="AC236" i="9" s="1"/>
  <c r="R235" i="9"/>
  <c r="R236" i="9" s="1"/>
  <c r="O227" i="9"/>
  <c r="O228" i="9" s="1"/>
  <c r="P227" i="9"/>
  <c r="P228" i="9" s="1"/>
  <c r="AD227" i="9"/>
  <c r="AD228" i="9" s="1"/>
  <c r="N227" i="9"/>
  <c r="N228" i="9" s="1"/>
  <c r="Y227" i="9"/>
  <c r="Y228" i="9" s="1"/>
  <c r="X227" i="9"/>
  <c r="X228" i="9" s="1"/>
  <c r="AE227" i="9"/>
  <c r="AE228" i="9" s="1"/>
  <c r="R227" i="9"/>
  <c r="R228" i="9" s="1"/>
  <c r="AA227" i="9"/>
  <c r="AA228" i="9" s="1"/>
  <c r="M227" i="9"/>
  <c r="M228" i="9" s="1"/>
  <c r="K227" i="9"/>
  <c r="K228" i="9" s="1"/>
  <c r="V227" i="9"/>
  <c r="V228" i="9" s="1"/>
  <c r="W227" i="9"/>
  <c r="W228" i="9" s="1"/>
  <c r="U227" i="9"/>
  <c r="U228" i="9" s="1"/>
  <c r="AC227" i="9"/>
  <c r="AC228" i="9" s="1"/>
  <c r="AB227" i="9"/>
  <c r="AB228" i="9" s="1"/>
  <c r="AF227" i="9"/>
  <c r="AF228" i="9" s="1"/>
  <c r="S227" i="9"/>
  <c r="S228" i="9" s="1"/>
  <c r="Q227" i="9"/>
  <c r="Q228" i="9" s="1"/>
  <c r="T227" i="9"/>
  <c r="T228" i="9" s="1"/>
  <c r="L227" i="9"/>
  <c r="L228" i="9" s="1"/>
  <c r="Z227" i="9"/>
  <c r="Z228" i="9" s="1"/>
  <c r="Y219" i="9"/>
  <c r="Y220" i="9" s="1"/>
  <c r="T219" i="9"/>
  <c r="T220" i="9" s="1"/>
  <c r="W219" i="9"/>
  <c r="W220" i="9" s="1"/>
  <c r="AD219" i="9"/>
  <c r="AD220" i="9" s="1"/>
  <c r="P219" i="9"/>
  <c r="P220" i="9" s="1"/>
  <c r="X219" i="9"/>
  <c r="X220" i="9" s="1"/>
  <c r="AC219" i="9"/>
  <c r="AC220" i="9" s="1"/>
  <c r="Q219" i="9"/>
  <c r="Q220" i="9" s="1"/>
  <c r="S219" i="9"/>
  <c r="S220" i="9" s="1"/>
  <c r="AE219" i="9"/>
  <c r="AE220" i="9" s="1"/>
  <c r="N219" i="9"/>
  <c r="N220" i="9" s="1"/>
  <c r="Z219" i="9"/>
  <c r="Z220" i="9" s="1"/>
  <c r="L219" i="9"/>
  <c r="L220" i="9" s="1"/>
  <c r="O219" i="9"/>
  <c r="O220" i="9" s="1"/>
  <c r="V219" i="9"/>
  <c r="V220" i="9" s="1"/>
  <c r="U219" i="9"/>
  <c r="U220" i="9" s="1"/>
  <c r="AF219" i="9"/>
  <c r="AF220" i="9" s="1"/>
  <c r="AB219" i="9"/>
  <c r="AB220" i="9" s="1"/>
  <c r="M219" i="9"/>
  <c r="M220" i="9" s="1"/>
  <c r="AA219" i="9"/>
  <c r="AA220" i="9" s="1"/>
  <c r="R219" i="9"/>
  <c r="R220" i="9" s="1"/>
  <c r="AE211" i="9"/>
  <c r="AE212" i="9" s="1"/>
  <c r="X211" i="9"/>
  <c r="X212" i="9" s="1"/>
  <c r="Q211" i="9"/>
  <c r="Q212" i="9" s="1"/>
  <c r="AB211" i="9"/>
  <c r="AB212" i="9" s="1"/>
  <c r="S211" i="9"/>
  <c r="S212" i="9" s="1"/>
  <c r="W211" i="9"/>
  <c r="W212" i="9" s="1"/>
  <c r="T211" i="9"/>
  <c r="T212" i="9" s="1"/>
  <c r="AF211" i="9"/>
  <c r="AF212" i="9" s="1"/>
  <c r="P211" i="9"/>
  <c r="P212" i="9" s="1"/>
  <c r="AC211" i="9"/>
  <c r="AC212" i="9" s="1"/>
  <c r="U211" i="9"/>
  <c r="U212" i="9" s="1"/>
  <c r="O211" i="9"/>
  <c r="O212" i="9" s="1"/>
  <c r="M211" i="9"/>
  <c r="M212" i="9" s="1"/>
  <c r="Y211" i="9"/>
  <c r="Y212" i="9" s="1"/>
  <c r="V211" i="9"/>
  <c r="V212" i="9" s="1"/>
  <c r="AD211" i="9"/>
  <c r="AD212" i="9" s="1"/>
  <c r="N211" i="9"/>
  <c r="N212" i="9" s="1"/>
  <c r="AA211" i="9"/>
  <c r="AA212" i="9" s="1"/>
  <c r="Z211" i="9"/>
  <c r="Z212" i="9" s="1"/>
  <c r="R211" i="9"/>
  <c r="R212" i="9" s="1"/>
  <c r="Y203" i="9"/>
  <c r="Y204" i="9" s="1"/>
  <c r="R203" i="9"/>
  <c r="R204" i="9" s="1"/>
  <c r="AF203" i="9"/>
  <c r="AF204" i="9" s="1"/>
  <c r="P203" i="9"/>
  <c r="P204" i="9" s="1"/>
  <c r="V203" i="9"/>
  <c r="V204" i="9" s="1"/>
  <c r="Q203" i="9"/>
  <c r="Q204" i="9" s="1"/>
  <c r="S203" i="9"/>
  <c r="S204" i="9" s="1"/>
  <c r="AE203" i="9"/>
  <c r="AE204" i="9" s="1"/>
  <c r="N203" i="9"/>
  <c r="N204" i="9" s="1"/>
  <c r="U203" i="9"/>
  <c r="U204" i="9" s="1"/>
  <c r="AD203" i="9"/>
  <c r="AD204" i="9" s="1"/>
  <c r="AA203" i="9"/>
  <c r="AA204" i="9" s="1"/>
  <c r="Z203" i="9"/>
  <c r="Z204" i="9" s="1"/>
  <c r="AB203" i="9"/>
  <c r="AB204" i="9" s="1"/>
  <c r="O203" i="9"/>
  <c r="O204" i="9" s="1"/>
  <c r="AC203" i="9"/>
  <c r="AC204" i="9" s="1"/>
  <c r="X203" i="9"/>
  <c r="X204" i="9" s="1"/>
  <c r="W203" i="9"/>
  <c r="W204" i="9" s="1"/>
  <c r="T203" i="9"/>
  <c r="T204" i="9" s="1"/>
  <c r="P195" i="9"/>
  <c r="P196" i="9" s="1"/>
  <c r="U195" i="9"/>
  <c r="U196" i="9" s="1"/>
  <c r="AC195" i="9"/>
  <c r="AC196" i="9" s="1"/>
  <c r="AF195" i="9"/>
  <c r="AF196" i="9" s="1"/>
  <c r="Y195" i="9"/>
  <c r="Y196" i="9" s="1"/>
  <c r="R195" i="9"/>
  <c r="R196" i="9" s="1"/>
  <c r="X195" i="9"/>
  <c r="X196" i="9" s="1"/>
  <c r="S195" i="9"/>
  <c r="S196" i="9" s="1"/>
  <c r="AB195" i="9"/>
  <c r="AB196" i="9" s="1"/>
  <c r="AE195" i="9"/>
  <c r="AE196" i="9" s="1"/>
  <c r="V195" i="9"/>
  <c r="V196" i="9" s="1"/>
  <c r="Z195" i="9"/>
  <c r="Z196" i="9" s="1"/>
  <c r="Q195" i="9"/>
  <c r="Q196" i="9" s="1"/>
  <c r="O195" i="9"/>
  <c r="O196" i="9" s="1"/>
  <c r="W195" i="9"/>
  <c r="W196" i="9" s="1"/>
  <c r="AD195" i="9"/>
  <c r="AD196" i="9" s="1"/>
  <c r="T195" i="9"/>
  <c r="T196" i="9" s="1"/>
  <c r="AA195" i="9"/>
  <c r="AA196" i="9" s="1"/>
  <c r="AE187" i="9"/>
  <c r="AE188" i="9" s="1"/>
  <c r="AC187" i="9"/>
  <c r="AC188" i="9" s="1"/>
  <c r="Y187" i="9"/>
  <c r="Y188" i="9" s="1"/>
  <c r="U187" i="9"/>
  <c r="U188" i="9" s="1"/>
  <c r="AB187" i="9"/>
  <c r="AB188" i="9" s="1"/>
  <c r="T187" i="9"/>
  <c r="T188" i="9" s="1"/>
  <c r="AF187" i="9"/>
  <c r="AF188" i="9" s="1"/>
  <c r="P187" i="9"/>
  <c r="P188" i="9" s="1"/>
  <c r="X187" i="9"/>
  <c r="X188" i="9" s="1"/>
  <c r="W187" i="9"/>
  <c r="W188" i="9" s="1"/>
  <c r="AA187" i="9"/>
  <c r="AA188" i="9" s="1"/>
  <c r="S187" i="9"/>
  <c r="S188" i="9" s="1"/>
  <c r="AD187" i="9"/>
  <c r="AD188" i="9" s="1"/>
  <c r="R187" i="9"/>
  <c r="R188" i="9" s="1"/>
  <c r="V187" i="9"/>
  <c r="V188" i="9" s="1"/>
  <c r="Z187" i="9"/>
  <c r="Z188" i="9" s="1"/>
  <c r="Q187" i="9"/>
  <c r="Q188" i="9" s="1"/>
  <c r="AE179" i="9"/>
  <c r="AE180" i="9" s="1"/>
  <c r="AA179" i="9"/>
  <c r="AA180" i="9" s="1"/>
  <c r="X179" i="9"/>
  <c r="X180" i="9" s="1"/>
  <c r="Y179" i="9"/>
  <c r="Y180" i="9" s="1"/>
  <c r="AD179" i="9"/>
  <c r="AD180" i="9" s="1"/>
  <c r="R179" i="9"/>
  <c r="R180" i="9" s="1"/>
  <c r="W179" i="9"/>
  <c r="W180" i="9" s="1"/>
  <c r="V179" i="9"/>
  <c r="V180" i="9" s="1"/>
  <c r="Z179" i="9"/>
  <c r="Z180" i="9" s="1"/>
  <c r="S179" i="9"/>
  <c r="S180" i="9" s="1"/>
  <c r="AF179" i="9"/>
  <c r="AF180" i="9" s="1"/>
  <c r="AC179" i="9"/>
  <c r="AC180" i="9" s="1"/>
  <c r="AB179" i="9"/>
  <c r="AB180" i="9" s="1"/>
  <c r="U179" i="9"/>
  <c r="U180" i="9" s="1"/>
  <c r="Q179" i="9"/>
  <c r="Q180" i="9" s="1"/>
  <c r="T179" i="9"/>
  <c r="T180" i="9" s="1"/>
  <c r="W171" i="9"/>
  <c r="W172" i="9" s="1"/>
  <c r="AA171" i="9"/>
  <c r="AA172" i="9" s="1"/>
  <c r="S171" i="9"/>
  <c r="S172" i="9" s="1"/>
  <c r="AC171" i="9"/>
  <c r="AC172" i="9" s="1"/>
  <c r="X171" i="9"/>
  <c r="X172" i="9" s="1"/>
  <c r="V171" i="9"/>
  <c r="V172" i="9" s="1"/>
  <c r="Y171" i="9"/>
  <c r="Y172" i="9" s="1"/>
  <c r="R171" i="9"/>
  <c r="R172" i="9" s="1"/>
  <c r="T171" i="9"/>
  <c r="T172" i="9" s="1"/>
  <c r="AF171" i="9"/>
  <c r="AF172" i="9" s="1"/>
  <c r="AD171" i="9"/>
  <c r="AD172" i="9" s="1"/>
  <c r="U171" i="9"/>
  <c r="U172" i="9" s="1"/>
  <c r="AE171" i="9"/>
  <c r="AE172" i="9" s="1"/>
  <c r="Z171" i="9"/>
  <c r="Z172" i="9" s="1"/>
  <c r="AB171" i="9"/>
  <c r="AB172" i="9" s="1"/>
  <c r="Y163" i="9"/>
  <c r="Y164" i="9" s="1"/>
  <c r="X163" i="9"/>
  <c r="X164" i="9" s="1"/>
  <c r="T163" i="9"/>
  <c r="T164" i="9" s="1"/>
  <c r="U163" i="9"/>
  <c r="U164" i="9" s="1"/>
  <c r="AD163" i="9"/>
  <c r="AD164" i="9" s="1"/>
  <c r="V163" i="9"/>
  <c r="V164" i="9" s="1"/>
  <c r="AE163" i="9"/>
  <c r="AE164" i="9" s="1"/>
  <c r="AC163" i="9"/>
  <c r="AC164" i="9" s="1"/>
  <c r="Z163" i="9"/>
  <c r="Z164" i="9" s="1"/>
  <c r="AF163" i="9"/>
  <c r="AF164" i="9" s="1"/>
  <c r="W163" i="9"/>
  <c r="W164" i="9" s="1"/>
  <c r="S163" i="9"/>
  <c r="S164" i="9" s="1"/>
  <c r="AA163" i="9"/>
  <c r="AA164" i="9" s="1"/>
  <c r="AB163" i="9"/>
  <c r="AB164" i="9" s="1"/>
  <c r="V155" i="9"/>
  <c r="V156" i="9" s="1"/>
  <c r="Y155" i="9"/>
  <c r="Y156" i="9" s="1"/>
  <c r="AF155" i="9"/>
  <c r="AF156" i="9" s="1"/>
  <c r="U155" i="9"/>
  <c r="U156" i="9" s="1"/>
  <c r="AC155" i="9"/>
  <c r="AC156" i="9" s="1"/>
  <c r="AA155" i="9"/>
  <c r="AA156" i="9" s="1"/>
  <c r="AB155" i="9"/>
  <c r="AB156" i="9" s="1"/>
  <c r="AD155" i="9"/>
  <c r="AD156" i="9" s="1"/>
  <c r="T155" i="9"/>
  <c r="T156" i="9" s="1"/>
  <c r="X155" i="9"/>
  <c r="X156" i="9" s="1"/>
  <c r="AE155" i="9"/>
  <c r="AE156" i="9" s="1"/>
  <c r="Z155" i="9"/>
  <c r="Z156" i="9" s="1"/>
  <c r="W155" i="9"/>
  <c r="W156" i="9" s="1"/>
  <c r="V147" i="9"/>
  <c r="V148" i="9" s="1"/>
  <c r="AC147" i="9"/>
  <c r="AC148" i="9" s="1"/>
  <c r="AB147" i="9"/>
  <c r="AB148" i="9" s="1"/>
  <c r="AD147" i="9"/>
  <c r="AD148" i="9" s="1"/>
  <c r="AA147" i="9"/>
  <c r="AA148" i="9" s="1"/>
  <c r="Z147" i="9"/>
  <c r="Z148" i="9" s="1"/>
  <c r="U147" i="9"/>
  <c r="U148" i="9" s="1"/>
  <c r="AF147" i="9"/>
  <c r="AF148" i="9" s="1"/>
  <c r="AE147" i="9"/>
  <c r="AE148" i="9" s="1"/>
  <c r="W147" i="9"/>
  <c r="W148" i="9" s="1"/>
  <c r="X147" i="9"/>
  <c r="X148" i="9" s="1"/>
  <c r="Y147" i="9"/>
  <c r="Y148" i="9" s="1"/>
  <c r="AE139" i="9"/>
  <c r="AE140" i="9" s="1"/>
  <c r="V139" i="9"/>
  <c r="V140" i="9" s="1"/>
  <c r="AB139" i="9"/>
  <c r="AB140" i="9" s="1"/>
  <c r="AD139" i="9"/>
  <c r="AD140" i="9" s="1"/>
  <c r="AF139" i="9"/>
  <c r="AF140" i="9" s="1"/>
  <c r="Y139" i="9"/>
  <c r="Y140" i="9" s="1"/>
  <c r="Z139" i="9"/>
  <c r="Z140" i="9" s="1"/>
  <c r="AC139" i="9"/>
  <c r="AC140" i="9" s="1"/>
  <c r="X139" i="9"/>
  <c r="X140" i="9" s="1"/>
  <c r="W139" i="9"/>
  <c r="W140" i="9" s="1"/>
  <c r="AA139" i="9"/>
  <c r="AA140" i="9" s="1"/>
  <c r="AA131" i="9"/>
  <c r="AA132" i="9" s="1"/>
  <c r="AD131" i="9"/>
  <c r="AD132" i="9" s="1"/>
  <c r="Z131" i="9"/>
  <c r="Z132" i="9" s="1"/>
  <c r="AB131" i="9"/>
  <c r="AB132" i="9" s="1"/>
  <c r="AE131" i="9"/>
  <c r="AE132" i="9" s="1"/>
  <c r="Y131" i="9"/>
  <c r="Y132" i="9" s="1"/>
  <c r="X131" i="9"/>
  <c r="X132" i="9" s="1"/>
  <c r="AF131" i="9"/>
  <c r="AF132" i="9" s="1"/>
  <c r="W131" i="9"/>
  <c r="W132" i="9" s="1"/>
  <c r="AC131" i="9"/>
  <c r="AC132" i="9" s="1"/>
  <c r="AA123" i="9"/>
  <c r="AA124" i="9" s="1"/>
  <c r="AE123" i="9"/>
  <c r="AE124" i="9" s="1"/>
  <c r="Y123" i="9"/>
  <c r="Y124" i="9" s="1"/>
  <c r="AC123" i="9"/>
  <c r="AC124" i="9" s="1"/>
  <c r="Z123" i="9"/>
  <c r="Z124" i="9" s="1"/>
  <c r="X123" i="9"/>
  <c r="X124" i="9" s="1"/>
  <c r="AF123" i="9"/>
  <c r="AF124" i="9" s="1"/>
  <c r="AD123" i="9"/>
  <c r="AD124" i="9" s="1"/>
  <c r="AB123" i="9"/>
  <c r="AB124" i="9" s="1"/>
  <c r="AE115" i="9"/>
  <c r="AE116" i="9" s="1"/>
  <c r="AD115" i="9"/>
  <c r="AD116" i="9" s="1"/>
  <c r="Z115" i="9"/>
  <c r="Z116" i="9" s="1"/>
  <c r="AB115" i="9"/>
  <c r="AB116" i="9" s="1"/>
  <c r="AC115" i="9"/>
  <c r="AC116" i="9" s="1"/>
  <c r="AF115" i="9"/>
  <c r="AF116" i="9" s="1"/>
  <c r="AA115" i="9"/>
  <c r="AA116" i="9" s="1"/>
  <c r="Y115" i="9"/>
  <c r="Y116" i="9" s="1"/>
  <c r="AE107" i="9"/>
  <c r="AE108" i="9" s="1"/>
  <c r="AD107" i="9"/>
  <c r="AD108" i="9" s="1"/>
  <c r="AC107" i="9"/>
  <c r="AC108" i="9" s="1"/>
  <c r="AA107" i="9"/>
  <c r="AA108" i="9" s="1"/>
  <c r="AB107" i="9"/>
  <c r="AB108" i="9" s="1"/>
  <c r="AF107" i="9"/>
  <c r="AF108" i="9" s="1"/>
  <c r="Z107" i="9"/>
  <c r="Z108" i="9" s="1"/>
  <c r="AE99" i="9"/>
  <c r="AE100" i="9" s="1"/>
  <c r="AB99" i="9"/>
  <c r="AB100" i="9" s="1"/>
  <c r="AD99" i="9"/>
  <c r="AD100" i="9" s="1"/>
  <c r="AA99" i="9"/>
  <c r="AA100" i="9" s="1"/>
  <c r="AF99" i="9"/>
  <c r="AF100" i="9" s="1"/>
  <c r="AC99" i="9"/>
  <c r="AC100" i="9" s="1"/>
  <c r="AD91" i="9"/>
  <c r="AD92" i="9" s="1"/>
  <c r="AF91" i="9"/>
  <c r="AF92" i="9" s="1"/>
  <c r="AB91" i="9"/>
  <c r="AB92" i="9" s="1"/>
  <c r="AE91" i="9"/>
  <c r="AE92" i="9" s="1"/>
  <c r="AC91" i="9"/>
  <c r="AC92" i="9" s="1"/>
  <c r="AE83" i="9"/>
  <c r="AE84" i="9" s="1"/>
  <c r="AF83" i="9"/>
  <c r="AF84" i="9" s="1"/>
  <c r="AD83" i="9"/>
  <c r="AD84" i="9" s="1"/>
  <c r="AC83" i="9"/>
  <c r="AC84" i="9" s="1"/>
  <c r="AE75" i="9"/>
  <c r="AE76" i="9" s="1"/>
  <c r="AF75" i="9"/>
  <c r="AF76" i="9" s="1"/>
  <c r="AD75" i="9"/>
  <c r="AD76" i="9" s="1"/>
  <c r="AF67" i="9"/>
  <c r="AF68" i="9" s="1"/>
  <c r="AE67" i="9"/>
  <c r="AE68" i="9" s="1"/>
  <c r="AF59" i="9"/>
  <c r="AF60" i="9" s="1"/>
  <c r="BP61" i="7" l="1"/>
  <c r="AG9" i="4"/>
  <c r="AG14" i="4" s="1"/>
  <c r="AG25" i="4"/>
  <c r="AG26" i="4" s="1"/>
  <c r="I15" i="4"/>
  <c r="BH18" i="7"/>
  <c r="BH104" i="7" s="1"/>
  <c r="D243" i="9"/>
  <c r="D244" i="9" s="1"/>
  <c r="B26" i="6"/>
  <c r="BQ61" i="7" l="1"/>
  <c r="AG12" i="4"/>
  <c r="AG11" i="4"/>
  <c r="J15" i="4"/>
  <c r="BI18" i="7"/>
  <c r="BI104" i="7" s="1"/>
  <c r="BR61" i="7" l="1"/>
  <c r="AH9" i="4"/>
  <c r="AH14" i="4" s="1"/>
  <c r="K15" i="4"/>
  <c r="BJ18" i="7"/>
  <c r="BJ104" i="7" s="1"/>
  <c r="BS61" i="7" l="1"/>
  <c r="AH11" i="4"/>
  <c r="AH12" i="4"/>
  <c r="AH25" i="4"/>
  <c r="AH26" i="4" s="1"/>
  <c r="L15" i="4"/>
  <c r="BK18" i="7"/>
  <c r="BK104" i="7" s="1"/>
  <c r="BT61" i="7" l="1"/>
  <c r="M15" i="4"/>
  <c r="N15" i="4" s="1"/>
  <c r="BL18" i="7"/>
  <c r="BL104" i="7" s="1"/>
  <c r="BU61" i="7" l="1"/>
  <c r="AI9" i="4"/>
  <c r="O15" i="4"/>
  <c r="BM18" i="7"/>
  <c r="BM104" i="7" s="1"/>
  <c r="BV61" i="7" l="1"/>
  <c r="AJ25" i="4"/>
  <c r="AJ26" i="4" s="1"/>
  <c r="AI12" i="4"/>
  <c r="AI14" i="4"/>
  <c r="AI11" i="4"/>
  <c r="AI25" i="4"/>
  <c r="AI26" i="4" s="1"/>
  <c r="P15" i="4"/>
  <c r="Q15" i="4" s="1"/>
  <c r="R15" i="4" s="1"/>
  <c r="S15" i="4" s="1"/>
  <c r="T15" i="4" s="1"/>
  <c r="U15" i="4" s="1"/>
  <c r="V15" i="4" s="1"/>
  <c r="W15" i="4" s="1"/>
  <c r="X15" i="4" s="1"/>
  <c r="BN18" i="7"/>
  <c r="BN104" i="7" s="1"/>
  <c r="BW61" i="7" l="1"/>
  <c r="AJ9" i="4"/>
  <c r="AJ12" i="4" s="1"/>
  <c r="AL9" i="4"/>
  <c r="Y15" i="4"/>
  <c r="BO18" i="7"/>
  <c r="BO104" i="7" s="1"/>
  <c r="BX61" i="7" l="1"/>
  <c r="AJ11" i="4"/>
  <c r="AK9" i="4"/>
  <c r="AK12" i="4" s="1"/>
  <c r="AJ14" i="4"/>
  <c r="AL11" i="4"/>
  <c r="Z15" i="4"/>
  <c r="AL12" i="4"/>
  <c r="AL14" i="4"/>
  <c r="BP18" i="7"/>
  <c r="BP104" i="7" s="1"/>
  <c r="BY61" i="7" l="1"/>
  <c r="AK14" i="4"/>
  <c r="AK25" i="4"/>
  <c r="AK26" i="4" s="1"/>
  <c r="AL25" i="4"/>
  <c r="AL26" i="4" s="1"/>
  <c r="AA15" i="4"/>
  <c r="BQ18" i="7"/>
  <c r="BQ104" i="7" s="1"/>
  <c r="BZ61" i="7" l="1"/>
  <c r="AK11" i="4"/>
  <c r="AM9" i="4"/>
  <c r="AM12" i="4" s="1"/>
  <c r="AB15" i="4"/>
  <c r="BR18" i="7"/>
  <c r="BR104" i="7" s="1"/>
  <c r="CA61" i="7" l="1"/>
  <c r="AM14" i="4"/>
  <c r="AM11" i="4"/>
  <c r="AC15" i="4"/>
  <c r="BS18" i="7"/>
  <c r="BS104" i="7" s="1"/>
  <c r="AM25" i="4" l="1"/>
  <c r="AM26" i="4" s="1"/>
  <c r="B8" i="4"/>
  <c r="AO9" i="4"/>
  <c r="AO14" i="4" s="1"/>
  <c r="AN25" i="4"/>
  <c r="AN26" i="4" s="1"/>
  <c r="AN9" i="4"/>
  <c r="AN12" i="4" s="1"/>
  <c r="AD15" i="4"/>
  <c r="BT18" i="7"/>
  <c r="BT104" i="7" s="1"/>
  <c r="C60" i="4" l="1"/>
  <c r="C42" i="4" s="1"/>
  <c r="M4" i="5"/>
  <c r="AN11" i="4"/>
  <c r="AO11" i="4"/>
  <c r="AO12" i="4"/>
  <c r="AO25" i="4"/>
  <c r="AO26" i="4" s="1"/>
  <c r="C43" i="4" s="1"/>
  <c r="AN14" i="4"/>
  <c r="F18" i="4" s="1"/>
  <c r="AE15" i="4"/>
  <c r="AF15" i="4" s="1"/>
  <c r="AG15" i="4" s="1"/>
  <c r="AH15" i="4" s="1"/>
  <c r="AI15" i="4" s="1"/>
  <c r="AJ15" i="4" s="1"/>
  <c r="AK15" i="4" s="1"/>
  <c r="AL15" i="4" s="1"/>
  <c r="AM15" i="4" s="1"/>
  <c r="BU18" i="7"/>
  <c r="BU104" i="7" s="1"/>
  <c r="C45" i="4" l="1"/>
  <c r="AN15" i="4"/>
  <c r="AO15" i="4" s="1"/>
  <c r="K18" i="4"/>
  <c r="N16" i="4" s="1"/>
  <c r="O50" i="4"/>
  <c r="BV18" i="7"/>
  <c r="BV104" i="7" s="1"/>
  <c r="X16" i="4" l="1"/>
  <c r="AH16" i="4"/>
  <c r="AK17" i="4"/>
  <c r="AG17" i="4"/>
  <c r="AH17" i="4"/>
  <c r="AG16" i="4"/>
  <c r="AJ16" i="4"/>
  <c r="AF17" i="4"/>
  <c r="AK16" i="4"/>
  <c r="AJ17" i="4"/>
  <c r="AF16" i="4"/>
  <c r="AL17" i="4"/>
  <c r="AM17" i="4"/>
  <c r="AD16" i="4"/>
  <c r="AL16" i="4"/>
  <c r="AI16" i="4"/>
  <c r="AM16" i="4"/>
  <c r="AI17" i="4"/>
  <c r="I17" i="4"/>
  <c r="E16" i="4"/>
  <c r="W17" i="4"/>
  <c r="F16" i="4"/>
  <c r="G17" i="4"/>
  <c r="K17" i="4"/>
  <c r="F17" i="4"/>
  <c r="J17" i="4"/>
  <c r="C17" i="4"/>
  <c r="J16" i="4"/>
  <c r="I16" i="4"/>
  <c r="C16" i="4"/>
  <c r="G16" i="4"/>
  <c r="H16" i="4"/>
  <c r="D16" i="4"/>
  <c r="K16" i="4"/>
  <c r="E17" i="4"/>
  <c r="Z16" i="4"/>
  <c r="H17" i="4"/>
  <c r="D17" i="4"/>
  <c r="P17" i="4"/>
  <c r="AO17" i="4"/>
  <c r="W16" i="4"/>
  <c r="S17" i="4"/>
  <c r="AE16" i="4"/>
  <c r="R17" i="4"/>
  <c r="AD17" i="4"/>
  <c r="M16" i="4"/>
  <c r="R16" i="4"/>
  <c r="AB17" i="4"/>
  <c r="U16" i="4"/>
  <c r="O17" i="4"/>
  <c r="AA17" i="4"/>
  <c r="V17" i="4"/>
  <c r="O16" i="4"/>
  <c r="AA16" i="4"/>
  <c r="T16" i="4"/>
  <c r="M17" i="4"/>
  <c r="AE17" i="4"/>
  <c r="Z17" i="4"/>
  <c r="S16" i="4"/>
  <c r="L16" i="4"/>
  <c r="AO16" i="4"/>
  <c r="AN17" i="4"/>
  <c r="AN16" i="4"/>
  <c r="AB16" i="4"/>
  <c r="X17" i="4"/>
  <c r="T17" i="4"/>
  <c r="P16" i="4"/>
  <c r="L17" i="4"/>
  <c r="AC16" i="4"/>
  <c r="Y17" i="4"/>
  <c r="V16" i="4"/>
  <c r="Q17" i="4"/>
  <c r="N17" i="4"/>
  <c r="N21" i="4" s="1"/>
  <c r="N71" i="5" s="1"/>
  <c r="AC17" i="4"/>
  <c r="Y16" i="4"/>
  <c r="U17" i="4"/>
  <c r="Q16" i="4"/>
  <c r="J19" i="4"/>
  <c r="J51" i="5" s="1"/>
  <c r="J20" i="4"/>
  <c r="J61" i="5" s="1"/>
  <c r="C19" i="4"/>
  <c r="C51" i="5" s="1"/>
  <c r="C20" i="4"/>
  <c r="C61" i="5" s="1"/>
  <c r="G20" i="4"/>
  <c r="G61" i="5" s="1"/>
  <c r="G19" i="4"/>
  <c r="G51" i="5" s="1"/>
  <c r="D19" i="4"/>
  <c r="D51" i="5" s="1"/>
  <c r="D20" i="4"/>
  <c r="D61" i="5" s="1"/>
  <c r="I20" i="4"/>
  <c r="I61" i="5" s="1"/>
  <c r="F19" i="4"/>
  <c r="F51" i="5" s="1"/>
  <c r="H20" i="4"/>
  <c r="H61" i="5" s="1"/>
  <c r="H19" i="4"/>
  <c r="H51" i="5" s="1"/>
  <c r="I19" i="4"/>
  <c r="I51" i="5" s="1"/>
  <c r="E20" i="4"/>
  <c r="E61" i="5" s="1"/>
  <c r="K20" i="4"/>
  <c r="K61" i="5" s="1"/>
  <c r="F20" i="4"/>
  <c r="F61" i="5" s="1"/>
  <c r="K19" i="4"/>
  <c r="K51" i="5" s="1"/>
  <c r="E19" i="4"/>
  <c r="E51" i="5" s="1"/>
  <c r="X19" i="4"/>
  <c r="X51" i="5" s="1"/>
  <c r="AK19" i="4"/>
  <c r="AK51" i="5" s="1"/>
  <c r="AL19" i="4"/>
  <c r="AL51" i="5" s="1"/>
  <c r="AB19" i="4"/>
  <c r="AB51" i="5" s="1"/>
  <c r="S20" i="4"/>
  <c r="S61" i="5" s="1"/>
  <c r="O20" i="4"/>
  <c r="O61" i="5" s="1"/>
  <c r="R20" i="4"/>
  <c r="R61" i="5" s="1"/>
  <c r="Q20" i="4"/>
  <c r="Q61" i="5" s="1"/>
  <c r="AH20" i="4"/>
  <c r="AH61" i="5" s="1"/>
  <c r="AL20" i="4"/>
  <c r="AL61" i="5" s="1"/>
  <c r="T20" i="4"/>
  <c r="T61" i="5" s="1"/>
  <c r="T19" i="4"/>
  <c r="T51" i="5" s="1"/>
  <c r="L20" i="4"/>
  <c r="L61" i="5" s="1"/>
  <c r="Z19" i="4"/>
  <c r="Z51" i="5" s="1"/>
  <c r="P19" i="4"/>
  <c r="P51" i="5" s="1"/>
  <c r="AM19" i="4"/>
  <c r="AM51" i="5" s="1"/>
  <c r="M20" i="4"/>
  <c r="M61" i="5" s="1"/>
  <c r="AI19" i="4"/>
  <c r="AI51" i="5" s="1"/>
  <c r="AG20" i="4"/>
  <c r="AG61" i="5" s="1"/>
  <c r="W19" i="4"/>
  <c r="W51" i="5" s="1"/>
  <c r="U19" i="4"/>
  <c r="U51" i="5" s="1"/>
  <c r="M19" i="4"/>
  <c r="M51" i="5" s="1"/>
  <c r="R19" i="4"/>
  <c r="R51" i="5" s="1"/>
  <c r="Y20" i="4"/>
  <c r="Y61" i="5" s="1"/>
  <c r="AI20" i="4"/>
  <c r="AI61" i="5" s="1"/>
  <c r="AM20" i="4"/>
  <c r="AM61" i="5" s="1"/>
  <c r="AC19" i="4"/>
  <c r="AC51" i="5" s="1"/>
  <c r="U20" i="4"/>
  <c r="U61" i="5" s="1"/>
  <c r="AE19" i="4"/>
  <c r="AE51" i="5" s="1"/>
  <c r="AF19" i="4"/>
  <c r="AF51" i="5" s="1"/>
  <c r="AN19" i="4"/>
  <c r="AN51" i="5" s="1"/>
  <c r="V20" i="4"/>
  <c r="V61" i="5" s="1"/>
  <c r="Q19" i="4"/>
  <c r="Q51" i="5" s="1"/>
  <c r="AC20" i="4"/>
  <c r="AC61" i="5" s="1"/>
  <c r="X20" i="4"/>
  <c r="X61" i="5" s="1"/>
  <c r="AD20" i="4"/>
  <c r="AD61" i="5" s="1"/>
  <c r="AA19" i="4"/>
  <c r="AA51" i="5" s="1"/>
  <c r="P20" i="4"/>
  <c r="P61" i="5" s="1"/>
  <c r="AF20" i="4"/>
  <c r="AF61" i="5" s="1"/>
  <c r="AJ19" i="4"/>
  <c r="AJ51" i="5" s="1"/>
  <c r="AN20" i="4"/>
  <c r="AN61" i="5" s="1"/>
  <c r="S19" i="4"/>
  <c r="S51" i="5" s="1"/>
  <c r="N19" i="4"/>
  <c r="N51" i="5" s="1"/>
  <c r="AJ20" i="4"/>
  <c r="AJ61" i="5" s="1"/>
  <c r="W20" i="4"/>
  <c r="W61" i="5" s="1"/>
  <c r="AO19" i="4"/>
  <c r="AO51" i="5" s="1"/>
  <c r="AB20" i="4"/>
  <c r="AB61" i="5" s="1"/>
  <c r="V19" i="4"/>
  <c r="V51" i="5" s="1"/>
  <c r="AE20" i="4"/>
  <c r="AE61" i="5" s="1"/>
  <c r="AD19" i="4"/>
  <c r="AD51" i="5" s="1"/>
  <c r="Y19" i="4"/>
  <c r="Y51" i="5" s="1"/>
  <c r="AG19" i="4"/>
  <c r="AG51" i="5" s="1"/>
  <c r="AK20" i="4"/>
  <c r="AK61" i="5" s="1"/>
  <c r="AO20" i="4"/>
  <c r="AO61" i="5" s="1"/>
  <c r="L19" i="4"/>
  <c r="L51" i="5" s="1"/>
  <c r="O19" i="4"/>
  <c r="O51" i="5" s="1"/>
  <c r="Z20" i="4"/>
  <c r="Z61" i="5" s="1"/>
  <c r="N20" i="4"/>
  <c r="N61" i="5" s="1"/>
  <c r="AH19" i="4"/>
  <c r="AH51" i="5" s="1"/>
  <c r="AA20" i="4"/>
  <c r="AA61" i="5" s="1"/>
  <c r="BW18" i="7"/>
  <c r="BW104" i="7" s="1"/>
  <c r="X22" i="4" l="1"/>
  <c r="X81" i="5" s="1"/>
  <c r="AF21" i="4"/>
  <c r="AF71" i="5" s="1"/>
  <c r="AI21" i="4"/>
  <c r="AI71" i="5" s="1"/>
  <c r="AH22" i="4"/>
  <c r="AH81" i="5" s="1"/>
  <c r="AL21" i="4"/>
  <c r="AL71" i="5" s="1"/>
  <c r="AF22" i="4"/>
  <c r="AF81" i="5" s="1"/>
  <c r="AK21" i="4"/>
  <c r="AK71" i="5" s="1"/>
  <c r="AI22" i="4"/>
  <c r="AI81" i="5" s="1"/>
  <c r="AK22" i="4"/>
  <c r="AK81" i="5" s="1"/>
  <c r="AH21" i="4"/>
  <c r="AH71" i="5" s="1"/>
  <c r="AM21" i="4"/>
  <c r="AM71" i="5" s="1"/>
  <c r="AG21" i="4"/>
  <c r="AG71" i="5" s="1"/>
  <c r="AM22" i="4"/>
  <c r="AM81" i="5" s="1"/>
  <c r="AL22" i="4"/>
  <c r="AL81" i="5" s="1"/>
  <c r="AJ21" i="4"/>
  <c r="AJ71" i="5" s="1"/>
  <c r="AG22" i="4"/>
  <c r="AG81" i="5" s="1"/>
  <c r="AJ22" i="4"/>
  <c r="AJ81" i="5" s="1"/>
  <c r="AD22" i="4"/>
  <c r="AD81" i="5" s="1"/>
  <c r="I21" i="4"/>
  <c r="I71" i="5" s="1"/>
  <c r="W21" i="4"/>
  <c r="W71" i="5" s="1"/>
  <c r="E22" i="4"/>
  <c r="E81" i="5" s="1"/>
  <c r="F22" i="4"/>
  <c r="F81" i="5" s="1"/>
  <c r="C21" i="4"/>
  <c r="C71" i="5" s="1"/>
  <c r="G22" i="4"/>
  <c r="G81" i="5" s="1"/>
  <c r="G21" i="4"/>
  <c r="G71" i="5" s="1"/>
  <c r="K21" i="4"/>
  <c r="K71" i="5" s="1"/>
  <c r="H21" i="4"/>
  <c r="H71" i="5" s="1"/>
  <c r="J21" i="4"/>
  <c r="J71" i="5" s="1"/>
  <c r="F21" i="4"/>
  <c r="F71" i="5" s="1"/>
  <c r="D21" i="4"/>
  <c r="D71" i="5" s="1"/>
  <c r="E21" i="4"/>
  <c r="E71" i="5" s="1"/>
  <c r="C22" i="4"/>
  <c r="C81" i="5" s="1"/>
  <c r="H22" i="4"/>
  <c r="H81" i="5" s="1"/>
  <c r="J22" i="4"/>
  <c r="J81" i="5" s="1"/>
  <c r="K22" i="4"/>
  <c r="K81" i="5" s="1"/>
  <c r="D22" i="4"/>
  <c r="D81" i="5" s="1"/>
  <c r="I22" i="4"/>
  <c r="I81" i="5" s="1"/>
  <c r="W22" i="4"/>
  <c r="W81" i="5" s="1"/>
  <c r="Z21" i="4"/>
  <c r="Z71" i="5" s="1"/>
  <c r="P22" i="4"/>
  <c r="P81" i="5" s="1"/>
  <c r="AO21" i="4"/>
  <c r="AO71" i="5" s="1"/>
  <c r="R22" i="4"/>
  <c r="R81" i="5" s="1"/>
  <c r="S22" i="4"/>
  <c r="S81" i="5" s="1"/>
  <c r="AE21" i="4"/>
  <c r="AE71" i="5" s="1"/>
  <c r="AD21" i="4"/>
  <c r="AD71" i="5" s="1"/>
  <c r="M21" i="4"/>
  <c r="M71" i="5" s="1"/>
  <c r="O22" i="4"/>
  <c r="O81" i="5" s="1"/>
  <c r="M22" i="4"/>
  <c r="M81" i="5" s="1"/>
  <c r="R21" i="4"/>
  <c r="R71" i="5" s="1"/>
  <c r="L21" i="4"/>
  <c r="L71" i="5" s="1"/>
  <c r="AE22" i="4"/>
  <c r="AE81" i="5" s="1"/>
  <c r="Z22" i="4"/>
  <c r="Z81" i="5" s="1"/>
  <c r="AN21" i="4"/>
  <c r="AN71" i="5" s="1"/>
  <c r="AA21" i="4"/>
  <c r="AA71" i="5" s="1"/>
  <c r="S21" i="4"/>
  <c r="S71" i="5" s="1"/>
  <c r="T22" i="4"/>
  <c r="T81" i="5" s="1"/>
  <c r="U21" i="4"/>
  <c r="U71" i="5" s="1"/>
  <c r="V21" i="4"/>
  <c r="V71" i="5" s="1"/>
  <c r="AO22" i="4"/>
  <c r="AO81" i="5" s="1"/>
  <c r="AA22" i="4"/>
  <c r="AA81" i="5" s="1"/>
  <c r="AN22" i="4"/>
  <c r="AN81" i="5" s="1"/>
  <c r="O21" i="4"/>
  <c r="O71" i="5" s="1"/>
  <c r="AB21" i="4"/>
  <c r="AB71" i="5" s="1"/>
  <c r="T21" i="4"/>
  <c r="T71" i="5" s="1"/>
  <c r="AC21" i="4"/>
  <c r="AC71" i="5" s="1"/>
  <c r="AB22" i="4"/>
  <c r="AB81" i="5" s="1"/>
  <c r="AC22" i="4"/>
  <c r="AC81" i="5" s="1"/>
  <c r="U22" i="4"/>
  <c r="U81" i="5" s="1"/>
  <c r="Q21" i="4"/>
  <c r="Q71" i="5" s="1"/>
  <c r="Y21" i="4"/>
  <c r="Y71" i="5" s="1"/>
  <c r="X21" i="4"/>
  <c r="X71" i="5" s="1"/>
  <c r="L22" i="4"/>
  <c r="L81" i="5" s="1"/>
  <c r="Q22" i="4"/>
  <c r="Q81" i="5" s="1"/>
  <c r="N22" i="4"/>
  <c r="N81" i="5" s="1"/>
  <c r="P21" i="4"/>
  <c r="P71" i="5" s="1"/>
  <c r="V22" i="4"/>
  <c r="V81" i="5" s="1"/>
  <c r="Y22" i="4"/>
  <c r="Y81" i="5" s="1"/>
  <c r="BX18" i="7"/>
  <c r="BX104" i="7" s="1"/>
  <c r="BY18" i="7" l="1"/>
  <c r="BY104" i="7" s="1"/>
  <c r="BZ18" i="7" l="1"/>
  <c r="BZ104" i="7" s="1"/>
  <c r="CA18" i="7" l="1"/>
  <c r="CA104" i="7" s="1"/>
  <c r="B41" i="5" l="1"/>
  <c r="B17" i="6" s="1"/>
  <c r="C72" i="5" l="1"/>
  <c r="C42" i="5"/>
  <c r="C82" i="5" l="1"/>
  <c r="C62" i="5"/>
  <c r="C52" i="5"/>
  <c r="C41" i="5"/>
  <c r="D82" i="5" l="1"/>
  <c r="D62" i="5"/>
  <c r="D72" i="5"/>
  <c r="D42" i="5"/>
  <c r="D52" i="5" l="1"/>
  <c r="S41" i="5" l="1"/>
  <c r="AF41" i="5" l="1"/>
  <c r="V41" i="5"/>
  <c r="W41" i="5"/>
  <c r="AG41" i="5"/>
  <c r="X41" i="5"/>
  <c r="AE41" i="5"/>
  <c r="AB41" i="5"/>
  <c r="Y41" i="5"/>
  <c r="AA41" i="5"/>
  <c r="U41" i="5"/>
  <c r="AO41" i="5"/>
  <c r="AM41" i="5"/>
  <c r="AI41" i="5"/>
  <c r="AJ41" i="5"/>
  <c r="AN41" i="5"/>
  <c r="AL41" i="5"/>
  <c r="AK41" i="5"/>
  <c r="T41" i="5"/>
  <c r="P41" i="5"/>
  <c r="R41" i="5"/>
  <c r="Q41" i="5"/>
  <c r="G41" i="5"/>
  <c r="I41" i="5"/>
  <c r="F41" i="5"/>
  <c r="L41" i="5"/>
  <c r="H41" i="5"/>
  <c r="N41" i="5"/>
  <c r="D41" i="5"/>
  <c r="M41" i="5"/>
  <c r="J41" i="5"/>
  <c r="K41" i="5"/>
  <c r="E41" i="5"/>
  <c r="O41" i="5"/>
  <c r="AH41" i="5"/>
  <c r="E72" i="5" l="1"/>
  <c r="AD41" i="5"/>
  <c r="AC41" i="5"/>
  <c r="Z41" i="5"/>
  <c r="E42" i="5"/>
  <c r="F72" i="5" l="1"/>
  <c r="E62" i="5"/>
  <c r="E52" i="5"/>
  <c r="E82" i="5"/>
  <c r="E243" i="9"/>
  <c r="E244" i="9" s="1"/>
  <c r="E235" i="9"/>
  <c r="E236" i="9" s="1"/>
  <c r="F227" i="9"/>
  <c r="F228" i="9" s="1"/>
  <c r="F42" i="5"/>
  <c r="G42" i="5" s="1"/>
  <c r="F62" i="5" l="1"/>
  <c r="F82" i="5"/>
  <c r="G72" i="5"/>
  <c r="F52" i="5"/>
  <c r="G227" i="9"/>
  <c r="G228" i="9" s="1"/>
  <c r="F243" i="9"/>
  <c r="F244" i="9" s="1"/>
  <c r="H219" i="9"/>
  <c r="H220" i="9" s="1"/>
  <c r="H227" i="9"/>
  <c r="H228" i="9" s="1"/>
  <c r="G219" i="9"/>
  <c r="G220" i="9" s="1"/>
  <c r="F235" i="9"/>
  <c r="F236" i="9" s="1"/>
  <c r="H42" i="5"/>
  <c r="H72" i="5" l="1"/>
  <c r="G82" i="5"/>
  <c r="G52" i="5"/>
  <c r="G62" i="5"/>
  <c r="I219" i="9"/>
  <c r="I220" i="9" s="1"/>
  <c r="G243" i="9"/>
  <c r="G244" i="9" s="1"/>
  <c r="I227" i="9"/>
  <c r="I228" i="9" s="1"/>
  <c r="H211" i="9"/>
  <c r="H212" i="9" s="1"/>
  <c r="G235" i="9"/>
  <c r="G236" i="9" s="1"/>
  <c r="I211" i="9"/>
  <c r="I212" i="9" s="1"/>
  <c r="I42" i="5"/>
  <c r="H82" i="5" l="1"/>
  <c r="H62" i="5"/>
  <c r="H52" i="5"/>
  <c r="I72" i="5"/>
  <c r="I203" i="9"/>
  <c r="I204" i="9" s="1"/>
  <c r="J195" i="9"/>
  <c r="J196" i="9" s="1"/>
  <c r="J219" i="9"/>
  <c r="J220" i="9" s="1"/>
  <c r="J227" i="9"/>
  <c r="J228" i="9" s="1"/>
  <c r="AF3" i="9"/>
  <c r="H243" i="9"/>
  <c r="H244" i="9" s="1"/>
  <c r="H235" i="9"/>
  <c r="H236" i="9" s="1"/>
  <c r="J203" i="9"/>
  <c r="J204" i="9" s="1"/>
  <c r="J211" i="9"/>
  <c r="J212" i="9" s="1"/>
  <c r="K195" i="9"/>
  <c r="K196" i="9" s="1"/>
  <c r="J42" i="5"/>
  <c r="J72" i="5" l="1"/>
  <c r="I82" i="5"/>
  <c r="I62" i="5"/>
  <c r="I52" i="5"/>
  <c r="K219" i="9"/>
  <c r="K220" i="9" s="1"/>
  <c r="I235" i="9"/>
  <c r="I236" i="9" s="1"/>
  <c r="L195" i="9"/>
  <c r="L196" i="9" s="1"/>
  <c r="K203" i="9"/>
  <c r="K204" i="9" s="1"/>
  <c r="K211" i="9"/>
  <c r="K212" i="9" s="1"/>
  <c r="K42" i="5"/>
  <c r="J62" i="5" l="1"/>
  <c r="J82" i="5"/>
  <c r="K72" i="5"/>
  <c r="J52" i="5"/>
  <c r="L187" i="9"/>
  <c r="L188" i="9" s="1"/>
  <c r="K187" i="9"/>
  <c r="K188" i="9" s="1"/>
  <c r="L203" i="9"/>
  <c r="L204" i="9" s="1"/>
  <c r="L211" i="9"/>
  <c r="L212" i="9" s="1"/>
  <c r="M195" i="9"/>
  <c r="M196" i="9" s="1"/>
  <c r="L42" i="5"/>
  <c r="L72" i="5" l="1"/>
  <c r="K82" i="5"/>
  <c r="K62" i="5"/>
  <c r="K52" i="5"/>
  <c r="M179" i="9"/>
  <c r="M180" i="9" s="1"/>
  <c r="M187" i="9"/>
  <c r="M188" i="9" s="1"/>
  <c r="L179" i="9"/>
  <c r="L180" i="9" s="1"/>
  <c r="M171" i="9"/>
  <c r="M172" i="9" s="1"/>
  <c r="N195" i="9"/>
  <c r="N196" i="9" s="1"/>
  <c r="M203" i="9"/>
  <c r="M204" i="9" s="1"/>
  <c r="M42" i="5"/>
  <c r="L62" i="5" l="1"/>
  <c r="L52" i="5"/>
  <c r="L82" i="5"/>
  <c r="M72" i="5"/>
  <c r="N187" i="9"/>
  <c r="N188" i="9" s="1"/>
  <c r="N179" i="9"/>
  <c r="N180" i="9" s="1"/>
  <c r="N171" i="9"/>
  <c r="N172" i="9" s="1"/>
  <c r="P147" i="9"/>
  <c r="P148" i="9" s="1"/>
  <c r="O155" i="9"/>
  <c r="O156" i="9" s="1"/>
  <c r="N42" i="5"/>
  <c r="N72" i="5" l="1"/>
  <c r="M52" i="5"/>
  <c r="M62" i="5"/>
  <c r="M82" i="5"/>
  <c r="O163" i="9"/>
  <c r="O164" i="9" s="1"/>
  <c r="O179" i="9"/>
  <c r="O180" i="9" s="1"/>
  <c r="O187" i="9"/>
  <c r="O188" i="9" s="1"/>
  <c r="N163" i="9"/>
  <c r="N164" i="9" s="1"/>
  <c r="P163" i="9"/>
  <c r="P164" i="9" s="1"/>
  <c r="P155" i="9"/>
  <c r="P156" i="9" s="1"/>
  <c r="O171" i="9"/>
  <c r="O172" i="9" s="1"/>
  <c r="Q147" i="9"/>
  <c r="Q148" i="9" s="1"/>
  <c r="O42" i="5"/>
  <c r="N62" i="5" l="1"/>
  <c r="N52" i="5"/>
  <c r="N82" i="5"/>
  <c r="O72" i="5"/>
  <c r="P179" i="9"/>
  <c r="P180" i="9" s="1"/>
  <c r="P171" i="9"/>
  <c r="P172" i="9" s="1"/>
  <c r="R131" i="9"/>
  <c r="R132" i="9" s="1"/>
  <c r="R147" i="9"/>
  <c r="R148" i="9" s="1"/>
  <c r="Q155" i="9"/>
  <c r="Q156" i="9" s="1"/>
  <c r="Q163" i="9"/>
  <c r="Q164" i="9" s="1"/>
  <c r="P42" i="5"/>
  <c r="P72" i="5" l="1"/>
  <c r="O82" i="5"/>
  <c r="O62" i="5"/>
  <c r="O52" i="5"/>
  <c r="Q139" i="9"/>
  <c r="Q140" i="9" s="1"/>
  <c r="Q171" i="9"/>
  <c r="Q172" i="9" s="1"/>
  <c r="R155" i="9"/>
  <c r="R156" i="9" s="1"/>
  <c r="S147" i="9"/>
  <c r="S148" i="9" s="1"/>
  <c r="R163" i="9"/>
  <c r="R164" i="9" s="1"/>
  <c r="S131" i="9"/>
  <c r="S132" i="9" s="1"/>
  <c r="Q42" i="5"/>
  <c r="P52" i="5" l="1"/>
  <c r="P82" i="5"/>
  <c r="P62" i="5"/>
  <c r="Q72" i="5"/>
  <c r="R139" i="9"/>
  <c r="R140" i="9" s="1"/>
  <c r="S155" i="9"/>
  <c r="S156" i="9" s="1"/>
  <c r="S139" i="9"/>
  <c r="S140" i="9" s="1"/>
  <c r="T131" i="9"/>
  <c r="T132" i="9" s="1"/>
  <c r="T147" i="9"/>
  <c r="T148" i="9" s="1"/>
  <c r="R42" i="5"/>
  <c r="Q82" i="5" l="1"/>
  <c r="Q52" i="5"/>
  <c r="R72" i="5"/>
  <c r="Q62" i="5"/>
  <c r="T139" i="9"/>
  <c r="T140" i="9" s="1"/>
  <c r="T115" i="9"/>
  <c r="U131" i="9"/>
  <c r="U132" i="9" s="1"/>
  <c r="S42" i="5"/>
  <c r="R62" i="5" l="1"/>
  <c r="S72" i="5"/>
  <c r="R52" i="5"/>
  <c r="R82" i="5"/>
  <c r="S123" i="9"/>
  <c r="U115" i="9"/>
  <c r="V131" i="9"/>
  <c r="V132" i="9" s="1"/>
  <c r="U139" i="9"/>
  <c r="U140" i="9" s="1"/>
  <c r="U107" i="9"/>
  <c r="T116" i="9"/>
  <c r="T42" i="5"/>
  <c r="S82" i="5" l="1"/>
  <c r="S52" i="5"/>
  <c r="T72" i="5"/>
  <c r="S62" i="5"/>
  <c r="T123" i="9"/>
  <c r="S124" i="9"/>
  <c r="U116" i="9"/>
  <c r="V115" i="9"/>
  <c r="U108" i="9"/>
  <c r="V99" i="9"/>
  <c r="V107" i="9"/>
  <c r="U42" i="5"/>
  <c r="T62" i="5" l="1"/>
  <c r="T52" i="5"/>
  <c r="U72" i="5"/>
  <c r="T82" i="5"/>
  <c r="T124" i="9"/>
  <c r="U123" i="9"/>
  <c r="V100" i="9"/>
  <c r="V116" i="9"/>
  <c r="W115" i="9"/>
  <c r="V108" i="9"/>
  <c r="W99" i="9"/>
  <c r="W107" i="9"/>
  <c r="W91" i="9"/>
  <c r="V42" i="5"/>
  <c r="U82" i="5" l="1"/>
  <c r="U52" i="5"/>
  <c r="U62" i="5"/>
  <c r="V72" i="5"/>
  <c r="V123" i="9"/>
  <c r="U124" i="9"/>
  <c r="X107" i="9"/>
  <c r="X91" i="9"/>
  <c r="X99" i="9"/>
  <c r="W116" i="9"/>
  <c r="X115" i="9"/>
  <c r="W92" i="9"/>
  <c r="W108" i="9"/>
  <c r="W100" i="9"/>
  <c r="W42" i="5"/>
  <c r="W72" i="5" l="1"/>
  <c r="V62" i="5"/>
  <c r="V52" i="5"/>
  <c r="V82" i="5"/>
  <c r="V124" i="9"/>
  <c r="W123" i="9"/>
  <c r="X116" i="9"/>
  <c r="Y99" i="9"/>
  <c r="Z67" i="9"/>
  <c r="X92" i="9"/>
  <c r="Y75" i="9"/>
  <c r="Y91" i="9"/>
  <c r="X108" i="9"/>
  <c r="X100" i="9"/>
  <c r="Y107" i="9"/>
  <c r="X42" i="5"/>
  <c r="W62" i="5" l="1"/>
  <c r="X72" i="5"/>
  <c r="W82" i="5"/>
  <c r="W52" i="5"/>
  <c r="W124" i="9"/>
  <c r="X83" i="9"/>
  <c r="AA59" i="9"/>
  <c r="Z68" i="9"/>
  <c r="Y76" i="9"/>
  <c r="AA67" i="9"/>
  <c r="Y100" i="9"/>
  <c r="Y92" i="9"/>
  <c r="Y108" i="9"/>
  <c r="Z91" i="9"/>
  <c r="Z75" i="9"/>
  <c r="Z99" i="9"/>
  <c r="Y42" i="5"/>
  <c r="X52" i="5" l="1"/>
  <c r="Y72" i="5"/>
  <c r="X82" i="5"/>
  <c r="X62" i="5"/>
  <c r="Y83" i="9"/>
  <c r="X84" i="9"/>
  <c r="AA68" i="9"/>
  <c r="AB67" i="9"/>
  <c r="Z92" i="9"/>
  <c r="Z100" i="9"/>
  <c r="AA91" i="9"/>
  <c r="AA60" i="9"/>
  <c r="Z76" i="9"/>
  <c r="AB59" i="9"/>
  <c r="AA75" i="9"/>
  <c r="Z42" i="5"/>
  <c r="Y62" i="5" l="1"/>
  <c r="Z72" i="5"/>
  <c r="Y82" i="5"/>
  <c r="Y52" i="5"/>
  <c r="Y84" i="9"/>
  <c r="Z83" i="9"/>
  <c r="AB51" i="9"/>
  <c r="AA76" i="9"/>
  <c r="AB75" i="9"/>
  <c r="AB60" i="9"/>
  <c r="AA92" i="9"/>
  <c r="AB68" i="9"/>
  <c r="AD35" i="9"/>
  <c r="AC59" i="9"/>
  <c r="AC67" i="9"/>
  <c r="AA42" i="5"/>
  <c r="AA72" i="5" l="1"/>
  <c r="Z82" i="5"/>
  <c r="Z52" i="5"/>
  <c r="Z62" i="5"/>
  <c r="AA83" i="9"/>
  <c r="Z84" i="9"/>
  <c r="AC60" i="9"/>
  <c r="AD67" i="9"/>
  <c r="AB76" i="9"/>
  <c r="AB52" i="9"/>
  <c r="AD59" i="9"/>
  <c r="AC75" i="9"/>
  <c r="AC51" i="9"/>
  <c r="AD36" i="9"/>
  <c r="AC68" i="9"/>
  <c r="AE35" i="9"/>
  <c r="AB42" i="5"/>
  <c r="AB72" i="5" l="1"/>
  <c r="AA62" i="5"/>
  <c r="AA82" i="5"/>
  <c r="AA52" i="5"/>
  <c r="AD43" i="9"/>
  <c r="AD44" i="9" s="1"/>
  <c r="AC43" i="9"/>
  <c r="AC44" i="9" s="1"/>
  <c r="AB83" i="9"/>
  <c r="AA84" i="9"/>
  <c r="AF35" i="9"/>
  <c r="AC76" i="9"/>
  <c r="AD68" i="9"/>
  <c r="AC52" i="9"/>
  <c r="AD60" i="9"/>
  <c r="AD51" i="9"/>
  <c r="AE59" i="9"/>
  <c r="AE27" i="9"/>
  <c r="AE36" i="9"/>
  <c r="AC42" i="5"/>
  <c r="AB62" i="5" l="1"/>
  <c r="AB52" i="5"/>
  <c r="AB82" i="5"/>
  <c r="AC72" i="5"/>
  <c r="AE43" i="9"/>
  <c r="AE44" i="9" s="1"/>
  <c r="AB84" i="9"/>
  <c r="AE60" i="9"/>
  <c r="AF43" i="9"/>
  <c r="AD52" i="9"/>
  <c r="AF36" i="9"/>
  <c r="AE28" i="9"/>
  <c r="AE51" i="9"/>
  <c r="AF19" i="9"/>
  <c r="AF27" i="9"/>
  <c r="AD42" i="5"/>
  <c r="AC82" i="5" l="1"/>
  <c r="AD72" i="5"/>
  <c r="AC52" i="5"/>
  <c r="AC62" i="5"/>
  <c r="AF44" i="9"/>
  <c r="AF28" i="9"/>
  <c r="AF20" i="9"/>
  <c r="AE52" i="9"/>
  <c r="AF51" i="9"/>
  <c r="AE42" i="5"/>
  <c r="AD52" i="5" l="1"/>
  <c r="AD62" i="5"/>
  <c r="AE72" i="5"/>
  <c r="AD82" i="5"/>
  <c r="AF52" i="9"/>
  <c r="AF42" i="5"/>
  <c r="AE52" i="5" l="1"/>
  <c r="AE82" i="5"/>
  <c r="AF72" i="5"/>
  <c r="AE62" i="5"/>
  <c r="AG42" i="5"/>
  <c r="AG72" i="5" l="1"/>
  <c r="AF62" i="5"/>
  <c r="AF82" i="5"/>
  <c r="AF52" i="5"/>
  <c r="AH42" i="5"/>
  <c r="AG62" i="5" l="1"/>
  <c r="AG52" i="5"/>
  <c r="AG82" i="5"/>
  <c r="AH72" i="5"/>
  <c r="AI42" i="5"/>
  <c r="AH82" i="5" l="1"/>
  <c r="AH52" i="5"/>
  <c r="AI72" i="5"/>
  <c r="AH62" i="5"/>
  <c r="AJ42" i="5"/>
  <c r="D47" i="9"/>
  <c r="AI62" i="5" l="1"/>
  <c r="AI52" i="5"/>
  <c r="AJ72" i="5"/>
  <c r="AI82" i="5"/>
  <c r="E47" i="9"/>
  <c r="F47" i="9" s="1"/>
  <c r="G47" i="9" s="1"/>
  <c r="H47" i="9" s="1"/>
  <c r="I47" i="9" s="1"/>
  <c r="J47" i="9" s="1"/>
  <c r="K47" i="9" s="1"/>
  <c r="L47" i="9" s="1"/>
  <c r="M47" i="9" s="1"/>
  <c r="N47" i="9" s="1"/>
  <c r="O47" i="9" s="1"/>
  <c r="P47" i="9" s="1"/>
  <c r="Q47" i="9" s="1"/>
  <c r="R47" i="9" s="1"/>
  <c r="S47" i="9" s="1"/>
  <c r="T47" i="9" s="1"/>
  <c r="U47" i="9" s="1"/>
  <c r="V47" i="9" s="1"/>
  <c r="W47" i="9" s="1"/>
  <c r="X47" i="9" s="1"/>
  <c r="Y47" i="9" s="1"/>
  <c r="Z47" i="9" s="1"/>
  <c r="AA47" i="9" s="1"/>
  <c r="AB47" i="9" s="1"/>
  <c r="AC47" i="9" s="1"/>
  <c r="AD47" i="9" s="1"/>
  <c r="AE47" i="9" s="1"/>
  <c r="AF47" i="9" s="1"/>
  <c r="C55" i="9"/>
  <c r="AK42" i="5"/>
  <c r="AJ62" i="5" l="1"/>
  <c r="AK72" i="5"/>
  <c r="AJ82" i="5"/>
  <c r="AJ52" i="5"/>
  <c r="AL42" i="5"/>
  <c r="D55" i="9"/>
  <c r="AL72" i="5" l="1"/>
  <c r="AK62" i="5"/>
  <c r="AK52" i="5"/>
  <c r="AK82" i="5"/>
  <c r="E55" i="9"/>
  <c r="F55" i="9" s="1"/>
  <c r="G55" i="9" s="1"/>
  <c r="H55" i="9" s="1"/>
  <c r="I55" i="9" s="1"/>
  <c r="J55" i="9" s="1"/>
  <c r="K55" i="9" s="1"/>
  <c r="L55" i="9" s="1"/>
  <c r="M55" i="9" s="1"/>
  <c r="N55" i="9" s="1"/>
  <c r="O55" i="9" s="1"/>
  <c r="P55" i="9" s="1"/>
  <c r="Q55" i="9" s="1"/>
  <c r="R55" i="9" s="1"/>
  <c r="S55" i="9" s="1"/>
  <c r="T55" i="9" s="1"/>
  <c r="U55" i="9" s="1"/>
  <c r="V55" i="9" s="1"/>
  <c r="W55" i="9" s="1"/>
  <c r="X55" i="9" s="1"/>
  <c r="Y55" i="9" s="1"/>
  <c r="Z55" i="9" s="1"/>
  <c r="AA55" i="9" s="1"/>
  <c r="AB55" i="9" s="1"/>
  <c r="AC55" i="9" s="1"/>
  <c r="AD55" i="9" s="1"/>
  <c r="AE55" i="9" s="1"/>
  <c r="AF55" i="9" s="1"/>
  <c r="C63" i="9"/>
  <c r="D63" i="9" s="1"/>
  <c r="AM42" i="5"/>
  <c r="AL52" i="5" l="1"/>
  <c r="AM72" i="5"/>
  <c r="AL62" i="5"/>
  <c r="AL82" i="5"/>
  <c r="E63" i="9"/>
  <c r="F63" i="9" s="1"/>
  <c r="G63" i="9" s="1"/>
  <c r="H63" i="9" s="1"/>
  <c r="I63" i="9" s="1"/>
  <c r="J63" i="9" s="1"/>
  <c r="K63" i="9" s="1"/>
  <c r="L63" i="9" s="1"/>
  <c r="M63" i="9" s="1"/>
  <c r="N63" i="9" s="1"/>
  <c r="O63" i="9" s="1"/>
  <c r="P63" i="9" s="1"/>
  <c r="Q63" i="9" s="1"/>
  <c r="R63" i="9" s="1"/>
  <c r="S63" i="9" s="1"/>
  <c r="T63" i="9" s="1"/>
  <c r="U63" i="9" s="1"/>
  <c r="V63" i="9" s="1"/>
  <c r="W63" i="9" s="1"/>
  <c r="X63" i="9" s="1"/>
  <c r="Y63" i="9" s="1"/>
  <c r="Z63" i="9" s="1"/>
  <c r="AA63" i="9" s="1"/>
  <c r="AB63" i="9" s="1"/>
  <c r="AC63" i="9" s="1"/>
  <c r="AD63" i="9" s="1"/>
  <c r="AE63" i="9" s="1"/>
  <c r="AF63" i="9" s="1"/>
  <c r="C71" i="9"/>
  <c r="D71" i="9" s="1"/>
  <c r="AN42" i="5"/>
  <c r="AM62" i="5" l="1"/>
  <c r="AM52" i="5"/>
  <c r="AN72" i="5"/>
  <c r="AM82" i="5"/>
  <c r="E71" i="9"/>
  <c r="F71" i="9" s="1"/>
  <c r="G71" i="9" s="1"/>
  <c r="H71" i="9" s="1"/>
  <c r="I71" i="9" s="1"/>
  <c r="J71" i="9" s="1"/>
  <c r="K71" i="9" s="1"/>
  <c r="L71" i="9" s="1"/>
  <c r="M71" i="9" s="1"/>
  <c r="N71" i="9" s="1"/>
  <c r="O71" i="9" s="1"/>
  <c r="P71" i="9" s="1"/>
  <c r="Q71" i="9" s="1"/>
  <c r="R71" i="9" s="1"/>
  <c r="S71" i="9" s="1"/>
  <c r="T71" i="9" s="1"/>
  <c r="U71" i="9" s="1"/>
  <c r="V71" i="9" s="1"/>
  <c r="W71" i="9" s="1"/>
  <c r="X71" i="9" s="1"/>
  <c r="Y71" i="9" s="1"/>
  <c r="Z71" i="9" s="1"/>
  <c r="AA71" i="9" s="1"/>
  <c r="AB71" i="9" s="1"/>
  <c r="AC71" i="9" s="1"/>
  <c r="AD71" i="9" s="1"/>
  <c r="AE71" i="9" s="1"/>
  <c r="AF71" i="9" s="1"/>
  <c r="C79" i="9"/>
  <c r="D79" i="9" s="1"/>
  <c r="AO42" i="5"/>
  <c r="AN52" i="5" l="1"/>
  <c r="AN82" i="5"/>
  <c r="AO72" i="5"/>
  <c r="AN62" i="5"/>
  <c r="E79" i="9"/>
  <c r="F79" i="9" s="1"/>
  <c r="G79" i="9" s="1"/>
  <c r="H79" i="9" s="1"/>
  <c r="I79" i="9" s="1"/>
  <c r="J79" i="9" s="1"/>
  <c r="K79" i="9" s="1"/>
  <c r="L79" i="9" s="1"/>
  <c r="M79" i="9" s="1"/>
  <c r="N79" i="9" s="1"/>
  <c r="O79" i="9" s="1"/>
  <c r="P79" i="9" s="1"/>
  <c r="Q79" i="9" s="1"/>
  <c r="R79" i="9" s="1"/>
  <c r="S79" i="9" s="1"/>
  <c r="T79" i="9" s="1"/>
  <c r="U79" i="9" s="1"/>
  <c r="V79" i="9" s="1"/>
  <c r="W79" i="9" s="1"/>
  <c r="X79" i="9" s="1"/>
  <c r="Y79" i="9" s="1"/>
  <c r="Z79" i="9" s="1"/>
  <c r="AA79" i="9" s="1"/>
  <c r="AB79" i="9" s="1"/>
  <c r="AC79" i="9" s="1"/>
  <c r="AD79" i="9" s="1"/>
  <c r="AE79" i="9" s="1"/>
  <c r="AF79" i="9" s="1"/>
  <c r="C87" i="9"/>
  <c r="D87" i="9" s="1"/>
  <c r="AO82" i="5" l="1"/>
  <c r="AO52" i="5"/>
  <c r="AO62" i="5"/>
  <c r="E87" i="9"/>
  <c r="F87" i="9" s="1"/>
  <c r="G87" i="9" s="1"/>
  <c r="H87" i="9" s="1"/>
  <c r="I87" i="9" s="1"/>
  <c r="J87" i="9" s="1"/>
  <c r="K87" i="9" s="1"/>
  <c r="L87" i="9" s="1"/>
  <c r="M87" i="9" s="1"/>
  <c r="N87" i="9" s="1"/>
  <c r="O87" i="9" s="1"/>
  <c r="P87" i="9" s="1"/>
  <c r="Q87" i="9" s="1"/>
  <c r="R87" i="9" s="1"/>
  <c r="S87" i="9" s="1"/>
  <c r="T87" i="9" s="1"/>
  <c r="U87" i="9" s="1"/>
  <c r="V87" i="9" s="1"/>
  <c r="W87" i="9" s="1"/>
  <c r="X87" i="9" s="1"/>
  <c r="Y87" i="9" s="1"/>
  <c r="Z87" i="9" s="1"/>
  <c r="AA87" i="9" s="1"/>
  <c r="AB87" i="9" s="1"/>
  <c r="AC87" i="9" s="1"/>
  <c r="AD87" i="9" s="1"/>
  <c r="AE87" i="9" s="1"/>
  <c r="AF87" i="9" s="1"/>
  <c r="C95" i="9"/>
  <c r="D95" i="9" s="1"/>
  <c r="E95" i="9" l="1"/>
  <c r="F95" i="9" s="1"/>
  <c r="G95" i="9" s="1"/>
  <c r="H95" i="9" s="1"/>
  <c r="I95" i="9" s="1"/>
  <c r="J95" i="9" s="1"/>
  <c r="K95" i="9" s="1"/>
  <c r="L95" i="9" s="1"/>
  <c r="M95" i="9" s="1"/>
  <c r="N95" i="9" s="1"/>
  <c r="O95" i="9" s="1"/>
  <c r="P95" i="9" s="1"/>
  <c r="Q95" i="9" s="1"/>
  <c r="R95" i="9" s="1"/>
  <c r="S95" i="9" s="1"/>
  <c r="T95" i="9" s="1"/>
  <c r="U95" i="9" s="1"/>
  <c r="V95" i="9" s="1"/>
  <c r="W95" i="9" s="1"/>
  <c r="X95" i="9" s="1"/>
  <c r="Y95" i="9" s="1"/>
  <c r="Z95" i="9" s="1"/>
  <c r="AA95" i="9" s="1"/>
  <c r="AB95" i="9" s="1"/>
  <c r="AC95" i="9" s="1"/>
  <c r="AD95" i="9" s="1"/>
  <c r="AE95" i="9" s="1"/>
  <c r="AF95" i="9" s="1"/>
  <c r="C103" i="9"/>
  <c r="D103" i="9" s="1"/>
  <c r="E103" i="9" l="1"/>
  <c r="F103" i="9" s="1"/>
  <c r="G103" i="9" s="1"/>
  <c r="H103" i="9" s="1"/>
  <c r="I103" i="9" s="1"/>
  <c r="J103" i="9" s="1"/>
  <c r="K103" i="9" s="1"/>
  <c r="L103" i="9" s="1"/>
  <c r="M103" i="9" s="1"/>
  <c r="N103" i="9" s="1"/>
  <c r="O103" i="9" s="1"/>
  <c r="P103" i="9" s="1"/>
  <c r="Q103" i="9" s="1"/>
  <c r="R103" i="9" s="1"/>
  <c r="S103" i="9" s="1"/>
  <c r="T103" i="9" s="1"/>
  <c r="U103" i="9" s="1"/>
  <c r="V103" i="9" s="1"/>
  <c r="W103" i="9" s="1"/>
  <c r="X103" i="9" s="1"/>
  <c r="Y103" i="9" s="1"/>
  <c r="Z103" i="9" s="1"/>
  <c r="AA103" i="9" s="1"/>
  <c r="AB103" i="9" s="1"/>
  <c r="AC103" i="9" s="1"/>
  <c r="AD103" i="9" s="1"/>
  <c r="AE103" i="9" s="1"/>
  <c r="AF103" i="9" s="1"/>
  <c r="C111" i="9"/>
  <c r="D111" i="9" s="1"/>
  <c r="E111" i="9" l="1"/>
  <c r="F111" i="9" s="1"/>
  <c r="G111" i="9" s="1"/>
  <c r="H111" i="9" s="1"/>
  <c r="I111" i="9" s="1"/>
  <c r="J111" i="9" s="1"/>
  <c r="K111" i="9" s="1"/>
  <c r="L111" i="9" s="1"/>
  <c r="M111" i="9" s="1"/>
  <c r="N111" i="9" s="1"/>
  <c r="O111" i="9" s="1"/>
  <c r="P111" i="9" s="1"/>
  <c r="Q111" i="9" s="1"/>
  <c r="R111" i="9" s="1"/>
  <c r="S111" i="9" s="1"/>
  <c r="T111" i="9" s="1"/>
  <c r="U111" i="9" s="1"/>
  <c r="V111" i="9" s="1"/>
  <c r="W111" i="9" s="1"/>
  <c r="X111" i="9" s="1"/>
  <c r="Y111" i="9" s="1"/>
  <c r="Z111" i="9" s="1"/>
  <c r="AA111" i="9" s="1"/>
  <c r="AB111" i="9" s="1"/>
  <c r="AC111" i="9" s="1"/>
  <c r="AD111" i="9" s="1"/>
  <c r="AE111" i="9" s="1"/>
  <c r="AF111" i="9" s="1"/>
  <c r="C119" i="9"/>
  <c r="D119" i="9" s="1"/>
  <c r="E119" i="9" l="1"/>
  <c r="F119" i="9" s="1"/>
  <c r="G119" i="9" s="1"/>
  <c r="H119" i="9" s="1"/>
  <c r="I119" i="9" s="1"/>
  <c r="J119" i="9" s="1"/>
  <c r="K119" i="9" s="1"/>
  <c r="L119" i="9" s="1"/>
  <c r="M119" i="9" s="1"/>
  <c r="N119" i="9" s="1"/>
  <c r="O119" i="9" s="1"/>
  <c r="P119" i="9" s="1"/>
  <c r="Q119" i="9" s="1"/>
  <c r="R119" i="9" s="1"/>
  <c r="S119" i="9" s="1"/>
  <c r="T119" i="9" s="1"/>
  <c r="U119" i="9" s="1"/>
  <c r="V119" i="9" s="1"/>
  <c r="W119" i="9" s="1"/>
  <c r="X119" i="9" s="1"/>
  <c r="Y119" i="9" s="1"/>
  <c r="Z119" i="9" s="1"/>
  <c r="AA119" i="9" s="1"/>
  <c r="AB119" i="9" s="1"/>
  <c r="AC119" i="9" s="1"/>
  <c r="AD119" i="9" s="1"/>
  <c r="AE119" i="9" s="1"/>
  <c r="AF119" i="9" s="1"/>
  <c r="C127" i="9"/>
  <c r="D127" i="9" s="1"/>
  <c r="E127" i="9" l="1"/>
  <c r="F127" i="9" s="1"/>
  <c r="G127" i="9" s="1"/>
  <c r="H127" i="9" s="1"/>
  <c r="I127" i="9" s="1"/>
  <c r="J127" i="9" s="1"/>
  <c r="K127" i="9" s="1"/>
  <c r="L127" i="9" s="1"/>
  <c r="M127" i="9" s="1"/>
  <c r="N127" i="9" s="1"/>
  <c r="O127" i="9" s="1"/>
  <c r="P127" i="9" s="1"/>
  <c r="Q127" i="9" s="1"/>
  <c r="R127" i="9" s="1"/>
  <c r="S127" i="9" s="1"/>
  <c r="T127" i="9" s="1"/>
  <c r="U127" i="9" s="1"/>
  <c r="V127" i="9" s="1"/>
  <c r="W127" i="9" s="1"/>
  <c r="X127" i="9" s="1"/>
  <c r="Y127" i="9" s="1"/>
  <c r="Z127" i="9" s="1"/>
  <c r="AA127" i="9" s="1"/>
  <c r="AB127" i="9" s="1"/>
  <c r="AC127" i="9" s="1"/>
  <c r="AD127" i="9" s="1"/>
  <c r="AE127" i="9" s="1"/>
  <c r="AF127" i="9" s="1"/>
  <c r="C135" i="9"/>
  <c r="D135" i="9" s="1"/>
  <c r="E135" i="9" l="1"/>
  <c r="F135" i="9" s="1"/>
  <c r="G135" i="9" s="1"/>
  <c r="H135" i="9" s="1"/>
  <c r="I135" i="9" s="1"/>
  <c r="J135" i="9" s="1"/>
  <c r="K135" i="9" s="1"/>
  <c r="L135" i="9" s="1"/>
  <c r="M135" i="9" s="1"/>
  <c r="N135" i="9" s="1"/>
  <c r="O135" i="9" s="1"/>
  <c r="P135" i="9" s="1"/>
  <c r="Q135" i="9" s="1"/>
  <c r="R135" i="9" s="1"/>
  <c r="S135" i="9" s="1"/>
  <c r="T135" i="9" s="1"/>
  <c r="U135" i="9" s="1"/>
  <c r="V135" i="9" s="1"/>
  <c r="W135" i="9" s="1"/>
  <c r="X135" i="9" s="1"/>
  <c r="Y135" i="9" s="1"/>
  <c r="Z135" i="9" s="1"/>
  <c r="AA135" i="9" s="1"/>
  <c r="AB135" i="9" s="1"/>
  <c r="AC135" i="9" s="1"/>
  <c r="AD135" i="9" s="1"/>
  <c r="AE135" i="9" s="1"/>
  <c r="AF135" i="9" s="1"/>
  <c r="C143" i="9"/>
  <c r="D143" i="9" s="1"/>
  <c r="E143" i="9" l="1"/>
  <c r="F143" i="9" s="1"/>
  <c r="G143" i="9" s="1"/>
  <c r="H143" i="9" s="1"/>
  <c r="I143" i="9" s="1"/>
  <c r="J143" i="9" s="1"/>
  <c r="K143" i="9" s="1"/>
  <c r="L143" i="9" s="1"/>
  <c r="M143" i="9" s="1"/>
  <c r="N143" i="9" s="1"/>
  <c r="O143" i="9" s="1"/>
  <c r="P143" i="9" s="1"/>
  <c r="Q143" i="9" s="1"/>
  <c r="R143" i="9" s="1"/>
  <c r="S143" i="9" s="1"/>
  <c r="T143" i="9" s="1"/>
  <c r="U143" i="9" s="1"/>
  <c r="V143" i="9" s="1"/>
  <c r="W143" i="9" s="1"/>
  <c r="X143" i="9" s="1"/>
  <c r="Y143" i="9" s="1"/>
  <c r="Z143" i="9" s="1"/>
  <c r="AA143" i="9" s="1"/>
  <c r="AB143" i="9" s="1"/>
  <c r="AC143" i="9" s="1"/>
  <c r="AD143" i="9" s="1"/>
  <c r="AE143" i="9" s="1"/>
  <c r="AF143" i="9" s="1"/>
  <c r="C151" i="9"/>
  <c r="D151" i="9" s="1"/>
  <c r="E151" i="9" l="1"/>
  <c r="F151" i="9" s="1"/>
  <c r="G151" i="9" s="1"/>
  <c r="H151" i="9" s="1"/>
  <c r="I151" i="9" s="1"/>
  <c r="J151" i="9" s="1"/>
  <c r="K151" i="9" s="1"/>
  <c r="L151" i="9" s="1"/>
  <c r="M151" i="9" s="1"/>
  <c r="N151" i="9" s="1"/>
  <c r="O151" i="9" s="1"/>
  <c r="P151" i="9" s="1"/>
  <c r="Q151" i="9" s="1"/>
  <c r="R151" i="9" s="1"/>
  <c r="S151" i="9" s="1"/>
  <c r="T151" i="9" s="1"/>
  <c r="U151" i="9" s="1"/>
  <c r="V151" i="9" s="1"/>
  <c r="W151" i="9" s="1"/>
  <c r="X151" i="9" s="1"/>
  <c r="Y151" i="9" s="1"/>
  <c r="Z151" i="9" s="1"/>
  <c r="AA151" i="9" s="1"/>
  <c r="AB151" i="9" s="1"/>
  <c r="AC151" i="9" s="1"/>
  <c r="AD151" i="9" s="1"/>
  <c r="AE151" i="9" s="1"/>
  <c r="AF151" i="9" s="1"/>
  <c r="C159" i="9"/>
  <c r="D159" i="9" s="1"/>
  <c r="E159" i="9" l="1"/>
  <c r="F159" i="9" s="1"/>
  <c r="G159" i="9" s="1"/>
  <c r="H159" i="9" s="1"/>
  <c r="I159" i="9" s="1"/>
  <c r="J159" i="9" s="1"/>
  <c r="K159" i="9" s="1"/>
  <c r="L159" i="9" s="1"/>
  <c r="M159" i="9" s="1"/>
  <c r="N159" i="9" s="1"/>
  <c r="O159" i="9" s="1"/>
  <c r="P159" i="9" s="1"/>
  <c r="Q159" i="9" s="1"/>
  <c r="R159" i="9" s="1"/>
  <c r="S159" i="9" s="1"/>
  <c r="T159" i="9" s="1"/>
  <c r="U159" i="9" s="1"/>
  <c r="V159" i="9" s="1"/>
  <c r="W159" i="9" s="1"/>
  <c r="X159" i="9" s="1"/>
  <c r="Y159" i="9" s="1"/>
  <c r="Z159" i="9" s="1"/>
  <c r="AA159" i="9" s="1"/>
  <c r="AB159" i="9" s="1"/>
  <c r="AC159" i="9" s="1"/>
  <c r="AD159" i="9" s="1"/>
  <c r="AE159" i="9" s="1"/>
  <c r="AF159" i="9" s="1"/>
  <c r="C167" i="9"/>
  <c r="D167" i="9" s="1"/>
  <c r="E167" i="9" l="1"/>
  <c r="F167" i="9" s="1"/>
  <c r="G167" i="9" s="1"/>
  <c r="H167" i="9" s="1"/>
  <c r="I167" i="9" s="1"/>
  <c r="J167" i="9" s="1"/>
  <c r="K167" i="9" s="1"/>
  <c r="L167" i="9" s="1"/>
  <c r="M167" i="9" s="1"/>
  <c r="N167" i="9" s="1"/>
  <c r="O167" i="9" s="1"/>
  <c r="P167" i="9" s="1"/>
  <c r="Q167" i="9" s="1"/>
  <c r="R167" i="9" s="1"/>
  <c r="S167" i="9" s="1"/>
  <c r="T167" i="9" s="1"/>
  <c r="U167" i="9" s="1"/>
  <c r="V167" i="9" s="1"/>
  <c r="W167" i="9" s="1"/>
  <c r="X167" i="9" s="1"/>
  <c r="Y167" i="9" s="1"/>
  <c r="Z167" i="9" s="1"/>
  <c r="AA167" i="9" s="1"/>
  <c r="AB167" i="9" s="1"/>
  <c r="AC167" i="9" s="1"/>
  <c r="AD167" i="9" s="1"/>
  <c r="AE167" i="9" s="1"/>
  <c r="AF167" i="9" s="1"/>
  <c r="C175" i="9"/>
  <c r="D175" i="9" s="1"/>
  <c r="E175" i="9" l="1"/>
  <c r="F175" i="9" s="1"/>
  <c r="G175" i="9" s="1"/>
  <c r="H175" i="9" s="1"/>
  <c r="I175" i="9" s="1"/>
  <c r="J175" i="9" s="1"/>
  <c r="K175" i="9" s="1"/>
  <c r="L175" i="9" s="1"/>
  <c r="M175" i="9" s="1"/>
  <c r="N175" i="9" s="1"/>
  <c r="O175" i="9" s="1"/>
  <c r="P175" i="9" s="1"/>
  <c r="Q175" i="9" s="1"/>
  <c r="R175" i="9" s="1"/>
  <c r="S175" i="9" s="1"/>
  <c r="T175" i="9" s="1"/>
  <c r="U175" i="9" s="1"/>
  <c r="V175" i="9" s="1"/>
  <c r="W175" i="9" s="1"/>
  <c r="X175" i="9" s="1"/>
  <c r="Y175" i="9" s="1"/>
  <c r="Z175" i="9" s="1"/>
  <c r="AA175" i="9" s="1"/>
  <c r="AB175" i="9" s="1"/>
  <c r="AC175" i="9" s="1"/>
  <c r="AD175" i="9" s="1"/>
  <c r="AE175" i="9" s="1"/>
  <c r="AF175" i="9" s="1"/>
  <c r="C183" i="9"/>
  <c r="D183" i="9" s="1"/>
  <c r="E183" i="9" l="1"/>
  <c r="F183" i="9" s="1"/>
  <c r="G183" i="9" s="1"/>
  <c r="H183" i="9" s="1"/>
  <c r="I183" i="9" s="1"/>
  <c r="J183" i="9" s="1"/>
  <c r="K183" i="9" s="1"/>
  <c r="L183" i="9" s="1"/>
  <c r="M183" i="9" s="1"/>
  <c r="N183" i="9" s="1"/>
  <c r="O183" i="9" s="1"/>
  <c r="P183" i="9" s="1"/>
  <c r="Q183" i="9" s="1"/>
  <c r="R183" i="9" s="1"/>
  <c r="S183" i="9" s="1"/>
  <c r="T183" i="9" s="1"/>
  <c r="U183" i="9" s="1"/>
  <c r="V183" i="9" s="1"/>
  <c r="W183" i="9" s="1"/>
  <c r="X183" i="9" s="1"/>
  <c r="Y183" i="9" s="1"/>
  <c r="Z183" i="9" s="1"/>
  <c r="AA183" i="9" s="1"/>
  <c r="AB183" i="9" s="1"/>
  <c r="AC183" i="9" s="1"/>
  <c r="AD183" i="9" s="1"/>
  <c r="AE183" i="9" s="1"/>
  <c r="AF183" i="9" s="1"/>
  <c r="C191" i="9"/>
  <c r="D191" i="9" s="1"/>
  <c r="E191" i="9" l="1"/>
  <c r="F191" i="9" s="1"/>
  <c r="G191" i="9" s="1"/>
  <c r="H191" i="9" s="1"/>
  <c r="I191" i="9" s="1"/>
  <c r="J191" i="9" s="1"/>
  <c r="K191" i="9" s="1"/>
  <c r="L191" i="9" s="1"/>
  <c r="M191" i="9" s="1"/>
  <c r="N191" i="9" s="1"/>
  <c r="O191" i="9" s="1"/>
  <c r="P191" i="9" s="1"/>
  <c r="Q191" i="9" s="1"/>
  <c r="R191" i="9" s="1"/>
  <c r="S191" i="9" s="1"/>
  <c r="T191" i="9" s="1"/>
  <c r="U191" i="9" s="1"/>
  <c r="V191" i="9" s="1"/>
  <c r="W191" i="9" s="1"/>
  <c r="X191" i="9" s="1"/>
  <c r="Y191" i="9" s="1"/>
  <c r="Z191" i="9" s="1"/>
  <c r="AA191" i="9" s="1"/>
  <c r="AB191" i="9" s="1"/>
  <c r="AC191" i="9" s="1"/>
  <c r="AD191" i="9" s="1"/>
  <c r="AE191" i="9" s="1"/>
  <c r="AF191" i="9" s="1"/>
  <c r="C199" i="9"/>
  <c r="D199" i="9" s="1"/>
  <c r="E199" i="9" l="1"/>
  <c r="F199" i="9" s="1"/>
  <c r="G199" i="9" s="1"/>
  <c r="H199" i="9" s="1"/>
  <c r="I199" i="9" s="1"/>
  <c r="J199" i="9" s="1"/>
  <c r="K199" i="9" s="1"/>
  <c r="L199" i="9" s="1"/>
  <c r="M199" i="9" s="1"/>
  <c r="N199" i="9" s="1"/>
  <c r="O199" i="9" s="1"/>
  <c r="P199" i="9" s="1"/>
  <c r="Q199" i="9" s="1"/>
  <c r="R199" i="9" s="1"/>
  <c r="S199" i="9" s="1"/>
  <c r="T199" i="9" s="1"/>
  <c r="U199" i="9" s="1"/>
  <c r="V199" i="9" s="1"/>
  <c r="W199" i="9" s="1"/>
  <c r="X199" i="9" s="1"/>
  <c r="Y199" i="9" s="1"/>
  <c r="Z199" i="9" s="1"/>
  <c r="AA199" i="9" s="1"/>
  <c r="AB199" i="9" s="1"/>
  <c r="AC199" i="9" s="1"/>
  <c r="AD199" i="9" s="1"/>
  <c r="AE199" i="9" s="1"/>
  <c r="AF199" i="9" s="1"/>
  <c r="C207" i="9"/>
  <c r="D207" i="9" s="1"/>
  <c r="E207" i="9" l="1"/>
  <c r="F207" i="9" s="1"/>
  <c r="G207" i="9" s="1"/>
  <c r="H207" i="9" s="1"/>
  <c r="I207" i="9" s="1"/>
  <c r="J207" i="9" s="1"/>
  <c r="K207" i="9" s="1"/>
  <c r="L207" i="9" s="1"/>
  <c r="M207" i="9" s="1"/>
  <c r="N207" i="9" s="1"/>
  <c r="O207" i="9" s="1"/>
  <c r="P207" i="9" s="1"/>
  <c r="Q207" i="9" s="1"/>
  <c r="R207" i="9" s="1"/>
  <c r="S207" i="9" s="1"/>
  <c r="T207" i="9" s="1"/>
  <c r="U207" i="9" s="1"/>
  <c r="V207" i="9" s="1"/>
  <c r="W207" i="9" s="1"/>
  <c r="X207" i="9" s="1"/>
  <c r="Y207" i="9" s="1"/>
  <c r="Z207" i="9" s="1"/>
  <c r="AA207" i="9" s="1"/>
  <c r="AB207" i="9" s="1"/>
  <c r="AC207" i="9" s="1"/>
  <c r="AD207" i="9" s="1"/>
  <c r="AE207" i="9" s="1"/>
  <c r="AF207" i="9" s="1"/>
  <c r="C215" i="9"/>
  <c r="D215" i="9" s="1"/>
  <c r="E215" i="9" l="1"/>
  <c r="F215" i="9" s="1"/>
  <c r="G215" i="9" s="1"/>
  <c r="H215" i="9" s="1"/>
  <c r="I215" i="9" s="1"/>
  <c r="J215" i="9" s="1"/>
  <c r="K215" i="9" s="1"/>
  <c r="L215" i="9" s="1"/>
  <c r="M215" i="9" s="1"/>
  <c r="N215" i="9" s="1"/>
  <c r="O215" i="9" s="1"/>
  <c r="P215" i="9" s="1"/>
  <c r="Q215" i="9" s="1"/>
  <c r="R215" i="9" s="1"/>
  <c r="S215" i="9" s="1"/>
  <c r="T215" i="9" s="1"/>
  <c r="U215" i="9" s="1"/>
  <c r="V215" i="9" s="1"/>
  <c r="W215" i="9" s="1"/>
  <c r="X215" i="9" s="1"/>
  <c r="Y215" i="9" s="1"/>
  <c r="Z215" i="9" s="1"/>
  <c r="AA215" i="9" s="1"/>
  <c r="AB215" i="9" s="1"/>
  <c r="AC215" i="9" s="1"/>
  <c r="AD215" i="9" s="1"/>
  <c r="AE215" i="9" s="1"/>
  <c r="AF215" i="9" s="1"/>
  <c r="C223" i="9"/>
  <c r="D223" i="9" s="1"/>
  <c r="E223" i="9" l="1"/>
  <c r="F223" i="9" s="1"/>
  <c r="G223" i="9" s="1"/>
  <c r="H223" i="9" s="1"/>
  <c r="I223" i="9" s="1"/>
  <c r="J223" i="9" s="1"/>
  <c r="K223" i="9" s="1"/>
  <c r="L223" i="9" s="1"/>
  <c r="M223" i="9" s="1"/>
  <c r="N223" i="9" s="1"/>
  <c r="O223" i="9" s="1"/>
  <c r="P223" i="9" s="1"/>
  <c r="Q223" i="9" s="1"/>
  <c r="R223" i="9" s="1"/>
  <c r="S223" i="9" s="1"/>
  <c r="T223" i="9" s="1"/>
  <c r="U223" i="9" s="1"/>
  <c r="V223" i="9" s="1"/>
  <c r="W223" i="9" s="1"/>
  <c r="X223" i="9" s="1"/>
  <c r="Y223" i="9" s="1"/>
  <c r="Z223" i="9" s="1"/>
  <c r="AA223" i="9" s="1"/>
  <c r="AB223" i="9" s="1"/>
  <c r="AC223" i="9" s="1"/>
  <c r="AD223" i="9" s="1"/>
  <c r="AE223" i="9" s="1"/>
  <c r="AF223" i="9" s="1"/>
  <c r="C231" i="9"/>
  <c r="D231" i="9" s="1"/>
  <c r="E231" i="9" l="1"/>
  <c r="F231" i="9" s="1"/>
  <c r="G231" i="9" s="1"/>
  <c r="H231" i="9" s="1"/>
  <c r="I231" i="9" s="1"/>
  <c r="J231" i="9" s="1"/>
  <c r="K231" i="9" s="1"/>
  <c r="L231" i="9" s="1"/>
  <c r="M231" i="9" s="1"/>
  <c r="N231" i="9" s="1"/>
  <c r="O231" i="9" s="1"/>
  <c r="P231" i="9" s="1"/>
  <c r="Q231" i="9" s="1"/>
  <c r="R231" i="9" s="1"/>
  <c r="S231" i="9" s="1"/>
  <c r="T231" i="9" s="1"/>
  <c r="U231" i="9" s="1"/>
  <c r="V231" i="9" s="1"/>
  <c r="W231" i="9" s="1"/>
  <c r="X231" i="9" s="1"/>
  <c r="Y231" i="9" s="1"/>
  <c r="Z231" i="9" s="1"/>
  <c r="AA231" i="9" s="1"/>
  <c r="AB231" i="9" s="1"/>
  <c r="AC231" i="9" s="1"/>
  <c r="AD231" i="9" s="1"/>
  <c r="AE231" i="9" s="1"/>
  <c r="AF231" i="9" s="1"/>
  <c r="C239" i="9"/>
  <c r="D239" i="9" s="1"/>
  <c r="E239" i="9" s="1"/>
  <c r="F239" i="9" s="1"/>
  <c r="G239" i="9" s="1"/>
  <c r="H239" i="9" s="1"/>
  <c r="I239" i="9" s="1"/>
  <c r="J239" i="9" s="1"/>
  <c r="K239" i="9" s="1"/>
  <c r="L239" i="9" s="1"/>
  <c r="M239" i="9" s="1"/>
  <c r="N239" i="9" s="1"/>
  <c r="O239" i="9" s="1"/>
  <c r="P239" i="9" s="1"/>
  <c r="Q239" i="9" s="1"/>
  <c r="R239" i="9" s="1"/>
  <c r="S239" i="9" s="1"/>
  <c r="T239" i="9" s="1"/>
  <c r="U239" i="9" s="1"/>
  <c r="V239" i="9" s="1"/>
  <c r="W239" i="9" s="1"/>
  <c r="X239" i="9" s="1"/>
  <c r="Y239" i="9" s="1"/>
  <c r="Z239" i="9" s="1"/>
  <c r="AA239" i="9" s="1"/>
  <c r="AB239" i="9" s="1"/>
  <c r="AC239" i="9" s="1"/>
  <c r="AD239" i="9" s="1"/>
  <c r="AE239" i="9" s="1"/>
  <c r="AF239" i="9" s="1"/>
  <c r="B66" i="5" l="1"/>
  <c r="B76" i="5" l="1"/>
  <c r="B26" i="10" l="1"/>
  <c r="AF83" i="5"/>
  <c r="AO63" i="5"/>
  <c r="AO68" i="5" s="1"/>
  <c r="AN63" i="5"/>
  <c r="AN14" i="10" s="1"/>
  <c r="AN153" i="10" s="1"/>
  <c r="AO153" i="10" s="1"/>
  <c r="AP153" i="10" s="1"/>
  <c r="AQ153" i="10" s="1"/>
  <c r="AR153" i="10" s="1"/>
  <c r="AS153" i="10" s="1"/>
  <c r="AT153" i="10" s="1"/>
  <c r="AU153" i="10" s="1"/>
  <c r="AV153" i="10" s="1"/>
  <c r="AW153" i="10" s="1"/>
  <c r="AX153" i="10" s="1"/>
  <c r="AY153" i="10" s="1"/>
  <c r="AZ153" i="10" s="1"/>
  <c r="BA153" i="10" s="1"/>
  <c r="BB153" i="10" s="1"/>
  <c r="BC153" i="10" s="1"/>
  <c r="AG19" i="7"/>
  <c r="AI19" i="7"/>
  <c r="AJ19" i="7"/>
  <c r="AJ31" i="26"/>
  <c r="AK43" i="5"/>
  <c r="AO19" i="7"/>
  <c r="AP19" i="7"/>
  <c r="AJ53" i="5" l="1"/>
  <c r="AJ10" i="10" s="1"/>
  <c r="AJ107" i="10" s="1"/>
  <c r="AK107" i="10" s="1"/>
  <c r="AL107" i="10" s="1"/>
  <c r="AM107" i="10" s="1"/>
  <c r="AN107" i="10" s="1"/>
  <c r="AO107" i="10" s="1"/>
  <c r="AP107" i="10" s="1"/>
  <c r="AQ107" i="10" s="1"/>
  <c r="AR107" i="10" s="1"/>
  <c r="AS107" i="10" s="1"/>
  <c r="AT107" i="10" s="1"/>
  <c r="AU107" i="10" s="1"/>
  <c r="AV107" i="10" s="1"/>
  <c r="AW107" i="10" s="1"/>
  <c r="AX107" i="10" s="1"/>
  <c r="AY107" i="10" s="1"/>
  <c r="AJ31" i="27"/>
  <c r="AH31" i="27"/>
  <c r="AO105" i="7"/>
  <c r="AO62" i="7"/>
  <c r="AK6" i="10"/>
  <c r="AK66" i="10" s="1"/>
  <c r="AL66" i="10" s="1"/>
  <c r="AM66" i="10" s="1"/>
  <c r="AN66" i="10" s="1"/>
  <c r="AO66" i="10" s="1"/>
  <c r="AP66" i="10" s="1"/>
  <c r="AQ66" i="10" s="1"/>
  <c r="AR66" i="10" s="1"/>
  <c r="AS66" i="10" s="1"/>
  <c r="AT66" i="10" s="1"/>
  <c r="AU66" i="10" s="1"/>
  <c r="AV66" i="10" s="1"/>
  <c r="AW66" i="10" s="1"/>
  <c r="AX66" i="10" s="1"/>
  <c r="AY66" i="10" s="1"/>
  <c r="AZ66" i="10" s="1"/>
  <c r="AK48" i="5"/>
  <c r="AJ62" i="7"/>
  <c r="AJ105" i="7"/>
  <c r="AK83" i="5"/>
  <c r="AO99" i="5"/>
  <c r="AO73" i="5"/>
  <c r="AO83" i="5"/>
  <c r="AO43" i="5"/>
  <c r="AO31" i="26"/>
  <c r="AO31" i="27"/>
  <c r="AO53" i="5"/>
  <c r="AP62" i="7"/>
  <c r="AP105" i="7"/>
  <c r="AG105" i="7"/>
  <c r="AG62" i="7"/>
  <c r="AI105" i="7"/>
  <c r="AI62" i="7"/>
  <c r="AK63" i="5"/>
  <c r="AK73" i="5"/>
  <c r="AL19" i="7"/>
  <c r="AK99" i="5"/>
  <c r="AK31" i="27"/>
  <c r="AK53" i="5"/>
  <c r="AA31" i="26"/>
  <c r="AK31" i="26"/>
  <c r="AN43" i="5"/>
  <c r="AN99" i="5"/>
  <c r="AN53" i="5"/>
  <c r="AN73" i="5"/>
  <c r="AN83" i="5"/>
  <c r="AN31" i="27"/>
  <c r="AF99" i="5"/>
  <c r="AF53" i="5"/>
  <c r="AF73" i="5"/>
  <c r="AF31" i="27"/>
  <c r="AF43" i="5"/>
  <c r="AF63" i="5"/>
  <c r="AF31" i="26"/>
  <c r="AN31" i="26"/>
  <c r="AA99" i="5"/>
  <c r="AA63" i="5"/>
  <c r="AF22" i="10"/>
  <c r="AF229" i="10" s="1"/>
  <c r="AG229" i="10" s="1"/>
  <c r="AH229" i="10" s="1"/>
  <c r="AI229" i="10" s="1"/>
  <c r="AJ229" i="10" s="1"/>
  <c r="AK229" i="10" s="1"/>
  <c r="AL229" i="10" s="1"/>
  <c r="AM229" i="10" s="1"/>
  <c r="AN229" i="10" s="1"/>
  <c r="AO229" i="10" s="1"/>
  <c r="AP229" i="10" s="1"/>
  <c r="AQ229" i="10" s="1"/>
  <c r="AR229" i="10" s="1"/>
  <c r="AS229" i="10" s="1"/>
  <c r="AT229" i="10" s="1"/>
  <c r="AU229" i="10" s="1"/>
  <c r="AF88" i="5"/>
  <c r="AI99" i="5"/>
  <c r="AI83" i="5"/>
  <c r="AI31" i="27"/>
  <c r="AI53" i="5"/>
  <c r="AI63" i="5"/>
  <c r="AI31" i="26"/>
  <c r="AI43" i="5"/>
  <c r="AI73" i="5"/>
  <c r="AB19" i="7"/>
  <c r="AN68" i="5"/>
  <c r="AO14" i="10"/>
  <c r="AO154" i="10" s="1"/>
  <c r="AP154" i="10" s="1"/>
  <c r="AQ154" i="10" s="1"/>
  <c r="AR154" i="10" s="1"/>
  <c r="AS154" i="10" s="1"/>
  <c r="AT154" i="10" s="1"/>
  <c r="AU154" i="10" s="1"/>
  <c r="AV154" i="10" s="1"/>
  <c r="AW154" i="10" s="1"/>
  <c r="AX154" i="10" s="1"/>
  <c r="AY154" i="10" s="1"/>
  <c r="AZ154" i="10" s="1"/>
  <c r="BA154" i="10" s="1"/>
  <c r="BB154" i="10" s="1"/>
  <c r="BC154" i="10" s="1"/>
  <c r="BD154" i="10" s="1"/>
  <c r="BD15" i="10" s="1"/>
  <c r="BD16" i="10" s="1"/>
  <c r="AK19" i="7"/>
  <c r="AA19" i="7"/>
  <c r="AA105" i="7" s="1"/>
  <c r="AJ83" i="5"/>
  <c r="AH73" i="5"/>
  <c r="AH63" i="5"/>
  <c r="AJ73" i="5"/>
  <c r="AJ63" i="5"/>
  <c r="AJ43" i="5"/>
  <c r="AJ99" i="5"/>
  <c r="AH83" i="5"/>
  <c r="AH43" i="5"/>
  <c r="X73" i="5"/>
  <c r="X18" i="10" s="1"/>
  <c r="X179" i="10" s="1"/>
  <c r="Y179" i="10" s="1"/>
  <c r="Z179" i="10" s="1"/>
  <c r="AA179" i="10" s="1"/>
  <c r="AB179" i="10" s="1"/>
  <c r="AC179" i="10" s="1"/>
  <c r="AD179" i="10" s="1"/>
  <c r="AE179" i="10" s="1"/>
  <c r="AF179" i="10" s="1"/>
  <c r="AG179" i="10" s="1"/>
  <c r="AH179" i="10" s="1"/>
  <c r="AI179" i="10" s="1"/>
  <c r="AJ179" i="10" s="1"/>
  <c r="AK179" i="10" s="1"/>
  <c r="AL179" i="10" s="1"/>
  <c r="AM179" i="10" s="1"/>
  <c r="AH99" i="5"/>
  <c r="AH53" i="5"/>
  <c r="Z53" i="5"/>
  <c r="AH31" i="26"/>
  <c r="AJ58" i="5" l="1"/>
  <c r="AA31" i="27"/>
  <c r="AA53" i="5"/>
  <c r="AA10" i="10" s="1"/>
  <c r="AA98" i="10" s="1"/>
  <c r="AB98" i="10" s="1"/>
  <c r="AC98" i="10" s="1"/>
  <c r="AD98" i="10" s="1"/>
  <c r="AE98" i="10" s="1"/>
  <c r="AF98" i="10" s="1"/>
  <c r="AG98" i="10" s="1"/>
  <c r="AH98" i="10" s="1"/>
  <c r="AI98" i="10" s="1"/>
  <c r="AJ98" i="10" s="1"/>
  <c r="AK98" i="10" s="1"/>
  <c r="AL98" i="10" s="1"/>
  <c r="AM98" i="10" s="1"/>
  <c r="AN98" i="10" s="1"/>
  <c r="AO98" i="10" s="1"/>
  <c r="AP98" i="10" s="1"/>
  <c r="AA73" i="5"/>
  <c r="AA75" i="5" s="1"/>
  <c r="AA76" i="5" s="1"/>
  <c r="Z63" i="5"/>
  <c r="Z14" i="10" s="1"/>
  <c r="Z139" i="10" s="1"/>
  <c r="AA139" i="10" s="1"/>
  <c r="AB139" i="10" s="1"/>
  <c r="AC139" i="10" s="1"/>
  <c r="AD139" i="10" s="1"/>
  <c r="AE139" i="10" s="1"/>
  <c r="AF139" i="10" s="1"/>
  <c r="AG139" i="10" s="1"/>
  <c r="AH139" i="10" s="1"/>
  <c r="AI139" i="10" s="1"/>
  <c r="AJ139" i="10" s="1"/>
  <c r="AK139" i="10" s="1"/>
  <c r="AL139" i="10" s="1"/>
  <c r="AM139" i="10" s="1"/>
  <c r="AN139" i="10" s="1"/>
  <c r="AO139" i="10" s="1"/>
  <c r="Z43" i="5"/>
  <c r="Z48" i="5" s="1"/>
  <c r="AA43" i="5"/>
  <c r="AA45" i="5" s="1"/>
  <c r="AA46" i="5" s="1"/>
  <c r="X63" i="5"/>
  <c r="X68" i="5" s="1"/>
  <c r="X78" i="5"/>
  <c r="AA62" i="7"/>
  <c r="X99" i="5"/>
  <c r="X63" i="26" s="1"/>
  <c r="AA83" i="5"/>
  <c r="AA85" i="5" s="1"/>
  <c r="AA86" i="5" s="1"/>
  <c r="X43" i="5"/>
  <c r="X48" i="5" s="1"/>
  <c r="X31" i="26"/>
  <c r="Z99" i="5"/>
  <c r="Z63" i="26" s="1"/>
  <c r="Z31" i="26"/>
  <c r="Z31" i="27"/>
  <c r="X83" i="5"/>
  <c r="X88" i="5" s="1"/>
  <c r="BC15" i="10"/>
  <c r="BC16" i="10" s="1"/>
  <c r="Z73" i="5"/>
  <c r="Z75" i="5" s="1"/>
  <c r="Z76" i="5" s="1"/>
  <c r="Y19" i="7"/>
  <c r="X53" i="5"/>
  <c r="X10" i="10" s="1"/>
  <c r="X95" i="10" s="1"/>
  <c r="Y95" i="10" s="1"/>
  <c r="Z95" i="10" s="1"/>
  <c r="AA95" i="10" s="1"/>
  <c r="AB95" i="10" s="1"/>
  <c r="AC95" i="10" s="1"/>
  <c r="AD95" i="10" s="1"/>
  <c r="AE95" i="10" s="1"/>
  <c r="AF95" i="10" s="1"/>
  <c r="AG95" i="10" s="1"/>
  <c r="AH95" i="10" s="1"/>
  <c r="AI95" i="10" s="1"/>
  <c r="AJ95" i="10" s="1"/>
  <c r="AK95" i="10" s="1"/>
  <c r="AL95" i="10" s="1"/>
  <c r="AM95" i="10" s="1"/>
  <c r="Z83" i="5"/>
  <c r="Z85" i="5" s="1"/>
  <c r="Z86" i="5" s="1"/>
  <c r="X31" i="27"/>
  <c r="AH10" i="10"/>
  <c r="AH105" i="10" s="1"/>
  <c r="AI105" i="10" s="1"/>
  <c r="AJ105" i="10" s="1"/>
  <c r="AK105" i="10" s="1"/>
  <c r="AL105" i="10" s="1"/>
  <c r="AM105" i="10" s="1"/>
  <c r="AN105" i="10" s="1"/>
  <c r="AO105" i="10" s="1"/>
  <c r="AP105" i="10" s="1"/>
  <c r="AQ105" i="10" s="1"/>
  <c r="AR105" i="10" s="1"/>
  <c r="AS105" i="10" s="1"/>
  <c r="AT105" i="10" s="1"/>
  <c r="AU105" i="10" s="1"/>
  <c r="AV105" i="10" s="1"/>
  <c r="AW105" i="10" s="1"/>
  <c r="AH58" i="5"/>
  <c r="AB105" i="7"/>
  <c r="AB62" i="7"/>
  <c r="AN48" i="5"/>
  <c r="AN6" i="10"/>
  <c r="AN69" i="10" s="1"/>
  <c r="AO69" i="10" s="1"/>
  <c r="AP69" i="10" s="1"/>
  <c r="AQ69" i="10" s="1"/>
  <c r="AR69" i="10" s="1"/>
  <c r="AS69" i="10" s="1"/>
  <c r="AT69" i="10" s="1"/>
  <c r="AU69" i="10" s="1"/>
  <c r="AV69" i="10" s="1"/>
  <c r="AW69" i="10" s="1"/>
  <c r="AX69" i="10" s="1"/>
  <c r="AY69" i="10" s="1"/>
  <c r="AZ69" i="10" s="1"/>
  <c r="BA69" i="10" s="1"/>
  <c r="BB69" i="10" s="1"/>
  <c r="BC69" i="10" s="1"/>
  <c r="BC7" i="10" s="1"/>
  <c r="BC8" i="10" s="1"/>
  <c r="AH7" i="28"/>
  <c r="AH105" i="5"/>
  <c r="AD9" i="9"/>
  <c r="AH4" i="6"/>
  <c r="AH15" i="6" s="1"/>
  <c r="AH45" i="5"/>
  <c r="AH46" i="5" s="1"/>
  <c r="AH55" i="5"/>
  <c r="AH56" i="5" s="1"/>
  <c r="AH75" i="5"/>
  <c r="AH76" i="5" s="1"/>
  <c r="AH85" i="5"/>
  <c r="AH86" i="5" s="1"/>
  <c r="AH65" i="5"/>
  <c r="AH66" i="5" s="1"/>
  <c r="AB9" i="9"/>
  <c r="AF4" i="6"/>
  <c r="AF15" i="6" s="1"/>
  <c r="AF105" i="5"/>
  <c r="AF55" i="5"/>
  <c r="AF56" i="5" s="1"/>
  <c r="AF45" i="5"/>
  <c r="AF46" i="5" s="1"/>
  <c r="AF75" i="5"/>
  <c r="AF76" i="5" s="1"/>
  <c r="AF85" i="5"/>
  <c r="AF86" i="5" s="1"/>
  <c r="AF7" i="28"/>
  <c r="AF65" i="5"/>
  <c r="AF66" i="5" s="1"/>
  <c r="AH6" i="10"/>
  <c r="AH63" i="10" s="1"/>
  <c r="AI63" i="10" s="1"/>
  <c r="AJ63" i="10" s="1"/>
  <c r="AK63" i="10" s="1"/>
  <c r="AL63" i="10" s="1"/>
  <c r="AM63" i="10" s="1"/>
  <c r="AN63" i="10" s="1"/>
  <c r="AO63" i="10" s="1"/>
  <c r="AP63" i="10" s="1"/>
  <c r="AQ63" i="10" s="1"/>
  <c r="AR63" i="10" s="1"/>
  <c r="AS63" i="10" s="1"/>
  <c r="AT63" i="10" s="1"/>
  <c r="AU63" i="10" s="1"/>
  <c r="AV63" i="10" s="1"/>
  <c r="AW63" i="10" s="1"/>
  <c r="AH48" i="5"/>
  <c r="AH14" i="10"/>
  <c r="AH147" i="10" s="1"/>
  <c r="AI147" i="10" s="1"/>
  <c r="AJ147" i="10" s="1"/>
  <c r="AK147" i="10" s="1"/>
  <c r="AL147" i="10" s="1"/>
  <c r="AM147" i="10" s="1"/>
  <c r="AN147" i="10" s="1"/>
  <c r="AO147" i="10" s="1"/>
  <c r="AP147" i="10" s="1"/>
  <c r="AQ147" i="10" s="1"/>
  <c r="AR147" i="10" s="1"/>
  <c r="AS147" i="10" s="1"/>
  <c r="AT147" i="10" s="1"/>
  <c r="AU147" i="10" s="1"/>
  <c r="AV147" i="10" s="1"/>
  <c r="AW147" i="10" s="1"/>
  <c r="AH68" i="5"/>
  <c r="Q99" i="5"/>
  <c r="Q73" i="5"/>
  <c r="Q43" i="5"/>
  <c r="Q83" i="5"/>
  <c r="Q53" i="5"/>
  <c r="Q63" i="5"/>
  <c r="G73" i="5"/>
  <c r="Q31" i="26"/>
  <c r="Q31" i="27"/>
  <c r="R19" i="7"/>
  <c r="W9" i="9"/>
  <c r="AA105" i="5"/>
  <c r="AA4" i="6"/>
  <c r="AA15" i="6" s="1"/>
  <c r="AA7" i="28"/>
  <c r="AA55" i="5"/>
  <c r="AA56" i="5" s="1"/>
  <c r="AA65" i="5"/>
  <c r="AA66" i="5" s="1"/>
  <c r="AF131" i="5"/>
  <c r="AF63" i="26"/>
  <c r="AF63" i="27"/>
  <c r="AK63" i="26"/>
  <c r="AK63" i="27"/>
  <c r="AK131" i="5"/>
  <c r="AK65" i="5"/>
  <c r="AK66" i="5" s="1"/>
  <c r="AK4" i="6"/>
  <c r="AK15" i="6" s="1"/>
  <c r="AK55" i="5"/>
  <c r="AK56" i="5" s="1"/>
  <c r="AK45" i="5"/>
  <c r="AK46" i="5" s="1"/>
  <c r="AK85" i="5"/>
  <c r="AK86" i="5" s="1"/>
  <c r="AK7" i="28"/>
  <c r="AK105" i="5"/>
  <c r="AK75" i="5"/>
  <c r="AK76" i="5" s="1"/>
  <c r="AI18" i="10"/>
  <c r="AI190" i="10" s="1"/>
  <c r="AJ190" i="10" s="1"/>
  <c r="AK190" i="10" s="1"/>
  <c r="AL190" i="10" s="1"/>
  <c r="AM190" i="10" s="1"/>
  <c r="AN190" i="10" s="1"/>
  <c r="AO190" i="10" s="1"/>
  <c r="AP190" i="10" s="1"/>
  <c r="AQ190" i="10" s="1"/>
  <c r="AR190" i="10" s="1"/>
  <c r="AS190" i="10" s="1"/>
  <c r="AT190" i="10" s="1"/>
  <c r="AU190" i="10" s="1"/>
  <c r="AV190" i="10" s="1"/>
  <c r="AW190" i="10" s="1"/>
  <c r="AX190" i="10" s="1"/>
  <c r="AI78" i="5"/>
  <c r="AO10" i="10"/>
  <c r="AO112" i="10" s="1"/>
  <c r="AP112" i="10" s="1"/>
  <c r="AQ112" i="10" s="1"/>
  <c r="AR112" i="10" s="1"/>
  <c r="AS112" i="10" s="1"/>
  <c r="AT112" i="10" s="1"/>
  <c r="AU112" i="10" s="1"/>
  <c r="AV112" i="10" s="1"/>
  <c r="AW112" i="10" s="1"/>
  <c r="AX112" i="10" s="1"/>
  <c r="AY112" i="10" s="1"/>
  <c r="AZ112" i="10" s="1"/>
  <c r="BA112" i="10" s="1"/>
  <c r="BB112" i="10" s="1"/>
  <c r="BC112" i="10" s="1"/>
  <c r="BD112" i="10" s="1"/>
  <c r="BD11" i="10" s="1"/>
  <c r="BD12" i="10" s="1"/>
  <c r="AO58" i="5"/>
  <c r="AL43" i="5"/>
  <c r="AL99" i="5"/>
  <c r="AL53" i="5"/>
  <c r="AL31" i="27"/>
  <c r="AL73" i="5"/>
  <c r="AL83" i="5"/>
  <c r="AL31" i="26"/>
  <c r="AL63" i="5"/>
  <c r="AM19" i="7"/>
  <c r="AH22" i="10"/>
  <c r="AH231" i="10" s="1"/>
  <c r="AI231" i="10" s="1"/>
  <c r="AJ231" i="10" s="1"/>
  <c r="AK231" i="10" s="1"/>
  <c r="AL231" i="10" s="1"/>
  <c r="AM231" i="10" s="1"/>
  <c r="AN231" i="10" s="1"/>
  <c r="AO231" i="10" s="1"/>
  <c r="AP231" i="10" s="1"/>
  <c r="AQ231" i="10" s="1"/>
  <c r="AR231" i="10" s="1"/>
  <c r="AS231" i="10" s="1"/>
  <c r="AT231" i="10" s="1"/>
  <c r="AU231" i="10" s="1"/>
  <c r="AV231" i="10" s="1"/>
  <c r="AW231" i="10" s="1"/>
  <c r="AH88" i="5"/>
  <c r="O43" i="5"/>
  <c r="AN22" i="10"/>
  <c r="AN237" i="10" s="1"/>
  <c r="AO237" i="10" s="1"/>
  <c r="AP237" i="10" s="1"/>
  <c r="AQ237" i="10" s="1"/>
  <c r="AR237" i="10" s="1"/>
  <c r="AS237" i="10" s="1"/>
  <c r="AT237" i="10" s="1"/>
  <c r="AU237" i="10" s="1"/>
  <c r="AV237" i="10" s="1"/>
  <c r="AW237" i="10" s="1"/>
  <c r="AX237" i="10" s="1"/>
  <c r="AY237" i="10" s="1"/>
  <c r="AZ237" i="10" s="1"/>
  <c r="BA237" i="10" s="1"/>
  <c r="BB237" i="10" s="1"/>
  <c r="BC237" i="10" s="1"/>
  <c r="AN88" i="5"/>
  <c r="AL105" i="7"/>
  <c r="AL62" i="7"/>
  <c r="AO48" i="5"/>
  <c r="AO6" i="10"/>
  <c r="AO70" i="10" s="1"/>
  <c r="AP70" i="10" s="1"/>
  <c r="AQ70" i="10" s="1"/>
  <c r="AR70" i="10" s="1"/>
  <c r="AS70" i="10" s="1"/>
  <c r="AT70" i="10" s="1"/>
  <c r="AU70" i="10" s="1"/>
  <c r="AV70" i="10" s="1"/>
  <c r="AW70" i="10" s="1"/>
  <c r="AX70" i="10" s="1"/>
  <c r="AY70" i="10" s="1"/>
  <c r="AZ70" i="10" s="1"/>
  <c r="BA70" i="10" s="1"/>
  <c r="BB70" i="10" s="1"/>
  <c r="BC70" i="10" s="1"/>
  <c r="BD70" i="10" s="1"/>
  <c r="AK105" i="7"/>
  <c r="AK62" i="7"/>
  <c r="AI22" i="10"/>
  <c r="AI232" i="10" s="1"/>
  <c r="AJ232" i="10" s="1"/>
  <c r="AK232" i="10" s="1"/>
  <c r="AL232" i="10" s="1"/>
  <c r="AM232" i="10" s="1"/>
  <c r="AN232" i="10" s="1"/>
  <c r="AO232" i="10" s="1"/>
  <c r="AP232" i="10" s="1"/>
  <c r="AQ232" i="10" s="1"/>
  <c r="AR232" i="10" s="1"/>
  <c r="AS232" i="10" s="1"/>
  <c r="AT232" i="10" s="1"/>
  <c r="AU232" i="10" s="1"/>
  <c r="AV232" i="10" s="1"/>
  <c r="AW232" i="10" s="1"/>
  <c r="AX232" i="10" s="1"/>
  <c r="AI88" i="5"/>
  <c r="AO105" i="5"/>
  <c r="AO65" i="5"/>
  <c r="AO66" i="5" s="1"/>
  <c r="AO85" i="5"/>
  <c r="AO86" i="5" s="1"/>
  <c r="AO4" i="6"/>
  <c r="AO15" i="6" s="1"/>
  <c r="AO45" i="5"/>
  <c r="AO46" i="5" s="1"/>
  <c r="AO55" i="5"/>
  <c r="AO56" i="5" s="1"/>
  <c r="AO7" i="28"/>
  <c r="AO75" i="5"/>
  <c r="AO76" i="5" s="1"/>
  <c r="AI14" i="10"/>
  <c r="AI148" i="10" s="1"/>
  <c r="AJ148" i="10" s="1"/>
  <c r="AK148" i="10" s="1"/>
  <c r="AL148" i="10" s="1"/>
  <c r="AM148" i="10" s="1"/>
  <c r="AN148" i="10" s="1"/>
  <c r="AO148" i="10" s="1"/>
  <c r="AP148" i="10" s="1"/>
  <c r="AQ148" i="10" s="1"/>
  <c r="AR148" i="10" s="1"/>
  <c r="AS148" i="10" s="1"/>
  <c r="AT148" i="10" s="1"/>
  <c r="AU148" i="10" s="1"/>
  <c r="AV148" i="10" s="1"/>
  <c r="AW148" i="10" s="1"/>
  <c r="AX148" i="10" s="1"/>
  <c r="AI68" i="5"/>
  <c r="AJ63" i="27"/>
  <c r="AJ131" i="5"/>
  <c r="AJ63" i="26"/>
  <c r="AJ14" i="10"/>
  <c r="AJ149" i="10" s="1"/>
  <c r="AK149" i="10" s="1"/>
  <c r="AL149" i="10" s="1"/>
  <c r="AM149" i="10" s="1"/>
  <c r="AN149" i="10" s="1"/>
  <c r="AO149" i="10" s="1"/>
  <c r="AP149" i="10" s="1"/>
  <c r="AQ149" i="10" s="1"/>
  <c r="AR149" i="10" s="1"/>
  <c r="AS149" i="10" s="1"/>
  <c r="AT149" i="10" s="1"/>
  <c r="AU149" i="10" s="1"/>
  <c r="AV149" i="10" s="1"/>
  <c r="AW149" i="10" s="1"/>
  <c r="AX149" i="10" s="1"/>
  <c r="AY149" i="10" s="1"/>
  <c r="AJ68" i="5"/>
  <c r="Y99" i="5"/>
  <c r="Y73" i="5"/>
  <c r="Y83" i="5"/>
  <c r="O83" i="5"/>
  <c r="Y53" i="5"/>
  <c r="Y31" i="27"/>
  <c r="Y31" i="26"/>
  <c r="Y43" i="5"/>
  <c r="Z19" i="7"/>
  <c r="Y63" i="5"/>
  <c r="AI10" i="10"/>
  <c r="AI106" i="10" s="1"/>
  <c r="AJ106" i="10" s="1"/>
  <c r="AK106" i="10" s="1"/>
  <c r="AL106" i="10" s="1"/>
  <c r="AM106" i="10" s="1"/>
  <c r="AN106" i="10" s="1"/>
  <c r="AO106" i="10" s="1"/>
  <c r="AP106" i="10" s="1"/>
  <c r="AQ106" i="10" s="1"/>
  <c r="AR106" i="10" s="1"/>
  <c r="AS106" i="10" s="1"/>
  <c r="AT106" i="10" s="1"/>
  <c r="AU106" i="10" s="1"/>
  <c r="AV106" i="10" s="1"/>
  <c r="AW106" i="10" s="1"/>
  <c r="AX106" i="10" s="1"/>
  <c r="AI58" i="5"/>
  <c r="AF14" i="10"/>
  <c r="AF145" i="10" s="1"/>
  <c r="AG145" i="10" s="1"/>
  <c r="AH145" i="10" s="1"/>
  <c r="AI145" i="10" s="1"/>
  <c r="AJ145" i="10" s="1"/>
  <c r="AK145" i="10" s="1"/>
  <c r="AL145" i="10" s="1"/>
  <c r="AM145" i="10" s="1"/>
  <c r="AN145" i="10" s="1"/>
  <c r="AO145" i="10" s="1"/>
  <c r="AP145" i="10" s="1"/>
  <c r="AQ145" i="10" s="1"/>
  <c r="AR145" i="10" s="1"/>
  <c r="AS145" i="10" s="1"/>
  <c r="AT145" i="10" s="1"/>
  <c r="AU145" i="10" s="1"/>
  <c r="AF68" i="5"/>
  <c r="AN18" i="10"/>
  <c r="AN195" i="10" s="1"/>
  <c r="AO195" i="10" s="1"/>
  <c r="AP195" i="10" s="1"/>
  <c r="AQ195" i="10" s="1"/>
  <c r="AR195" i="10" s="1"/>
  <c r="AS195" i="10" s="1"/>
  <c r="AT195" i="10" s="1"/>
  <c r="AU195" i="10" s="1"/>
  <c r="AV195" i="10" s="1"/>
  <c r="AW195" i="10" s="1"/>
  <c r="AX195" i="10" s="1"/>
  <c r="AY195" i="10" s="1"/>
  <c r="AZ195" i="10" s="1"/>
  <c r="BA195" i="10" s="1"/>
  <c r="BB195" i="10" s="1"/>
  <c r="BC195" i="10" s="1"/>
  <c r="AN78" i="5"/>
  <c r="AK78" i="5"/>
  <c r="AK18" i="10"/>
  <c r="AK192" i="10" s="1"/>
  <c r="AL192" i="10" s="1"/>
  <c r="AM192" i="10" s="1"/>
  <c r="AN192" i="10" s="1"/>
  <c r="AO192" i="10" s="1"/>
  <c r="AP192" i="10" s="1"/>
  <c r="AQ192" i="10" s="1"/>
  <c r="AR192" i="10" s="1"/>
  <c r="AS192" i="10" s="1"/>
  <c r="AT192" i="10" s="1"/>
  <c r="AU192" i="10" s="1"/>
  <c r="AV192" i="10" s="1"/>
  <c r="AW192" i="10" s="1"/>
  <c r="AX192" i="10" s="1"/>
  <c r="AY192" i="10" s="1"/>
  <c r="AZ192" i="10" s="1"/>
  <c r="AO88" i="5"/>
  <c r="AO22" i="10"/>
  <c r="AO238" i="10" s="1"/>
  <c r="AP238" i="10" s="1"/>
  <c r="AQ238" i="10" s="1"/>
  <c r="AR238" i="10" s="1"/>
  <c r="AS238" i="10" s="1"/>
  <c r="AT238" i="10" s="1"/>
  <c r="AU238" i="10" s="1"/>
  <c r="AV238" i="10" s="1"/>
  <c r="AW238" i="10" s="1"/>
  <c r="AX238" i="10" s="1"/>
  <c r="AY238" i="10" s="1"/>
  <c r="AZ238" i="10" s="1"/>
  <c r="BA238" i="10" s="1"/>
  <c r="BB238" i="10" s="1"/>
  <c r="BC238" i="10" s="1"/>
  <c r="BD238" i="10" s="1"/>
  <c r="BD23" i="10" s="1"/>
  <c r="BD24" i="10" s="1"/>
  <c r="V99" i="5"/>
  <c r="V73" i="5"/>
  <c r="V53" i="5"/>
  <c r="V31" i="27"/>
  <c r="V83" i="5"/>
  <c r="W19" i="7"/>
  <c r="V63" i="5"/>
  <c r="V31" i="26"/>
  <c r="V43" i="5"/>
  <c r="AD99" i="5"/>
  <c r="AD73" i="5"/>
  <c r="AD43" i="5"/>
  <c r="AD31" i="27"/>
  <c r="AD63" i="5"/>
  <c r="AD31" i="26"/>
  <c r="AD83" i="5"/>
  <c r="AD53" i="5"/>
  <c r="AE19" i="7"/>
  <c r="AF10" i="10"/>
  <c r="AF103" i="10" s="1"/>
  <c r="AG103" i="10" s="1"/>
  <c r="AH103" i="10" s="1"/>
  <c r="AI103" i="10" s="1"/>
  <c r="AJ103" i="10" s="1"/>
  <c r="AK103" i="10" s="1"/>
  <c r="AL103" i="10" s="1"/>
  <c r="AM103" i="10" s="1"/>
  <c r="AN103" i="10" s="1"/>
  <c r="AO103" i="10" s="1"/>
  <c r="AP103" i="10" s="1"/>
  <c r="AQ103" i="10" s="1"/>
  <c r="AR103" i="10" s="1"/>
  <c r="AS103" i="10" s="1"/>
  <c r="AT103" i="10" s="1"/>
  <c r="AU103" i="10" s="1"/>
  <c r="AF58" i="5"/>
  <c r="AK22" i="10"/>
  <c r="AK234" i="10" s="1"/>
  <c r="AL234" i="10" s="1"/>
  <c r="AM234" i="10" s="1"/>
  <c r="AN234" i="10" s="1"/>
  <c r="AO234" i="10" s="1"/>
  <c r="AP234" i="10" s="1"/>
  <c r="AQ234" i="10" s="1"/>
  <c r="AR234" i="10" s="1"/>
  <c r="AS234" i="10" s="1"/>
  <c r="AT234" i="10" s="1"/>
  <c r="AU234" i="10" s="1"/>
  <c r="AV234" i="10" s="1"/>
  <c r="AW234" i="10" s="1"/>
  <c r="AX234" i="10" s="1"/>
  <c r="AY234" i="10" s="1"/>
  <c r="AZ234" i="10" s="1"/>
  <c r="AK88" i="5"/>
  <c r="G99" i="5"/>
  <c r="G31" i="27"/>
  <c r="AN4" i="6"/>
  <c r="AN15" i="6" s="1"/>
  <c r="AN55" i="5"/>
  <c r="AN56" i="5" s="1"/>
  <c r="AN7" i="28"/>
  <c r="AN75" i="5"/>
  <c r="AN76" i="5" s="1"/>
  <c r="AN105" i="5"/>
  <c r="AN65" i="5"/>
  <c r="AN66" i="5" s="1"/>
  <c r="AN85" i="5"/>
  <c r="AN86" i="5" s="1"/>
  <c r="AN45" i="5"/>
  <c r="AN46" i="5" s="1"/>
  <c r="AI6" i="10"/>
  <c r="AI64" i="10" s="1"/>
  <c r="AJ64" i="10" s="1"/>
  <c r="AK64" i="10" s="1"/>
  <c r="AL64" i="10" s="1"/>
  <c r="AM64" i="10" s="1"/>
  <c r="AN64" i="10" s="1"/>
  <c r="AO64" i="10" s="1"/>
  <c r="AP64" i="10" s="1"/>
  <c r="AQ64" i="10" s="1"/>
  <c r="AR64" i="10" s="1"/>
  <c r="AS64" i="10" s="1"/>
  <c r="AT64" i="10" s="1"/>
  <c r="AU64" i="10" s="1"/>
  <c r="AV64" i="10" s="1"/>
  <c r="AW64" i="10" s="1"/>
  <c r="AX64" i="10" s="1"/>
  <c r="AI48" i="5"/>
  <c r="AH18" i="10"/>
  <c r="AH189" i="10" s="1"/>
  <c r="AI189" i="10" s="1"/>
  <c r="AJ189" i="10" s="1"/>
  <c r="AK189" i="10" s="1"/>
  <c r="AL189" i="10" s="1"/>
  <c r="AM189" i="10" s="1"/>
  <c r="AN189" i="10" s="1"/>
  <c r="AO189" i="10" s="1"/>
  <c r="AP189" i="10" s="1"/>
  <c r="AQ189" i="10" s="1"/>
  <c r="AR189" i="10" s="1"/>
  <c r="AS189" i="10" s="1"/>
  <c r="AT189" i="10" s="1"/>
  <c r="AU189" i="10" s="1"/>
  <c r="AV189" i="10" s="1"/>
  <c r="AW189" i="10" s="1"/>
  <c r="AH78" i="5"/>
  <c r="Z10" i="10"/>
  <c r="Z97" i="10" s="1"/>
  <c r="AA97" i="10" s="1"/>
  <c r="AB97" i="10" s="1"/>
  <c r="AC97" i="10" s="1"/>
  <c r="AD97" i="10" s="1"/>
  <c r="AE97" i="10" s="1"/>
  <c r="AF97" i="10" s="1"/>
  <c r="AG97" i="10" s="1"/>
  <c r="AH97" i="10" s="1"/>
  <c r="AI97" i="10" s="1"/>
  <c r="AJ97" i="10" s="1"/>
  <c r="AK97" i="10" s="1"/>
  <c r="AL97" i="10" s="1"/>
  <c r="AM97" i="10" s="1"/>
  <c r="AN97" i="10" s="1"/>
  <c r="AO97" i="10" s="1"/>
  <c r="Z58" i="5"/>
  <c r="AJ6" i="10"/>
  <c r="AJ65" i="10" s="1"/>
  <c r="AK65" i="10" s="1"/>
  <c r="AL65" i="10" s="1"/>
  <c r="AM65" i="10" s="1"/>
  <c r="AN65" i="10" s="1"/>
  <c r="AO65" i="10" s="1"/>
  <c r="AP65" i="10" s="1"/>
  <c r="AQ65" i="10" s="1"/>
  <c r="AR65" i="10" s="1"/>
  <c r="AS65" i="10" s="1"/>
  <c r="AT65" i="10" s="1"/>
  <c r="AU65" i="10" s="1"/>
  <c r="AV65" i="10" s="1"/>
  <c r="AW65" i="10" s="1"/>
  <c r="AX65" i="10" s="1"/>
  <c r="AY65" i="10" s="1"/>
  <c r="AJ48" i="5"/>
  <c r="AE99" i="5"/>
  <c r="AE73" i="5"/>
  <c r="AE83" i="5"/>
  <c r="AE53" i="5"/>
  <c r="AF19" i="7"/>
  <c r="AE31" i="27"/>
  <c r="AE63" i="5"/>
  <c r="AE31" i="26"/>
  <c r="AE43" i="5"/>
  <c r="AJ88" i="5"/>
  <c r="AJ22" i="10"/>
  <c r="AJ233" i="10" s="1"/>
  <c r="AK233" i="10" s="1"/>
  <c r="AL233" i="10" s="1"/>
  <c r="AM233" i="10" s="1"/>
  <c r="AN233" i="10" s="1"/>
  <c r="AO233" i="10" s="1"/>
  <c r="AP233" i="10" s="1"/>
  <c r="AQ233" i="10" s="1"/>
  <c r="AR233" i="10" s="1"/>
  <c r="AS233" i="10" s="1"/>
  <c r="AT233" i="10" s="1"/>
  <c r="AU233" i="10" s="1"/>
  <c r="AV233" i="10" s="1"/>
  <c r="AW233" i="10" s="1"/>
  <c r="AX233" i="10" s="1"/>
  <c r="AY233" i="10" s="1"/>
  <c r="AA14" i="10"/>
  <c r="AA140" i="10" s="1"/>
  <c r="AB140" i="10" s="1"/>
  <c r="AC140" i="10" s="1"/>
  <c r="AD140" i="10" s="1"/>
  <c r="AE140" i="10" s="1"/>
  <c r="AF140" i="10" s="1"/>
  <c r="AG140" i="10" s="1"/>
  <c r="AH140" i="10" s="1"/>
  <c r="AI140" i="10" s="1"/>
  <c r="AJ140" i="10" s="1"/>
  <c r="AK140" i="10" s="1"/>
  <c r="AL140" i="10" s="1"/>
  <c r="AM140" i="10" s="1"/>
  <c r="AN140" i="10" s="1"/>
  <c r="AO140" i="10" s="1"/>
  <c r="AP140" i="10" s="1"/>
  <c r="AA68" i="5"/>
  <c r="AF6" i="10"/>
  <c r="AF61" i="10" s="1"/>
  <c r="AG61" i="10" s="1"/>
  <c r="AH61" i="10" s="1"/>
  <c r="AI61" i="10" s="1"/>
  <c r="AJ61" i="10" s="1"/>
  <c r="AK61" i="10" s="1"/>
  <c r="AL61" i="10" s="1"/>
  <c r="AM61" i="10" s="1"/>
  <c r="AN61" i="10" s="1"/>
  <c r="AO61" i="10" s="1"/>
  <c r="AP61" i="10" s="1"/>
  <c r="AQ61" i="10" s="1"/>
  <c r="AR61" i="10" s="1"/>
  <c r="AS61" i="10" s="1"/>
  <c r="AT61" i="10" s="1"/>
  <c r="AU61" i="10" s="1"/>
  <c r="AF48" i="5"/>
  <c r="AN58" i="5"/>
  <c r="AN10" i="10"/>
  <c r="AN111" i="10" s="1"/>
  <c r="AO111" i="10" s="1"/>
  <c r="AP111" i="10" s="1"/>
  <c r="AQ111" i="10" s="1"/>
  <c r="AR111" i="10" s="1"/>
  <c r="AS111" i="10" s="1"/>
  <c r="AT111" i="10" s="1"/>
  <c r="AU111" i="10" s="1"/>
  <c r="AV111" i="10" s="1"/>
  <c r="AW111" i="10" s="1"/>
  <c r="AX111" i="10" s="1"/>
  <c r="AY111" i="10" s="1"/>
  <c r="AZ111" i="10" s="1"/>
  <c r="BA111" i="10" s="1"/>
  <c r="BB111" i="10" s="1"/>
  <c r="BC111" i="10" s="1"/>
  <c r="AK14" i="10"/>
  <c r="AK150" i="10" s="1"/>
  <c r="AL150" i="10" s="1"/>
  <c r="AM150" i="10" s="1"/>
  <c r="AN150" i="10" s="1"/>
  <c r="AO150" i="10" s="1"/>
  <c r="AP150" i="10" s="1"/>
  <c r="AQ150" i="10" s="1"/>
  <c r="AR150" i="10" s="1"/>
  <c r="AS150" i="10" s="1"/>
  <c r="AT150" i="10" s="1"/>
  <c r="AU150" i="10" s="1"/>
  <c r="AV150" i="10" s="1"/>
  <c r="AW150" i="10" s="1"/>
  <c r="AX150" i="10" s="1"/>
  <c r="AY150" i="10" s="1"/>
  <c r="AZ150" i="10" s="1"/>
  <c r="AK68" i="5"/>
  <c r="AO78" i="5"/>
  <c r="AO18" i="10"/>
  <c r="AO196" i="10" s="1"/>
  <c r="AP196" i="10" s="1"/>
  <c r="AQ196" i="10" s="1"/>
  <c r="AR196" i="10" s="1"/>
  <c r="AS196" i="10" s="1"/>
  <c r="AT196" i="10" s="1"/>
  <c r="AU196" i="10" s="1"/>
  <c r="AV196" i="10" s="1"/>
  <c r="AW196" i="10" s="1"/>
  <c r="AX196" i="10" s="1"/>
  <c r="AY196" i="10" s="1"/>
  <c r="AZ196" i="10" s="1"/>
  <c r="BA196" i="10" s="1"/>
  <c r="BB196" i="10" s="1"/>
  <c r="BC196" i="10" s="1"/>
  <c r="BD196" i="10" s="1"/>
  <c r="BD19" i="10" s="1"/>
  <c r="BD20" i="10" s="1"/>
  <c r="AF18" i="10"/>
  <c r="AF187" i="10" s="1"/>
  <c r="AG187" i="10" s="1"/>
  <c r="AH187" i="10" s="1"/>
  <c r="AI187" i="10" s="1"/>
  <c r="AJ187" i="10" s="1"/>
  <c r="AK187" i="10" s="1"/>
  <c r="AL187" i="10" s="1"/>
  <c r="AM187" i="10" s="1"/>
  <c r="AN187" i="10" s="1"/>
  <c r="AO187" i="10" s="1"/>
  <c r="AP187" i="10" s="1"/>
  <c r="AQ187" i="10" s="1"/>
  <c r="AR187" i="10" s="1"/>
  <c r="AS187" i="10" s="1"/>
  <c r="AT187" i="10" s="1"/>
  <c r="AU187" i="10" s="1"/>
  <c r="AF78" i="5"/>
  <c r="AH131" i="5"/>
  <c r="AH63" i="27"/>
  <c r="AH63" i="26"/>
  <c r="AI63" i="27"/>
  <c r="AI63" i="26"/>
  <c r="AI131" i="5"/>
  <c r="AK10" i="10"/>
  <c r="AK108" i="10" s="1"/>
  <c r="AL108" i="10" s="1"/>
  <c r="AM108" i="10" s="1"/>
  <c r="AN108" i="10" s="1"/>
  <c r="AO108" i="10" s="1"/>
  <c r="AP108" i="10" s="1"/>
  <c r="AQ108" i="10" s="1"/>
  <c r="AR108" i="10" s="1"/>
  <c r="AS108" i="10" s="1"/>
  <c r="AT108" i="10" s="1"/>
  <c r="AU108" i="10" s="1"/>
  <c r="AV108" i="10" s="1"/>
  <c r="AW108" i="10" s="1"/>
  <c r="AX108" i="10" s="1"/>
  <c r="AY108" i="10" s="1"/>
  <c r="AZ108" i="10" s="1"/>
  <c r="AK58" i="5"/>
  <c r="V9" i="9"/>
  <c r="Z105" i="5"/>
  <c r="Z4" i="6"/>
  <c r="Z15" i="6" s="1"/>
  <c r="Z7" i="28"/>
  <c r="Z55" i="5"/>
  <c r="Z56" i="5" s="1"/>
  <c r="AM73" i="5"/>
  <c r="AM83" i="5"/>
  <c r="AN19" i="7"/>
  <c r="AM53" i="5"/>
  <c r="AM31" i="26"/>
  <c r="AM63" i="5"/>
  <c r="AM31" i="27"/>
  <c r="AM99" i="5"/>
  <c r="AM43" i="5"/>
  <c r="AJ78" i="5"/>
  <c r="AJ18" i="10"/>
  <c r="AJ191" i="10" s="1"/>
  <c r="AK191" i="10" s="1"/>
  <c r="AL191" i="10" s="1"/>
  <c r="AM191" i="10" s="1"/>
  <c r="AN191" i="10" s="1"/>
  <c r="AO191" i="10" s="1"/>
  <c r="AP191" i="10" s="1"/>
  <c r="AQ191" i="10" s="1"/>
  <c r="AR191" i="10" s="1"/>
  <c r="AS191" i="10" s="1"/>
  <c r="AT191" i="10" s="1"/>
  <c r="AU191" i="10" s="1"/>
  <c r="AV191" i="10" s="1"/>
  <c r="AW191" i="10" s="1"/>
  <c r="AX191" i="10" s="1"/>
  <c r="AY191" i="10" s="1"/>
  <c r="AF9" i="9"/>
  <c r="AJ105" i="5"/>
  <c r="AJ75" i="5"/>
  <c r="AJ76" i="5" s="1"/>
  <c r="AJ85" i="5"/>
  <c r="AJ86" i="5" s="1"/>
  <c r="AJ7" i="28"/>
  <c r="AJ4" i="6"/>
  <c r="AJ15" i="6" s="1"/>
  <c r="AJ55" i="5"/>
  <c r="AJ56" i="5" s="1"/>
  <c r="AJ45" i="5"/>
  <c r="AJ46" i="5" s="1"/>
  <c r="AJ65" i="5"/>
  <c r="AJ66" i="5" s="1"/>
  <c r="AG43" i="5"/>
  <c r="AG73" i="5"/>
  <c r="AG53" i="5"/>
  <c r="AG99" i="5"/>
  <c r="AG31" i="26"/>
  <c r="AG83" i="5"/>
  <c r="W83" i="5"/>
  <c r="AG31" i="27"/>
  <c r="AH19" i="7"/>
  <c r="AG63" i="5"/>
  <c r="N99" i="5"/>
  <c r="N53" i="5"/>
  <c r="N63" i="5"/>
  <c r="N83" i="5"/>
  <c r="N31" i="27"/>
  <c r="N73" i="5"/>
  <c r="N31" i="26"/>
  <c r="N43" i="5"/>
  <c r="O19" i="7"/>
  <c r="AI105" i="5"/>
  <c r="AE9" i="9"/>
  <c r="AI4" i="6"/>
  <c r="AI15" i="6" s="1"/>
  <c r="AI85" i="5"/>
  <c r="AI86" i="5" s="1"/>
  <c r="AI45" i="5"/>
  <c r="AI46" i="5" s="1"/>
  <c r="AI55" i="5"/>
  <c r="AI56" i="5" s="1"/>
  <c r="AI75" i="5"/>
  <c r="AI76" i="5" s="1"/>
  <c r="AI7" i="28"/>
  <c r="AI65" i="5"/>
  <c r="AI66" i="5" s="1"/>
  <c r="AA63" i="26"/>
  <c r="AA63" i="27"/>
  <c r="AA131" i="5"/>
  <c r="AN63" i="26"/>
  <c r="AN63" i="27"/>
  <c r="AN131" i="5"/>
  <c r="T9" i="9"/>
  <c r="X4" i="6"/>
  <c r="X15" i="6" s="1"/>
  <c r="X105" i="5"/>
  <c r="X75" i="5"/>
  <c r="X76" i="5" s="1"/>
  <c r="X7" i="28"/>
  <c r="AO63" i="26"/>
  <c r="AO131" i="5"/>
  <c r="AO63" i="27"/>
  <c r="X85" i="5" l="1"/>
  <c r="X86" i="5" s="1"/>
  <c r="AN8" i="6"/>
  <c r="AN9" i="6"/>
  <c r="AN17" i="6"/>
  <c r="AO8" i="6"/>
  <c r="AO17" i="6"/>
  <c r="AO9" i="6"/>
  <c r="AO10" i="6" s="1"/>
  <c r="AI17" i="6"/>
  <c r="AI9" i="6"/>
  <c r="AK8" i="6"/>
  <c r="AK9" i="6"/>
  <c r="AK17" i="6"/>
  <c r="X17" i="6"/>
  <c r="X9" i="6"/>
  <c r="AH9" i="6"/>
  <c r="AH17" i="6"/>
  <c r="AJ9" i="6"/>
  <c r="AJ17" i="6"/>
  <c r="Z17" i="6"/>
  <c r="Z9" i="6"/>
  <c r="AA9" i="6"/>
  <c r="AA17" i="6"/>
  <c r="AF17" i="6"/>
  <c r="AF9" i="6"/>
  <c r="X131" i="5"/>
  <c r="X63" i="27"/>
  <c r="AA58" i="5"/>
  <c r="AA6" i="10"/>
  <c r="AA56" i="10" s="1"/>
  <c r="AB56" i="10" s="1"/>
  <c r="AC56" i="10" s="1"/>
  <c r="AD56" i="10" s="1"/>
  <c r="AE56" i="10" s="1"/>
  <c r="AF56" i="10" s="1"/>
  <c r="AG56" i="10" s="1"/>
  <c r="AH56" i="10" s="1"/>
  <c r="AI56" i="10" s="1"/>
  <c r="AJ56" i="10" s="1"/>
  <c r="AK56" i="10" s="1"/>
  <c r="AL56" i="10" s="1"/>
  <c r="AM56" i="10" s="1"/>
  <c r="AN56" i="10" s="1"/>
  <c r="AO56" i="10" s="1"/>
  <c r="AP56" i="10" s="1"/>
  <c r="AA18" i="10"/>
  <c r="AA182" i="10" s="1"/>
  <c r="AB182" i="10" s="1"/>
  <c r="AC182" i="10" s="1"/>
  <c r="AD182" i="10" s="1"/>
  <c r="AE182" i="10" s="1"/>
  <c r="AF182" i="10" s="1"/>
  <c r="AG182" i="10" s="1"/>
  <c r="AH182" i="10" s="1"/>
  <c r="AI182" i="10" s="1"/>
  <c r="AJ182" i="10" s="1"/>
  <c r="AK182" i="10" s="1"/>
  <c r="AL182" i="10" s="1"/>
  <c r="AM182" i="10" s="1"/>
  <c r="AN182" i="10" s="1"/>
  <c r="AO182" i="10" s="1"/>
  <c r="AP182" i="10" s="1"/>
  <c r="Z131" i="5"/>
  <c r="Z63" i="27"/>
  <c r="AA48" i="5"/>
  <c r="AA78" i="5"/>
  <c r="Z45" i="5"/>
  <c r="Z46" i="5" s="1"/>
  <c r="Z65" i="5"/>
  <c r="Z66" i="5" s="1"/>
  <c r="Z68" i="5"/>
  <c r="Z6" i="10"/>
  <c r="Z55" i="10" s="1"/>
  <c r="AA55" i="10" s="1"/>
  <c r="AB55" i="10" s="1"/>
  <c r="AC55" i="10" s="1"/>
  <c r="AD55" i="10" s="1"/>
  <c r="AE55" i="10" s="1"/>
  <c r="AF55" i="10" s="1"/>
  <c r="AG55" i="10" s="1"/>
  <c r="AH55" i="10" s="1"/>
  <c r="AI55" i="10" s="1"/>
  <c r="AJ55" i="10" s="1"/>
  <c r="AK55" i="10" s="1"/>
  <c r="AL55" i="10" s="1"/>
  <c r="AM55" i="10" s="1"/>
  <c r="AN55" i="10" s="1"/>
  <c r="AO55" i="10" s="1"/>
  <c r="X55" i="5"/>
  <c r="X56" i="5" s="1"/>
  <c r="X58" i="5"/>
  <c r="X65" i="5"/>
  <c r="X66" i="5" s="1"/>
  <c r="X14" i="10"/>
  <c r="X137" i="10" s="1"/>
  <c r="Y137" i="10" s="1"/>
  <c r="Z137" i="10" s="1"/>
  <c r="AA137" i="10" s="1"/>
  <c r="AB137" i="10" s="1"/>
  <c r="AC137" i="10" s="1"/>
  <c r="AD137" i="10" s="1"/>
  <c r="AE137" i="10" s="1"/>
  <c r="AF137" i="10" s="1"/>
  <c r="AG137" i="10" s="1"/>
  <c r="AH137" i="10" s="1"/>
  <c r="AI137" i="10" s="1"/>
  <c r="AJ137" i="10" s="1"/>
  <c r="AK137" i="10" s="1"/>
  <c r="AL137" i="10" s="1"/>
  <c r="AM137" i="10" s="1"/>
  <c r="O73" i="5"/>
  <c r="O78" i="5" s="1"/>
  <c r="O31" i="27"/>
  <c r="O99" i="5"/>
  <c r="O63" i="27" s="1"/>
  <c r="Z22" i="10"/>
  <c r="Z223" i="10" s="1"/>
  <c r="AA223" i="10" s="1"/>
  <c r="AB223" i="10" s="1"/>
  <c r="AC223" i="10" s="1"/>
  <c r="AD223" i="10" s="1"/>
  <c r="AE223" i="10" s="1"/>
  <c r="AF223" i="10" s="1"/>
  <c r="AG223" i="10" s="1"/>
  <c r="AH223" i="10" s="1"/>
  <c r="AI223" i="10" s="1"/>
  <c r="AJ223" i="10" s="1"/>
  <c r="AK223" i="10" s="1"/>
  <c r="AL223" i="10" s="1"/>
  <c r="AM223" i="10" s="1"/>
  <c r="AN223" i="10" s="1"/>
  <c r="AO223" i="10" s="1"/>
  <c r="W31" i="27"/>
  <c r="Z88" i="5"/>
  <c r="W31" i="26"/>
  <c r="W99" i="5"/>
  <c r="W131" i="5" s="1"/>
  <c r="X22" i="10"/>
  <c r="X221" i="10" s="1"/>
  <c r="Y221" i="10" s="1"/>
  <c r="Z221" i="10" s="1"/>
  <c r="AA221" i="10" s="1"/>
  <c r="AB221" i="10" s="1"/>
  <c r="AC221" i="10" s="1"/>
  <c r="AD221" i="10" s="1"/>
  <c r="AE221" i="10" s="1"/>
  <c r="AF221" i="10" s="1"/>
  <c r="AG221" i="10" s="1"/>
  <c r="AH221" i="10" s="1"/>
  <c r="AI221" i="10" s="1"/>
  <c r="AJ221" i="10" s="1"/>
  <c r="AK221" i="10" s="1"/>
  <c r="AL221" i="10" s="1"/>
  <c r="AM221" i="10" s="1"/>
  <c r="X6" i="10"/>
  <c r="X53" i="10" s="1"/>
  <c r="Y53" i="10" s="1"/>
  <c r="Z53" i="10" s="1"/>
  <c r="AA53" i="10" s="1"/>
  <c r="AB53" i="10" s="1"/>
  <c r="AC53" i="10" s="1"/>
  <c r="AD53" i="10" s="1"/>
  <c r="AE53" i="10" s="1"/>
  <c r="AF53" i="10" s="1"/>
  <c r="AG53" i="10" s="1"/>
  <c r="AH53" i="10" s="1"/>
  <c r="AI53" i="10" s="1"/>
  <c r="AJ53" i="10" s="1"/>
  <c r="AK53" i="10" s="1"/>
  <c r="AL53" i="10" s="1"/>
  <c r="AM53" i="10" s="1"/>
  <c r="X45" i="5"/>
  <c r="X46" i="5" s="1"/>
  <c r="G83" i="5"/>
  <c r="G22" i="10" s="1"/>
  <c r="G204" i="10" s="1"/>
  <c r="H204" i="10" s="1"/>
  <c r="I204" i="10" s="1"/>
  <c r="J204" i="10" s="1"/>
  <c r="K204" i="10" s="1"/>
  <c r="L204" i="10" s="1"/>
  <c r="M204" i="10" s="1"/>
  <c r="N204" i="10" s="1"/>
  <c r="O204" i="10" s="1"/>
  <c r="P204" i="10" s="1"/>
  <c r="Q204" i="10" s="1"/>
  <c r="R204" i="10" s="1"/>
  <c r="S204" i="10" s="1"/>
  <c r="T204" i="10" s="1"/>
  <c r="U204" i="10" s="1"/>
  <c r="V204" i="10" s="1"/>
  <c r="G63" i="5"/>
  <c r="G65" i="5" s="1"/>
  <c r="G66" i="5" s="1"/>
  <c r="L83" i="5"/>
  <c r="M19" i="7"/>
  <c r="L99" i="5"/>
  <c r="L31" i="27"/>
  <c r="L53" i="5"/>
  <c r="L73" i="5"/>
  <c r="L31" i="26"/>
  <c r="L63" i="5"/>
  <c r="L43" i="5"/>
  <c r="W73" i="5"/>
  <c r="W75" i="5" s="1"/>
  <c r="W76" i="5" s="1"/>
  <c r="W63" i="5"/>
  <c r="W14" i="10" s="1"/>
  <c r="W136" i="10" s="1"/>
  <c r="X136" i="10" s="1"/>
  <c r="Y136" i="10" s="1"/>
  <c r="Z136" i="10" s="1"/>
  <c r="AA136" i="10" s="1"/>
  <c r="AB136" i="10" s="1"/>
  <c r="AC136" i="10" s="1"/>
  <c r="AD136" i="10" s="1"/>
  <c r="AE136" i="10" s="1"/>
  <c r="AF136" i="10" s="1"/>
  <c r="AG136" i="10" s="1"/>
  <c r="AH136" i="10" s="1"/>
  <c r="AI136" i="10" s="1"/>
  <c r="AJ136" i="10" s="1"/>
  <c r="AK136" i="10" s="1"/>
  <c r="AL136" i="10" s="1"/>
  <c r="O63" i="5"/>
  <c r="O14" i="10" s="1"/>
  <c r="O128" i="10" s="1"/>
  <c r="P128" i="10" s="1"/>
  <c r="Q128" i="10" s="1"/>
  <c r="R128" i="10" s="1"/>
  <c r="S128" i="10" s="1"/>
  <c r="T128" i="10" s="1"/>
  <c r="U128" i="10" s="1"/>
  <c r="V128" i="10" s="1"/>
  <c r="W128" i="10" s="1"/>
  <c r="X128" i="10" s="1"/>
  <c r="Y128" i="10" s="1"/>
  <c r="Z128" i="10" s="1"/>
  <c r="AA128" i="10" s="1"/>
  <c r="AB128" i="10" s="1"/>
  <c r="AC128" i="10" s="1"/>
  <c r="AD128" i="10" s="1"/>
  <c r="Y105" i="7"/>
  <c r="Y62" i="7"/>
  <c r="U73" i="5"/>
  <c r="U31" i="26"/>
  <c r="U63" i="5"/>
  <c r="V19" i="7"/>
  <c r="U31" i="27"/>
  <c r="U99" i="5"/>
  <c r="U53" i="5"/>
  <c r="U83" i="5"/>
  <c r="U43" i="5"/>
  <c r="G31" i="26"/>
  <c r="X19" i="7"/>
  <c r="X105" i="7" s="1"/>
  <c r="AA88" i="5"/>
  <c r="P19" i="7"/>
  <c r="P62" i="7" s="1"/>
  <c r="AA22" i="10"/>
  <c r="AA224" i="10" s="1"/>
  <c r="AB224" i="10" s="1"/>
  <c r="AC224" i="10" s="1"/>
  <c r="AD224" i="10" s="1"/>
  <c r="AE224" i="10" s="1"/>
  <c r="AF224" i="10" s="1"/>
  <c r="AG224" i="10" s="1"/>
  <c r="AH224" i="10" s="1"/>
  <c r="AI224" i="10" s="1"/>
  <c r="AJ224" i="10" s="1"/>
  <c r="AK224" i="10" s="1"/>
  <c r="AL224" i="10" s="1"/>
  <c r="AM224" i="10" s="1"/>
  <c r="AN224" i="10" s="1"/>
  <c r="AO224" i="10" s="1"/>
  <c r="AP224" i="10" s="1"/>
  <c r="Z78" i="5"/>
  <c r="G53" i="5"/>
  <c r="G58" i="5" s="1"/>
  <c r="T83" i="5"/>
  <c r="T31" i="26"/>
  <c r="T31" i="27"/>
  <c r="T99" i="5"/>
  <c r="T63" i="5"/>
  <c r="T53" i="5"/>
  <c r="T73" i="5"/>
  <c r="U19" i="7"/>
  <c r="T43" i="5"/>
  <c r="W43" i="5"/>
  <c r="W45" i="5" s="1"/>
  <c r="W46" i="5" s="1"/>
  <c r="O31" i="26"/>
  <c r="Z18" i="10"/>
  <c r="Z181" i="10" s="1"/>
  <c r="AA181" i="10" s="1"/>
  <c r="AB181" i="10" s="1"/>
  <c r="AC181" i="10" s="1"/>
  <c r="AD181" i="10" s="1"/>
  <c r="AE181" i="10" s="1"/>
  <c r="AF181" i="10" s="1"/>
  <c r="AG181" i="10" s="1"/>
  <c r="AH181" i="10" s="1"/>
  <c r="AI181" i="10" s="1"/>
  <c r="AJ181" i="10" s="1"/>
  <c r="AK181" i="10" s="1"/>
  <c r="AL181" i="10" s="1"/>
  <c r="AM181" i="10" s="1"/>
  <c r="AN181" i="10" s="1"/>
  <c r="AO181" i="10" s="1"/>
  <c r="H19" i="7"/>
  <c r="H105" i="7" s="1"/>
  <c r="W53" i="5"/>
  <c r="W58" i="5" s="1"/>
  <c r="D43" i="5"/>
  <c r="E19" i="7"/>
  <c r="D53" i="5"/>
  <c r="D31" i="26"/>
  <c r="D73" i="5"/>
  <c r="D31" i="27"/>
  <c r="D63" i="5"/>
  <c r="D99" i="5"/>
  <c r="D83" i="5"/>
  <c r="AC53" i="5"/>
  <c r="AC73" i="5"/>
  <c r="AD19" i="7"/>
  <c r="AC63" i="5"/>
  <c r="AC31" i="26"/>
  <c r="AC31" i="27"/>
  <c r="AC83" i="5"/>
  <c r="AC43" i="5"/>
  <c r="AC99" i="5"/>
  <c r="G43" i="5"/>
  <c r="G6" i="10" s="1"/>
  <c r="G36" i="10" s="1"/>
  <c r="H36" i="10" s="1"/>
  <c r="I36" i="10" s="1"/>
  <c r="J36" i="10" s="1"/>
  <c r="K36" i="10" s="1"/>
  <c r="L36" i="10" s="1"/>
  <c r="M36" i="10" s="1"/>
  <c r="N36" i="10" s="1"/>
  <c r="O36" i="10" s="1"/>
  <c r="P36" i="10" s="1"/>
  <c r="Q36" i="10" s="1"/>
  <c r="R36" i="10" s="1"/>
  <c r="S36" i="10" s="1"/>
  <c r="T36" i="10" s="1"/>
  <c r="U36" i="10" s="1"/>
  <c r="V36" i="10" s="1"/>
  <c r="O53" i="5"/>
  <c r="O55" i="5" s="1"/>
  <c r="O56" i="5" s="1"/>
  <c r="AB83" i="5"/>
  <c r="AB31" i="27"/>
  <c r="AB31" i="26"/>
  <c r="AB73" i="5"/>
  <c r="AB99" i="5"/>
  <c r="AC19" i="7"/>
  <c r="AB63" i="5"/>
  <c r="AB43" i="5"/>
  <c r="AB53" i="5"/>
  <c r="BC11" i="10"/>
  <c r="BC12" i="10" s="1"/>
  <c r="N22" i="10"/>
  <c r="N211" i="10" s="1"/>
  <c r="O211" i="10" s="1"/>
  <c r="P211" i="10" s="1"/>
  <c r="Q211" i="10" s="1"/>
  <c r="R211" i="10" s="1"/>
  <c r="S211" i="10" s="1"/>
  <c r="T211" i="10" s="1"/>
  <c r="U211" i="10" s="1"/>
  <c r="V211" i="10" s="1"/>
  <c r="W211" i="10" s="1"/>
  <c r="X211" i="10" s="1"/>
  <c r="Y211" i="10" s="1"/>
  <c r="N88" i="5"/>
  <c r="AE17" i="9"/>
  <c r="AD78" i="5"/>
  <c r="AD18" i="10"/>
  <c r="AD185" i="10" s="1"/>
  <c r="AE185" i="10" s="1"/>
  <c r="AF185" i="10" s="1"/>
  <c r="AG185" i="10" s="1"/>
  <c r="AH185" i="10" s="1"/>
  <c r="AI185" i="10" s="1"/>
  <c r="AJ185" i="10" s="1"/>
  <c r="AK185" i="10" s="1"/>
  <c r="AL185" i="10" s="1"/>
  <c r="AM185" i="10" s="1"/>
  <c r="AN185" i="10" s="1"/>
  <c r="AO185" i="10" s="1"/>
  <c r="AP185" i="10" s="1"/>
  <c r="AQ185" i="10" s="1"/>
  <c r="AR185" i="10" s="1"/>
  <c r="AS185" i="10" s="1"/>
  <c r="Z105" i="7"/>
  <c r="Z62" i="7"/>
  <c r="Y63" i="27"/>
  <c r="Y131" i="5"/>
  <c r="Y63" i="26"/>
  <c r="AD17" i="9"/>
  <c r="AN106" i="5"/>
  <c r="AD48" i="5"/>
  <c r="AD6" i="10"/>
  <c r="AD59" i="10" s="1"/>
  <c r="AE59" i="10" s="1"/>
  <c r="AF59" i="10" s="1"/>
  <c r="AG59" i="10" s="1"/>
  <c r="AH59" i="10" s="1"/>
  <c r="AI59" i="10" s="1"/>
  <c r="AJ59" i="10" s="1"/>
  <c r="AK59" i="10" s="1"/>
  <c r="AL59" i="10" s="1"/>
  <c r="AM59" i="10" s="1"/>
  <c r="AN59" i="10" s="1"/>
  <c r="AO59" i="10" s="1"/>
  <c r="AP59" i="10" s="1"/>
  <c r="AQ59" i="10" s="1"/>
  <c r="AR59" i="10" s="1"/>
  <c r="AS59" i="10" s="1"/>
  <c r="AG75" i="5"/>
  <c r="AG76" i="5" s="1"/>
  <c r="AG85" i="5"/>
  <c r="AG86" i="5" s="1"/>
  <c r="AG105" i="5"/>
  <c r="AG55" i="5"/>
  <c r="AG56" i="5" s="1"/>
  <c r="AG4" i="6"/>
  <c r="AG15" i="6" s="1"/>
  <c r="AG7" i="28"/>
  <c r="AG65" i="5"/>
  <c r="AG66" i="5" s="1"/>
  <c r="AC9" i="9"/>
  <c r="AG45" i="5"/>
  <c r="AG46" i="5" s="1"/>
  <c r="AA9" i="9"/>
  <c r="AE4" i="6"/>
  <c r="AE15" i="6" s="1"/>
  <c r="AE85" i="5"/>
  <c r="AE86" i="5" s="1"/>
  <c r="AE7" i="28"/>
  <c r="AE65" i="5"/>
  <c r="AE66" i="5" s="1"/>
  <c r="AE105" i="5"/>
  <c r="AE45" i="5"/>
  <c r="AE46" i="5" s="1"/>
  <c r="AE75" i="5"/>
  <c r="AE76" i="5" s="1"/>
  <c r="AE55" i="5"/>
  <c r="AE56" i="5" s="1"/>
  <c r="AE105" i="7"/>
  <c r="AE62" i="7"/>
  <c r="V22" i="10"/>
  <c r="V219" i="10" s="1"/>
  <c r="W219" i="10" s="1"/>
  <c r="X219" i="10" s="1"/>
  <c r="Y219" i="10" s="1"/>
  <c r="Z219" i="10" s="1"/>
  <c r="AA219" i="10" s="1"/>
  <c r="AB219" i="10" s="1"/>
  <c r="AC219" i="10" s="1"/>
  <c r="AD219" i="10" s="1"/>
  <c r="AE219" i="10" s="1"/>
  <c r="AF219" i="10" s="1"/>
  <c r="AG219" i="10" s="1"/>
  <c r="AH219" i="10" s="1"/>
  <c r="AI219" i="10" s="1"/>
  <c r="V88" i="5"/>
  <c r="BC19" i="10"/>
  <c r="BC20" i="10" s="1"/>
  <c r="AL10" i="10"/>
  <c r="AL109" i="10" s="1"/>
  <c r="AM109" i="10" s="1"/>
  <c r="AN109" i="10" s="1"/>
  <c r="AO109" i="10" s="1"/>
  <c r="AP109" i="10" s="1"/>
  <c r="AQ109" i="10" s="1"/>
  <c r="AR109" i="10" s="1"/>
  <c r="AS109" i="10" s="1"/>
  <c r="AT109" i="10" s="1"/>
  <c r="AU109" i="10" s="1"/>
  <c r="AV109" i="10" s="1"/>
  <c r="AW109" i="10" s="1"/>
  <c r="AX109" i="10" s="1"/>
  <c r="AY109" i="10" s="1"/>
  <c r="AZ109" i="10" s="1"/>
  <c r="BA109" i="10" s="1"/>
  <c r="AL58" i="5"/>
  <c r="Q6" i="10"/>
  <c r="Q46" i="10" s="1"/>
  <c r="R46" i="10" s="1"/>
  <c r="S46" i="10" s="1"/>
  <c r="T46" i="10" s="1"/>
  <c r="U46" i="10" s="1"/>
  <c r="V46" i="10" s="1"/>
  <c r="W46" i="10" s="1"/>
  <c r="X46" i="10" s="1"/>
  <c r="Y46" i="10" s="1"/>
  <c r="Z46" i="10" s="1"/>
  <c r="AA46" i="10" s="1"/>
  <c r="AB46" i="10" s="1"/>
  <c r="AC46" i="10" s="1"/>
  <c r="AD46" i="10" s="1"/>
  <c r="AE46" i="10" s="1"/>
  <c r="AF46" i="10" s="1"/>
  <c r="Q48" i="5"/>
  <c r="O105" i="7"/>
  <c r="O62" i="7"/>
  <c r="N10" i="10"/>
  <c r="N85" i="10" s="1"/>
  <c r="O85" i="10" s="1"/>
  <c r="P85" i="10" s="1"/>
  <c r="Q85" i="10" s="1"/>
  <c r="R85" i="10" s="1"/>
  <c r="S85" i="10" s="1"/>
  <c r="T85" i="10" s="1"/>
  <c r="U85" i="10" s="1"/>
  <c r="V85" i="10" s="1"/>
  <c r="W85" i="10" s="1"/>
  <c r="X85" i="10" s="1"/>
  <c r="Y85" i="10" s="1"/>
  <c r="Z85" i="10" s="1"/>
  <c r="AA85" i="10" s="1"/>
  <c r="AB85" i="10" s="1"/>
  <c r="AC85" i="10" s="1"/>
  <c r="N58" i="5"/>
  <c r="AG22" i="10"/>
  <c r="AG230" i="10" s="1"/>
  <c r="AH230" i="10" s="1"/>
  <c r="AI230" i="10" s="1"/>
  <c r="AJ230" i="10" s="1"/>
  <c r="AK230" i="10" s="1"/>
  <c r="AL230" i="10" s="1"/>
  <c r="AM230" i="10" s="1"/>
  <c r="AN230" i="10" s="1"/>
  <c r="AO230" i="10" s="1"/>
  <c r="AP230" i="10" s="1"/>
  <c r="AQ230" i="10" s="1"/>
  <c r="AR230" i="10" s="1"/>
  <c r="AS230" i="10" s="1"/>
  <c r="AT230" i="10" s="1"/>
  <c r="AU230" i="10" s="1"/>
  <c r="AG88" i="5"/>
  <c r="AM14" i="10"/>
  <c r="AM152" i="10" s="1"/>
  <c r="AN152" i="10" s="1"/>
  <c r="AO152" i="10" s="1"/>
  <c r="AP152" i="10" s="1"/>
  <c r="AQ152" i="10" s="1"/>
  <c r="AR152" i="10" s="1"/>
  <c r="AS152" i="10" s="1"/>
  <c r="AT152" i="10" s="1"/>
  <c r="AU152" i="10" s="1"/>
  <c r="AV152" i="10" s="1"/>
  <c r="AW152" i="10" s="1"/>
  <c r="AX152" i="10" s="1"/>
  <c r="AY152" i="10" s="1"/>
  <c r="AZ152" i="10" s="1"/>
  <c r="BA152" i="10" s="1"/>
  <c r="BB152" i="10" s="1"/>
  <c r="BB15" i="10" s="1"/>
  <c r="BB16" i="10" s="1"/>
  <c r="AM68" i="5"/>
  <c r="Z106" i="5"/>
  <c r="AF105" i="7"/>
  <c r="AF62" i="7"/>
  <c r="G18" i="10"/>
  <c r="G162" i="10" s="1"/>
  <c r="H162" i="10" s="1"/>
  <c r="I162" i="10" s="1"/>
  <c r="J162" i="10" s="1"/>
  <c r="K162" i="10" s="1"/>
  <c r="L162" i="10" s="1"/>
  <c r="M162" i="10" s="1"/>
  <c r="N162" i="10" s="1"/>
  <c r="O162" i="10" s="1"/>
  <c r="P162" i="10" s="1"/>
  <c r="Q162" i="10" s="1"/>
  <c r="R162" i="10" s="1"/>
  <c r="S162" i="10" s="1"/>
  <c r="T162" i="10" s="1"/>
  <c r="U162" i="10" s="1"/>
  <c r="V162" i="10" s="1"/>
  <c r="G78" i="5"/>
  <c r="AD10" i="10"/>
  <c r="AD101" i="10" s="1"/>
  <c r="AE101" i="10" s="1"/>
  <c r="AF101" i="10" s="1"/>
  <c r="AG101" i="10" s="1"/>
  <c r="AH101" i="10" s="1"/>
  <c r="AI101" i="10" s="1"/>
  <c r="AJ101" i="10" s="1"/>
  <c r="AK101" i="10" s="1"/>
  <c r="AL101" i="10" s="1"/>
  <c r="AM101" i="10" s="1"/>
  <c r="AN101" i="10" s="1"/>
  <c r="AO101" i="10" s="1"/>
  <c r="AP101" i="10" s="1"/>
  <c r="AQ101" i="10" s="1"/>
  <c r="AR101" i="10" s="1"/>
  <c r="AS101" i="10" s="1"/>
  <c r="AD58" i="5"/>
  <c r="AD63" i="27"/>
  <c r="AD131" i="5"/>
  <c r="AD63" i="26"/>
  <c r="V105" i="5"/>
  <c r="V4" i="6"/>
  <c r="V15" i="6" s="1"/>
  <c r="R9" i="9"/>
  <c r="V7" i="28"/>
  <c r="V55" i="5"/>
  <c r="V56" i="5" s="1"/>
  <c r="V65" i="5"/>
  <c r="V66" i="5" s="1"/>
  <c r="V45" i="5"/>
  <c r="V46" i="5" s="1"/>
  <c r="V85" i="5"/>
  <c r="V86" i="5" s="1"/>
  <c r="V75" i="5"/>
  <c r="V76" i="5" s="1"/>
  <c r="Y6" i="10"/>
  <c r="Y54" i="10" s="1"/>
  <c r="Z54" i="10" s="1"/>
  <c r="AA54" i="10" s="1"/>
  <c r="AB54" i="10" s="1"/>
  <c r="AC54" i="10" s="1"/>
  <c r="AD54" i="10" s="1"/>
  <c r="AE54" i="10" s="1"/>
  <c r="AF54" i="10" s="1"/>
  <c r="AG54" i="10" s="1"/>
  <c r="AH54" i="10" s="1"/>
  <c r="AI54" i="10" s="1"/>
  <c r="AJ54" i="10" s="1"/>
  <c r="AK54" i="10" s="1"/>
  <c r="AL54" i="10" s="1"/>
  <c r="AM54" i="10" s="1"/>
  <c r="AN54" i="10" s="1"/>
  <c r="Y48" i="5"/>
  <c r="AM105" i="7"/>
  <c r="AM62" i="7"/>
  <c r="AL63" i="26"/>
  <c r="AL63" i="27"/>
  <c r="AL131" i="5"/>
  <c r="R105" i="7"/>
  <c r="R62" i="7"/>
  <c r="Q18" i="10"/>
  <c r="Q172" i="10" s="1"/>
  <c r="R172" i="10" s="1"/>
  <c r="S172" i="10" s="1"/>
  <c r="T172" i="10" s="1"/>
  <c r="U172" i="10" s="1"/>
  <c r="V172" i="10" s="1"/>
  <c r="W172" i="10" s="1"/>
  <c r="X172" i="10" s="1"/>
  <c r="Y172" i="10" s="1"/>
  <c r="Z172" i="10" s="1"/>
  <c r="AA172" i="10" s="1"/>
  <c r="AB172" i="10" s="1"/>
  <c r="AC172" i="10" s="1"/>
  <c r="AD172" i="10" s="1"/>
  <c r="AE172" i="10" s="1"/>
  <c r="AF172" i="10" s="1"/>
  <c r="Q78" i="5"/>
  <c r="AC17" i="9"/>
  <c r="W105" i="7"/>
  <c r="W62" i="7"/>
  <c r="Y14" i="10"/>
  <c r="Y138" i="10" s="1"/>
  <c r="Z138" i="10" s="1"/>
  <c r="AA138" i="10" s="1"/>
  <c r="AB138" i="10" s="1"/>
  <c r="AC138" i="10" s="1"/>
  <c r="AD138" i="10" s="1"/>
  <c r="AE138" i="10" s="1"/>
  <c r="AF138" i="10" s="1"/>
  <c r="AG138" i="10" s="1"/>
  <c r="AH138" i="10" s="1"/>
  <c r="AI138" i="10" s="1"/>
  <c r="AJ138" i="10" s="1"/>
  <c r="AK138" i="10" s="1"/>
  <c r="AL138" i="10" s="1"/>
  <c r="AM138" i="10" s="1"/>
  <c r="AN138" i="10" s="1"/>
  <c r="Y68" i="5"/>
  <c r="Q22" i="10"/>
  <c r="Q214" i="10" s="1"/>
  <c r="Q88" i="5"/>
  <c r="N14" i="10"/>
  <c r="N127" i="10" s="1"/>
  <c r="O127" i="10" s="1"/>
  <c r="P127" i="10" s="1"/>
  <c r="Q127" i="10" s="1"/>
  <c r="R127" i="10" s="1"/>
  <c r="S127" i="10" s="1"/>
  <c r="T127" i="10" s="1"/>
  <c r="U127" i="10" s="1"/>
  <c r="V127" i="10" s="1"/>
  <c r="W127" i="10" s="1"/>
  <c r="X127" i="10" s="1"/>
  <c r="Y127" i="10" s="1"/>
  <c r="Z127" i="10" s="1"/>
  <c r="N68" i="5"/>
  <c r="AE10" i="10"/>
  <c r="AE102" i="10" s="1"/>
  <c r="AF102" i="10" s="1"/>
  <c r="AG102" i="10" s="1"/>
  <c r="AH102" i="10" s="1"/>
  <c r="AI102" i="10" s="1"/>
  <c r="AJ102" i="10" s="1"/>
  <c r="AK102" i="10" s="1"/>
  <c r="AL102" i="10" s="1"/>
  <c r="AM102" i="10" s="1"/>
  <c r="AN102" i="10" s="1"/>
  <c r="AO102" i="10" s="1"/>
  <c r="AP102" i="10" s="1"/>
  <c r="AQ102" i="10" s="1"/>
  <c r="AR102" i="10" s="1"/>
  <c r="AS102" i="10" s="1"/>
  <c r="AT102" i="10" s="1"/>
  <c r="AE58" i="5"/>
  <c r="AD22" i="10"/>
  <c r="AD227" i="10" s="1"/>
  <c r="AE227" i="10" s="1"/>
  <c r="AF227" i="10" s="1"/>
  <c r="AG227" i="10" s="1"/>
  <c r="AH227" i="10" s="1"/>
  <c r="AI227" i="10" s="1"/>
  <c r="AJ227" i="10" s="1"/>
  <c r="AK227" i="10" s="1"/>
  <c r="AL227" i="10" s="1"/>
  <c r="AM227" i="10" s="1"/>
  <c r="AN227" i="10" s="1"/>
  <c r="AO227" i="10" s="1"/>
  <c r="AP227" i="10" s="1"/>
  <c r="AQ227" i="10" s="1"/>
  <c r="AR227" i="10" s="1"/>
  <c r="AS227" i="10" s="1"/>
  <c r="AD88" i="5"/>
  <c r="AO106" i="5"/>
  <c r="O22" i="10"/>
  <c r="O212" i="10" s="1"/>
  <c r="P212" i="10" s="1"/>
  <c r="Q212" i="10" s="1"/>
  <c r="R212" i="10" s="1"/>
  <c r="S212" i="10" s="1"/>
  <c r="T212" i="10" s="1"/>
  <c r="U212" i="10" s="1"/>
  <c r="V212" i="10" s="1"/>
  <c r="W212" i="10" s="1"/>
  <c r="X212" i="10" s="1"/>
  <c r="Y212" i="10" s="1"/>
  <c r="Z212" i="10" s="1"/>
  <c r="AA212" i="10" s="1"/>
  <c r="AB212" i="10" s="1"/>
  <c r="AC212" i="10" s="1"/>
  <c r="AD212" i="10" s="1"/>
  <c r="O88" i="5"/>
  <c r="AL48" i="5"/>
  <c r="AL6" i="10"/>
  <c r="AL67" i="10" s="1"/>
  <c r="AM67" i="10" s="1"/>
  <c r="AN67" i="10" s="1"/>
  <c r="AO67" i="10" s="1"/>
  <c r="AP67" i="10" s="1"/>
  <c r="AQ67" i="10" s="1"/>
  <c r="AR67" i="10" s="1"/>
  <c r="AS67" i="10" s="1"/>
  <c r="AT67" i="10" s="1"/>
  <c r="AU67" i="10" s="1"/>
  <c r="AV67" i="10" s="1"/>
  <c r="AW67" i="10" s="1"/>
  <c r="AX67" i="10" s="1"/>
  <c r="AY67" i="10" s="1"/>
  <c r="AZ67" i="10" s="1"/>
  <c r="Q63" i="27"/>
  <c r="Q131" i="5"/>
  <c r="Q63" i="26"/>
  <c r="AH106" i="5"/>
  <c r="N6" i="10"/>
  <c r="N43" i="10" s="1"/>
  <c r="O43" i="10" s="1"/>
  <c r="P43" i="10" s="1"/>
  <c r="Q43" i="10" s="1"/>
  <c r="R43" i="10" s="1"/>
  <c r="S43" i="10" s="1"/>
  <c r="T43" i="10" s="1"/>
  <c r="U43" i="10" s="1"/>
  <c r="V43" i="10" s="1"/>
  <c r="W43" i="10" s="1"/>
  <c r="X43" i="10" s="1"/>
  <c r="Y43" i="10" s="1"/>
  <c r="Z43" i="10" s="1"/>
  <c r="AA43" i="10" s="1"/>
  <c r="AB43" i="10" s="1"/>
  <c r="AC43" i="10" s="1"/>
  <c r="N48" i="5"/>
  <c r="AG63" i="26"/>
  <c r="AG131" i="5"/>
  <c r="AG63" i="27"/>
  <c r="AM58" i="5"/>
  <c r="AM10" i="10"/>
  <c r="AM110" i="10" s="1"/>
  <c r="AN110" i="10" s="1"/>
  <c r="AO110" i="10" s="1"/>
  <c r="AP110" i="10" s="1"/>
  <c r="AQ110" i="10" s="1"/>
  <c r="AR110" i="10" s="1"/>
  <c r="AS110" i="10" s="1"/>
  <c r="AT110" i="10" s="1"/>
  <c r="AU110" i="10" s="1"/>
  <c r="AV110" i="10" s="1"/>
  <c r="AW110" i="10" s="1"/>
  <c r="AX110" i="10" s="1"/>
  <c r="AY110" i="10" s="1"/>
  <c r="AZ110" i="10" s="1"/>
  <c r="BA110" i="10" s="1"/>
  <c r="BB110" i="10" s="1"/>
  <c r="BB11" i="10" s="1"/>
  <c r="BB12" i="10" s="1"/>
  <c r="AE22" i="10"/>
  <c r="AE228" i="10" s="1"/>
  <c r="AF228" i="10" s="1"/>
  <c r="AG228" i="10" s="1"/>
  <c r="AH228" i="10" s="1"/>
  <c r="AI228" i="10" s="1"/>
  <c r="AJ228" i="10" s="1"/>
  <c r="AK228" i="10" s="1"/>
  <c r="AL228" i="10" s="1"/>
  <c r="AM228" i="10" s="1"/>
  <c r="AN228" i="10" s="1"/>
  <c r="AO228" i="10" s="1"/>
  <c r="AP228" i="10" s="1"/>
  <c r="AQ228" i="10" s="1"/>
  <c r="AR228" i="10" s="1"/>
  <c r="AS228" i="10" s="1"/>
  <c r="AT228" i="10" s="1"/>
  <c r="AE88" i="5"/>
  <c r="C9" i="9"/>
  <c r="C11" i="9" s="1"/>
  <c r="C12" i="9" s="1"/>
  <c r="G4" i="6"/>
  <c r="G15" i="6" s="1"/>
  <c r="G7" i="28"/>
  <c r="G105" i="5"/>
  <c r="G75" i="5"/>
  <c r="G76" i="5" s="1"/>
  <c r="G63" i="27"/>
  <c r="G131" i="5"/>
  <c r="G63" i="26"/>
  <c r="V10" i="10"/>
  <c r="V93" i="10" s="1"/>
  <c r="W93" i="10" s="1"/>
  <c r="X93" i="10" s="1"/>
  <c r="Y93" i="10" s="1"/>
  <c r="Z93" i="10" s="1"/>
  <c r="AA93" i="10" s="1"/>
  <c r="AB93" i="10" s="1"/>
  <c r="AC93" i="10" s="1"/>
  <c r="AD93" i="10" s="1"/>
  <c r="AE93" i="10" s="1"/>
  <c r="AF93" i="10" s="1"/>
  <c r="AG93" i="10" s="1"/>
  <c r="AH93" i="10" s="1"/>
  <c r="AI93" i="10" s="1"/>
  <c r="AJ93" i="10" s="1"/>
  <c r="AK93" i="10" s="1"/>
  <c r="V58" i="5"/>
  <c r="K9" i="9"/>
  <c r="O105" i="5"/>
  <c r="O7" i="28"/>
  <c r="O45" i="5"/>
  <c r="O46" i="5" s="1"/>
  <c r="O85" i="5"/>
  <c r="O86" i="5" s="1"/>
  <c r="O4" i="6"/>
  <c r="O15" i="6" s="1"/>
  <c r="AF106" i="5"/>
  <c r="AE6" i="10"/>
  <c r="AE60" i="10" s="1"/>
  <c r="AF60" i="10" s="1"/>
  <c r="AG60" i="10" s="1"/>
  <c r="AH60" i="10" s="1"/>
  <c r="AI60" i="10" s="1"/>
  <c r="AJ60" i="10" s="1"/>
  <c r="AK60" i="10" s="1"/>
  <c r="AL60" i="10" s="1"/>
  <c r="AM60" i="10" s="1"/>
  <c r="AN60" i="10" s="1"/>
  <c r="AO60" i="10" s="1"/>
  <c r="AP60" i="10" s="1"/>
  <c r="AQ60" i="10" s="1"/>
  <c r="AR60" i="10" s="1"/>
  <c r="AS60" i="10" s="1"/>
  <c r="AT60" i="10" s="1"/>
  <c r="AE48" i="5"/>
  <c r="AE18" i="10"/>
  <c r="AE186" i="10" s="1"/>
  <c r="AF186" i="10" s="1"/>
  <c r="AG186" i="10" s="1"/>
  <c r="AH186" i="10" s="1"/>
  <c r="AI186" i="10" s="1"/>
  <c r="AJ186" i="10" s="1"/>
  <c r="AK186" i="10" s="1"/>
  <c r="AL186" i="10" s="1"/>
  <c r="AM186" i="10" s="1"/>
  <c r="AN186" i="10" s="1"/>
  <c r="AO186" i="10" s="1"/>
  <c r="AP186" i="10" s="1"/>
  <c r="AQ186" i="10" s="1"/>
  <c r="AR186" i="10" s="1"/>
  <c r="AS186" i="10" s="1"/>
  <c r="AT186" i="10" s="1"/>
  <c r="AE78" i="5"/>
  <c r="Z9" i="9"/>
  <c r="AD4" i="6"/>
  <c r="AD15" i="6" s="1"/>
  <c r="AD105" i="5"/>
  <c r="AD85" i="5"/>
  <c r="AD86" i="5" s="1"/>
  <c r="AD45" i="5"/>
  <c r="AD46" i="5" s="1"/>
  <c r="AD55" i="5"/>
  <c r="AD56" i="5" s="1"/>
  <c r="AD75" i="5"/>
  <c r="AD76" i="5" s="1"/>
  <c r="AD7" i="28"/>
  <c r="AD65" i="5"/>
  <c r="AD66" i="5" s="1"/>
  <c r="V48" i="5"/>
  <c r="V6" i="10"/>
  <c r="V51" i="10" s="1"/>
  <c r="W51" i="10" s="1"/>
  <c r="X51" i="10" s="1"/>
  <c r="Y51" i="10" s="1"/>
  <c r="Z51" i="10" s="1"/>
  <c r="AA51" i="10" s="1"/>
  <c r="AB51" i="10" s="1"/>
  <c r="AC51" i="10" s="1"/>
  <c r="AD51" i="10" s="1"/>
  <c r="AE51" i="10" s="1"/>
  <c r="AF51" i="10" s="1"/>
  <c r="AG51" i="10" s="1"/>
  <c r="AH51" i="10" s="1"/>
  <c r="AI51" i="10" s="1"/>
  <c r="AJ51" i="10" s="1"/>
  <c r="AK51" i="10" s="1"/>
  <c r="V18" i="10"/>
  <c r="V177" i="10" s="1"/>
  <c r="W177" i="10" s="1"/>
  <c r="X177" i="10" s="1"/>
  <c r="Y177" i="10" s="1"/>
  <c r="Z177" i="10" s="1"/>
  <c r="AA177" i="10" s="1"/>
  <c r="AB177" i="10" s="1"/>
  <c r="AC177" i="10" s="1"/>
  <c r="AD177" i="10" s="1"/>
  <c r="AE177" i="10" s="1"/>
  <c r="AF177" i="10" s="1"/>
  <c r="AG177" i="10" s="1"/>
  <c r="AH177" i="10" s="1"/>
  <c r="AI177" i="10" s="1"/>
  <c r="V78" i="5"/>
  <c r="Y10" i="10"/>
  <c r="Y96" i="10" s="1"/>
  <c r="Z96" i="10" s="1"/>
  <c r="AA96" i="10" s="1"/>
  <c r="AB96" i="10" s="1"/>
  <c r="AC96" i="10" s="1"/>
  <c r="AD96" i="10" s="1"/>
  <c r="AE96" i="10" s="1"/>
  <c r="AF96" i="10" s="1"/>
  <c r="AG96" i="10" s="1"/>
  <c r="AH96" i="10" s="1"/>
  <c r="AI96" i="10" s="1"/>
  <c r="AJ96" i="10" s="1"/>
  <c r="AK96" i="10" s="1"/>
  <c r="AL96" i="10" s="1"/>
  <c r="AM96" i="10" s="1"/>
  <c r="AN96" i="10" s="1"/>
  <c r="Y58" i="5"/>
  <c r="O48" i="5"/>
  <c r="O6" i="10"/>
  <c r="O44" i="10" s="1"/>
  <c r="P44" i="10" s="1"/>
  <c r="Q44" i="10" s="1"/>
  <c r="R44" i="10" s="1"/>
  <c r="S44" i="10" s="1"/>
  <c r="T44" i="10" s="1"/>
  <c r="U44" i="10" s="1"/>
  <c r="V44" i="10" s="1"/>
  <c r="W44" i="10" s="1"/>
  <c r="X44" i="10" s="1"/>
  <c r="Y44" i="10" s="1"/>
  <c r="Z44" i="10" s="1"/>
  <c r="AA44" i="10" s="1"/>
  <c r="AB44" i="10" s="1"/>
  <c r="AC44" i="10" s="1"/>
  <c r="AD44" i="10" s="1"/>
  <c r="O131" i="5"/>
  <c r="AL22" i="10"/>
  <c r="AL235" i="10" s="1"/>
  <c r="AM235" i="10" s="1"/>
  <c r="AN235" i="10" s="1"/>
  <c r="AO235" i="10" s="1"/>
  <c r="AP235" i="10" s="1"/>
  <c r="AQ235" i="10" s="1"/>
  <c r="AR235" i="10" s="1"/>
  <c r="AS235" i="10" s="1"/>
  <c r="AT235" i="10" s="1"/>
  <c r="AU235" i="10" s="1"/>
  <c r="AV235" i="10" s="1"/>
  <c r="AW235" i="10" s="1"/>
  <c r="AX235" i="10" s="1"/>
  <c r="AY235" i="10" s="1"/>
  <c r="AZ235" i="10" s="1"/>
  <c r="BA235" i="10" s="1"/>
  <c r="AL88" i="5"/>
  <c r="M9" i="9"/>
  <c r="Q105" i="5"/>
  <c r="Q4" i="6"/>
  <c r="Q15" i="6" s="1"/>
  <c r="Q75" i="5"/>
  <c r="Q76" i="5" s="1"/>
  <c r="Q85" i="5"/>
  <c r="Q86" i="5" s="1"/>
  <c r="Q55" i="5"/>
  <c r="Q56" i="5" s="1"/>
  <c r="Q65" i="5"/>
  <c r="Q66" i="5" s="1"/>
  <c r="Q7" i="28"/>
  <c r="Q45" i="5"/>
  <c r="Q46" i="5" s="1"/>
  <c r="AM63" i="27"/>
  <c r="AM63" i="26"/>
  <c r="AM131" i="5"/>
  <c r="Y18" i="10"/>
  <c r="Y180" i="10" s="1"/>
  <c r="Z180" i="10" s="1"/>
  <c r="AA180" i="10" s="1"/>
  <c r="AB180" i="10" s="1"/>
  <c r="AC180" i="10" s="1"/>
  <c r="AD180" i="10" s="1"/>
  <c r="AE180" i="10" s="1"/>
  <c r="AF180" i="10" s="1"/>
  <c r="AG180" i="10" s="1"/>
  <c r="AH180" i="10" s="1"/>
  <c r="AI180" i="10" s="1"/>
  <c r="AJ180" i="10" s="1"/>
  <c r="AK180" i="10" s="1"/>
  <c r="AL180" i="10" s="1"/>
  <c r="AM180" i="10" s="1"/>
  <c r="Y78" i="5"/>
  <c r="X106" i="5"/>
  <c r="S17" i="9"/>
  <c r="AG10" i="10"/>
  <c r="AG104" i="10" s="1"/>
  <c r="AH104" i="10" s="1"/>
  <c r="AI104" i="10" s="1"/>
  <c r="AJ104" i="10" s="1"/>
  <c r="AK104" i="10" s="1"/>
  <c r="AL104" i="10" s="1"/>
  <c r="AM104" i="10" s="1"/>
  <c r="AN104" i="10" s="1"/>
  <c r="AO104" i="10" s="1"/>
  <c r="AP104" i="10" s="1"/>
  <c r="AQ104" i="10" s="1"/>
  <c r="AR104" i="10" s="1"/>
  <c r="AS104" i="10" s="1"/>
  <c r="AT104" i="10" s="1"/>
  <c r="AU104" i="10" s="1"/>
  <c r="AV104" i="10" s="1"/>
  <c r="AG58" i="5"/>
  <c r="AN105" i="7"/>
  <c r="AN62" i="7"/>
  <c r="N18" i="10"/>
  <c r="N169" i="10" s="1"/>
  <c r="O169" i="10" s="1"/>
  <c r="P169" i="10" s="1"/>
  <c r="Q169" i="10" s="1"/>
  <c r="R169" i="10" s="1"/>
  <c r="S169" i="10" s="1"/>
  <c r="T169" i="10" s="1"/>
  <c r="U169" i="10" s="1"/>
  <c r="V169" i="10" s="1"/>
  <c r="W169" i="10" s="1"/>
  <c r="X169" i="10" s="1"/>
  <c r="Y169" i="10" s="1"/>
  <c r="Z169" i="10" s="1"/>
  <c r="AA169" i="10" s="1"/>
  <c r="AB169" i="10" s="1"/>
  <c r="AC169" i="10" s="1"/>
  <c r="N78" i="5"/>
  <c r="AG14" i="10"/>
  <c r="AG146" i="10" s="1"/>
  <c r="AH146" i="10" s="1"/>
  <c r="AI146" i="10" s="1"/>
  <c r="AJ146" i="10" s="1"/>
  <c r="AK146" i="10" s="1"/>
  <c r="AL146" i="10" s="1"/>
  <c r="AM146" i="10" s="1"/>
  <c r="AN146" i="10" s="1"/>
  <c r="AO146" i="10" s="1"/>
  <c r="AP146" i="10" s="1"/>
  <c r="AQ146" i="10" s="1"/>
  <c r="AR146" i="10" s="1"/>
  <c r="AS146" i="10" s="1"/>
  <c r="AT146" i="10" s="1"/>
  <c r="AU146" i="10" s="1"/>
  <c r="AV146" i="10" s="1"/>
  <c r="AG68" i="5"/>
  <c r="AG18" i="10"/>
  <c r="AG188" i="10" s="1"/>
  <c r="AH188" i="10" s="1"/>
  <c r="AI188" i="10" s="1"/>
  <c r="AJ188" i="10" s="1"/>
  <c r="AK188" i="10" s="1"/>
  <c r="AL188" i="10" s="1"/>
  <c r="AM188" i="10" s="1"/>
  <c r="AN188" i="10" s="1"/>
  <c r="AO188" i="10" s="1"/>
  <c r="AP188" i="10" s="1"/>
  <c r="AQ188" i="10" s="1"/>
  <c r="AR188" i="10" s="1"/>
  <c r="AS188" i="10" s="1"/>
  <c r="AT188" i="10" s="1"/>
  <c r="AU188" i="10" s="1"/>
  <c r="AV188" i="10" s="1"/>
  <c r="AG78" i="5"/>
  <c r="AM48" i="5"/>
  <c r="AM6" i="10"/>
  <c r="AM68" i="10" s="1"/>
  <c r="AN68" i="10" s="1"/>
  <c r="AO68" i="10" s="1"/>
  <c r="AP68" i="10" s="1"/>
  <c r="AQ68" i="10" s="1"/>
  <c r="AR68" i="10" s="1"/>
  <c r="AS68" i="10" s="1"/>
  <c r="AT68" i="10" s="1"/>
  <c r="AU68" i="10" s="1"/>
  <c r="AV68" i="10" s="1"/>
  <c r="AW68" i="10" s="1"/>
  <c r="AX68" i="10" s="1"/>
  <c r="AY68" i="10" s="1"/>
  <c r="AZ68" i="10" s="1"/>
  <c r="BA68" i="10" s="1"/>
  <c r="BB68" i="10" s="1"/>
  <c r="BB7" i="10" s="1"/>
  <c r="BB8" i="10" s="1"/>
  <c r="AM22" i="10"/>
  <c r="AM236" i="10" s="1"/>
  <c r="AN236" i="10" s="1"/>
  <c r="AO236" i="10" s="1"/>
  <c r="AP236" i="10" s="1"/>
  <c r="AQ236" i="10" s="1"/>
  <c r="AR236" i="10" s="1"/>
  <c r="AS236" i="10" s="1"/>
  <c r="AT236" i="10" s="1"/>
  <c r="AU236" i="10" s="1"/>
  <c r="AV236" i="10" s="1"/>
  <c r="AW236" i="10" s="1"/>
  <c r="AX236" i="10" s="1"/>
  <c r="AY236" i="10" s="1"/>
  <c r="AZ236" i="10" s="1"/>
  <c r="BA236" i="10" s="1"/>
  <c r="BB236" i="10" s="1"/>
  <c r="BB23" i="10" s="1"/>
  <c r="BB24" i="10" s="1"/>
  <c r="AM88" i="5"/>
  <c r="AE63" i="26"/>
  <c r="AE131" i="5"/>
  <c r="AE63" i="27"/>
  <c r="AD14" i="10"/>
  <c r="AD143" i="10" s="1"/>
  <c r="AE143" i="10" s="1"/>
  <c r="AF143" i="10" s="1"/>
  <c r="AG143" i="10" s="1"/>
  <c r="AH143" i="10" s="1"/>
  <c r="AI143" i="10" s="1"/>
  <c r="AJ143" i="10" s="1"/>
  <c r="AK143" i="10" s="1"/>
  <c r="AL143" i="10" s="1"/>
  <c r="AM143" i="10" s="1"/>
  <c r="AN143" i="10" s="1"/>
  <c r="AO143" i="10" s="1"/>
  <c r="AP143" i="10" s="1"/>
  <c r="AQ143" i="10" s="1"/>
  <c r="AR143" i="10" s="1"/>
  <c r="AS143" i="10" s="1"/>
  <c r="AD68" i="5"/>
  <c r="V63" i="26"/>
  <c r="V131" i="5"/>
  <c r="V63" i="27"/>
  <c r="U9" i="9"/>
  <c r="Y105" i="5"/>
  <c r="Y4" i="6"/>
  <c r="Y15" i="6" s="1"/>
  <c r="Y65" i="5"/>
  <c r="Y66" i="5" s="1"/>
  <c r="Y55" i="5"/>
  <c r="Y56" i="5" s="1"/>
  <c r="Y75" i="5"/>
  <c r="Y76" i="5" s="1"/>
  <c r="Y85" i="5"/>
  <c r="Y86" i="5" s="1"/>
  <c r="Y7" i="28"/>
  <c r="Y45" i="5"/>
  <c r="Y46" i="5" s="1"/>
  <c r="S9" i="9"/>
  <c r="W85" i="5"/>
  <c r="W86" i="5" s="1"/>
  <c r="W7" i="28"/>
  <c r="W105" i="5"/>
  <c r="W4" i="6"/>
  <c r="W15" i="6" s="1"/>
  <c r="AL18" i="10"/>
  <c r="AL193" i="10" s="1"/>
  <c r="AM193" i="10" s="1"/>
  <c r="AN193" i="10" s="1"/>
  <c r="AO193" i="10" s="1"/>
  <c r="AP193" i="10" s="1"/>
  <c r="AQ193" i="10" s="1"/>
  <c r="AR193" i="10" s="1"/>
  <c r="AS193" i="10" s="1"/>
  <c r="AT193" i="10" s="1"/>
  <c r="AU193" i="10" s="1"/>
  <c r="AV193" i="10" s="1"/>
  <c r="AW193" i="10" s="1"/>
  <c r="AX193" i="10" s="1"/>
  <c r="AY193" i="10" s="1"/>
  <c r="AZ193" i="10" s="1"/>
  <c r="BA193" i="10" s="1"/>
  <c r="AL78" i="5"/>
  <c r="AK106" i="5"/>
  <c r="AA106" i="5"/>
  <c r="Q68" i="5"/>
  <c r="Q14" i="10"/>
  <c r="Q130" i="10" s="1"/>
  <c r="R130" i="10" s="1"/>
  <c r="S130" i="10" s="1"/>
  <c r="T130" i="10" s="1"/>
  <c r="U130" i="10" s="1"/>
  <c r="V130" i="10" s="1"/>
  <c r="W130" i="10" s="1"/>
  <c r="X130" i="10" s="1"/>
  <c r="Y130" i="10" s="1"/>
  <c r="Z130" i="10" s="1"/>
  <c r="AA130" i="10" s="1"/>
  <c r="AB130" i="10" s="1"/>
  <c r="AC130" i="10" s="1"/>
  <c r="AD130" i="10" s="1"/>
  <c r="AE130" i="10" s="1"/>
  <c r="AA17" i="9"/>
  <c r="AJ106" i="5"/>
  <c r="AL105" i="5"/>
  <c r="AL4" i="6"/>
  <c r="AL15" i="6" s="1"/>
  <c r="AL45" i="5"/>
  <c r="AL46" i="5" s="1"/>
  <c r="AL65" i="5"/>
  <c r="AL66" i="5" s="1"/>
  <c r="AL75" i="5"/>
  <c r="AL76" i="5" s="1"/>
  <c r="AL7" i="28"/>
  <c r="AL55" i="5"/>
  <c r="AL56" i="5" s="1"/>
  <c r="AL85" i="5"/>
  <c r="AL86" i="5" s="1"/>
  <c r="AI106" i="5"/>
  <c r="J9" i="9"/>
  <c r="N105" i="5"/>
  <c r="N85" i="5"/>
  <c r="N86" i="5" s="1"/>
  <c r="N4" i="6"/>
  <c r="N15" i="6" s="1"/>
  <c r="N75" i="5"/>
  <c r="N76" i="5" s="1"/>
  <c r="N7" i="28"/>
  <c r="N65" i="5"/>
  <c r="N66" i="5" s="1"/>
  <c r="N45" i="5"/>
  <c r="N46" i="5" s="1"/>
  <c r="N55" i="5"/>
  <c r="N56" i="5" s="1"/>
  <c r="N63" i="26"/>
  <c r="N131" i="5"/>
  <c r="N63" i="27"/>
  <c r="U17" i="9"/>
  <c r="AL14" i="10"/>
  <c r="AL151" i="10" s="1"/>
  <c r="AM151" i="10" s="1"/>
  <c r="AN151" i="10" s="1"/>
  <c r="AO151" i="10" s="1"/>
  <c r="AP151" i="10" s="1"/>
  <c r="AQ151" i="10" s="1"/>
  <c r="AR151" i="10" s="1"/>
  <c r="AS151" i="10" s="1"/>
  <c r="AT151" i="10" s="1"/>
  <c r="AU151" i="10" s="1"/>
  <c r="AV151" i="10" s="1"/>
  <c r="AW151" i="10" s="1"/>
  <c r="AX151" i="10" s="1"/>
  <c r="AY151" i="10" s="1"/>
  <c r="AZ151" i="10" s="1"/>
  <c r="BA151" i="10" s="1"/>
  <c r="AL68" i="5"/>
  <c r="AH105" i="7"/>
  <c r="AH62" i="7"/>
  <c r="AG6" i="10"/>
  <c r="AG62" i="10" s="1"/>
  <c r="AH62" i="10" s="1"/>
  <c r="AI62" i="10" s="1"/>
  <c r="AJ62" i="10" s="1"/>
  <c r="AK62" i="10" s="1"/>
  <c r="AL62" i="10" s="1"/>
  <c r="AM62" i="10" s="1"/>
  <c r="AN62" i="10" s="1"/>
  <c r="AO62" i="10" s="1"/>
  <c r="AP62" i="10" s="1"/>
  <c r="AQ62" i="10" s="1"/>
  <c r="AR62" i="10" s="1"/>
  <c r="AS62" i="10" s="1"/>
  <c r="AT62" i="10" s="1"/>
  <c r="AU62" i="10" s="1"/>
  <c r="AV62" i="10" s="1"/>
  <c r="AG48" i="5"/>
  <c r="AM105" i="5"/>
  <c r="AM7" i="28"/>
  <c r="AM65" i="5"/>
  <c r="AM66" i="5" s="1"/>
  <c r="AM85" i="5"/>
  <c r="AM86" i="5" s="1"/>
  <c r="AM4" i="6"/>
  <c r="AM15" i="6" s="1"/>
  <c r="AM55" i="5"/>
  <c r="AM56" i="5" s="1"/>
  <c r="AM75" i="5"/>
  <c r="AM76" i="5" s="1"/>
  <c r="AM45" i="5"/>
  <c r="AM46" i="5" s="1"/>
  <c r="AM78" i="5"/>
  <c r="AM18" i="10"/>
  <c r="AM194" i="10" s="1"/>
  <c r="AN194" i="10" s="1"/>
  <c r="AO194" i="10" s="1"/>
  <c r="AP194" i="10" s="1"/>
  <c r="AQ194" i="10" s="1"/>
  <c r="AR194" i="10" s="1"/>
  <c r="AS194" i="10" s="1"/>
  <c r="AT194" i="10" s="1"/>
  <c r="AU194" i="10" s="1"/>
  <c r="AV194" i="10" s="1"/>
  <c r="AW194" i="10" s="1"/>
  <c r="AX194" i="10" s="1"/>
  <c r="AY194" i="10" s="1"/>
  <c r="AZ194" i="10" s="1"/>
  <c r="BA194" i="10" s="1"/>
  <c r="BB194" i="10" s="1"/>
  <c r="BB19" i="10" s="1"/>
  <c r="BB20" i="10" s="1"/>
  <c r="AE14" i="10"/>
  <c r="AE144" i="10" s="1"/>
  <c r="AF144" i="10" s="1"/>
  <c r="AG144" i="10" s="1"/>
  <c r="AH144" i="10" s="1"/>
  <c r="AI144" i="10" s="1"/>
  <c r="AJ144" i="10" s="1"/>
  <c r="AK144" i="10" s="1"/>
  <c r="AL144" i="10" s="1"/>
  <c r="AM144" i="10" s="1"/>
  <c r="AN144" i="10" s="1"/>
  <c r="AO144" i="10" s="1"/>
  <c r="AP144" i="10" s="1"/>
  <c r="AQ144" i="10" s="1"/>
  <c r="AR144" i="10" s="1"/>
  <c r="AS144" i="10" s="1"/>
  <c r="AT144" i="10" s="1"/>
  <c r="AE68" i="5"/>
  <c r="V14" i="10"/>
  <c r="V135" i="10" s="1"/>
  <c r="W135" i="10" s="1"/>
  <c r="X135" i="10" s="1"/>
  <c r="Y135" i="10" s="1"/>
  <c r="Z135" i="10" s="1"/>
  <c r="AA135" i="10" s="1"/>
  <c r="AB135" i="10" s="1"/>
  <c r="AC135" i="10" s="1"/>
  <c r="AD135" i="10" s="1"/>
  <c r="AE135" i="10" s="1"/>
  <c r="AF135" i="10" s="1"/>
  <c r="AG135" i="10" s="1"/>
  <c r="AH135" i="10" s="1"/>
  <c r="AI135" i="10" s="1"/>
  <c r="AJ135" i="10" s="1"/>
  <c r="AK135" i="10" s="1"/>
  <c r="V68" i="5"/>
  <c r="Y22" i="10"/>
  <c r="Y222" i="10" s="1"/>
  <c r="Y88" i="5"/>
  <c r="W22" i="10"/>
  <c r="W220" i="10" s="1"/>
  <c r="X220" i="10" s="1"/>
  <c r="Y220" i="10" s="1"/>
  <c r="Z220" i="10" s="1"/>
  <c r="AA220" i="10" s="1"/>
  <c r="AB220" i="10" s="1"/>
  <c r="AC220" i="10" s="1"/>
  <c r="AD220" i="10" s="1"/>
  <c r="AE220" i="10" s="1"/>
  <c r="AF220" i="10" s="1"/>
  <c r="AG220" i="10" s="1"/>
  <c r="AH220" i="10" s="1"/>
  <c r="AI220" i="10" s="1"/>
  <c r="AJ220" i="10" s="1"/>
  <c r="AK220" i="10" s="1"/>
  <c r="AL220" i="10" s="1"/>
  <c r="W88" i="5"/>
  <c r="BC23" i="10"/>
  <c r="BC24" i="10" s="1"/>
  <c r="V17" i="9"/>
  <c r="Q10" i="10"/>
  <c r="Q88" i="10" s="1"/>
  <c r="R88" i="10" s="1"/>
  <c r="S88" i="10" s="1"/>
  <c r="T88" i="10" s="1"/>
  <c r="U88" i="10" s="1"/>
  <c r="V88" i="10" s="1"/>
  <c r="W88" i="10" s="1"/>
  <c r="X88" i="10" s="1"/>
  <c r="Y88" i="10" s="1"/>
  <c r="Z88" i="10" s="1"/>
  <c r="AA88" i="10" s="1"/>
  <c r="AB88" i="10" s="1"/>
  <c r="AC88" i="10" s="1"/>
  <c r="AD88" i="10" s="1"/>
  <c r="AE88" i="10" s="1"/>
  <c r="Q58" i="5"/>
  <c r="O63" i="26" l="1"/>
  <c r="G55" i="5"/>
  <c r="G56" i="5" s="1"/>
  <c r="AO11" i="6"/>
  <c r="AO13" i="6" s="1"/>
  <c r="AO12" i="6"/>
  <c r="N9" i="6"/>
  <c r="N17" i="6"/>
  <c r="Y17" i="6"/>
  <c r="Y9" i="6"/>
  <c r="AE17" i="6"/>
  <c r="AE9" i="6"/>
  <c r="G9" i="6"/>
  <c r="G17" i="6"/>
  <c r="AL8" i="6"/>
  <c r="AL9" i="6"/>
  <c r="AL17" i="6"/>
  <c r="O17" i="6"/>
  <c r="O9" i="6"/>
  <c r="AD9" i="6"/>
  <c r="AD17" i="6"/>
  <c r="W9" i="6"/>
  <c r="W17" i="6"/>
  <c r="V9" i="6"/>
  <c r="V17" i="6"/>
  <c r="AM8" i="6"/>
  <c r="AM9" i="6"/>
  <c r="AM10" i="6" s="1"/>
  <c r="AM17" i="6"/>
  <c r="Q17" i="6"/>
  <c r="Q9" i="6"/>
  <c r="AN10" i="6"/>
  <c r="AG17" i="6"/>
  <c r="AG9" i="6"/>
  <c r="P105" i="7"/>
  <c r="H62" i="7"/>
  <c r="O68" i="5"/>
  <c r="W10" i="10"/>
  <c r="W94" i="10" s="1"/>
  <c r="X94" i="10" s="1"/>
  <c r="Y94" i="10" s="1"/>
  <c r="Z94" i="10" s="1"/>
  <c r="AA94" i="10" s="1"/>
  <c r="AB94" i="10" s="1"/>
  <c r="AC94" i="10" s="1"/>
  <c r="AD94" i="10" s="1"/>
  <c r="AE94" i="10" s="1"/>
  <c r="AF94" i="10" s="1"/>
  <c r="AG94" i="10" s="1"/>
  <c r="AH94" i="10" s="1"/>
  <c r="AI94" i="10" s="1"/>
  <c r="AJ94" i="10" s="1"/>
  <c r="AK94" i="10" s="1"/>
  <c r="AL94" i="10" s="1"/>
  <c r="G48" i="5"/>
  <c r="O18" i="10"/>
  <c r="O170" i="10" s="1"/>
  <c r="P170" i="10" s="1"/>
  <c r="Q170" i="10" s="1"/>
  <c r="R170" i="10" s="1"/>
  <c r="S170" i="10" s="1"/>
  <c r="T170" i="10" s="1"/>
  <c r="U170" i="10" s="1"/>
  <c r="V170" i="10" s="1"/>
  <c r="W170" i="10" s="1"/>
  <c r="X170" i="10" s="1"/>
  <c r="Y170" i="10" s="1"/>
  <c r="Z170" i="10" s="1"/>
  <c r="AA170" i="10" s="1"/>
  <c r="AB170" i="10" s="1"/>
  <c r="AC170" i="10" s="1"/>
  <c r="AD170" i="10" s="1"/>
  <c r="O65" i="5"/>
  <c r="O66" i="5" s="1"/>
  <c r="W65" i="5"/>
  <c r="W66" i="5" s="1"/>
  <c r="G14" i="10"/>
  <c r="G120" i="10" s="1"/>
  <c r="H120" i="10" s="1"/>
  <c r="I120" i="10" s="1"/>
  <c r="J120" i="10" s="1"/>
  <c r="K120" i="10" s="1"/>
  <c r="L120" i="10" s="1"/>
  <c r="M120" i="10" s="1"/>
  <c r="N120" i="10" s="1"/>
  <c r="O120" i="10" s="1"/>
  <c r="P120" i="10" s="1"/>
  <c r="Q120" i="10" s="1"/>
  <c r="R120" i="10" s="1"/>
  <c r="S120" i="10" s="1"/>
  <c r="T120" i="10" s="1"/>
  <c r="U120" i="10" s="1"/>
  <c r="V120" i="10" s="1"/>
  <c r="G85" i="5"/>
  <c r="G86" i="5" s="1"/>
  <c r="O75" i="5"/>
  <c r="O76" i="5" s="1"/>
  <c r="W55" i="5"/>
  <c r="W56" i="5" s="1"/>
  <c r="G45" i="5"/>
  <c r="G46" i="5" s="1"/>
  <c r="W48" i="5"/>
  <c r="G88" i="5"/>
  <c r="W6" i="10"/>
  <c r="W52" i="10" s="1"/>
  <c r="X52" i="10" s="1"/>
  <c r="Y52" i="10" s="1"/>
  <c r="Z52" i="10" s="1"/>
  <c r="AA52" i="10" s="1"/>
  <c r="AB52" i="10" s="1"/>
  <c r="AC52" i="10" s="1"/>
  <c r="AD52" i="10" s="1"/>
  <c r="AE52" i="10" s="1"/>
  <c r="AF52" i="10" s="1"/>
  <c r="AG52" i="10" s="1"/>
  <c r="AH52" i="10" s="1"/>
  <c r="AI52" i="10" s="1"/>
  <c r="AJ52" i="10" s="1"/>
  <c r="AK52" i="10" s="1"/>
  <c r="AL52" i="10" s="1"/>
  <c r="G68" i="5"/>
  <c r="W63" i="27"/>
  <c r="X62" i="7"/>
  <c r="O10" i="10"/>
  <c r="O86" i="10" s="1"/>
  <c r="P86" i="10" s="1"/>
  <c r="Q86" i="10" s="1"/>
  <c r="R86" i="10" s="1"/>
  <c r="S86" i="10" s="1"/>
  <c r="T86" i="10" s="1"/>
  <c r="U86" i="10" s="1"/>
  <c r="V86" i="10" s="1"/>
  <c r="W86" i="10" s="1"/>
  <c r="X86" i="10" s="1"/>
  <c r="Y86" i="10" s="1"/>
  <c r="Z86" i="10" s="1"/>
  <c r="AA86" i="10" s="1"/>
  <c r="AB86" i="10" s="1"/>
  <c r="AC86" i="10" s="1"/>
  <c r="AD86" i="10" s="1"/>
  <c r="W63" i="26"/>
  <c r="O58" i="5"/>
  <c r="W68" i="5"/>
  <c r="G10" i="10"/>
  <c r="G78" i="10" s="1"/>
  <c r="H78" i="10" s="1"/>
  <c r="I78" i="10" s="1"/>
  <c r="J78" i="10" s="1"/>
  <c r="K78" i="10" s="1"/>
  <c r="L78" i="10" s="1"/>
  <c r="M78" i="10" s="1"/>
  <c r="N78" i="10" s="1"/>
  <c r="O78" i="10" s="1"/>
  <c r="P78" i="10" s="1"/>
  <c r="Q78" i="10" s="1"/>
  <c r="R78" i="10" s="1"/>
  <c r="S78" i="10" s="1"/>
  <c r="T78" i="10" s="1"/>
  <c r="U78" i="10" s="1"/>
  <c r="V78" i="10" s="1"/>
  <c r="P63" i="5"/>
  <c r="Q19" i="7"/>
  <c r="P53" i="5"/>
  <c r="P73" i="5"/>
  <c r="P31" i="26"/>
  <c r="P99" i="5"/>
  <c r="P43" i="5"/>
  <c r="P31" i="27"/>
  <c r="P83" i="5"/>
  <c r="AB78" i="5"/>
  <c r="AB18" i="10"/>
  <c r="AB183" i="10" s="1"/>
  <c r="AC183" i="10" s="1"/>
  <c r="AD183" i="10" s="1"/>
  <c r="AE183" i="10" s="1"/>
  <c r="AF183" i="10" s="1"/>
  <c r="AG183" i="10" s="1"/>
  <c r="AH183" i="10" s="1"/>
  <c r="AI183" i="10" s="1"/>
  <c r="AJ183" i="10" s="1"/>
  <c r="AK183" i="10" s="1"/>
  <c r="AL183" i="10" s="1"/>
  <c r="AM183" i="10" s="1"/>
  <c r="AN183" i="10" s="1"/>
  <c r="AO183" i="10" s="1"/>
  <c r="AP183" i="10" s="1"/>
  <c r="AQ183" i="10" s="1"/>
  <c r="AC6" i="10"/>
  <c r="AC58" i="10" s="1"/>
  <c r="AD58" i="10" s="1"/>
  <c r="AE58" i="10" s="1"/>
  <c r="AF58" i="10" s="1"/>
  <c r="AG58" i="10" s="1"/>
  <c r="AH58" i="10" s="1"/>
  <c r="AI58" i="10" s="1"/>
  <c r="AJ58" i="10" s="1"/>
  <c r="AK58" i="10" s="1"/>
  <c r="AL58" i="10" s="1"/>
  <c r="AM58" i="10" s="1"/>
  <c r="AN58" i="10" s="1"/>
  <c r="AO58" i="10" s="1"/>
  <c r="AP58" i="10" s="1"/>
  <c r="AQ58" i="10" s="1"/>
  <c r="AR58" i="10" s="1"/>
  <c r="AR7" i="10" s="1"/>
  <c r="AR8" i="10" s="1"/>
  <c r="AC48" i="5"/>
  <c r="AC58" i="5"/>
  <c r="AC10" i="10"/>
  <c r="AC100" i="10" s="1"/>
  <c r="AD100" i="10" s="1"/>
  <c r="AE100" i="10" s="1"/>
  <c r="AF100" i="10" s="1"/>
  <c r="AG100" i="10" s="1"/>
  <c r="AH100" i="10" s="1"/>
  <c r="AI100" i="10" s="1"/>
  <c r="AJ100" i="10" s="1"/>
  <c r="AK100" i="10" s="1"/>
  <c r="AL100" i="10" s="1"/>
  <c r="AM100" i="10" s="1"/>
  <c r="AN100" i="10" s="1"/>
  <c r="AO100" i="10" s="1"/>
  <c r="AP100" i="10" s="1"/>
  <c r="AQ100" i="10" s="1"/>
  <c r="AR100" i="10" s="1"/>
  <c r="AR11" i="10" s="1"/>
  <c r="AR12" i="10" s="1"/>
  <c r="D55" i="5"/>
  <c r="D56" i="5" s="1"/>
  <c r="D58" i="5"/>
  <c r="D10" i="10"/>
  <c r="D75" i="10" s="1"/>
  <c r="E75" i="10" s="1"/>
  <c r="F75" i="10" s="1"/>
  <c r="G75" i="10" s="1"/>
  <c r="H75" i="10" s="1"/>
  <c r="I75" i="10" s="1"/>
  <c r="J75" i="10" s="1"/>
  <c r="K75" i="10" s="1"/>
  <c r="L75" i="10" s="1"/>
  <c r="M75" i="10" s="1"/>
  <c r="N75" i="10" s="1"/>
  <c r="O75" i="10" s="1"/>
  <c r="P75" i="10" s="1"/>
  <c r="Q75" i="10" s="1"/>
  <c r="R75" i="10" s="1"/>
  <c r="S75" i="10" s="1"/>
  <c r="T6" i="10"/>
  <c r="T49" i="10" s="1"/>
  <c r="U49" i="10" s="1"/>
  <c r="V49" i="10" s="1"/>
  <c r="W49" i="10" s="1"/>
  <c r="X49" i="10" s="1"/>
  <c r="Y49" i="10" s="1"/>
  <c r="Z49" i="10" s="1"/>
  <c r="AA49" i="10" s="1"/>
  <c r="AB49" i="10" s="1"/>
  <c r="AC49" i="10" s="1"/>
  <c r="AD49" i="10" s="1"/>
  <c r="AE49" i="10" s="1"/>
  <c r="AF49" i="10" s="1"/>
  <c r="AG49" i="10" s="1"/>
  <c r="AH49" i="10" s="1"/>
  <c r="AI49" i="10" s="1"/>
  <c r="T48" i="5"/>
  <c r="U14" i="10"/>
  <c r="U134" i="10" s="1"/>
  <c r="V134" i="10" s="1"/>
  <c r="W134" i="10" s="1"/>
  <c r="X134" i="10" s="1"/>
  <c r="Y134" i="10" s="1"/>
  <c r="Z134" i="10" s="1"/>
  <c r="AA134" i="10" s="1"/>
  <c r="AB134" i="10" s="1"/>
  <c r="AC134" i="10" s="1"/>
  <c r="AD134" i="10" s="1"/>
  <c r="AE134" i="10" s="1"/>
  <c r="AF134" i="10" s="1"/>
  <c r="AG134" i="10" s="1"/>
  <c r="AH134" i="10" s="1"/>
  <c r="AI134" i="10" s="1"/>
  <c r="AJ134" i="10" s="1"/>
  <c r="U68" i="5"/>
  <c r="T22" i="10"/>
  <c r="T217" i="10" s="1"/>
  <c r="U217" i="10" s="1"/>
  <c r="V217" i="10" s="1"/>
  <c r="W217" i="10" s="1"/>
  <c r="X217" i="10" s="1"/>
  <c r="Y217" i="10" s="1"/>
  <c r="Z217" i="10" s="1"/>
  <c r="AA217" i="10" s="1"/>
  <c r="AB217" i="10" s="1"/>
  <c r="AC217" i="10" s="1"/>
  <c r="AD217" i="10" s="1"/>
  <c r="AE217" i="10" s="1"/>
  <c r="AF217" i="10" s="1"/>
  <c r="AG217" i="10" s="1"/>
  <c r="AH217" i="10" s="1"/>
  <c r="AI217" i="10" s="1"/>
  <c r="T88" i="5"/>
  <c r="D63" i="26"/>
  <c r="D63" i="27"/>
  <c r="D131" i="5"/>
  <c r="AY11" i="10"/>
  <c r="AY12" i="10" s="1"/>
  <c r="W78" i="5"/>
  <c r="AB48" i="5"/>
  <c r="AB6" i="10"/>
  <c r="AB57" i="10" s="1"/>
  <c r="AC57" i="10" s="1"/>
  <c r="AD57" i="10" s="1"/>
  <c r="AE57" i="10" s="1"/>
  <c r="AF57" i="10" s="1"/>
  <c r="AG57" i="10" s="1"/>
  <c r="AH57" i="10" s="1"/>
  <c r="AI57" i="10" s="1"/>
  <c r="AJ57" i="10" s="1"/>
  <c r="AK57" i="10" s="1"/>
  <c r="AL57" i="10" s="1"/>
  <c r="AM57" i="10" s="1"/>
  <c r="AB22" i="10"/>
  <c r="AB225" i="10" s="1"/>
  <c r="AC225" i="10" s="1"/>
  <c r="AD225" i="10" s="1"/>
  <c r="AE225" i="10" s="1"/>
  <c r="AF225" i="10" s="1"/>
  <c r="AG225" i="10" s="1"/>
  <c r="AH225" i="10" s="1"/>
  <c r="AI225" i="10" s="1"/>
  <c r="AJ225" i="10" s="1"/>
  <c r="AK225" i="10" s="1"/>
  <c r="AL225" i="10" s="1"/>
  <c r="AM225" i="10" s="1"/>
  <c r="AN225" i="10" s="1"/>
  <c r="AO225" i="10" s="1"/>
  <c r="AP225" i="10" s="1"/>
  <c r="AQ225" i="10" s="1"/>
  <c r="AB88" i="5"/>
  <c r="D45" i="5"/>
  <c r="D46" i="5" s="1"/>
  <c r="D105" i="5"/>
  <c r="D106" i="5" s="1"/>
  <c r="D4" i="6"/>
  <c r="D17" i="6" s="1"/>
  <c r="D7" i="28"/>
  <c r="D85" i="5"/>
  <c r="D86" i="5" s="1"/>
  <c r="D65" i="5"/>
  <c r="D66" i="5" s="1"/>
  <c r="D75" i="5"/>
  <c r="D76" i="5" s="1"/>
  <c r="T58" i="5"/>
  <c r="T10" i="10"/>
  <c r="T91" i="10" s="1"/>
  <c r="U91" i="10" s="1"/>
  <c r="V91" i="10" s="1"/>
  <c r="W91" i="10" s="1"/>
  <c r="X91" i="10" s="1"/>
  <c r="Y91" i="10" s="1"/>
  <c r="Z91" i="10" s="1"/>
  <c r="AA91" i="10" s="1"/>
  <c r="AB91" i="10" s="1"/>
  <c r="AC91" i="10" s="1"/>
  <c r="AD91" i="10" s="1"/>
  <c r="AE91" i="10" s="1"/>
  <c r="AF91" i="10" s="1"/>
  <c r="AG91" i="10" s="1"/>
  <c r="AH91" i="10" s="1"/>
  <c r="AI91" i="10" s="1"/>
  <c r="U10" i="10"/>
  <c r="U92" i="10" s="1"/>
  <c r="V92" i="10" s="1"/>
  <c r="W92" i="10" s="1"/>
  <c r="X92" i="10" s="1"/>
  <c r="Y92" i="10" s="1"/>
  <c r="Z92" i="10" s="1"/>
  <c r="AA92" i="10" s="1"/>
  <c r="AB92" i="10" s="1"/>
  <c r="AC92" i="10" s="1"/>
  <c r="AD92" i="10" s="1"/>
  <c r="AE92" i="10" s="1"/>
  <c r="AF92" i="10" s="1"/>
  <c r="AG92" i="10" s="1"/>
  <c r="AH92" i="10" s="1"/>
  <c r="AI92" i="10" s="1"/>
  <c r="AJ92" i="10" s="1"/>
  <c r="U58" i="5"/>
  <c r="L105" i="5"/>
  <c r="L106" i="5" s="1"/>
  <c r="L75" i="5"/>
  <c r="L76" i="5" s="1"/>
  <c r="L65" i="5"/>
  <c r="L66" i="5" s="1"/>
  <c r="L55" i="5"/>
  <c r="L56" i="5" s="1"/>
  <c r="L85" i="5"/>
  <c r="L86" i="5" s="1"/>
  <c r="L4" i="6"/>
  <c r="L15" i="6" s="1"/>
  <c r="L45" i="5"/>
  <c r="L46" i="5" s="1"/>
  <c r="H9" i="9"/>
  <c r="G17" i="9" s="1"/>
  <c r="F25" i="9" s="1"/>
  <c r="L7" i="28"/>
  <c r="L22" i="10"/>
  <c r="L209" i="10" s="1"/>
  <c r="M209" i="10" s="1"/>
  <c r="N209" i="10" s="1"/>
  <c r="O209" i="10" s="1"/>
  <c r="P209" i="10" s="1"/>
  <c r="Q209" i="10" s="1"/>
  <c r="R209" i="10" s="1"/>
  <c r="S209" i="10" s="1"/>
  <c r="T209" i="10" s="1"/>
  <c r="U209" i="10" s="1"/>
  <c r="V209" i="10" s="1"/>
  <c r="W209" i="10" s="1"/>
  <c r="X209" i="10" s="1"/>
  <c r="Y209" i="10" s="1"/>
  <c r="Z209" i="10" s="1"/>
  <c r="AA209" i="10" s="1"/>
  <c r="L88" i="5"/>
  <c r="U45" i="5"/>
  <c r="U46" i="5" s="1"/>
  <c r="U6" i="10"/>
  <c r="U50" i="10" s="1"/>
  <c r="V50" i="10" s="1"/>
  <c r="W50" i="10" s="1"/>
  <c r="X50" i="10" s="1"/>
  <c r="Y50" i="10" s="1"/>
  <c r="Z50" i="10" s="1"/>
  <c r="AA50" i="10" s="1"/>
  <c r="AB50" i="10" s="1"/>
  <c r="AC50" i="10" s="1"/>
  <c r="AD50" i="10" s="1"/>
  <c r="AE50" i="10" s="1"/>
  <c r="AF50" i="10" s="1"/>
  <c r="AG50" i="10" s="1"/>
  <c r="AH50" i="10" s="1"/>
  <c r="AI50" i="10" s="1"/>
  <c r="AJ50" i="10" s="1"/>
  <c r="U48" i="5"/>
  <c r="AX15" i="10"/>
  <c r="AX16" i="10" s="1"/>
  <c r="W18" i="10"/>
  <c r="W178" i="10" s="1"/>
  <c r="X178" i="10" s="1"/>
  <c r="Y178" i="10" s="1"/>
  <c r="Z178" i="10" s="1"/>
  <c r="AA178" i="10" s="1"/>
  <c r="AB178" i="10" s="1"/>
  <c r="AC178" i="10" s="1"/>
  <c r="AD178" i="10" s="1"/>
  <c r="AE178" i="10" s="1"/>
  <c r="AF178" i="10" s="1"/>
  <c r="AG178" i="10" s="1"/>
  <c r="AH178" i="10" s="1"/>
  <c r="AI178" i="10" s="1"/>
  <c r="AJ178" i="10" s="1"/>
  <c r="AK178" i="10" s="1"/>
  <c r="AL178" i="10" s="1"/>
  <c r="D6" i="10"/>
  <c r="D33" i="10" s="1"/>
  <c r="E33" i="10" s="1"/>
  <c r="F33" i="10" s="1"/>
  <c r="G33" i="10" s="1"/>
  <c r="H33" i="10" s="1"/>
  <c r="I33" i="10" s="1"/>
  <c r="J33" i="10" s="1"/>
  <c r="K33" i="10" s="1"/>
  <c r="L33" i="10" s="1"/>
  <c r="M33" i="10" s="1"/>
  <c r="N33" i="10" s="1"/>
  <c r="O33" i="10" s="1"/>
  <c r="P33" i="10" s="1"/>
  <c r="Q33" i="10" s="1"/>
  <c r="R33" i="10" s="1"/>
  <c r="S33" i="10" s="1"/>
  <c r="D48" i="5"/>
  <c r="T18" i="10"/>
  <c r="T175" i="10" s="1"/>
  <c r="U175" i="10" s="1"/>
  <c r="V175" i="10" s="1"/>
  <c r="W175" i="10" s="1"/>
  <c r="X175" i="10" s="1"/>
  <c r="Y175" i="10" s="1"/>
  <c r="Z175" i="10" s="1"/>
  <c r="AA175" i="10" s="1"/>
  <c r="AB175" i="10" s="1"/>
  <c r="AC175" i="10" s="1"/>
  <c r="AD175" i="10" s="1"/>
  <c r="AE175" i="10" s="1"/>
  <c r="AF175" i="10" s="1"/>
  <c r="AG175" i="10" s="1"/>
  <c r="AH175" i="10" s="1"/>
  <c r="AI175" i="10" s="1"/>
  <c r="T78" i="5"/>
  <c r="U18" i="10"/>
  <c r="U176" i="10" s="1"/>
  <c r="V176" i="10" s="1"/>
  <c r="W176" i="10" s="1"/>
  <c r="X176" i="10" s="1"/>
  <c r="Y176" i="10" s="1"/>
  <c r="Z176" i="10" s="1"/>
  <c r="AA176" i="10" s="1"/>
  <c r="AB176" i="10" s="1"/>
  <c r="AC176" i="10" s="1"/>
  <c r="AD176" i="10" s="1"/>
  <c r="AE176" i="10" s="1"/>
  <c r="AF176" i="10" s="1"/>
  <c r="AG176" i="10" s="1"/>
  <c r="AH176" i="10" s="1"/>
  <c r="AI176" i="10" s="1"/>
  <c r="AJ176" i="10" s="1"/>
  <c r="U78" i="5"/>
  <c r="AU15" i="10"/>
  <c r="AU16" i="10" s="1"/>
  <c r="AB68" i="5"/>
  <c r="AB14" i="10"/>
  <c r="AB141" i="10" s="1"/>
  <c r="AC141" i="10" s="1"/>
  <c r="AD141" i="10" s="1"/>
  <c r="AE141" i="10" s="1"/>
  <c r="AF141" i="10" s="1"/>
  <c r="AG141" i="10" s="1"/>
  <c r="AH141" i="10" s="1"/>
  <c r="AI141" i="10" s="1"/>
  <c r="AJ141" i="10" s="1"/>
  <c r="AK141" i="10" s="1"/>
  <c r="AL141" i="10" s="1"/>
  <c r="AM141" i="10" s="1"/>
  <c r="AN141" i="10" s="1"/>
  <c r="AO141" i="10" s="1"/>
  <c r="AP141" i="10" s="1"/>
  <c r="AQ141" i="10" s="1"/>
  <c r="D14" i="10"/>
  <c r="D117" i="10" s="1"/>
  <c r="E117" i="10" s="1"/>
  <c r="F117" i="10" s="1"/>
  <c r="G117" i="10" s="1"/>
  <c r="H117" i="10" s="1"/>
  <c r="I117" i="10" s="1"/>
  <c r="J117" i="10" s="1"/>
  <c r="K117" i="10" s="1"/>
  <c r="L117" i="10" s="1"/>
  <c r="M117" i="10" s="1"/>
  <c r="N117" i="10" s="1"/>
  <c r="O117" i="10" s="1"/>
  <c r="P117" i="10" s="1"/>
  <c r="Q117" i="10" s="1"/>
  <c r="R117" i="10" s="1"/>
  <c r="S117" i="10" s="1"/>
  <c r="D68" i="5"/>
  <c r="T68" i="5"/>
  <c r="T14" i="10"/>
  <c r="T133" i="10" s="1"/>
  <c r="U133" i="10" s="1"/>
  <c r="V133" i="10" s="1"/>
  <c r="W133" i="10" s="1"/>
  <c r="X133" i="10" s="1"/>
  <c r="Y133" i="10" s="1"/>
  <c r="Z133" i="10" s="1"/>
  <c r="AA133" i="10" s="1"/>
  <c r="AB133" i="10" s="1"/>
  <c r="AC133" i="10" s="1"/>
  <c r="AD133" i="10" s="1"/>
  <c r="AE133" i="10" s="1"/>
  <c r="AF133" i="10" s="1"/>
  <c r="AG133" i="10" s="1"/>
  <c r="AH133" i="10" s="1"/>
  <c r="AI133" i="10" s="1"/>
  <c r="U63" i="27"/>
  <c r="U63" i="26"/>
  <c r="U131" i="5"/>
  <c r="L14" i="10"/>
  <c r="L125" i="10" s="1"/>
  <c r="M125" i="10" s="1"/>
  <c r="N125" i="10" s="1"/>
  <c r="O125" i="10" s="1"/>
  <c r="P125" i="10" s="1"/>
  <c r="Q125" i="10" s="1"/>
  <c r="R125" i="10" s="1"/>
  <c r="S125" i="10" s="1"/>
  <c r="T125" i="10" s="1"/>
  <c r="U125" i="10" s="1"/>
  <c r="V125" i="10" s="1"/>
  <c r="W125" i="10" s="1"/>
  <c r="X125" i="10" s="1"/>
  <c r="Y125" i="10" s="1"/>
  <c r="Z125" i="10" s="1"/>
  <c r="AA125" i="10" s="1"/>
  <c r="L68" i="5"/>
  <c r="U62" i="7"/>
  <c r="U105" i="7"/>
  <c r="U22" i="10"/>
  <c r="U218" i="10" s="1"/>
  <c r="V218" i="10" s="1"/>
  <c r="W218" i="10" s="1"/>
  <c r="X218" i="10" s="1"/>
  <c r="Y218" i="10" s="1"/>
  <c r="Z218" i="10" s="1"/>
  <c r="AA218" i="10" s="1"/>
  <c r="AB218" i="10" s="1"/>
  <c r="AC218" i="10" s="1"/>
  <c r="AD218" i="10" s="1"/>
  <c r="AE218" i="10" s="1"/>
  <c r="AF218" i="10" s="1"/>
  <c r="AG218" i="10" s="1"/>
  <c r="AH218" i="10" s="1"/>
  <c r="AI218" i="10" s="1"/>
  <c r="AJ218" i="10" s="1"/>
  <c r="U88" i="5"/>
  <c r="AC62" i="7"/>
  <c r="AC105" i="7"/>
  <c r="N19" i="7"/>
  <c r="M53" i="5"/>
  <c r="M43" i="5"/>
  <c r="M99" i="5"/>
  <c r="M31" i="27"/>
  <c r="M83" i="5"/>
  <c r="M63" i="5"/>
  <c r="M31" i="26"/>
  <c r="M73" i="5"/>
  <c r="AC14" i="10"/>
  <c r="AC142" i="10" s="1"/>
  <c r="AD142" i="10" s="1"/>
  <c r="AE142" i="10" s="1"/>
  <c r="AF142" i="10" s="1"/>
  <c r="AG142" i="10" s="1"/>
  <c r="AH142" i="10" s="1"/>
  <c r="AI142" i="10" s="1"/>
  <c r="AJ142" i="10" s="1"/>
  <c r="AK142" i="10" s="1"/>
  <c r="AL142" i="10" s="1"/>
  <c r="AM142" i="10" s="1"/>
  <c r="AN142" i="10" s="1"/>
  <c r="AO142" i="10" s="1"/>
  <c r="AP142" i="10" s="1"/>
  <c r="AQ142" i="10" s="1"/>
  <c r="AR142" i="10" s="1"/>
  <c r="AR15" i="10" s="1"/>
  <c r="AR16" i="10" s="1"/>
  <c r="AC68" i="5"/>
  <c r="T63" i="26"/>
  <c r="T131" i="5"/>
  <c r="T63" i="27"/>
  <c r="U65" i="5"/>
  <c r="U66" i="5" s="1"/>
  <c r="U85" i="5"/>
  <c r="U86" i="5" s="1"/>
  <c r="U105" i="5"/>
  <c r="U106" i="5" s="1"/>
  <c r="U7" i="28"/>
  <c r="Q9" i="9"/>
  <c r="P17" i="9" s="1"/>
  <c r="O25" i="9" s="1"/>
  <c r="N33" i="9" s="1"/>
  <c r="U55" i="5"/>
  <c r="U56" i="5" s="1"/>
  <c r="U4" i="6"/>
  <c r="U15" i="6" s="1"/>
  <c r="U75" i="5"/>
  <c r="U76" i="5" s="1"/>
  <c r="E62" i="7"/>
  <c r="E105" i="7"/>
  <c r="AC4" i="6"/>
  <c r="AC15" i="6" s="1"/>
  <c r="AC105" i="5"/>
  <c r="AC106" i="5" s="1"/>
  <c r="AC55" i="5"/>
  <c r="AC56" i="5" s="1"/>
  <c r="AC7" i="28"/>
  <c r="AC45" i="5"/>
  <c r="AC46" i="5" s="1"/>
  <c r="Y9" i="9"/>
  <c r="X17" i="9" s="1"/>
  <c r="W25" i="9" s="1"/>
  <c r="AC75" i="5"/>
  <c r="AC76" i="5" s="1"/>
  <c r="AC65" i="5"/>
  <c r="AC66" i="5" s="1"/>
  <c r="AC85" i="5"/>
  <c r="AC86" i="5" s="1"/>
  <c r="L48" i="5"/>
  <c r="L6" i="10"/>
  <c r="L41" i="10" s="1"/>
  <c r="M41" i="10" s="1"/>
  <c r="N41" i="10" s="1"/>
  <c r="O41" i="10" s="1"/>
  <c r="P41" i="10" s="1"/>
  <c r="Q41" i="10" s="1"/>
  <c r="R41" i="10" s="1"/>
  <c r="S41" i="10" s="1"/>
  <c r="T41" i="10" s="1"/>
  <c r="U41" i="10" s="1"/>
  <c r="V41" i="10" s="1"/>
  <c r="W41" i="10" s="1"/>
  <c r="X41" i="10" s="1"/>
  <c r="Y41" i="10" s="1"/>
  <c r="Z41" i="10" s="1"/>
  <c r="AA41" i="10" s="1"/>
  <c r="AB63" i="27"/>
  <c r="AB63" i="26"/>
  <c r="AB131" i="5"/>
  <c r="AD105" i="7"/>
  <c r="AD62" i="7"/>
  <c r="D18" i="10"/>
  <c r="D159" i="10" s="1"/>
  <c r="E159" i="10" s="1"/>
  <c r="F159" i="10" s="1"/>
  <c r="G159" i="10" s="1"/>
  <c r="H159" i="10" s="1"/>
  <c r="I159" i="10" s="1"/>
  <c r="J159" i="10" s="1"/>
  <c r="K159" i="10" s="1"/>
  <c r="L159" i="10" s="1"/>
  <c r="M159" i="10" s="1"/>
  <c r="N159" i="10" s="1"/>
  <c r="O159" i="10" s="1"/>
  <c r="P159" i="10" s="1"/>
  <c r="Q159" i="10" s="1"/>
  <c r="R159" i="10" s="1"/>
  <c r="S159" i="10" s="1"/>
  <c r="D78" i="5"/>
  <c r="T7" i="28"/>
  <c r="T65" i="5"/>
  <c r="T66" i="5" s="1"/>
  <c r="T85" i="5"/>
  <c r="T86" i="5" s="1"/>
  <c r="T4" i="6"/>
  <c r="T15" i="6" s="1"/>
  <c r="P9" i="9"/>
  <c r="O17" i="9" s="1"/>
  <c r="N25" i="9" s="1"/>
  <c r="M33" i="9" s="1"/>
  <c r="T105" i="5"/>
  <c r="T106" i="5" s="1"/>
  <c r="T75" i="5"/>
  <c r="T76" i="5" s="1"/>
  <c r="T45" i="5"/>
  <c r="T46" i="5" s="1"/>
  <c r="T55" i="5"/>
  <c r="T56" i="5" s="1"/>
  <c r="L18" i="10"/>
  <c r="L167" i="10" s="1"/>
  <c r="M167" i="10" s="1"/>
  <c r="N167" i="10" s="1"/>
  <c r="O167" i="10" s="1"/>
  <c r="P167" i="10" s="1"/>
  <c r="Q167" i="10" s="1"/>
  <c r="R167" i="10" s="1"/>
  <c r="S167" i="10" s="1"/>
  <c r="T167" i="10" s="1"/>
  <c r="U167" i="10" s="1"/>
  <c r="V167" i="10" s="1"/>
  <c r="W167" i="10" s="1"/>
  <c r="X167" i="10" s="1"/>
  <c r="Y167" i="10" s="1"/>
  <c r="Z167" i="10" s="1"/>
  <c r="AA167" i="10" s="1"/>
  <c r="L78" i="5"/>
  <c r="AC22" i="10"/>
  <c r="AC226" i="10" s="1"/>
  <c r="AD226" i="10" s="1"/>
  <c r="AE226" i="10" s="1"/>
  <c r="AF226" i="10" s="1"/>
  <c r="AG226" i="10" s="1"/>
  <c r="AH226" i="10" s="1"/>
  <c r="AI226" i="10" s="1"/>
  <c r="AJ226" i="10" s="1"/>
  <c r="AK226" i="10" s="1"/>
  <c r="AL226" i="10" s="1"/>
  <c r="AM226" i="10" s="1"/>
  <c r="AN226" i="10" s="1"/>
  <c r="AO226" i="10" s="1"/>
  <c r="AP226" i="10" s="1"/>
  <c r="AQ226" i="10" s="1"/>
  <c r="AR226" i="10" s="1"/>
  <c r="AR23" i="10" s="1"/>
  <c r="AR24" i="10" s="1"/>
  <c r="AC88" i="5"/>
  <c r="D22" i="10"/>
  <c r="D201" i="10" s="1"/>
  <c r="E201" i="10" s="1"/>
  <c r="F201" i="10" s="1"/>
  <c r="G201" i="10" s="1"/>
  <c r="H201" i="10" s="1"/>
  <c r="I201" i="10" s="1"/>
  <c r="J201" i="10" s="1"/>
  <c r="K201" i="10" s="1"/>
  <c r="L201" i="10" s="1"/>
  <c r="M201" i="10" s="1"/>
  <c r="N201" i="10" s="1"/>
  <c r="O201" i="10" s="1"/>
  <c r="P201" i="10" s="1"/>
  <c r="Q201" i="10" s="1"/>
  <c r="R201" i="10" s="1"/>
  <c r="S201" i="10" s="1"/>
  <c r="D88" i="5"/>
  <c r="L63" i="26"/>
  <c r="L63" i="27"/>
  <c r="L131" i="5"/>
  <c r="AB10" i="10"/>
  <c r="AB99" i="10" s="1"/>
  <c r="AC99" i="10" s="1"/>
  <c r="AD99" i="10" s="1"/>
  <c r="AE99" i="10" s="1"/>
  <c r="AF99" i="10" s="1"/>
  <c r="AG99" i="10" s="1"/>
  <c r="AH99" i="10" s="1"/>
  <c r="AI99" i="10" s="1"/>
  <c r="AJ99" i="10" s="1"/>
  <c r="AK99" i="10" s="1"/>
  <c r="AL99" i="10" s="1"/>
  <c r="AM99" i="10" s="1"/>
  <c r="AN99" i="10" s="1"/>
  <c r="AO99" i="10" s="1"/>
  <c r="AP99" i="10" s="1"/>
  <c r="AQ99" i="10" s="1"/>
  <c r="AB58" i="5"/>
  <c r="M105" i="7"/>
  <c r="M62" i="7"/>
  <c r="AB7" i="28"/>
  <c r="AB4" i="6"/>
  <c r="AB15" i="6" s="1"/>
  <c r="AB85" i="5"/>
  <c r="AB86" i="5" s="1"/>
  <c r="X9" i="9"/>
  <c r="W17" i="9" s="1"/>
  <c r="V25" i="9" s="1"/>
  <c r="U33" i="9" s="1"/>
  <c r="AB105" i="5"/>
  <c r="AB106" i="5" s="1"/>
  <c r="AB55" i="5"/>
  <c r="AB56" i="5" s="1"/>
  <c r="AB65" i="5"/>
  <c r="AB66" i="5" s="1"/>
  <c r="AB75" i="5"/>
  <c r="AB76" i="5" s="1"/>
  <c r="AB45" i="5"/>
  <c r="AB46" i="5" s="1"/>
  <c r="AC63" i="27"/>
  <c r="AC131" i="5"/>
  <c r="AC63" i="26"/>
  <c r="AC78" i="5"/>
  <c r="AC18" i="10"/>
  <c r="AC184" i="10" s="1"/>
  <c r="AD184" i="10" s="1"/>
  <c r="AE184" i="10" s="1"/>
  <c r="AF184" i="10" s="1"/>
  <c r="AG184" i="10" s="1"/>
  <c r="AH184" i="10" s="1"/>
  <c r="AI184" i="10" s="1"/>
  <c r="AJ184" i="10" s="1"/>
  <c r="AK184" i="10" s="1"/>
  <c r="AL184" i="10" s="1"/>
  <c r="AM184" i="10" s="1"/>
  <c r="AN184" i="10" s="1"/>
  <c r="AO184" i="10" s="1"/>
  <c r="AP184" i="10" s="1"/>
  <c r="AQ184" i="10" s="1"/>
  <c r="AR184" i="10" s="1"/>
  <c r="AR19" i="10" s="1"/>
  <c r="AR20" i="10" s="1"/>
  <c r="V62" i="7"/>
  <c r="V105" i="7"/>
  <c r="E31" i="26"/>
  <c r="E99" i="5"/>
  <c r="E83" i="5"/>
  <c r="E53" i="5"/>
  <c r="E73" i="5"/>
  <c r="E31" i="27"/>
  <c r="F19" i="7"/>
  <c r="E63" i="5"/>
  <c r="E43" i="5"/>
  <c r="L58" i="5"/>
  <c r="L10" i="10"/>
  <c r="L83" i="10" s="1"/>
  <c r="M83" i="10" s="1"/>
  <c r="N83" i="10" s="1"/>
  <c r="O83" i="10" s="1"/>
  <c r="P83" i="10" s="1"/>
  <c r="Q83" i="10" s="1"/>
  <c r="R83" i="10" s="1"/>
  <c r="S83" i="10" s="1"/>
  <c r="T83" i="10" s="1"/>
  <c r="U83" i="10" s="1"/>
  <c r="V83" i="10" s="1"/>
  <c r="W83" i="10" s="1"/>
  <c r="X83" i="10" s="1"/>
  <c r="Y83" i="10" s="1"/>
  <c r="Z83" i="10" s="1"/>
  <c r="AA83" i="10" s="1"/>
  <c r="AV11" i="10"/>
  <c r="AV12" i="10" s="1"/>
  <c r="AZ15" i="10"/>
  <c r="AZ16" i="10" s="1"/>
  <c r="AX23" i="10"/>
  <c r="AX24" i="10" s="1"/>
  <c r="AU19" i="10"/>
  <c r="AU20" i="10" s="1"/>
  <c r="AS23" i="10"/>
  <c r="AS24" i="10" s="1"/>
  <c r="AY23" i="10"/>
  <c r="AY24" i="10" s="1"/>
  <c r="AZ11" i="10"/>
  <c r="AZ12" i="10" s="1"/>
  <c r="AX11" i="10"/>
  <c r="AX12" i="10" s="1"/>
  <c r="AZ23" i="10"/>
  <c r="AZ24" i="10" s="1"/>
  <c r="AV15" i="10"/>
  <c r="AV16" i="10" s="1"/>
  <c r="AS19" i="10"/>
  <c r="AS20" i="10" s="1"/>
  <c r="AF130" i="10"/>
  <c r="AE106" i="5"/>
  <c r="AB17" i="9"/>
  <c r="Z222" i="10"/>
  <c r="Z214" i="10"/>
  <c r="AT15" i="10"/>
  <c r="AT16" i="10" s="1"/>
  <c r="AM106" i="5"/>
  <c r="W106" i="5"/>
  <c r="AS15" i="10"/>
  <c r="AS16" i="10" s="1"/>
  <c r="AU7" i="10"/>
  <c r="AU8" i="10" s="1"/>
  <c r="AT19" i="10"/>
  <c r="AT20" i="10" s="1"/>
  <c r="AZ19" i="10"/>
  <c r="AZ20" i="10" s="1"/>
  <c r="G106" i="5"/>
  <c r="AT23" i="10"/>
  <c r="AT24" i="10" s="1"/>
  <c r="AD25" i="9"/>
  <c r="N106" i="5"/>
  <c r="AS11" i="10"/>
  <c r="AS12" i="10" s="1"/>
  <c r="AL106" i="5"/>
  <c r="AJ177" i="10"/>
  <c r="AW15" i="10"/>
  <c r="AW16" i="10" s="1"/>
  <c r="Q106" i="5"/>
  <c r="BA23" i="10"/>
  <c r="BA24" i="10" s="1"/>
  <c r="AD106" i="5"/>
  <c r="AT7" i="10"/>
  <c r="AT8" i="10" s="1"/>
  <c r="AW23" i="10"/>
  <c r="AW24" i="10" s="1"/>
  <c r="Q17" i="9"/>
  <c r="AJ219" i="10"/>
  <c r="AB25" i="9"/>
  <c r="U25" i="9"/>
  <c r="AA127" i="10"/>
  <c r="AV230" i="10"/>
  <c r="AV23" i="10" s="1"/>
  <c r="AV24" i="10" s="1"/>
  <c r="AU23" i="10"/>
  <c r="AU24" i="10" s="1"/>
  <c r="R25" i="9"/>
  <c r="BA15" i="10"/>
  <c r="BA16" i="10" s="1"/>
  <c r="Y106" i="5"/>
  <c r="AN180" i="10"/>
  <c r="L17" i="9"/>
  <c r="AX7" i="10"/>
  <c r="AX8" i="10" s="1"/>
  <c r="BA11" i="10"/>
  <c r="BA12" i="10" s="1"/>
  <c r="AS7" i="10"/>
  <c r="AS8" i="10" s="1"/>
  <c r="AC25" i="9"/>
  <c r="AW11" i="10"/>
  <c r="AW12" i="10" s="1"/>
  <c r="AY7" i="10"/>
  <c r="AY8" i="10" s="1"/>
  <c r="I17" i="9"/>
  <c r="BA19" i="10"/>
  <c r="BA20" i="10" s="1"/>
  <c r="AX19" i="10"/>
  <c r="AX20" i="10" s="1"/>
  <c r="T25" i="9"/>
  <c r="T17" i="9"/>
  <c r="AV19" i="10"/>
  <c r="AV20" i="10" s="1"/>
  <c r="Y17" i="9"/>
  <c r="AW19" i="10"/>
  <c r="AW20" i="10" s="1"/>
  <c r="O106" i="5"/>
  <c r="AY19" i="10"/>
  <c r="AY20" i="10" s="1"/>
  <c r="AW7" i="10"/>
  <c r="AW8" i="10" s="1"/>
  <c r="AY15" i="10"/>
  <c r="AY16" i="10" s="1"/>
  <c r="V106" i="5"/>
  <c r="Z17" i="9"/>
  <c r="AG106" i="5"/>
  <c r="Z211" i="10"/>
  <c r="AF88" i="10"/>
  <c r="R17" i="9"/>
  <c r="AU11" i="10"/>
  <c r="AU12" i="10" s="1"/>
  <c r="AV7" i="10"/>
  <c r="AV8" i="10" s="1"/>
  <c r="Z25" i="9"/>
  <c r="J17" i="9"/>
  <c r="BA67" i="10"/>
  <c r="BA7" i="10" s="1"/>
  <c r="BA8" i="10" s="1"/>
  <c r="AZ7" i="10"/>
  <c r="AZ8" i="10" s="1"/>
  <c r="AT11" i="10"/>
  <c r="AT12" i="10" s="1"/>
  <c r="AK10" i="6" l="1"/>
  <c r="AK12" i="6" s="1"/>
  <c r="AI10" i="6"/>
  <c r="AI11" i="6" s="1"/>
  <c r="AF10" i="6"/>
  <c r="AF11" i="6" s="1"/>
  <c r="AD10" i="6"/>
  <c r="AD12" i="6" s="1"/>
  <c r="AG10" i="6"/>
  <c r="AG11" i="6" s="1"/>
  <c r="AH10" i="6"/>
  <c r="AH11" i="6" s="1"/>
  <c r="AN11" i="6"/>
  <c r="AN13" i="6" s="1"/>
  <c r="AN12" i="6"/>
  <c r="AM11" i="6"/>
  <c r="AM13" i="6" s="1"/>
  <c r="AM12" i="6"/>
  <c r="U17" i="6"/>
  <c r="U9" i="6"/>
  <c r="AB9" i="6"/>
  <c r="AB17" i="6"/>
  <c r="AC9" i="6"/>
  <c r="AC10" i="6" s="1"/>
  <c r="AC17" i="6"/>
  <c r="AE10" i="6"/>
  <c r="T9" i="6"/>
  <c r="T17" i="6"/>
  <c r="L9" i="6"/>
  <c r="L17" i="6"/>
  <c r="AJ10" i="6"/>
  <c r="AL10" i="6"/>
  <c r="AQ19" i="10"/>
  <c r="AQ20" i="10" s="1"/>
  <c r="AL11" i="10"/>
  <c r="AL12" i="10" s="1"/>
  <c r="AK7" i="10"/>
  <c r="AK8" i="10" s="1"/>
  <c r="AP11" i="10"/>
  <c r="AP12" i="10" s="1"/>
  <c r="AN11" i="10"/>
  <c r="AN12" i="10" s="1"/>
  <c r="AM11" i="10"/>
  <c r="AM12" i="10" s="1"/>
  <c r="AO19" i="10"/>
  <c r="AO20" i="10" s="1"/>
  <c r="AM15" i="10"/>
  <c r="AM16" i="10" s="1"/>
  <c r="AL15" i="10"/>
  <c r="AL16" i="10" s="1"/>
  <c r="AM19" i="10"/>
  <c r="AM20" i="10" s="1"/>
  <c r="AP15" i="10"/>
  <c r="AP16" i="10" s="1"/>
  <c r="AO23" i="10"/>
  <c r="AO24" i="10" s="1"/>
  <c r="AO15" i="10"/>
  <c r="AO16" i="10" s="1"/>
  <c r="AN19" i="10"/>
  <c r="AN20" i="10" s="1"/>
  <c r="AK15" i="10"/>
  <c r="AK16" i="10" s="1"/>
  <c r="AJ15" i="10"/>
  <c r="AJ16" i="10" s="1"/>
  <c r="AN15" i="10"/>
  <c r="AN16" i="10" s="1"/>
  <c r="AQ11" i="10"/>
  <c r="AQ12" i="10" s="1"/>
  <c r="AL19" i="10"/>
  <c r="AL20" i="10" s="1"/>
  <c r="AL7" i="10"/>
  <c r="AL8" i="10" s="1"/>
  <c r="AJ11" i="10"/>
  <c r="AJ12" i="10" s="1"/>
  <c r="AO11" i="10"/>
  <c r="AO12" i="10" s="1"/>
  <c r="AQ15" i="10"/>
  <c r="AQ16" i="10" s="1"/>
  <c r="AP19" i="10"/>
  <c r="AP20" i="10" s="1"/>
  <c r="AK11" i="10"/>
  <c r="AK12" i="10" s="1"/>
  <c r="M63" i="27"/>
  <c r="M131" i="5"/>
  <c r="M63" i="26"/>
  <c r="E58" i="5"/>
  <c r="E10" i="10"/>
  <c r="E76" i="10" s="1"/>
  <c r="F76" i="10" s="1"/>
  <c r="G76" i="10" s="1"/>
  <c r="H76" i="10" s="1"/>
  <c r="I76" i="10" s="1"/>
  <c r="J76" i="10" s="1"/>
  <c r="K76" i="10" s="1"/>
  <c r="L76" i="10" s="1"/>
  <c r="M76" i="10" s="1"/>
  <c r="N76" i="10" s="1"/>
  <c r="O76" i="10" s="1"/>
  <c r="P76" i="10" s="1"/>
  <c r="Q76" i="10" s="1"/>
  <c r="R76" i="10" s="1"/>
  <c r="S76" i="10" s="1"/>
  <c r="P6" i="10"/>
  <c r="P45" i="10" s="1"/>
  <c r="Q45" i="10" s="1"/>
  <c r="R45" i="10" s="1"/>
  <c r="S45" i="10" s="1"/>
  <c r="T45" i="10" s="1"/>
  <c r="U45" i="10" s="1"/>
  <c r="V45" i="10" s="1"/>
  <c r="W45" i="10" s="1"/>
  <c r="X45" i="10" s="1"/>
  <c r="Y45" i="10" s="1"/>
  <c r="Z45" i="10" s="1"/>
  <c r="AA45" i="10" s="1"/>
  <c r="AB45" i="10" s="1"/>
  <c r="AC45" i="10" s="1"/>
  <c r="P48" i="5"/>
  <c r="E6" i="10"/>
  <c r="E34" i="10" s="1"/>
  <c r="F34" i="10" s="1"/>
  <c r="G34" i="10" s="1"/>
  <c r="H34" i="10" s="1"/>
  <c r="I34" i="10" s="1"/>
  <c r="J34" i="10" s="1"/>
  <c r="K34" i="10" s="1"/>
  <c r="L34" i="10" s="1"/>
  <c r="M34" i="10" s="1"/>
  <c r="N34" i="10" s="1"/>
  <c r="O34" i="10" s="1"/>
  <c r="P34" i="10" s="1"/>
  <c r="Q34" i="10" s="1"/>
  <c r="R34" i="10" s="1"/>
  <c r="S34" i="10" s="1"/>
  <c r="E48" i="5"/>
  <c r="E131" i="5"/>
  <c r="E63" i="26"/>
  <c r="E63" i="27"/>
  <c r="M45" i="5"/>
  <c r="M46" i="5" s="1"/>
  <c r="I9" i="9"/>
  <c r="H17" i="9" s="1"/>
  <c r="G25" i="9" s="1"/>
  <c r="F33" i="9" s="1"/>
  <c r="M55" i="5"/>
  <c r="M56" i="5" s="1"/>
  <c r="M7" i="28"/>
  <c r="M65" i="5"/>
  <c r="M66" i="5" s="1"/>
  <c r="M4" i="6"/>
  <c r="M15" i="6" s="1"/>
  <c r="M75" i="5"/>
  <c r="M76" i="5" s="1"/>
  <c r="M105" i="5"/>
  <c r="M106" i="5" s="1"/>
  <c r="M85" i="5"/>
  <c r="M86" i="5" s="1"/>
  <c r="P18" i="10"/>
  <c r="P171" i="10" s="1"/>
  <c r="Q171" i="10" s="1"/>
  <c r="R171" i="10" s="1"/>
  <c r="S171" i="10" s="1"/>
  <c r="T171" i="10" s="1"/>
  <c r="U171" i="10" s="1"/>
  <c r="V171" i="10" s="1"/>
  <c r="W171" i="10" s="1"/>
  <c r="X171" i="10" s="1"/>
  <c r="Y171" i="10" s="1"/>
  <c r="Z171" i="10" s="1"/>
  <c r="AA171" i="10" s="1"/>
  <c r="AB171" i="10" s="1"/>
  <c r="AC171" i="10" s="1"/>
  <c r="P78" i="5"/>
  <c r="E45" i="5"/>
  <c r="E46" i="5" s="1"/>
  <c r="E7" i="28"/>
  <c r="E75" i="5"/>
  <c r="E76" i="5" s="1"/>
  <c r="E4" i="6"/>
  <c r="E17" i="6" s="1"/>
  <c r="E55" i="5"/>
  <c r="E56" i="5" s="1"/>
  <c r="E85" i="5"/>
  <c r="E86" i="5" s="1"/>
  <c r="E65" i="5"/>
  <c r="E66" i="5" s="1"/>
  <c r="E105" i="5"/>
  <c r="E106" i="5" s="1"/>
  <c r="AI11" i="10"/>
  <c r="AI12" i="10" s="1"/>
  <c r="AQ23" i="10"/>
  <c r="AQ24" i="10" s="1"/>
  <c r="AP23" i="10"/>
  <c r="AP24" i="10" s="1"/>
  <c r="E14" i="10"/>
  <c r="E118" i="10" s="1"/>
  <c r="F118" i="10" s="1"/>
  <c r="G118" i="10" s="1"/>
  <c r="H118" i="10" s="1"/>
  <c r="I118" i="10" s="1"/>
  <c r="J118" i="10" s="1"/>
  <c r="K118" i="10" s="1"/>
  <c r="L118" i="10" s="1"/>
  <c r="M118" i="10" s="1"/>
  <c r="N118" i="10" s="1"/>
  <c r="O118" i="10" s="1"/>
  <c r="P118" i="10" s="1"/>
  <c r="Q118" i="10" s="1"/>
  <c r="R118" i="10" s="1"/>
  <c r="S118" i="10" s="1"/>
  <c r="E68" i="5"/>
  <c r="M78" i="5"/>
  <c r="M18" i="10"/>
  <c r="M168" i="10" s="1"/>
  <c r="N168" i="10" s="1"/>
  <c r="O168" i="10" s="1"/>
  <c r="P168" i="10" s="1"/>
  <c r="Q168" i="10" s="1"/>
  <c r="R168" i="10" s="1"/>
  <c r="S168" i="10" s="1"/>
  <c r="T168" i="10" s="1"/>
  <c r="U168" i="10" s="1"/>
  <c r="V168" i="10" s="1"/>
  <c r="W168" i="10" s="1"/>
  <c r="X168" i="10" s="1"/>
  <c r="Y168" i="10" s="1"/>
  <c r="Z168" i="10" s="1"/>
  <c r="AA168" i="10" s="1"/>
  <c r="M10" i="10"/>
  <c r="M84" i="10" s="1"/>
  <c r="N84" i="10" s="1"/>
  <c r="O84" i="10" s="1"/>
  <c r="P84" i="10" s="1"/>
  <c r="Q84" i="10" s="1"/>
  <c r="R84" i="10" s="1"/>
  <c r="S84" i="10" s="1"/>
  <c r="T84" i="10" s="1"/>
  <c r="U84" i="10" s="1"/>
  <c r="V84" i="10" s="1"/>
  <c r="W84" i="10" s="1"/>
  <c r="X84" i="10" s="1"/>
  <c r="Y84" i="10" s="1"/>
  <c r="Z84" i="10" s="1"/>
  <c r="AA84" i="10" s="1"/>
  <c r="AB84" i="10" s="1"/>
  <c r="M58" i="5"/>
  <c r="P10" i="10"/>
  <c r="P87" i="10" s="1"/>
  <c r="Q87" i="10" s="1"/>
  <c r="R87" i="10" s="1"/>
  <c r="S87" i="10" s="1"/>
  <c r="T87" i="10" s="1"/>
  <c r="U87" i="10" s="1"/>
  <c r="V87" i="10" s="1"/>
  <c r="W87" i="10" s="1"/>
  <c r="X87" i="10" s="1"/>
  <c r="Y87" i="10" s="1"/>
  <c r="Z87" i="10" s="1"/>
  <c r="AA87" i="10" s="1"/>
  <c r="AB87" i="10" s="1"/>
  <c r="AC87" i="10" s="1"/>
  <c r="P58" i="5"/>
  <c r="T19" i="7"/>
  <c r="S31" i="27"/>
  <c r="S31" i="26"/>
  <c r="S63" i="5"/>
  <c r="S53" i="5"/>
  <c r="S73" i="5"/>
  <c r="S83" i="5"/>
  <c r="S99" i="5"/>
  <c r="S43" i="5"/>
  <c r="F62" i="7"/>
  <c r="F105" i="7"/>
  <c r="R63" i="5"/>
  <c r="R31" i="26"/>
  <c r="S19" i="7"/>
  <c r="R73" i="5"/>
  <c r="R43" i="5"/>
  <c r="R99" i="5"/>
  <c r="R31" i="27"/>
  <c r="R53" i="5"/>
  <c r="R83" i="5"/>
  <c r="J99" i="5"/>
  <c r="J53" i="5"/>
  <c r="J73" i="5"/>
  <c r="J43" i="5"/>
  <c r="J31" i="26"/>
  <c r="J31" i="27"/>
  <c r="J83" i="5"/>
  <c r="J63" i="5"/>
  <c r="K19" i="7"/>
  <c r="N62" i="7"/>
  <c r="N105" i="7"/>
  <c r="P22" i="10"/>
  <c r="P213" i="10" s="1"/>
  <c r="Q213" i="10" s="1"/>
  <c r="R213" i="10" s="1"/>
  <c r="S213" i="10" s="1"/>
  <c r="T213" i="10" s="1"/>
  <c r="U213" i="10" s="1"/>
  <c r="V213" i="10" s="1"/>
  <c r="W213" i="10" s="1"/>
  <c r="X213" i="10" s="1"/>
  <c r="Y213" i="10" s="1"/>
  <c r="Z213" i="10" s="1"/>
  <c r="AA213" i="10" s="1"/>
  <c r="AB213" i="10" s="1"/>
  <c r="AC213" i="10" s="1"/>
  <c r="AD213" i="10" s="1"/>
  <c r="AE213" i="10" s="1"/>
  <c r="P88" i="5"/>
  <c r="Q105" i="7"/>
  <c r="Q62" i="7"/>
  <c r="P131" i="5"/>
  <c r="P63" i="27"/>
  <c r="P63" i="26"/>
  <c r="M6" i="10"/>
  <c r="M42" i="10" s="1"/>
  <c r="N42" i="10" s="1"/>
  <c r="O42" i="10" s="1"/>
  <c r="P42" i="10" s="1"/>
  <c r="Q42" i="10" s="1"/>
  <c r="R42" i="10" s="1"/>
  <c r="S42" i="10" s="1"/>
  <c r="T42" i="10" s="1"/>
  <c r="U42" i="10" s="1"/>
  <c r="V42" i="10" s="1"/>
  <c r="W42" i="10" s="1"/>
  <c r="X42" i="10" s="1"/>
  <c r="Y42" i="10" s="1"/>
  <c r="Z42" i="10" s="1"/>
  <c r="AA42" i="10" s="1"/>
  <c r="M48" i="5"/>
  <c r="AI7" i="10"/>
  <c r="AI8" i="10" s="1"/>
  <c r="K43" i="5"/>
  <c r="L19" i="7"/>
  <c r="K83" i="5"/>
  <c r="K53" i="5"/>
  <c r="K31" i="27"/>
  <c r="K31" i="26"/>
  <c r="K63" i="5"/>
  <c r="K73" i="5"/>
  <c r="K99" i="5"/>
  <c r="M68" i="5"/>
  <c r="M14" i="10"/>
  <c r="M126" i="10" s="1"/>
  <c r="N126" i="10" s="1"/>
  <c r="O126" i="10" s="1"/>
  <c r="P126" i="10" s="1"/>
  <c r="Q126" i="10" s="1"/>
  <c r="R126" i="10" s="1"/>
  <c r="S126" i="10" s="1"/>
  <c r="T126" i="10" s="1"/>
  <c r="U126" i="10" s="1"/>
  <c r="V126" i="10" s="1"/>
  <c r="W126" i="10" s="1"/>
  <c r="X126" i="10" s="1"/>
  <c r="Y126" i="10" s="1"/>
  <c r="Z126" i="10" s="1"/>
  <c r="AA126" i="10" s="1"/>
  <c r="AB126" i="10" s="1"/>
  <c r="AN57" i="10"/>
  <c r="AM7" i="10"/>
  <c r="AM8" i="10" s="1"/>
  <c r="P14" i="10"/>
  <c r="P129" i="10" s="1"/>
  <c r="Q129" i="10" s="1"/>
  <c r="R129" i="10" s="1"/>
  <c r="S129" i="10" s="1"/>
  <c r="T129" i="10" s="1"/>
  <c r="U129" i="10" s="1"/>
  <c r="V129" i="10" s="1"/>
  <c r="W129" i="10" s="1"/>
  <c r="X129" i="10" s="1"/>
  <c r="Y129" i="10" s="1"/>
  <c r="Z129" i="10" s="1"/>
  <c r="AA129" i="10" s="1"/>
  <c r="AB129" i="10" s="1"/>
  <c r="AC129" i="10" s="1"/>
  <c r="AD129" i="10" s="1"/>
  <c r="P68" i="5"/>
  <c r="E22" i="10"/>
  <c r="E202" i="10" s="1"/>
  <c r="F202" i="10" s="1"/>
  <c r="G202" i="10" s="1"/>
  <c r="H202" i="10" s="1"/>
  <c r="I202" i="10" s="1"/>
  <c r="J202" i="10" s="1"/>
  <c r="K202" i="10" s="1"/>
  <c r="L202" i="10" s="1"/>
  <c r="M202" i="10" s="1"/>
  <c r="N202" i="10" s="1"/>
  <c r="O202" i="10" s="1"/>
  <c r="P202" i="10" s="1"/>
  <c r="Q202" i="10" s="1"/>
  <c r="R202" i="10" s="1"/>
  <c r="S202" i="10" s="1"/>
  <c r="E88" i="5"/>
  <c r="AI15" i="10"/>
  <c r="AI16" i="10" s="1"/>
  <c r="AI19" i="10"/>
  <c r="AI20" i="10" s="1"/>
  <c r="AJ7" i="10"/>
  <c r="AJ8" i="10" s="1"/>
  <c r="E18" i="10"/>
  <c r="E160" i="10" s="1"/>
  <c r="F160" i="10" s="1"/>
  <c r="G160" i="10" s="1"/>
  <c r="H160" i="10" s="1"/>
  <c r="I160" i="10" s="1"/>
  <c r="J160" i="10" s="1"/>
  <c r="K160" i="10" s="1"/>
  <c r="L160" i="10" s="1"/>
  <c r="M160" i="10" s="1"/>
  <c r="N160" i="10" s="1"/>
  <c r="O160" i="10" s="1"/>
  <c r="P160" i="10" s="1"/>
  <c r="Q160" i="10" s="1"/>
  <c r="R160" i="10" s="1"/>
  <c r="S160" i="10" s="1"/>
  <c r="E78" i="5"/>
  <c r="M22" i="10"/>
  <c r="M210" i="10" s="1"/>
  <c r="N210" i="10" s="1"/>
  <c r="O210" i="10" s="1"/>
  <c r="P210" i="10" s="1"/>
  <c r="Q210" i="10" s="1"/>
  <c r="R210" i="10" s="1"/>
  <c r="S210" i="10" s="1"/>
  <c r="T210" i="10" s="1"/>
  <c r="U210" i="10" s="1"/>
  <c r="V210" i="10" s="1"/>
  <c r="W210" i="10" s="1"/>
  <c r="X210" i="10" s="1"/>
  <c r="Y210" i="10" s="1"/>
  <c r="Z210" i="10" s="1"/>
  <c r="AA210" i="10" s="1"/>
  <c r="AB210" i="10" s="1"/>
  <c r="M88" i="5"/>
  <c r="P55" i="5"/>
  <c r="P56" i="5" s="1"/>
  <c r="P75" i="5"/>
  <c r="P76" i="5" s="1"/>
  <c r="P4" i="6"/>
  <c r="P15" i="6" s="1"/>
  <c r="P85" i="5"/>
  <c r="P86" i="5" s="1"/>
  <c r="P45" i="5"/>
  <c r="P46" i="5" s="1"/>
  <c r="P7" i="28"/>
  <c r="P65" i="5"/>
  <c r="P66" i="5" s="1"/>
  <c r="L9" i="9"/>
  <c r="K17" i="9" s="1"/>
  <c r="J25" i="9" s="1"/>
  <c r="I33" i="9" s="1"/>
  <c r="P105" i="5"/>
  <c r="P106" i="5" s="1"/>
  <c r="P25" i="9"/>
  <c r="AC33" i="9"/>
  <c r="Y33" i="9"/>
  <c r="AB127" i="10"/>
  <c r="X25" i="9"/>
  <c r="AB33" i="9"/>
  <c r="AA211" i="10"/>
  <c r="M41" i="9"/>
  <c r="H25" i="9"/>
  <c r="T41" i="9"/>
  <c r="AA25" i="9"/>
  <c r="AK177" i="10"/>
  <c r="AK19" i="10" s="1"/>
  <c r="AK20" i="10" s="1"/>
  <c r="AJ19" i="10"/>
  <c r="AJ20" i="10" s="1"/>
  <c r="T33" i="9"/>
  <c r="I25" i="9"/>
  <c r="Q25" i="9"/>
  <c r="K25" i="9"/>
  <c r="V33" i="9"/>
  <c r="AA33" i="9"/>
  <c r="AA222" i="10"/>
  <c r="AA214" i="10"/>
  <c r="S25" i="9"/>
  <c r="E33" i="9"/>
  <c r="S33" i="9"/>
  <c r="Y25" i="9"/>
  <c r="L41" i="9"/>
  <c r="Q33" i="9"/>
  <c r="AK219" i="10"/>
  <c r="AK11" i="6" l="1"/>
  <c r="AK13" i="6" s="1"/>
  <c r="AD11" i="6"/>
  <c r="AF12" i="6"/>
  <c r="AI12" i="6"/>
  <c r="W10" i="6"/>
  <c r="W11" i="6" s="1"/>
  <c r="AH12" i="6"/>
  <c r="AG12" i="6"/>
  <c r="AL11" i="6"/>
  <c r="AL13" i="6" s="1"/>
  <c r="AL12" i="6"/>
  <c r="AE11" i="6"/>
  <c r="AE12" i="6"/>
  <c r="V10" i="6"/>
  <c r="AJ11" i="6"/>
  <c r="AJ12" i="6"/>
  <c r="AC11" i="6"/>
  <c r="AC12" i="6"/>
  <c r="AB10" i="6"/>
  <c r="Z10" i="6"/>
  <c r="X10" i="6"/>
  <c r="AA10" i="6"/>
  <c r="Y10" i="6"/>
  <c r="M9" i="6"/>
  <c r="M17" i="6"/>
  <c r="T10" i="6"/>
  <c r="U10" i="6"/>
  <c r="P17" i="6"/>
  <c r="P9" i="6"/>
  <c r="AD87" i="10"/>
  <c r="AE129" i="10"/>
  <c r="T202" i="10"/>
  <c r="K78" i="5"/>
  <c r="K18" i="10"/>
  <c r="K166" i="10" s="1"/>
  <c r="L166" i="10" s="1"/>
  <c r="M166" i="10" s="1"/>
  <c r="N166" i="10" s="1"/>
  <c r="O166" i="10" s="1"/>
  <c r="P166" i="10" s="1"/>
  <c r="Q166" i="10" s="1"/>
  <c r="R166" i="10" s="1"/>
  <c r="S166" i="10" s="1"/>
  <c r="T166" i="10" s="1"/>
  <c r="U166" i="10" s="1"/>
  <c r="V166" i="10" s="1"/>
  <c r="W166" i="10" s="1"/>
  <c r="X166" i="10" s="1"/>
  <c r="Y166" i="10" s="1"/>
  <c r="Z166" i="10" s="1"/>
  <c r="K6" i="10"/>
  <c r="K40" i="10" s="1"/>
  <c r="L40" i="10" s="1"/>
  <c r="M40" i="10" s="1"/>
  <c r="N40" i="10" s="1"/>
  <c r="O40" i="10" s="1"/>
  <c r="P40" i="10" s="1"/>
  <c r="Q40" i="10" s="1"/>
  <c r="R40" i="10" s="1"/>
  <c r="S40" i="10" s="1"/>
  <c r="T40" i="10" s="1"/>
  <c r="U40" i="10" s="1"/>
  <c r="V40" i="10" s="1"/>
  <c r="W40" i="10" s="1"/>
  <c r="X40" i="10" s="1"/>
  <c r="Y40" i="10" s="1"/>
  <c r="Z40" i="10" s="1"/>
  <c r="K48" i="5"/>
  <c r="J22" i="10"/>
  <c r="J207" i="10" s="1"/>
  <c r="K207" i="10" s="1"/>
  <c r="L207" i="10" s="1"/>
  <c r="M207" i="10" s="1"/>
  <c r="N207" i="10" s="1"/>
  <c r="O207" i="10" s="1"/>
  <c r="P207" i="10" s="1"/>
  <c r="Q207" i="10" s="1"/>
  <c r="R207" i="10" s="1"/>
  <c r="S207" i="10" s="1"/>
  <c r="T207" i="10" s="1"/>
  <c r="U207" i="10" s="1"/>
  <c r="V207" i="10" s="1"/>
  <c r="W207" i="10" s="1"/>
  <c r="X207" i="10" s="1"/>
  <c r="Y207" i="10" s="1"/>
  <c r="J88" i="5"/>
  <c r="R88" i="5"/>
  <c r="R22" i="10"/>
  <c r="R215" i="10" s="1"/>
  <c r="S215" i="10" s="1"/>
  <c r="T215" i="10" s="1"/>
  <c r="U215" i="10" s="1"/>
  <c r="V215" i="10" s="1"/>
  <c r="W215" i="10" s="1"/>
  <c r="X215" i="10" s="1"/>
  <c r="Y215" i="10" s="1"/>
  <c r="Z215" i="10" s="1"/>
  <c r="AA215" i="10" s="1"/>
  <c r="AB215" i="10" s="1"/>
  <c r="AC215" i="10" s="1"/>
  <c r="AD215" i="10" s="1"/>
  <c r="AE215" i="10" s="1"/>
  <c r="AF215" i="10" s="1"/>
  <c r="AG215" i="10" s="1"/>
  <c r="S22" i="10"/>
  <c r="S216" i="10" s="1"/>
  <c r="T216" i="10" s="1"/>
  <c r="U216" i="10" s="1"/>
  <c r="V216" i="10" s="1"/>
  <c r="W216" i="10" s="1"/>
  <c r="X216" i="10" s="1"/>
  <c r="Y216" i="10" s="1"/>
  <c r="Z216" i="10" s="1"/>
  <c r="AA216" i="10" s="1"/>
  <c r="AB216" i="10" s="1"/>
  <c r="AC216" i="10" s="1"/>
  <c r="AD216" i="10" s="1"/>
  <c r="AE216" i="10" s="1"/>
  <c r="AF216" i="10" s="1"/>
  <c r="AG216" i="10" s="1"/>
  <c r="AH216" i="10" s="1"/>
  <c r="S88" i="5"/>
  <c r="C43" i="5"/>
  <c r="C31" i="27"/>
  <c r="C73" i="5"/>
  <c r="C63" i="5"/>
  <c r="C83" i="5"/>
  <c r="C31" i="26"/>
  <c r="D19" i="7"/>
  <c r="C53" i="5"/>
  <c r="C99" i="5"/>
  <c r="AD45" i="10"/>
  <c r="AB42" i="10"/>
  <c r="R131" i="5"/>
  <c r="R63" i="27"/>
  <c r="R63" i="26"/>
  <c r="S65" i="5"/>
  <c r="S66" i="5" s="1"/>
  <c r="S45" i="5"/>
  <c r="S46" i="5" s="1"/>
  <c r="S55" i="5"/>
  <c r="S56" i="5" s="1"/>
  <c r="S85" i="5"/>
  <c r="S86" i="5" s="1"/>
  <c r="O9" i="9"/>
  <c r="N17" i="9" s="1"/>
  <c r="M25" i="9" s="1"/>
  <c r="L33" i="9" s="1"/>
  <c r="K41" i="9" s="1"/>
  <c r="S75" i="5"/>
  <c r="S76" i="5" s="1"/>
  <c r="S7" i="28"/>
  <c r="S105" i="5"/>
  <c r="S106" i="5" s="1"/>
  <c r="S4" i="6"/>
  <c r="S15" i="6" s="1"/>
  <c r="R10" i="10"/>
  <c r="R89" i="10" s="1"/>
  <c r="S89" i="10" s="1"/>
  <c r="T89" i="10" s="1"/>
  <c r="U89" i="10" s="1"/>
  <c r="V89" i="10" s="1"/>
  <c r="W89" i="10" s="1"/>
  <c r="X89" i="10" s="1"/>
  <c r="Y89" i="10" s="1"/>
  <c r="Z89" i="10" s="1"/>
  <c r="AA89" i="10" s="1"/>
  <c r="AB89" i="10" s="1"/>
  <c r="AC89" i="10" s="1"/>
  <c r="AD89" i="10" s="1"/>
  <c r="AE89" i="10" s="1"/>
  <c r="AF89" i="10" s="1"/>
  <c r="R58" i="5"/>
  <c r="R14" i="10"/>
  <c r="R131" i="10" s="1"/>
  <c r="S131" i="10" s="1"/>
  <c r="T131" i="10" s="1"/>
  <c r="U131" i="10" s="1"/>
  <c r="V131" i="10" s="1"/>
  <c r="W131" i="10" s="1"/>
  <c r="X131" i="10" s="1"/>
  <c r="Y131" i="10" s="1"/>
  <c r="Z131" i="10" s="1"/>
  <c r="AA131" i="10" s="1"/>
  <c r="AB131" i="10" s="1"/>
  <c r="AC131" i="10" s="1"/>
  <c r="AD131" i="10" s="1"/>
  <c r="AE131" i="10" s="1"/>
  <c r="AF131" i="10" s="1"/>
  <c r="R68" i="5"/>
  <c r="S78" i="5"/>
  <c r="S18" i="10"/>
  <c r="S174" i="10" s="1"/>
  <c r="T174" i="10" s="1"/>
  <c r="U174" i="10" s="1"/>
  <c r="V174" i="10" s="1"/>
  <c r="W174" i="10" s="1"/>
  <c r="X174" i="10" s="1"/>
  <c r="Y174" i="10" s="1"/>
  <c r="Z174" i="10" s="1"/>
  <c r="AA174" i="10" s="1"/>
  <c r="AB174" i="10" s="1"/>
  <c r="AC174" i="10" s="1"/>
  <c r="AD174" i="10" s="1"/>
  <c r="AE174" i="10" s="1"/>
  <c r="AF174" i="10" s="1"/>
  <c r="AG174" i="10" s="1"/>
  <c r="AH174" i="10" s="1"/>
  <c r="AH19" i="10" s="1"/>
  <c r="AH20" i="10" s="1"/>
  <c r="AO57" i="10"/>
  <c r="AN7" i="10"/>
  <c r="AN8" i="10" s="1"/>
  <c r="G9" i="9"/>
  <c r="F17" i="9" s="1"/>
  <c r="E25" i="9" s="1"/>
  <c r="D33" i="9" s="1"/>
  <c r="C41" i="9" s="1"/>
  <c r="C43" i="9" s="1"/>
  <c r="C44" i="9" s="1"/>
  <c r="K55" i="5"/>
  <c r="K56" i="5" s="1"/>
  <c r="K105" i="5"/>
  <c r="K106" i="5" s="1"/>
  <c r="K45" i="5"/>
  <c r="K46" i="5" s="1"/>
  <c r="K65" i="5"/>
  <c r="K66" i="5" s="1"/>
  <c r="K7" i="28"/>
  <c r="K75" i="5"/>
  <c r="K76" i="5" s="1"/>
  <c r="K4" i="6"/>
  <c r="K15" i="6" s="1"/>
  <c r="K85" i="5"/>
  <c r="K86" i="5" s="1"/>
  <c r="J6" i="10"/>
  <c r="J39" i="10" s="1"/>
  <c r="K39" i="10" s="1"/>
  <c r="L39" i="10" s="1"/>
  <c r="M39" i="10" s="1"/>
  <c r="N39" i="10" s="1"/>
  <c r="O39" i="10" s="1"/>
  <c r="P39" i="10" s="1"/>
  <c r="Q39" i="10" s="1"/>
  <c r="R39" i="10" s="1"/>
  <c r="S39" i="10" s="1"/>
  <c r="T39" i="10" s="1"/>
  <c r="U39" i="10" s="1"/>
  <c r="V39" i="10" s="1"/>
  <c r="W39" i="10" s="1"/>
  <c r="X39" i="10" s="1"/>
  <c r="Y39" i="10" s="1"/>
  <c r="J48" i="5"/>
  <c r="R75" i="5"/>
  <c r="R76" i="5" s="1"/>
  <c r="R4" i="6"/>
  <c r="R15" i="6" s="1"/>
  <c r="N9" i="9"/>
  <c r="M17" i="9" s="1"/>
  <c r="L25" i="9" s="1"/>
  <c r="K33" i="9" s="1"/>
  <c r="J41" i="9" s="1"/>
  <c r="R45" i="5"/>
  <c r="R46" i="5" s="1"/>
  <c r="R65" i="5"/>
  <c r="R66" i="5" s="1"/>
  <c r="R85" i="5"/>
  <c r="R86" i="5" s="1"/>
  <c r="R55" i="5"/>
  <c r="R56" i="5" s="1"/>
  <c r="R7" i="28"/>
  <c r="R105" i="5"/>
  <c r="R106" i="5" s="1"/>
  <c r="S68" i="5"/>
  <c r="S14" i="10"/>
  <c r="S132" i="10" s="1"/>
  <c r="T132" i="10" s="1"/>
  <c r="U132" i="10" s="1"/>
  <c r="V132" i="10" s="1"/>
  <c r="W132" i="10" s="1"/>
  <c r="X132" i="10" s="1"/>
  <c r="Y132" i="10" s="1"/>
  <c r="Z132" i="10" s="1"/>
  <c r="AA132" i="10" s="1"/>
  <c r="AB132" i="10" s="1"/>
  <c r="AC132" i="10" s="1"/>
  <c r="AD132" i="10" s="1"/>
  <c r="AE132" i="10" s="1"/>
  <c r="AF132" i="10" s="1"/>
  <c r="AG132" i="10" s="1"/>
  <c r="AH132" i="10" s="1"/>
  <c r="AH15" i="10" s="1"/>
  <c r="AH16" i="10" s="1"/>
  <c r="AB168" i="10"/>
  <c r="T160" i="10"/>
  <c r="F53" i="5"/>
  <c r="F99" i="5"/>
  <c r="G19" i="7"/>
  <c r="F31" i="27"/>
  <c r="F83" i="5"/>
  <c r="F63" i="5"/>
  <c r="F73" i="5"/>
  <c r="F31" i="26"/>
  <c r="F43" i="5"/>
  <c r="K10" i="10"/>
  <c r="K82" i="10" s="1"/>
  <c r="L82" i="10" s="1"/>
  <c r="M82" i="10" s="1"/>
  <c r="N82" i="10" s="1"/>
  <c r="O82" i="10" s="1"/>
  <c r="P82" i="10" s="1"/>
  <c r="Q82" i="10" s="1"/>
  <c r="R82" i="10" s="1"/>
  <c r="S82" i="10" s="1"/>
  <c r="T82" i="10" s="1"/>
  <c r="U82" i="10" s="1"/>
  <c r="V82" i="10" s="1"/>
  <c r="W82" i="10" s="1"/>
  <c r="X82" i="10" s="1"/>
  <c r="Y82" i="10" s="1"/>
  <c r="Z82" i="10" s="1"/>
  <c r="K58" i="5"/>
  <c r="J18" i="10"/>
  <c r="J165" i="10" s="1"/>
  <c r="K165" i="10" s="1"/>
  <c r="L165" i="10" s="1"/>
  <c r="M165" i="10" s="1"/>
  <c r="N165" i="10" s="1"/>
  <c r="O165" i="10" s="1"/>
  <c r="P165" i="10" s="1"/>
  <c r="Q165" i="10" s="1"/>
  <c r="R165" i="10" s="1"/>
  <c r="S165" i="10" s="1"/>
  <c r="T165" i="10" s="1"/>
  <c r="U165" i="10" s="1"/>
  <c r="V165" i="10" s="1"/>
  <c r="W165" i="10" s="1"/>
  <c r="X165" i="10" s="1"/>
  <c r="Y165" i="10" s="1"/>
  <c r="J78" i="5"/>
  <c r="R48" i="5"/>
  <c r="R6" i="10"/>
  <c r="R47" i="10" s="1"/>
  <c r="S47" i="10" s="1"/>
  <c r="T47" i="10" s="1"/>
  <c r="U47" i="10" s="1"/>
  <c r="V47" i="10" s="1"/>
  <c r="W47" i="10" s="1"/>
  <c r="X47" i="10" s="1"/>
  <c r="Y47" i="10" s="1"/>
  <c r="Z47" i="10" s="1"/>
  <c r="AA47" i="10" s="1"/>
  <c r="AB47" i="10" s="1"/>
  <c r="AC47" i="10" s="1"/>
  <c r="AD47" i="10" s="1"/>
  <c r="AE47" i="10" s="1"/>
  <c r="AF47" i="10" s="1"/>
  <c r="T34" i="10"/>
  <c r="K88" i="5"/>
  <c r="K22" i="10"/>
  <c r="K208" i="10" s="1"/>
  <c r="L208" i="10" s="1"/>
  <c r="M208" i="10" s="1"/>
  <c r="N208" i="10" s="1"/>
  <c r="O208" i="10" s="1"/>
  <c r="P208" i="10" s="1"/>
  <c r="Q208" i="10" s="1"/>
  <c r="R208" i="10" s="1"/>
  <c r="S208" i="10" s="1"/>
  <c r="T208" i="10" s="1"/>
  <c r="U208" i="10" s="1"/>
  <c r="V208" i="10" s="1"/>
  <c r="W208" i="10" s="1"/>
  <c r="X208" i="10" s="1"/>
  <c r="Y208" i="10" s="1"/>
  <c r="Z208" i="10" s="1"/>
  <c r="K105" i="7"/>
  <c r="K62" i="7"/>
  <c r="J58" i="5"/>
  <c r="J10" i="10"/>
  <c r="J81" i="10" s="1"/>
  <c r="K81" i="10" s="1"/>
  <c r="L81" i="10" s="1"/>
  <c r="M81" i="10" s="1"/>
  <c r="N81" i="10" s="1"/>
  <c r="O81" i="10" s="1"/>
  <c r="P81" i="10" s="1"/>
  <c r="Q81" i="10" s="1"/>
  <c r="R81" i="10" s="1"/>
  <c r="S81" i="10" s="1"/>
  <c r="T81" i="10" s="1"/>
  <c r="U81" i="10" s="1"/>
  <c r="V81" i="10" s="1"/>
  <c r="W81" i="10" s="1"/>
  <c r="X81" i="10" s="1"/>
  <c r="Y81" i="10" s="1"/>
  <c r="R18" i="10"/>
  <c r="R173" i="10" s="1"/>
  <c r="S173" i="10" s="1"/>
  <c r="T173" i="10" s="1"/>
  <c r="U173" i="10" s="1"/>
  <c r="V173" i="10" s="1"/>
  <c r="W173" i="10" s="1"/>
  <c r="X173" i="10" s="1"/>
  <c r="Y173" i="10" s="1"/>
  <c r="Z173" i="10" s="1"/>
  <c r="AA173" i="10" s="1"/>
  <c r="AB173" i="10" s="1"/>
  <c r="AC173" i="10" s="1"/>
  <c r="AD173" i="10" s="1"/>
  <c r="AE173" i="10" s="1"/>
  <c r="AF173" i="10" s="1"/>
  <c r="R78" i="5"/>
  <c r="S6" i="10"/>
  <c r="S48" i="10" s="1"/>
  <c r="T48" i="10" s="1"/>
  <c r="U48" i="10" s="1"/>
  <c r="V48" i="10" s="1"/>
  <c r="W48" i="10" s="1"/>
  <c r="X48" i="10" s="1"/>
  <c r="Y48" i="10" s="1"/>
  <c r="Z48" i="10" s="1"/>
  <c r="AA48" i="10" s="1"/>
  <c r="AB48" i="10" s="1"/>
  <c r="AC48" i="10" s="1"/>
  <c r="AD48" i="10" s="1"/>
  <c r="AE48" i="10" s="1"/>
  <c r="AF48" i="10" s="1"/>
  <c r="AG48" i="10" s="1"/>
  <c r="AH48" i="10" s="1"/>
  <c r="AH7" i="10" s="1"/>
  <c r="AH8" i="10" s="1"/>
  <c r="S48" i="5"/>
  <c r="AD171" i="10"/>
  <c r="K68" i="5"/>
  <c r="K14" i="10"/>
  <c r="K124" i="10" s="1"/>
  <c r="L124" i="10" s="1"/>
  <c r="M124" i="10" s="1"/>
  <c r="N124" i="10" s="1"/>
  <c r="O124" i="10" s="1"/>
  <c r="P124" i="10" s="1"/>
  <c r="Q124" i="10" s="1"/>
  <c r="R124" i="10" s="1"/>
  <c r="S124" i="10" s="1"/>
  <c r="T124" i="10" s="1"/>
  <c r="U124" i="10" s="1"/>
  <c r="V124" i="10" s="1"/>
  <c r="W124" i="10" s="1"/>
  <c r="X124" i="10" s="1"/>
  <c r="Y124" i="10" s="1"/>
  <c r="Z124" i="10" s="1"/>
  <c r="T76" i="10"/>
  <c r="J4" i="6"/>
  <c r="J15" i="6" s="1"/>
  <c r="J75" i="5"/>
  <c r="J76" i="5" s="1"/>
  <c r="J45" i="5"/>
  <c r="J46" i="5" s="1"/>
  <c r="J105" i="5"/>
  <c r="J106" i="5" s="1"/>
  <c r="J65" i="5"/>
  <c r="J66" i="5" s="1"/>
  <c r="J85" i="5"/>
  <c r="J86" i="5" s="1"/>
  <c r="F9" i="9"/>
  <c r="J55" i="5"/>
  <c r="J56" i="5" s="1"/>
  <c r="J7" i="28"/>
  <c r="S10" i="10"/>
  <c r="S90" i="10" s="1"/>
  <c r="T90" i="10" s="1"/>
  <c r="U90" i="10" s="1"/>
  <c r="V90" i="10" s="1"/>
  <c r="W90" i="10" s="1"/>
  <c r="X90" i="10" s="1"/>
  <c r="Y90" i="10" s="1"/>
  <c r="Z90" i="10" s="1"/>
  <c r="AA90" i="10" s="1"/>
  <c r="AB90" i="10" s="1"/>
  <c r="AC90" i="10" s="1"/>
  <c r="AD90" i="10" s="1"/>
  <c r="AE90" i="10" s="1"/>
  <c r="AF90" i="10" s="1"/>
  <c r="AG90" i="10" s="1"/>
  <c r="AH90" i="10" s="1"/>
  <c r="AH11" i="10" s="1"/>
  <c r="AH12" i="10" s="1"/>
  <c r="S58" i="5"/>
  <c r="K63" i="26"/>
  <c r="K63" i="27"/>
  <c r="K131" i="5"/>
  <c r="L105" i="7"/>
  <c r="L62" i="7"/>
  <c r="J14" i="10"/>
  <c r="J123" i="10" s="1"/>
  <c r="K123" i="10" s="1"/>
  <c r="L123" i="10" s="1"/>
  <c r="M123" i="10" s="1"/>
  <c r="N123" i="10" s="1"/>
  <c r="O123" i="10" s="1"/>
  <c r="P123" i="10" s="1"/>
  <c r="Q123" i="10" s="1"/>
  <c r="R123" i="10" s="1"/>
  <c r="S123" i="10" s="1"/>
  <c r="T123" i="10" s="1"/>
  <c r="U123" i="10" s="1"/>
  <c r="V123" i="10" s="1"/>
  <c r="W123" i="10" s="1"/>
  <c r="X123" i="10" s="1"/>
  <c r="Y123" i="10" s="1"/>
  <c r="J68" i="5"/>
  <c r="J63" i="26"/>
  <c r="J131" i="5"/>
  <c r="J63" i="27"/>
  <c r="S62" i="7"/>
  <c r="S105" i="7"/>
  <c r="S63" i="26"/>
  <c r="S63" i="27"/>
  <c r="S131" i="5"/>
  <c r="T105" i="7"/>
  <c r="T62" i="7"/>
  <c r="T118" i="10"/>
  <c r="E41" i="9"/>
  <c r="L49" i="9"/>
  <c r="P41" i="9"/>
  <c r="D41" i="9"/>
  <c r="P33" i="9"/>
  <c r="G33" i="9"/>
  <c r="X41" i="9"/>
  <c r="AB41" i="9"/>
  <c r="U41" i="9"/>
  <c r="X33" i="9"/>
  <c r="R33" i="9"/>
  <c r="AC127" i="10"/>
  <c r="AB211" i="10"/>
  <c r="K49" i="9"/>
  <c r="S49" i="9"/>
  <c r="AA41" i="9"/>
  <c r="Z41" i="9"/>
  <c r="R41" i="9"/>
  <c r="AB222" i="10"/>
  <c r="AB214" i="10"/>
  <c r="J33" i="9"/>
  <c r="H33" i="9"/>
  <c r="H41" i="9"/>
  <c r="S41" i="9"/>
  <c r="Z33" i="9"/>
  <c r="W33" i="9"/>
  <c r="O33" i="9"/>
  <c r="AA23" i="10" l="1"/>
  <c r="AA24" i="10" s="1"/>
  <c r="W12" i="6"/>
  <c r="AA11" i="6"/>
  <c r="AA12" i="6"/>
  <c r="V11" i="6"/>
  <c r="V12" i="6"/>
  <c r="X11" i="6"/>
  <c r="X12" i="6"/>
  <c r="U11" i="6"/>
  <c r="U12" i="6"/>
  <c r="Z11" i="6"/>
  <c r="Z12" i="6"/>
  <c r="T11" i="6"/>
  <c r="T12" i="6"/>
  <c r="AB11" i="6"/>
  <c r="AB12" i="6"/>
  <c r="Y11" i="6"/>
  <c r="Y12" i="6"/>
  <c r="J9" i="6"/>
  <c r="J17" i="6"/>
  <c r="R9" i="6"/>
  <c r="R17" i="6"/>
  <c r="K17" i="6"/>
  <c r="K9" i="6"/>
  <c r="S9" i="6"/>
  <c r="S10" i="6" s="1"/>
  <c r="S17" i="6"/>
  <c r="AB19" i="10"/>
  <c r="AB20" i="10" s="1"/>
  <c r="Z11" i="10"/>
  <c r="Z12" i="10" s="1"/>
  <c r="AA7" i="10"/>
  <c r="AA8" i="10" s="1"/>
  <c r="AB7" i="10"/>
  <c r="AB8" i="10" s="1"/>
  <c r="Z23" i="10"/>
  <c r="Z24" i="10" s="1"/>
  <c r="AA19" i="10"/>
  <c r="AA20" i="10" s="1"/>
  <c r="Y7" i="10"/>
  <c r="Y8" i="10" s="1"/>
  <c r="AG131" i="10"/>
  <c r="AG15" i="10" s="1"/>
  <c r="AG16" i="10" s="1"/>
  <c r="AF15" i="10"/>
  <c r="AF16" i="10" s="1"/>
  <c r="D105" i="7"/>
  <c r="D62" i="7"/>
  <c r="D20" i="7"/>
  <c r="Z19" i="10"/>
  <c r="Z20" i="10" s="1"/>
  <c r="F6" i="10"/>
  <c r="F35" i="10" s="1"/>
  <c r="G35" i="10" s="1"/>
  <c r="H35" i="10" s="1"/>
  <c r="I35" i="10" s="1"/>
  <c r="J35" i="10" s="1"/>
  <c r="K35" i="10" s="1"/>
  <c r="L35" i="10" s="1"/>
  <c r="M35" i="10" s="1"/>
  <c r="N35" i="10" s="1"/>
  <c r="O35" i="10" s="1"/>
  <c r="P35" i="10" s="1"/>
  <c r="Q35" i="10" s="1"/>
  <c r="R35" i="10" s="1"/>
  <c r="S35" i="10" s="1"/>
  <c r="F48" i="5"/>
  <c r="Z15" i="10"/>
  <c r="Z16" i="10" s="1"/>
  <c r="Y11" i="10"/>
  <c r="Y12" i="10" s="1"/>
  <c r="F7" i="28"/>
  <c r="F55" i="5"/>
  <c r="F56" i="5" s="1"/>
  <c r="F105" i="5"/>
  <c r="F106" i="5" s="1"/>
  <c r="F4" i="6"/>
  <c r="F17" i="6" s="1"/>
  <c r="F65" i="5"/>
  <c r="F66" i="5" s="1"/>
  <c r="F75" i="5"/>
  <c r="F76" i="5" s="1"/>
  <c r="F45" i="5"/>
  <c r="F46" i="5" s="1"/>
  <c r="F85" i="5"/>
  <c r="F86" i="5" s="1"/>
  <c r="F10" i="10"/>
  <c r="F77" i="10" s="1"/>
  <c r="G77" i="10" s="1"/>
  <c r="H77" i="10" s="1"/>
  <c r="I77" i="10" s="1"/>
  <c r="J77" i="10" s="1"/>
  <c r="K77" i="10" s="1"/>
  <c r="L77" i="10" s="1"/>
  <c r="M77" i="10" s="1"/>
  <c r="N77" i="10" s="1"/>
  <c r="O77" i="10" s="1"/>
  <c r="P77" i="10" s="1"/>
  <c r="Q77" i="10" s="1"/>
  <c r="R77" i="10" s="1"/>
  <c r="S77" i="10" s="1"/>
  <c r="F58" i="5"/>
  <c r="AP57" i="10"/>
  <c r="AO7" i="10"/>
  <c r="AO8" i="10" s="1"/>
  <c r="AB11" i="10"/>
  <c r="AB12" i="10" s="1"/>
  <c r="AC7" i="10"/>
  <c r="AC8" i="10" s="1"/>
  <c r="C68" i="5"/>
  <c r="C14" i="10"/>
  <c r="C116" i="10" s="1"/>
  <c r="AG89" i="10"/>
  <c r="AG11" i="10" s="1"/>
  <c r="AG12" i="10" s="1"/>
  <c r="AF11" i="10"/>
  <c r="AF12" i="10" s="1"/>
  <c r="AB15" i="10"/>
  <c r="AB16" i="10" s="1"/>
  <c r="AC15" i="10"/>
  <c r="AC16" i="10" s="1"/>
  <c r="AG47" i="10"/>
  <c r="AG7" i="10" s="1"/>
  <c r="AG8" i="10" s="1"/>
  <c r="AF7" i="10"/>
  <c r="AF8" i="10" s="1"/>
  <c r="AE45" i="10"/>
  <c r="AE7" i="10" s="1"/>
  <c r="AE8" i="10" s="1"/>
  <c r="AD7" i="10"/>
  <c r="AD8" i="10" s="1"/>
  <c r="C78" i="5"/>
  <c r="C18" i="10"/>
  <c r="C158" i="10" s="1"/>
  <c r="AD15" i="10"/>
  <c r="AD16" i="10" s="1"/>
  <c r="E17" i="9"/>
  <c r="F63" i="27"/>
  <c r="F63" i="26"/>
  <c r="F131" i="5"/>
  <c r="AA15" i="10"/>
  <c r="AA16" i="10" s="1"/>
  <c r="AC19" i="10"/>
  <c r="AC20" i="10" s="1"/>
  <c r="F78" i="5"/>
  <c r="F18" i="10"/>
  <c r="F161" i="10" s="1"/>
  <c r="G161" i="10" s="1"/>
  <c r="H161" i="10" s="1"/>
  <c r="I161" i="10" s="1"/>
  <c r="J161" i="10" s="1"/>
  <c r="K161" i="10" s="1"/>
  <c r="L161" i="10" s="1"/>
  <c r="M161" i="10" s="1"/>
  <c r="N161" i="10" s="1"/>
  <c r="O161" i="10" s="1"/>
  <c r="P161" i="10" s="1"/>
  <c r="Q161" i="10" s="1"/>
  <c r="R161" i="10" s="1"/>
  <c r="S161" i="10" s="1"/>
  <c r="H53" i="5"/>
  <c r="H63" i="5"/>
  <c r="H43" i="5"/>
  <c r="H99" i="5"/>
  <c r="I19" i="7"/>
  <c r="H83" i="5"/>
  <c r="H31" i="27"/>
  <c r="H31" i="26"/>
  <c r="H73" i="5"/>
  <c r="I53" i="5"/>
  <c r="I43" i="5"/>
  <c r="I31" i="27"/>
  <c r="I31" i="26"/>
  <c r="J19" i="7"/>
  <c r="I83" i="5"/>
  <c r="I99" i="5"/>
  <c r="I73" i="5"/>
  <c r="I63" i="5"/>
  <c r="C65" i="5"/>
  <c r="C66" i="5" s="1"/>
  <c r="C4" i="6"/>
  <c r="C17" i="6" s="1"/>
  <c r="C55" i="5"/>
  <c r="C56" i="5" s="1"/>
  <c r="C85" i="5"/>
  <c r="C86" i="5" s="1"/>
  <c r="C105" i="5"/>
  <c r="C106" i="5" s="1"/>
  <c r="C45" i="5"/>
  <c r="C46" i="5" s="1"/>
  <c r="C75" i="5"/>
  <c r="C76" i="5" s="1"/>
  <c r="C7" i="28"/>
  <c r="Y23" i="10"/>
  <c r="Y24" i="10" s="1"/>
  <c r="AE15" i="10"/>
  <c r="AE16" i="10" s="1"/>
  <c r="D34" i="9"/>
  <c r="E34" i="9" s="1"/>
  <c r="F34" i="9" s="1"/>
  <c r="F35" i="9" s="1"/>
  <c r="F36" i="9" s="1"/>
  <c r="Y15" i="10"/>
  <c r="Y16" i="10" s="1"/>
  <c r="AE171" i="10"/>
  <c r="AE19" i="10" s="1"/>
  <c r="AE20" i="10" s="1"/>
  <c r="AD19" i="10"/>
  <c r="AD20" i="10" s="1"/>
  <c r="F14" i="10"/>
  <c r="F119" i="10" s="1"/>
  <c r="G119" i="10" s="1"/>
  <c r="H119" i="10" s="1"/>
  <c r="I119" i="10" s="1"/>
  <c r="J119" i="10" s="1"/>
  <c r="K119" i="10" s="1"/>
  <c r="L119" i="10" s="1"/>
  <c r="M119" i="10" s="1"/>
  <c r="N119" i="10" s="1"/>
  <c r="O119" i="10" s="1"/>
  <c r="P119" i="10" s="1"/>
  <c r="Q119" i="10" s="1"/>
  <c r="R119" i="10" s="1"/>
  <c r="S119" i="10" s="1"/>
  <c r="F68" i="5"/>
  <c r="C63" i="27"/>
  <c r="C131" i="5"/>
  <c r="C63" i="26"/>
  <c r="C102" i="5"/>
  <c r="D102" i="5" s="1"/>
  <c r="AC11" i="10"/>
  <c r="AC12" i="10" s="1"/>
  <c r="G62" i="7"/>
  <c r="G105" i="7"/>
  <c r="AG173" i="10"/>
  <c r="AG19" i="10" s="1"/>
  <c r="AG20" i="10" s="1"/>
  <c r="AF19" i="10"/>
  <c r="AF20" i="10" s="1"/>
  <c r="C88" i="5"/>
  <c r="C22" i="10"/>
  <c r="C200" i="10" s="1"/>
  <c r="AA11" i="10"/>
  <c r="AA12" i="10" s="1"/>
  <c r="Y19" i="10"/>
  <c r="Y20" i="10" s="1"/>
  <c r="F88" i="5"/>
  <c r="F22" i="10"/>
  <c r="F203" i="10" s="1"/>
  <c r="G203" i="10" s="1"/>
  <c r="H203" i="10" s="1"/>
  <c r="I203" i="10" s="1"/>
  <c r="J203" i="10" s="1"/>
  <c r="K203" i="10" s="1"/>
  <c r="L203" i="10" s="1"/>
  <c r="M203" i="10" s="1"/>
  <c r="N203" i="10" s="1"/>
  <c r="O203" i="10" s="1"/>
  <c r="P203" i="10" s="1"/>
  <c r="Q203" i="10" s="1"/>
  <c r="R203" i="10" s="1"/>
  <c r="S203" i="10" s="1"/>
  <c r="C58" i="5"/>
  <c r="C10" i="10"/>
  <c r="C74" i="10" s="1"/>
  <c r="C48" i="5"/>
  <c r="C6" i="10"/>
  <c r="C32" i="10" s="1"/>
  <c r="Z7" i="10"/>
  <c r="Z8" i="10" s="1"/>
  <c r="AE87" i="10"/>
  <c r="AE11" i="10" s="1"/>
  <c r="AE12" i="10" s="1"/>
  <c r="AD11" i="10"/>
  <c r="AD12" i="10" s="1"/>
  <c r="T49" i="9"/>
  <c r="G49" i="9"/>
  <c r="Q41" i="9"/>
  <c r="C49" i="9"/>
  <c r="C51" i="9" s="1"/>
  <c r="C52" i="9" s="1"/>
  <c r="D42" i="9"/>
  <c r="E42" i="9" s="1"/>
  <c r="E43" i="9" s="1"/>
  <c r="E44" i="9" s="1"/>
  <c r="N41" i="9"/>
  <c r="J49" i="9"/>
  <c r="Z49" i="9"/>
  <c r="W41" i="9"/>
  <c r="O49" i="9"/>
  <c r="K57" i="9"/>
  <c r="V41" i="9"/>
  <c r="AC214" i="10"/>
  <c r="AC222" i="10"/>
  <c r="Y41" i="9"/>
  <c r="Q49" i="9"/>
  <c r="AA49" i="9"/>
  <c r="G41" i="9"/>
  <c r="W49" i="9"/>
  <c r="I49" i="9"/>
  <c r="D49" i="9"/>
  <c r="AC211" i="10"/>
  <c r="AB23" i="10"/>
  <c r="AB24" i="10" s="1"/>
  <c r="I41" i="9"/>
  <c r="R49" i="9"/>
  <c r="Y49" i="9"/>
  <c r="R57" i="9"/>
  <c r="J57" i="9"/>
  <c r="F41" i="9"/>
  <c r="O41" i="9"/>
  <c r="S11" i="6" l="1"/>
  <c r="S12" i="6"/>
  <c r="O10" i="6"/>
  <c r="K10" i="6"/>
  <c r="P10" i="6"/>
  <c r="J10" i="6"/>
  <c r="N10" i="6"/>
  <c r="R10" i="6"/>
  <c r="Q10" i="6"/>
  <c r="L10" i="6"/>
  <c r="M10" i="6"/>
  <c r="E35" i="9"/>
  <c r="E36" i="9" s="1"/>
  <c r="C4" i="5"/>
  <c r="G4" i="5"/>
  <c r="F4" i="5"/>
  <c r="M9" i="7"/>
  <c r="M52" i="7" s="1"/>
  <c r="M2" i="5"/>
  <c r="G34" i="9"/>
  <c r="G35" i="9" s="1"/>
  <c r="G36" i="9" s="1"/>
  <c r="D35" i="9"/>
  <c r="D36" i="9" s="1"/>
  <c r="D25" i="9"/>
  <c r="H131" i="5"/>
  <c r="H63" i="27"/>
  <c r="H63" i="26"/>
  <c r="H85" i="5"/>
  <c r="H86" i="5" s="1"/>
  <c r="H22" i="10"/>
  <c r="H205" i="10" s="1"/>
  <c r="I205" i="10" s="1"/>
  <c r="J205" i="10" s="1"/>
  <c r="K205" i="10" s="1"/>
  <c r="L205" i="10" s="1"/>
  <c r="M205" i="10" s="1"/>
  <c r="N205" i="10" s="1"/>
  <c r="O205" i="10" s="1"/>
  <c r="P205" i="10" s="1"/>
  <c r="Q205" i="10" s="1"/>
  <c r="R205" i="10" s="1"/>
  <c r="S205" i="10" s="1"/>
  <c r="T205" i="10" s="1"/>
  <c r="U205" i="10" s="1"/>
  <c r="V205" i="10" s="1"/>
  <c r="H88" i="5"/>
  <c r="D116" i="10"/>
  <c r="C15" i="10"/>
  <c r="C16" i="10" s="1"/>
  <c r="D31" i="7"/>
  <c r="D106" i="7"/>
  <c r="D33" i="7"/>
  <c r="D34" i="7" s="1"/>
  <c r="D63" i="7"/>
  <c r="E20" i="7"/>
  <c r="T119" i="10"/>
  <c r="I68" i="5"/>
  <c r="I14" i="10"/>
  <c r="I122" i="10" s="1"/>
  <c r="J122" i="10" s="1"/>
  <c r="K122" i="10" s="1"/>
  <c r="L122" i="10" s="1"/>
  <c r="M122" i="10" s="1"/>
  <c r="N122" i="10" s="1"/>
  <c r="O122" i="10" s="1"/>
  <c r="P122" i="10" s="1"/>
  <c r="Q122" i="10" s="1"/>
  <c r="R122" i="10" s="1"/>
  <c r="S122" i="10" s="1"/>
  <c r="T122" i="10" s="1"/>
  <c r="U122" i="10" s="1"/>
  <c r="V122" i="10" s="1"/>
  <c r="W122" i="10" s="1"/>
  <c r="X122" i="10" s="1"/>
  <c r="X15" i="10" s="1"/>
  <c r="X16" i="10" s="1"/>
  <c r="I10" i="10"/>
  <c r="I80" i="10" s="1"/>
  <c r="J80" i="10" s="1"/>
  <c r="K80" i="10" s="1"/>
  <c r="L80" i="10" s="1"/>
  <c r="M80" i="10" s="1"/>
  <c r="N80" i="10" s="1"/>
  <c r="O80" i="10" s="1"/>
  <c r="P80" i="10" s="1"/>
  <c r="Q80" i="10" s="1"/>
  <c r="R80" i="10" s="1"/>
  <c r="S80" i="10" s="1"/>
  <c r="T80" i="10" s="1"/>
  <c r="U80" i="10" s="1"/>
  <c r="V80" i="10" s="1"/>
  <c r="W80" i="10" s="1"/>
  <c r="X80" i="10" s="1"/>
  <c r="X11" i="10" s="1"/>
  <c r="X12" i="10" s="1"/>
  <c r="I58" i="5"/>
  <c r="H48" i="5"/>
  <c r="H6" i="10"/>
  <c r="H37" i="10" s="1"/>
  <c r="I37" i="10" s="1"/>
  <c r="J37" i="10" s="1"/>
  <c r="K37" i="10" s="1"/>
  <c r="L37" i="10" s="1"/>
  <c r="M37" i="10" s="1"/>
  <c r="N37" i="10" s="1"/>
  <c r="O37" i="10" s="1"/>
  <c r="P37" i="10" s="1"/>
  <c r="Q37" i="10" s="1"/>
  <c r="R37" i="10" s="1"/>
  <c r="S37" i="10" s="1"/>
  <c r="T37" i="10" s="1"/>
  <c r="U37" i="10" s="1"/>
  <c r="V37" i="10" s="1"/>
  <c r="D4" i="5"/>
  <c r="C23" i="10"/>
  <c r="C24" i="10" s="1"/>
  <c r="D200" i="10"/>
  <c r="E102" i="5"/>
  <c r="D109" i="5"/>
  <c r="I18" i="10"/>
  <c r="I164" i="10" s="1"/>
  <c r="J164" i="10" s="1"/>
  <c r="K164" i="10" s="1"/>
  <c r="L164" i="10" s="1"/>
  <c r="M164" i="10" s="1"/>
  <c r="N164" i="10" s="1"/>
  <c r="O164" i="10" s="1"/>
  <c r="P164" i="10" s="1"/>
  <c r="Q164" i="10" s="1"/>
  <c r="R164" i="10" s="1"/>
  <c r="S164" i="10" s="1"/>
  <c r="T164" i="10" s="1"/>
  <c r="U164" i="10" s="1"/>
  <c r="V164" i="10" s="1"/>
  <c r="W164" i="10" s="1"/>
  <c r="X164" i="10" s="1"/>
  <c r="X19" i="10" s="1"/>
  <c r="X20" i="10" s="1"/>
  <c r="I78" i="5"/>
  <c r="I45" i="5"/>
  <c r="I46" i="5" s="1"/>
  <c r="I75" i="5"/>
  <c r="I76" i="5" s="1"/>
  <c r="I7" i="28"/>
  <c r="I55" i="5"/>
  <c r="I56" i="5" s="1"/>
  <c r="E9" i="9"/>
  <c r="I85" i="5"/>
  <c r="I86" i="5" s="1"/>
  <c r="I4" i="6"/>
  <c r="I15" i="6" s="1"/>
  <c r="I105" i="5"/>
  <c r="I106" i="5" s="1"/>
  <c r="I65" i="5"/>
  <c r="I66" i="5" s="1"/>
  <c r="H14" i="10"/>
  <c r="H121" i="10" s="1"/>
  <c r="I121" i="10" s="1"/>
  <c r="J121" i="10" s="1"/>
  <c r="K121" i="10" s="1"/>
  <c r="L121" i="10" s="1"/>
  <c r="M121" i="10" s="1"/>
  <c r="N121" i="10" s="1"/>
  <c r="O121" i="10" s="1"/>
  <c r="P121" i="10" s="1"/>
  <c r="Q121" i="10" s="1"/>
  <c r="R121" i="10" s="1"/>
  <c r="S121" i="10" s="1"/>
  <c r="T121" i="10" s="1"/>
  <c r="U121" i="10" s="1"/>
  <c r="V121" i="10" s="1"/>
  <c r="H68" i="5"/>
  <c r="C19" i="10"/>
  <c r="C20" i="10" s="1"/>
  <c r="D158" i="10"/>
  <c r="C109" i="5"/>
  <c r="I131" i="5"/>
  <c r="I63" i="27"/>
  <c r="I63" i="26"/>
  <c r="H78" i="5"/>
  <c r="H18" i="10"/>
  <c r="H163" i="10" s="1"/>
  <c r="I163" i="10" s="1"/>
  <c r="J163" i="10" s="1"/>
  <c r="K163" i="10" s="1"/>
  <c r="L163" i="10" s="1"/>
  <c r="M163" i="10" s="1"/>
  <c r="N163" i="10" s="1"/>
  <c r="O163" i="10" s="1"/>
  <c r="P163" i="10" s="1"/>
  <c r="Q163" i="10" s="1"/>
  <c r="R163" i="10" s="1"/>
  <c r="S163" i="10" s="1"/>
  <c r="T163" i="10" s="1"/>
  <c r="U163" i="10" s="1"/>
  <c r="V163" i="10" s="1"/>
  <c r="H10" i="10"/>
  <c r="H79" i="10" s="1"/>
  <c r="I79" i="10" s="1"/>
  <c r="J79" i="10" s="1"/>
  <c r="K79" i="10" s="1"/>
  <c r="L79" i="10" s="1"/>
  <c r="M79" i="10" s="1"/>
  <c r="N79" i="10" s="1"/>
  <c r="O79" i="10" s="1"/>
  <c r="P79" i="10" s="1"/>
  <c r="Q79" i="10" s="1"/>
  <c r="R79" i="10" s="1"/>
  <c r="S79" i="10" s="1"/>
  <c r="T79" i="10" s="1"/>
  <c r="U79" i="10" s="1"/>
  <c r="V79" i="10" s="1"/>
  <c r="H58" i="5"/>
  <c r="AQ57" i="10"/>
  <c r="AQ7" i="10" s="1"/>
  <c r="AQ8" i="10" s="1"/>
  <c r="AP7" i="10"/>
  <c r="AP8" i="10" s="1"/>
  <c r="T35" i="10"/>
  <c r="C7" i="10"/>
  <c r="C8" i="10" s="1"/>
  <c r="D32" i="10"/>
  <c r="D74" i="10"/>
  <c r="C11" i="10"/>
  <c r="C12" i="10" s="1"/>
  <c r="I88" i="5"/>
  <c r="I22" i="10"/>
  <c r="I206" i="10" s="1"/>
  <c r="J206" i="10" s="1"/>
  <c r="K206" i="10" s="1"/>
  <c r="L206" i="10" s="1"/>
  <c r="M206" i="10" s="1"/>
  <c r="N206" i="10" s="1"/>
  <c r="O206" i="10" s="1"/>
  <c r="P206" i="10" s="1"/>
  <c r="Q206" i="10" s="1"/>
  <c r="R206" i="10" s="1"/>
  <c r="S206" i="10" s="1"/>
  <c r="T206" i="10" s="1"/>
  <c r="U206" i="10" s="1"/>
  <c r="V206" i="10" s="1"/>
  <c r="W206" i="10" s="1"/>
  <c r="X206" i="10" s="1"/>
  <c r="X23" i="10" s="1"/>
  <c r="X24" i="10" s="1"/>
  <c r="H45" i="5"/>
  <c r="H46" i="5" s="1"/>
  <c r="H105" i="5"/>
  <c r="H106" i="5" s="1"/>
  <c r="H4" i="6"/>
  <c r="H15" i="6" s="1"/>
  <c r="D9" i="9"/>
  <c r="H7" i="28"/>
  <c r="H65" i="5"/>
  <c r="H66" i="5" s="1"/>
  <c r="H55" i="5"/>
  <c r="H56" i="5" s="1"/>
  <c r="H75" i="5"/>
  <c r="H76" i="5" s="1"/>
  <c r="I62" i="7"/>
  <c r="I105" i="7"/>
  <c r="I6" i="10"/>
  <c r="I38" i="10" s="1"/>
  <c r="J38" i="10" s="1"/>
  <c r="K38" i="10" s="1"/>
  <c r="L38" i="10" s="1"/>
  <c r="M38" i="10" s="1"/>
  <c r="N38" i="10" s="1"/>
  <c r="O38" i="10" s="1"/>
  <c r="P38" i="10" s="1"/>
  <c r="Q38" i="10" s="1"/>
  <c r="R38" i="10" s="1"/>
  <c r="S38" i="10" s="1"/>
  <c r="T38" i="10" s="1"/>
  <c r="U38" i="10" s="1"/>
  <c r="V38" i="10" s="1"/>
  <c r="W38" i="10" s="1"/>
  <c r="X38" i="10" s="1"/>
  <c r="X7" i="10" s="1"/>
  <c r="X8" i="10" s="1"/>
  <c r="I48" i="5"/>
  <c r="AC23" i="10"/>
  <c r="AC24" i="10" s="1"/>
  <c r="T203" i="10"/>
  <c r="J62" i="7"/>
  <c r="J105" i="7"/>
  <c r="T161" i="10"/>
  <c r="E4" i="5"/>
  <c r="T77" i="10"/>
  <c r="J65" i="9"/>
  <c r="I65" i="9"/>
  <c r="Q65" i="9"/>
  <c r="P57" i="9"/>
  <c r="AD222" i="10"/>
  <c r="AD214" i="10"/>
  <c r="M49" i="9"/>
  <c r="Z57" i="9"/>
  <c r="S57" i="9"/>
  <c r="C57" i="9"/>
  <c r="C59" i="9" s="1"/>
  <c r="C60" i="9" s="1"/>
  <c r="D50" i="9"/>
  <c r="Q57" i="9"/>
  <c r="H57" i="9"/>
  <c r="F49" i="9"/>
  <c r="X49" i="9"/>
  <c r="V49" i="9"/>
  <c r="E49" i="9"/>
  <c r="F42" i="9"/>
  <c r="F43" i="9" s="1"/>
  <c r="F44" i="9" s="1"/>
  <c r="Y57" i="9"/>
  <c r="N57" i="9"/>
  <c r="I57" i="9"/>
  <c r="F57" i="9"/>
  <c r="X57" i="9"/>
  <c r="H49" i="9"/>
  <c r="U49" i="9"/>
  <c r="D43" i="9"/>
  <c r="D44" i="9" s="1"/>
  <c r="P49" i="9"/>
  <c r="N49" i="9"/>
  <c r="V57" i="9"/>
  <c r="M11" i="6" l="1"/>
  <c r="M12" i="6"/>
  <c r="Q11" i="6"/>
  <c r="Q12" i="6"/>
  <c r="R11" i="6"/>
  <c r="R12" i="6"/>
  <c r="L11" i="6"/>
  <c r="L12" i="6"/>
  <c r="J11" i="6"/>
  <c r="J12" i="6"/>
  <c r="P11" i="6"/>
  <c r="P12" i="6"/>
  <c r="O11" i="6"/>
  <c r="O12" i="6"/>
  <c r="N11" i="6"/>
  <c r="N12" i="6"/>
  <c r="K11" i="6"/>
  <c r="K12" i="6"/>
  <c r="H9" i="6"/>
  <c r="H17" i="6"/>
  <c r="I17" i="6"/>
  <c r="I9" i="6"/>
  <c r="I10" i="6" s="1"/>
  <c r="C3" i="7"/>
  <c r="C89" i="7" s="1"/>
  <c r="M10" i="7"/>
  <c r="C3" i="5"/>
  <c r="C5" i="5" s="1"/>
  <c r="C6" i="5" s="1"/>
  <c r="G42" i="9"/>
  <c r="G43" i="9" s="1"/>
  <c r="G44" i="9" s="1"/>
  <c r="H34" i="9"/>
  <c r="I34" i="9" s="1"/>
  <c r="G20" i="5"/>
  <c r="E3" i="5"/>
  <c r="E5" i="5" s="1"/>
  <c r="E6" i="5" s="1"/>
  <c r="S23" i="10"/>
  <c r="S24" i="10" s="1"/>
  <c r="F3" i="5"/>
  <c r="F5" i="5" s="1"/>
  <c r="F6" i="5" s="1"/>
  <c r="D3" i="5"/>
  <c r="D5" i="5" s="1"/>
  <c r="D6" i="5" s="1"/>
  <c r="D20" i="5"/>
  <c r="C20" i="5"/>
  <c r="B4" i="26"/>
  <c r="M3" i="5"/>
  <c r="B4" i="27"/>
  <c r="G3" i="5"/>
  <c r="G5" i="5" s="1"/>
  <c r="G6" i="5" s="1"/>
  <c r="E20" i="5"/>
  <c r="F20" i="5"/>
  <c r="S11" i="10"/>
  <c r="S12" i="10" s="1"/>
  <c r="AD23" i="10"/>
  <c r="AD24" i="10" s="1"/>
  <c r="U161" i="10"/>
  <c r="U19" i="10" s="1"/>
  <c r="U20" i="10" s="1"/>
  <c r="T19" i="10"/>
  <c r="T20" i="10" s="1"/>
  <c r="E33" i="7"/>
  <c r="E34" i="7" s="1"/>
  <c r="E63" i="7"/>
  <c r="E106" i="7"/>
  <c r="E31" i="7"/>
  <c r="F20" i="7"/>
  <c r="W205" i="10"/>
  <c r="W23" i="10" s="1"/>
  <c r="W24" i="10" s="1"/>
  <c r="V23" i="10"/>
  <c r="V24" i="10" s="1"/>
  <c r="D10" i="9"/>
  <c r="D11" i="9" s="1"/>
  <c r="D12" i="9" s="1"/>
  <c r="C17" i="9"/>
  <c r="C19" i="9" s="1"/>
  <c r="C20" i="9" s="1"/>
  <c r="E32" i="10"/>
  <c r="D7" i="10"/>
  <c r="D8" i="10" s="1"/>
  <c r="D117" i="7"/>
  <c r="D119" i="7"/>
  <c r="D120" i="7" s="1"/>
  <c r="D11" i="10"/>
  <c r="D12" i="10" s="1"/>
  <c r="E74" i="10"/>
  <c r="W79" i="10"/>
  <c r="W11" i="10" s="1"/>
  <c r="W12" i="10" s="1"/>
  <c r="V11" i="10"/>
  <c r="V12" i="10" s="1"/>
  <c r="D19" i="10"/>
  <c r="D20" i="10" s="1"/>
  <c r="E158" i="10"/>
  <c r="D17" i="9"/>
  <c r="U203" i="10"/>
  <c r="U23" i="10" s="1"/>
  <c r="U24" i="10" s="1"/>
  <c r="T23" i="10"/>
  <c r="T24" i="10" s="1"/>
  <c r="S7" i="10"/>
  <c r="S8" i="10" s="1"/>
  <c r="W163" i="10"/>
  <c r="W19" i="10" s="1"/>
  <c r="W20" i="10" s="1"/>
  <c r="V19" i="10"/>
  <c r="V20" i="10" s="1"/>
  <c r="F102" i="5"/>
  <c r="E109" i="5"/>
  <c r="W37" i="10"/>
  <c r="W7" i="10" s="1"/>
  <c r="W8" i="10" s="1"/>
  <c r="V7" i="10"/>
  <c r="V8" i="10" s="1"/>
  <c r="S15" i="10"/>
  <c r="S16" i="10" s="1"/>
  <c r="D76" i="7"/>
  <c r="D77" i="7" s="1"/>
  <c r="D74" i="7"/>
  <c r="U77" i="10"/>
  <c r="U11" i="10" s="1"/>
  <c r="U12" i="10" s="1"/>
  <c r="T11" i="10"/>
  <c r="T12" i="10" s="1"/>
  <c r="U35" i="10"/>
  <c r="U7" i="10" s="1"/>
  <c r="U8" i="10" s="1"/>
  <c r="T7" i="10"/>
  <c r="T8" i="10" s="1"/>
  <c r="E200" i="10"/>
  <c r="D23" i="10"/>
  <c r="D24" i="10" s="1"/>
  <c r="U119" i="10"/>
  <c r="U15" i="10" s="1"/>
  <c r="U16" i="10" s="1"/>
  <c r="T15" i="10"/>
  <c r="T16" i="10" s="1"/>
  <c r="D15" i="10"/>
  <c r="D16" i="10" s="1"/>
  <c r="E116" i="10"/>
  <c r="D26" i="9"/>
  <c r="C33" i="9"/>
  <c r="C35" i="9" s="1"/>
  <c r="C36" i="9" s="1"/>
  <c r="M53" i="7"/>
  <c r="M95" i="7"/>
  <c r="M96" i="7" s="1"/>
  <c r="S19" i="10"/>
  <c r="S20" i="10" s="1"/>
  <c r="W121" i="10"/>
  <c r="W15" i="10" s="1"/>
  <c r="W16" i="10" s="1"/>
  <c r="V15" i="10"/>
  <c r="V16" i="10" s="1"/>
  <c r="D51" i="9"/>
  <c r="D52" i="9" s="1"/>
  <c r="G57" i="9"/>
  <c r="M65" i="9"/>
  <c r="D57" i="9"/>
  <c r="E50" i="9"/>
  <c r="E51" i="9" s="1"/>
  <c r="E52" i="9" s="1"/>
  <c r="L57" i="9"/>
  <c r="G65" i="9"/>
  <c r="H73" i="9"/>
  <c r="T57" i="9"/>
  <c r="AE214" i="10"/>
  <c r="AE222" i="10"/>
  <c r="E57" i="9"/>
  <c r="O57" i="9"/>
  <c r="U57" i="9"/>
  <c r="O65" i="9"/>
  <c r="I73" i="9"/>
  <c r="H65" i="9"/>
  <c r="W65" i="9"/>
  <c r="X65" i="9"/>
  <c r="Y65" i="9"/>
  <c r="M57" i="9"/>
  <c r="P65" i="9"/>
  <c r="E65" i="9"/>
  <c r="W57" i="9"/>
  <c r="R65" i="9"/>
  <c r="U65" i="9"/>
  <c r="P73" i="9"/>
  <c r="I11" i="6" l="1"/>
  <c r="I12" i="6"/>
  <c r="H10" i="6"/>
  <c r="G10" i="6"/>
  <c r="C46" i="7"/>
  <c r="H42" i="9"/>
  <c r="H43" i="9" s="1"/>
  <c r="H44" i="9" s="1"/>
  <c r="H35" i="9"/>
  <c r="H36" i="9" s="1"/>
  <c r="F50" i="9"/>
  <c r="G50" i="9" s="1"/>
  <c r="B5" i="27"/>
  <c r="B5" i="26"/>
  <c r="D27" i="9"/>
  <c r="D28" i="9" s="1"/>
  <c r="E26" i="9"/>
  <c r="E10" i="9"/>
  <c r="E15" i="10"/>
  <c r="E16" i="10" s="1"/>
  <c r="F116" i="10"/>
  <c r="G102" i="5"/>
  <c r="F109" i="5"/>
  <c r="F32" i="10"/>
  <c r="E7" i="10"/>
  <c r="E8" i="10" s="1"/>
  <c r="E119" i="7"/>
  <c r="E120" i="7" s="1"/>
  <c r="E117" i="7"/>
  <c r="E19" i="10"/>
  <c r="E20" i="10" s="1"/>
  <c r="F158" i="10"/>
  <c r="E76" i="7"/>
  <c r="E77" i="7" s="1"/>
  <c r="E74" i="7"/>
  <c r="F63" i="7"/>
  <c r="F106" i="7"/>
  <c r="F33" i="7"/>
  <c r="F34" i="7" s="1"/>
  <c r="F31" i="7"/>
  <c r="G20" i="7"/>
  <c r="F200" i="10"/>
  <c r="E23" i="10"/>
  <c r="E24" i="10" s="1"/>
  <c r="F74" i="10"/>
  <c r="E11" i="10"/>
  <c r="E12" i="10" s="1"/>
  <c r="C25" i="9"/>
  <c r="C27" i="9" s="1"/>
  <c r="C28" i="9" s="1"/>
  <c r="D18" i="9"/>
  <c r="K65" i="9"/>
  <c r="F65" i="9"/>
  <c r="Q73" i="9"/>
  <c r="AF222" i="10"/>
  <c r="AG222" i="10" s="1"/>
  <c r="AF214" i="10"/>
  <c r="I35" i="9"/>
  <c r="I36" i="9" s="1"/>
  <c r="J34" i="9"/>
  <c r="D73" i="9"/>
  <c r="L65" i="9"/>
  <c r="H81" i="9"/>
  <c r="N65" i="9"/>
  <c r="D65" i="9"/>
  <c r="AE23" i="10"/>
  <c r="AE24" i="10" s="1"/>
  <c r="O73" i="9"/>
  <c r="N73" i="9"/>
  <c r="S65" i="9"/>
  <c r="F73" i="9"/>
  <c r="C65" i="9"/>
  <c r="C67" i="9" s="1"/>
  <c r="C68" i="9" s="1"/>
  <c r="D58" i="9"/>
  <c r="E58" i="9" s="1"/>
  <c r="T73" i="9"/>
  <c r="G81" i="9"/>
  <c r="L73" i="9"/>
  <c r="W73" i="9"/>
  <c r="V73" i="9"/>
  <c r="V65" i="9"/>
  <c r="O81" i="9"/>
  <c r="X73" i="9"/>
  <c r="G73" i="9"/>
  <c r="T65" i="9"/>
  <c r="I42" i="9" l="1"/>
  <c r="F51" i="9"/>
  <c r="F52" i="9" s="1"/>
  <c r="G11" i="6"/>
  <c r="G12" i="6"/>
  <c r="H11" i="6"/>
  <c r="H12" i="6"/>
  <c r="AK9" i="26"/>
  <c r="AG9" i="26"/>
  <c r="K9" i="26"/>
  <c r="K37" i="26" s="1"/>
  <c r="K38" i="26" s="1"/>
  <c r="K41" i="26" s="1"/>
  <c r="AD9" i="26"/>
  <c r="AD37" i="26" s="1"/>
  <c r="AD38" i="26" s="1"/>
  <c r="AD41" i="26" s="1"/>
  <c r="AA9" i="26"/>
  <c r="AA37" i="26" s="1"/>
  <c r="AA38" i="26" s="1"/>
  <c r="AA41" i="26" s="1"/>
  <c r="R9" i="26"/>
  <c r="R37" i="26" s="1"/>
  <c r="R38" i="26" s="1"/>
  <c r="R41" i="26" s="1"/>
  <c r="AI9" i="26"/>
  <c r="I9" i="26"/>
  <c r="I37" i="26" s="1"/>
  <c r="I38" i="26" s="1"/>
  <c r="I41" i="26" s="1"/>
  <c r="AB9" i="26"/>
  <c r="AB37" i="26" s="1"/>
  <c r="AB38" i="26" s="1"/>
  <c r="AB41" i="26" s="1"/>
  <c r="C9" i="26"/>
  <c r="C37" i="26" s="1"/>
  <c r="C38" i="26" s="1"/>
  <c r="E9" i="26"/>
  <c r="E37" i="26" s="1"/>
  <c r="E38" i="26" s="1"/>
  <c r="E41" i="26" s="1"/>
  <c r="N9" i="26"/>
  <c r="N37" i="26" s="1"/>
  <c r="N38" i="26" s="1"/>
  <c r="N41" i="26" s="1"/>
  <c r="X9" i="26"/>
  <c r="X37" i="26" s="1"/>
  <c r="X38" i="26" s="1"/>
  <c r="X41" i="26" s="1"/>
  <c r="Q9" i="26"/>
  <c r="Q37" i="26" s="1"/>
  <c r="Q38" i="26" s="1"/>
  <c r="Q41" i="26" s="1"/>
  <c r="AF9" i="26"/>
  <c r="AF37" i="26" s="1"/>
  <c r="AF38" i="26" s="1"/>
  <c r="AF41" i="26" s="1"/>
  <c r="AL9" i="26"/>
  <c r="F9" i="26"/>
  <c r="F37" i="26" s="1"/>
  <c r="F38" i="26" s="1"/>
  <c r="F41" i="26" s="1"/>
  <c r="W9" i="26"/>
  <c r="W37" i="26" s="1"/>
  <c r="W38" i="26" s="1"/>
  <c r="W41" i="26" s="1"/>
  <c r="Z9" i="26"/>
  <c r="Z37" i="26" s="1"/>
  <c r="Z38" i="26" s="1"/>
  <c r="Z41" i="26" s="1"/>
  <c r="AH9" i="26"/>
  <c r="M9" i="26"/>
  <c r="M37" i="26" s="1"/>
  <c r="M38" i="26" s="1"/>
  <c r="M41" i="26" s="1"/>
  <c r="P9" i="26"/>
  <c r="P37" i="26" s="1"/>
  <c r="P38" i="26" s="1"/>
  <c r="P41" i="26" s="1"/>
  <c r="T9" i="26"/>
  <c r="T37" i="26" s="1"/>
  <c r="T38" i="26" s="1"/>
  <c r="T41" i="26" s="1"/>
  <c r="G9" i="26"/>
  <c r="G37" i="26" s="1"/>
  <c r="G38" i="26" s="1"/>
  <c r="G41" i="26" s="1"/>
  <c r="AM9" i="26"/>
  <c r="S9" i="26"/>
  <c r="S37" i="26" s="1"/>
  <c r="S38" i="26" s="1"/>
  <c r="S41" i="26" s="1"/>
  <c r="U9" i="26"/>
  <c r="U37" i="26" s="1"/>
  <c r="U38" i="26" s="1"/>
  <c r="U41" i="26" s="1"/>
  <c r="AC9" i="26"/>
  <c r="AC37" i="26" s="1"/>
  <c r="AC38" i="26" s="1"/>
  <c r="AC41" i="26" s="1"/>
  <c r="AN9" i="26"/>
  <c r="Y9" i="26"/>
  <c r="Y37" i="26" s="1"/>
  <c r="Y38" i="26" s="1"/>
  <c r="Y41" i="26" s="1"/>
  <c r="O9" i="26"/>
  <c r="O37" i="26" s="1"/>
  <c r="O38" i="26" s="1"/>
  <c r="O41" i="26" s="1"/>
  <c r="AO9" i="26"/>
  <c r="L9" i="26"/>
  <c r="L37" i="26" s="1"/>
  <c r="L38" i="26" s="1"/>
  <c r="L41" i="26" s="1"/>
  <c r="AJ9" i="26"/>
  <c r="AE9" i="26"/>
  <c r="AE37" i="26" s="1"/>
  <c r="AE38" i="26" s="1"/>
  <c r="AE41" i="26" s="1"/>
  <c r="H9" i="26"/>
  <c r="H37" i="26" s="1"/>
  <c r="H38" i="26" s="1"/>
  <c r="H41" i="26" s="1"/>
  <c r="J9" i="26"/>
  <c r="J37" i="26" s="1"/>
  <c r="J38" i="26" s="1"/>
  <c r="J41" i="26" s="1"/>
  <c r="D9" i="26"/>
  <c r="D37" i="26" s="1"/>
  <c r="D38" i="26" s="1"/>
  <c r="D41" i="26" s="1"/>
  <c r="V9" i="26"/>
  <c r="V37" i="26" s="1"/>
  <c r="V38" i="26" s="1"/>
  <c r="V41" i="26" s="1"/>
  <c r="AD9" i="27"/>
  <c r="AD37" i="27" s="1"/>
  <c r="AD38" i="27" s="1"/>
  <c r="AD41" i="27" s="1"/>
  <c r="I9" i="27"/>
  <c r="I37" i="27" s="1"/>
  <c r="I38" i="27" s="1"/>
  <c r="I41" i="27" s="1"/>
  <c r="R9" i="27"/>
  <c r="R37" i="27" s="1"/>
  <c r="R38" i="27" s="1"/>
  <c r="R41" i="27" s="1"/>
  <c r="Z9" i="27"/>
  <c r="Z37" i="27" s="1"/>
  <c r="Z38" i="27" s="1"/>
  <c r="Z41" i="27" s="1"/>
  <c r="K9" i="27"/>
  <c r="K37" i="27" s="1"/>
  <c r="K38" i="27" s="1"/>
  <c r="K41" i="27" s="1"/>
  <c r="O9" i="27"/>
  <c r="O37" i="27" s="1"/>
  <c r="O38" i="27" s="1"/>
  <c r="O41" i="27" s="1"/>
  <c r="AF9" i="27"/>
  <c r="AF37" i="27" s="1"/>
  <c r="AF38" i="27" s="1"/>
  <c r="AF41" i="27" s="1"/>
  <c r="S9" i="27"/>
  <c r="S37" i="27" s="1"/>
  <c r="S38" i="27" s="1"/>
  <c r="S41" i="27" s="1"/>
  <c r="AL9" i="27"/>
  <c r="AH9" i="27"/>
  <c r="G9" i="27"/>
  <c r="G37" i="27" s="1"/>
  <c r="G38" i="27" s="1"/>
  <c r="G41" i="27" s="1"/>
  <c r="J9" i="27"/>
  <c r="J37" i="27" s="1"/>
  <c r="J38" i="27" s="1"/>
  <c r="J41" i="27" s="1"/>
  <c r="H9" i="27"/>
  <c r="H37" i="27" s="1"/>
  <c r="H38" i="27" s="1"/>
  <c r="H41" i="27" s="1"/>
  <c r="U9" i="27"/>
  <c r="U37" i="27" s="1"/>
  <c r="U38" i="27" s="1"/>
  <c r="U41" i="27" s="1"/>
  <c r="AG9" i="27"/>
  <c r="AM9" i="27"/>
  <c r="AB9" i="27"/>
  <c r="AB37" i="27" s="1"/>
  <c r="AB38" i="27" s="1"/>
  <c r="AB41" i="27" s="1"/>
  <c r="AE9" i="27"/>
  <c r="AE37" i="27" s="1"/>
  <c r="AE38" i="27" s="1"/>
  <c r="AE41" i="27" s="1"/>
  <c r="E9" i="27"/>
  <c r="E37" i="27" s="1"/>
  <c r="E38" i="27" s="1"/>
  <c r="E41" i="27" s="1"/>
  <c r="Y9" i="27"/>
  <c r="Y37" i="27" s="1"/>
  <c r="Y38" i="27" s="1"/>
  <c r="Y41" i="27" s="1"/>
  <c r="V9" i="27"/>
  <c r="V37" i="27" s="1"/>
  <c r="V38" i="27" s="1"/>
  <c r="V41" i="27" s="1"/>
  <c r="AN9" i="27"/>
  <c r="N9" i="27"/>
  <c r="N37" i="27" s="1"/>
  <c r="N38" i="27" s="1"/>
  <c r="N41" i="27" s="1"/>
  <c r="Q9" i="27"/>
  <c r="Q37" i="27" s="1"/>
  <c r="Q38" i="27" s="1"/>
  <c r="Q41" i="27" s="1"/>
  <c r="C9" i="27"/>
  <c r="C37" i="27" s="1"/>
  <c r="C38" i="27" s="1"/>
  <c r="M9" i="27"/>
  <c r="M37" i="27" s="1"/>
  <c r="M38" i="27" s="1"/>
  <c r="M41" i="27" s="1"/>
  <c r="P9" i="27"/>
  <c r="P37" i="27" s="1"/>
  <c r="P38" i="27" s="1"/>
  <c r="P41" i="27" s="1"/>
  <c r="AO9" i="27"/>
  <c r="X9" i="27"/>
  <c r="X37" i="27" s="1"/>
  <c r="X38" i="27" s="1"/>
  <c r="X41" i="27" s="1"/>
  <c r="AC9" i="27"/>
  <c r="AC37" i="27" s="1"/>
  <c r="AC38" i="27" s="1"/>
  <c r="AC41" i="27" s="1"/>
  <c r="W9" i="27"/>
  <c r="W37" i="27" s="1"/>
  <c r="W38" i="27" s="1"/>
  <c r="W41" i="27" s="1"/>
  <c r="D9" i="27"/>
  <c r="D37" i="27" s="1"/>
  <c r="D38" i="27" s="1"/>
  <c r="D41" i="27" s="1"/>
  <c r="AA9" i="27"/>
  <c r="AA37" i="27" s="1"/>
  <c r="AA38" i="27" s="1"/>
  <c r="AA41" i="27" s="1"/>
  <c r="F9" i="27"/>
  <c r="F37" i="27" s="1"/>
  <c r="F38" i="27" s="1"/>
  <c r="F41" i="27" s="1"/>
  <c r="AJ9" i="27"/>
  <c r="L9" i="27"/>
  <c r="L37" i="27" s="1"/>
  <c r="L38" i="27" s="1"/>
  <c r="L41" i="27" s="1"/>
  <c r="AK9" i="27"/>
  <c r="T9" i="27"/>
  <c r="T37" i="27" s="1"/>
  <c r="T38" i="27" s="1"/>
  <c r="T41" i="27" s="1"/>
  <c r="AI9" i="27"/>
  <c r="D19" i="9"/>
  <c r="D20" i="9" s="1"/>
  <c r="E18" i="9"/>
  <c r="E11" i="9"/>
  <c r="E12" i="9" s="1"/>
  <c r="F10" i="9"/>
  <c r="E27" i="9"/>
  <c r="E28" i="9" s="1"/>
  <c r="F26" i="9"/>
  <c r="F11" i="10"/>
  <c r="F12" i="10" s="1"/>
  <c r="G74" i="10"/>
  <c r="F119" i="7"/>
  <c r="F120" i="7" s="1"/>
  <c r="F117" i="7"/>
  <c r="H102" i="5"/>
  <c r="G109" i="5"/>
  <c r="F76" i="7"/>
  <c r="F77" i="7" s="1"/>
  <c r="F74" i="7"/>
  <c r="G32" i="10"/>
  <c r="F7" i="10"/>
  <c r="F8" i="10" s="1"/>
  <c r="G200" i="10"/>
  <c r="F23" i="10"/>
  <c r="F24" i="10" s="1"/>
  <c r="F19" i="10"/>
  <c r="F20" i="10" s="1"/>
  <c r="G158" i="10"/>
  <c r="G116" i="10"/>
  <c r="F15" i="10"/>
  <c r="F16" i="10" s="1"/>
  <c r="H20" i="7"/>
  <c r="G63" i="7"/>
  <c r="G106" i="7"/>
  <c r="G33" i="7"/>
  <c r="G34" i="7" s="1"/>
  <c r="G31" i="7"/>
  <c r="AF23" i="10"/>
  <c r="AF24" i="10" s="1"/>
  <c r="E59" i="9"/>
  <c r="E60" i="9" s="1"/>
  <c r="F58" i="9"/>
  <c r="M81" i="9"/>
  <c r="U81" i="9"/>
  <c r="C73" i="9"/>
  <c r="C75" i="9" s="1"/>
  <c r="C76" i="9" s="1"/>
  <c r="D66" i="9"/>
  <c r="AH222" i="10"/>
  <c r="AG23" i="10"/>
  <c r="AG24" i="10" s="1"/>
  <c r="J73" i="9"/>
  <c r="S73" i="9"/>
  <c r="N81" i="9"/>
  <c r="M73" i="9"/>
  <c r="G51" i="9"/>
  <c r="G52" i="9" s="1"/>
  <c r="H50" i="9"/>
  <c r="C81" i="9"/>
  <c r="C83" i="9" s="1"/>
  <c r="C84" i="9" s="1"/>
  <c r="D74" i="9"/>
  <c r="I43" i="9"/>
  <c r="I44" i="9" s="1"/>
  <c r="J42" i="9"/>
  <c r="N89" i="9"/>
  <c r="F81" i="9"/>
  <c r="U73" i="9"/>
  <c r="F89" i="9"/>
  <c r="S81" i="9"/>
  <c r="E81" i="9"/>
  <c r="W81" i="9"/>
  <c r="D59" i="9"/>
  <c r="D60" i="9" s="1"/>
  <c r="E73" i="9"/>
  <c r="K81" i="9"/>
  <c r="V81" i="9"/>
  <c r="J35" i="9"/>
  <c r="J36" i="9" s="1"/>
  <c r="K34" i="9"/>
  <c r="P81" i="9"/>
  <c r="G89" i="9"/>
  <c r="R73" i="9"/>
  <c r="K73" i="9"/>
  <c r="AL14" i="26" l="1"/>
  <c r="AL20" i="26" s="1"/>
  <c r="AN14" i="27"/>
  <c r="AN20" i="27" s="1"/>
  <c r="AN14" i="26"/>
  <c r="AN20" i="26" s="1"/>
  <c r="C41" i="27"/>
  <c r="AO14" i="26"/>
  <c r="AO20" i="26" s="1"/>
  <c r="AM14" i="27"/>
  <c r="AM20" i="27" s="1"/>
  <c r="AO14" i="27"/>
  <c r="AO20" i="27" s="1"/>
  <c r="C41" i="26"/>
  <c r="AL14" i="27"/>
  <c r="AL20" i="27" s="1"/>
  <c r="AM14" i="26"/>
  <c r="AM20" i="26" s="1"/>
  <c r="F27" i="9"/>
  <c r="F28" i="9" s="1"/>
  <c r="G26" i="9"/>
  <c r="F11" i="9"/>
  <c r="F12" i="9" s="1"/>
  <c r="G10" i="9"/>
  <c r="E19" i="9"/>
  <c r="E20" i="9" s="1"/>
  <c r="F18" i="9"/>
  <c r="H116" i="10"/>
  <c r="G15" i="10"/>
  <c r="G16" i="10" s="1"/>
  <c r="G19" i="10"/>
  <c r="G20" i="10" s="1"/>
  <c r="H158" i="10"/>
  <c r="G119" i="7"/>
  <c r="G120" i="7" s="1"/>
  <c r="G117" i="7"/>
  <c r="G23" i="10"/>
  <c r="G24" i="10" s="1"/>
  <c r="H200" i="10"/>
  <c r="G76" i="7"/>
  <c r="G77" i="7" s="1"/>
  <c r="G74" i="7"/>
  <c r="H33" i="7"/>
  <c r="H34" i="7" s="1"/>
  <c r="H106" i="7"/>
  <c r="H63" i="7"/>
  <c r="H31" i="7"/>
  <c r="I20" i="7"/>
  <c r="G7" i="10"/>
  <c r="G8" i="10" s="1"/>
  <c r="H32" i="10"/>
  <c r="G11" i="10"/>
  <c r="G12" i="10" s="1"/>
  <c r="H74" i="10"/>
  <c r="H109" i="5"/>
  <c r="I102" i="5"/>
  <c r="E89" i="9"/>
  <c r="D67" i="9"/>
  <c r="D68" i="9" s="1"/>
  <c r="E66" i="9"/>
  <c r="U89" i="9"/>
  <c r="R89" i="9"/>
  <c r="L89" i="9"/>
  <c r="R81" i="9"/>
  <c r="T89" i="9"/>
  <c r="L81" i="9"/>
  <c r="O89" i="9"/>
  <c r="M97" i="9"/>
  <c r="K35" i="9"/>
  <c r="K36" i="9" s="1"/>
  <c r="L34" i="9"/>
  <c r="D75" i="9"/>
  <c r="D76" i="9" s="1"/>
  <c r="AI222" i="10"/>
  <c r="AH23" i="10"/>
  <c r="AH24" i="10" s="1"/>
  <c r="Q81" i="9"/>
  <c r="J89" i="9"/>
  <c r="E97" i="9"/>
  <c r="M89" i="9"/>
  <c r="I81" i="9"/>
  <c r="F59" i="9"/>
  <c r="F60" i="9" s="1"/>
  <c r="G58" i="9"/>
  <c r="J81" i="9"/>
  <c r="F97" i="9"/>
  <c r="V89" i="9"/>
  <c r="J43" i="9"/>
  <c r="J44" i="9" s="1"/>
  <c r="K42" i="9"/>
  <c r="H51" i="9"/>
  <c r="H52" i="9" s="1"/>
  <c r="I50" i="9"/>
  <c r="E74" i="9"/>
  <c r="D81" i="9"/>
  <c r="D89" i="9"/>
  <c r="T81" i="9"/>
  <c r="AM37" i="26" l="1"/>
  <c r="AM17" i="26"/>
  <c r="AM18" i="26" s="1"/>
  <c r="AH37" i="26"/>
  <c r="AK37" i="26"/>
  <c r="AH37" i="27"/>
  <c r="AI37" i="26"/>
  <c r="AK37" i="27"/>
  <c r="AN37" i="26"/>
  <c r="AN17" i="26"/>
  <c r="AN18" i="26" s="1"/>
  <c r="AG37" i="26"/>
  <c r="AO17" i="26"/>
  <c r="AO18" i="26" s="1"/>
  <c r="AO37" i="26"/>
  <c r="AJ37" i="26"/>
  <c r="AO37" i="27"/>
  <c r="AO17" i="27"/>
  <c r="AO18" i="27" s="1"/>
  <c r="AG37" i="27"/>
  <c r="AI37" i="27"/>
  <c r="AL37" i="27"/>
  <c r="AL17" i="27"/>
  <c r="AL18" i="27" s="1"/>
  <c r="AJ37" i="27"/>
  <c r="AM37" i="27"/>
  <c r="AM17" i="27"/>
  <c r="AM18" i="27" s="1"/>
  <c r="AN37" i="27"/>
  <c r="AN17" i="27"/>
  <c r="AN18" i="27" s="1"/>
  <c r="AL37" i="26"/>
  <c r="AL17" i="26"/>
  <c r="AL18" i="26" s="1"/>
  <c r="F19" i="9"/>
  <c r="F20" i="9" s="1"/>
  <c r="G18" i="9"/>
  <c r="G11" i="9"/>
  <c r="G12" i="9" s="1"/>
  <c r="H10" i="9"/>
  <c r="H26" i="9"/>
  <c r="G27" i="9"/>
  <c r="G28" i="9" s="1"/>
  <c r="H76" i="7"/>
  <c r="H77" i="7" s="1"/>
  <c r="H74" i="7"/>
  <c r="J102" i="5"/>
  <c r="I109" i="5"/>
  <c r="H23" i="10"/>
  <c r="H24" i="10" s="1"/>
  <c r="I200" i="10"/>
  <c r="H11" i="10"/>
  <c r="H12" i="10" s="1"/>
  <c r="I74" i="10"/>
  <c r="H7" i="10"/>
  <c r="H8" i="10" s="1"/>
  <c r="I32" i="10"/>
  <c r="I158" i="10"/>
  <c r="H19" i="10"/>
  <c r="H20" i="10" s="1"/>
  <c r="H119" i="7"/>
  <c r="H120" i="7" s="1"/>
  <c r="H117" i="7"/>
  <c r="I33" i="7"/>
  <c r="I34" i="7" s="1"/>
  <c r="I106" i="7"/>
  <c r="I63" i="7"/>
  <c r="I31" i="7"/>
  <c r="J20" i="7"/>
  <c r="H15" i="10"/>
  <c r="H16" i="10" s="1"/>
  <c r="I116" i="10"/>
  <c r="E105" i="9"/>
  <c r="H89" i="9"/>
  <c r="Q97" i="9"/>
  <c r="L97" i="9"/>
  <c r="L105" i="9"/>
  <c r="I97" i="9"/>
  <c r="S97" i="9"/>
  <c r="I51" i="9"/>
  <c r="I52" i="9" s="1"/>
  <c r="J50" i="9"/>
  <c r="G59" i="9"/>
  <c r="G60" i="9" s="1"/>
  <c r="H58" i="9"/>
  <c r="AJ222" i="10"/>
  <c r="AI23" i="10"/>
  <c r="AI24" i="10" s="1"/>
  <c r="T97" i="9"/>
  <c r="C97" i="9"/>
  <c r="C99" i="9" s="1"/>
  <c r="C100" i="9" s="1"/>
  <c r="D90" i="9"/>
  <c r="E90" i="9" s="1"/>
  <c r="N97" i="9"/>
  <c r="P89" i="9"/>
  <c r="K89" i="9"/>
  <c r="Q89" i="9"/>
  <c r="D97" i="9"/>
  <c r="S89" i="9"/>
  <c r="K97" i="9"/>
  <c r="C89" i="9"/>
  <c r="C91" i="9" s="1"/>
  <c r="C92" i="9" s="1"/>
  <c r="D82" i="9"/>
  <c r="E75" i="9"/>
  <c r="E76" i="9" s="1"/>
  <c r="F74" i="9"/>
  <c r="K43" i="9"/>
  <c r="K44" i="9" s="1"/>
  <c r="L42" i="9"/>
  <c r="U97" i="9"/>
  <c r="D105" i="9"/>
  <c r="E67" i="9"/>
  <c r="E68" i="9" s="1"/>
  <c r="F66" i="9"/>
  <c r="I89" i="9"/>
  <c r="L35" i="9"/>
  <c r="L36" i="9" s="1"/>
  <c r="M34" i="9"/>
  <c r="AG38" i="26" l="1"/>
  <c r="AG41" i="26" s="1"/>
  <c r="AH38" i="27"/>
  <c r="AH41" i="27" s="1"/>
  <c r="AJ38" i="27"/>
  <c r="AJ41" i="27" s="1"/>
  <c r="AO38" i="27"/>
  <c r="AO41" i="27" s="1"/>
  <c r="AN38" i="26"/>
  <c r="AN41" i="26" s="1"/>
  <c r="AK38" i="26"/>
  <c r="AK41" i="26" s="1"/>
  <c r="AG38" i="27"/>
  <c r="AG41" i="27" s="1"/>
  <c r="AL38" i="26"/>
  <c r="AL41" i="26" s="1"/>
  <c r="AL38" i="27"/>
  <c r="AL41" i="27" s="1"/>
  <c r="AJ38" i="26"/>
  <c r="AJ41" i="26" s="1"/>
  <c r="AK38" i="27"/>
  <c r="AK41" i="27" s="1"/>
  <c r="AH38" i="26"/>
  <c r="AH41" i="26" s="1"/>
  <c r="AM38" i="27"/>
  <c r="AM41" i="27" s="1"/>
  <c r="AI38" i="27"/>
  <c r="AI41" i="27" s="1"/>
  <c r="AO38" i="26"/>
  <c r="AO41" i="26" s="1"/>
  <c r="AN38" i="27"/>
  <c r="AN41" i="27" s="1"/>
  <c r="AI38" i="26"/>
  <c r="AI41" i="26" s="1"/>
  <c r="AM38" i="26"/>
  <c r="AM41" i="26" s="1"/>
  <c r="H27" i="9"/>
  <c r="H28" i="9" s="1"/>
  <c r="I26" i="9"/>
  <c r="H11" i="9"/>
  <c r="H12" i="9" s="1"/>
  <c r="I10" i="9"/>
  <c r="G19" i="9"/>
  <c r="G20" i="9" s="1"/>
  <c r="H18" i="9"/>
  <c r="J33" i="7"/>
  <c r="J34" i="7" s="1"/>
  <c r="J63" i="7"/>
  <c r="J106" i="7"/>
  <c r="K20" i="7"/>
  <c r="J31" i="7"/>
  <c r="I15" i="10"/>
  <c r="I16" i="10" s="1"/>
  <c r="J116" i="10"/>
  <c r="I76" i="7"/>
  <c r="I77" i="7" s="1"/>
  <c r="I74" i="7"/>
  <c r="J158" i="10"/>
  <c r="I19" i="10"/>
  <c r="I20" i="10" s="1"/>
  <c r="I119" i="7"/>
  <c r="I120" i="7" s="1"/>
  <c r="I117" i="7"/>
  <c r="I7" i="10"/>
  <c r="I8" i="10" s="1"/>
  <c r="J32" i="10"/>
  <c r="K102" i="5"/>
  <c r="J109" i="5"/>
  <c r="I23" i="10"/>
  <c r="I24" i="10" s="1"/>
  <c r="J200" i="10"/>
  <c r="I11" i="10"/>
  <c r="I12" i="10" s="1"/>
  <c r="J74" i="10"/>
  <c r="E91" i="9"/>
  <c r="E92" i="9" s="1"/>
  <c r="F90" i="9"/>
  <c r="R105" i="9"/>
  <c r="AK222" i="10"/>
  <c r="AJ23" i="10"/>
  <c r="AJ24" i="10" s="1"/>
  <c r="H105" i="9"/>
  <c r="R97" i="9"/>
  <c r="O97" i="9"/>
  <c r="C113" i="9"/>
  <c r="C115" i="9" s="1"/>
  <c r="C116" i="9" s="1"/>
  <c r="D106" i="9"/>
  <c r="E106" i="9" s="1"/>
  <c r="E107" i="9" s="1"/>
  <c r="E108" i="9" s="1"/>
  <c r="L43" i="9"/>
  <c r="L44" i="9" s="1"/>
  <c r="M42" i="9"/>
  <c r="D83" i="9"/>
  <c r="D84" i="9" s="1"/>
  <c r="E82" i="9"/>
  <c r="P97" i="9"/>
  <c r="H59" i="9"/>
  <c r="H60" i="9" s="1"/>
  <c r="I58" i="9"/>
  <c r="K113" i="9"/>
  <c r="K105" i="9"/>
  <c r="P105" i="9"/>
  <c r="J105" i="9"/>
  <c r="D91" i="9"/>
  <c r="D92" i="9" s="1"/>
  <c r="C105" i="9"/>
  <c r="C107" i="9" s="1"/>
  <c r="C108" i="9" s="1"/>
  <c r="D98" i="9"/>
  <c r="D113" i="9"/>
  <c r="M105" i="9"/>
  <c r="F75" i="9"/>
  <c r="F76" i="9" s="1"/>
  <c r="G74" i="9"/>
  <c r="M35" i="9"/>
  <c r="M36" i="9" s="1"/>
  <c r="N34" i="9"/>
  <c r="F67" i="9"/>
  <c r="F68" i="9" s="1"/>
  <c r="G66" i="9"/>
  <c r="H97" i="9"/>
  <c r="T105" i="9"/>
  <c r="J97" i="9"/>
  <c r="S105" i="9"/>
  <c r="J51" i="9"/>
  <c r="J52" i="9" s="1"/>
  <c r="K50" i="9"/>
  <c r="G97" i="9"/>
  <c r="B47" i="27" l="1"/>
  <c r="C47" i="27" s="1"/>
  <c r="D47" i="27" s="1"/>
  <c r="E47" i="27" s="1"/>
  <c r="F47" i="27" s="1"/>
  <c r="G47" i="27" s="1"/>
  <c r="H47" i="27" s="1"/>
  <c r="I47" i="27" s="1"/>
  <c r="J47" i="27" s="1"/>
  <c r="K47" i="27" s="1"/>
  <c r="L47" i="27" s="1"/>
  <c r="F25" i="27"/>
  <c r="B47" i="26"/>
  <c r="C47" i="26" s="1"/>
  <c r="D47" i="26" s="1"/>
  <c r="E47" i="26" s="1"/>
  <c r="F47" i="26" s="1"/>
  <c r="G47" i="26" s="1"/>
  <c r="H47" i="26" s="1"/>
  <c r="I47" i="26" s="1"/>
  <c r="J47" i="26" s="1"/>
  <c r="K47" i="26" s="1"/>
  <c r="L47" i="26" s="1"/>
  <c r="F25" i="26"/>
  <c r="I18" i="9"/>
  <c r="H19" i="9"/>
  <c r="H20" i="9" s="1"/>
  <c r="J10" i="9"/>
  <c r="I11" i="9"/>
  <c r="I12" i="9" s="1"/>
  <c r="I27" i="9"/>
  <c r="I28" i="9" s="1"/>
  <c r="J26" i="9"/>
  <c r="K32" i="10"/>
  <c r="J7" i="10"/>
  <c r="J8" i="10" s="1"/>
  <c r="J23" i="10"/>
  <c r="J24" i="10" s="1"/>
  <c r="K200" i="10"/>
  <c r="K33" i="7"/>
  <c r="K34" i="7" s="1"/>
  <c r="K63" i="7"/>
  <c r="K106" i="7"/>
  <c r="L20" i="7"/>
  <c r="K31" i="7"/>
  <c r="J19" i="10"/>
  <c r="J20" i="10" s="1"/>
  <c r="K158" i="10"/>
  <c r="J119" i="7"/>
  <c r="J120" i="7" s="1"/>
  <c r="J117" i="7"/>
  <c r="K116" i="10"/>
  <c r="J15" i="10"/>
  <c r="J16" i="10" s="1"/>
  <c r="J76" i="7"/>
  <c r="J77" i="7" s="1"/>
  <c r="J74" i="7"/>
  <c r="J11" i="10"/>
  <c r="J12" i="10" s="1"/>
  <c r="K74" i="10"/>
  <c r="L102" i="5"/>
  <c r="K109" i="5"/>
  <c r="K51" i="9"/>
  <c r="K52" i="9" s="1"/>
  <c r="L50" i="9"/>
  <c r="I113" i="9"/>
  <c r="I59" i="9"/>
  <c r="I60" i="9" s="1"/>
  <c r="J58" i="9"/>
  <c r="Q113" i="9"/>
  <c r="S113" i="9"/>
  <c r="D114" i="9"/>
  <c r="C121" i="9"/>
  <c r="C123" i="9" s="1"/>
  <c r="C124" i="9" s="1"/>
  <c r="AL222" i="10"/>
  <c r="AK23" i="10"/>
  <c r="AK24" i="10" s="1"/>
  <c r="I105" i="9"/>
  <c r="G113" i="9"/>
  <c r="G67" i="9"/>
  <c r="G68" i="9" s="1"/>
  <c r="H66" i="9"/>
  <c r="D99" i="9"/>
  <c r="D100" i="9" s="1"/>
  <c r="E98" i="9"/>
  <c r="O113" i="9"/>
  <c r="Q105" i="9"/>
  <c r="F91" i="9"/>
  <c r="F92" i="9" s="1"/>
  <c r="G90" i="9"/>
  <c r="J121" i="9"/>
  <c r="N105" i="9"/>
  <c r="R113" i="9"/>
  <c r="F105" i="9"/>
  <c r="G105" i="9"/>
  <c r="N35" i="9"/>
  <c r="N36" i="9" s="1"/>
  <c r="O34" i="9"/>
  <c r="L113" i="9"/>
  <c r="O105" i="9"/>
  <c r="G75" i="9"/>
  <c r="G76" i="9" s="1"/>
  <c r="H74" i="9"/>
  <c r="J113" i="9"/>
  <c r="E83" i="9"/>
  <c r="E84" i="9" s="1"/>
  <c r="F82" i="9"/>
  <c r="M43" i="9"/>
  <c r="M44" i="9" s="1"/>
  <c r="N42" i="9"/>
  <c r="D107" i="9"/>
  <c r="D108" i="9" s="1"/>
  <c r="J27" i="9" l="1"/>
  <c r="J28" i="9" s="1"/>
  <c r="K26" i="9"/>
  <c r="J11" i="9"/>
  <c r="J12" i="9" s="1"/>
  <c r="K10" i="9"/>
  <c r="I19" i="9"/>
  <c r="I20" i="9" s="1"/>
  <c r="J18" i="9"/>
  <c r="K23" i="10"/>
  <c r="K24" i="10" s="1"/>
  <c r="L200" i="10"/>
  <c r="K19" i="10"/>
  <c r="K20" i="10" s="1"/>
  <c r="L158" i="10"/>
  <c r="K119" i="7"/>
  <c r="K120" i="7" s="1"/>
  <c r="K117" i="7"/>
  <c r="M102" i="5"/>
  <c r="L109" i="5"/>
  <c r="L116" i="10"/>
  <c r="K15" i="10"/>
  <c r="K16" i="10" s="1"/>
  <c r="K76" i="7"/>
  <c r="K77" i="7" s="1"/>
  <c r="K74" i="7"/>
  <c r="L74" i="10"/>
  <c r="K11" i="10"/>
  <c r="K12" i="10" s="1"/>
  <c r="L33" i="7"/>
  <c r="L34" i="7" s="1"/>
  <c r="L106" i="7"/>
  <c r="L63" i="7"/>
  <c r="M20" i="7"/>
  <c r="L31" i="7"/>
  <c r="C5" i="7"/>
  <c r="K7" i="10"/>
  <c r="K8" i="10" s="1"/>
  <c r="L32" i="10"/>
  <c r="F113" i="9"/>
  <c r="AM222" i="10"/>
  <c r="AL23" i="10"/>
  <c r="AL24" i="10" s="1"/>
  <c r="F83" i="9"/>
  <c r="F84" i="9" s="1"/>
  <c r="G82" i="9"/>
  <c r="D115" i="9"/>
  <c r="D116" i="9" s="1"/>
  <c r="K121" i="9"/>
  <c r="F106" i="9"/>
  <c r="G106" i="9" s="1"/>
  <c r="E113" i="9"/>
  <c r="G91" i="9"/>
  <c r="G92" i="9" s="1"/>
  <c r="H90" i="9"/>
  <c r="N121" i="9"/>
  <c r="F121" i="9"/>
  <c r="J59" i="9"/>
  <c r="J60" i="9" s="1"/>
  <c r="K58" i="9"/>
  <c r="L51" i="9"/>
  <c r="L52" i="9" s="1"/>
  <c r="M50" i="9"/>
  <c r="I121" i="9"/>
  <c r="H75" i="9"/>
  <c r="H76" i="9" s="1"/>
  <c r="I74" i="9"/>
  <c r="Q121" i="9"/>
  <c r="M47" i="26"/>
  <c r="O35" i="9"/>
  <c r="O36" i="9" s="1"/>
  <c r="P34" i="9"/>
  <c r="E99" i="9"/>
  <c r="E100" i="9" s="1"/>
  <c r="F98" i="9"/>
  <c r="H113" i="9"/>
  <c r="R121" i="9"/>
  <c r="H121" i="9"/>
  <c r="M47" i="27"/>
  <c r="H67" i="9"/>
  <c r="H68" i="9" s="1"/>
  <c r="I66" i="9"/>
  <c r="P121" i="9"/>
  <c r="M113" i="9"/>
  <c r="I129" i="9"/>
  <c r="N113" i="9"/>
  <c r="P113" i="9"/>
  <c r="N43" i="9"/>
  <c r="N44" i="9" s="1"/>
  <c r="O42" i="9"/>
  <c r="J19" i="9" l="1"/>
  <c r="J20" i="9" s="1"/>
  <c r="K18" i="9"/>
  <c r="L10" i="9"/>
  <c r="K11" i="9"/>
  <c r="K12" i="9" s="1"/>
  <c r="K27" i="9"/>
  <c r="K28" i="9" s="1"/>
  <c r="L26" i="9"/>
  <c r="C48" i="7"/>
  <c r="C91" i="7"/>
  <c r="M106" i="7"/>
  <c r="M63" i="7"/>
  <c r="M33" i="7"/>
  <c r="M34" i="7" s="1"/>
  <c r="N20" i="7"/>
  <c r="M31" i="7"/>
  <c r="L19" i="10"/>
  <c r="L20" i="10" s="1"/>
  <c r="M158" i="10"/>
  <c r="M74" i="10"/>
  <c r="L11" i="10"/>
  <c r="L12" i="10" s="1"/>
  <c r="L76" i="7"/>
  <c r="L77" i="7" s="1"/>
  <c r="L74" i="7"/>
  <c r="L15" i="10"/>
  <c r="L16" i="10" s="1"/>
  <c r="M116" i="10"/>
  <c r="L119" i="7"/>
  <c r="L120" i="7" s="1"/>
  <c r="L117" i="7"/>
  <c r="M200" i="10"/>
  <c r="L23" i="10"/>
  <c r="L24" i="10" s="1"/>
  <c r="M32" i="10"/>
  <c r="L7" i="10"/>
  <c r="L8" i="10" s="1"/>
  <c r="N102" i="5"/>
  <c r="M109" i="5"/>
  <c r="E121" i="9"/>
  <c r="G129" i="9"/>
  <c r="G107" i="9"/>
  <c r="G108" i="9" s="1"/>
  <c r="H106" i="9"/>
  <c r="K59" i="9"/>
  <c r="K60" i="9" s="1"/>
  <c r="L58" i="9"/>
  <c r="P35" i="9"/>
  <c r="P36" i="9" s="1"/>
  <c r="Q34" i="9"/>
  <c r="F107" i="9"/>
  <c r="F108" i="9" s="1"/>
  <c r="N47" i="27"/>
  <c r="P129" i="9"/>
  <c r="E114" i="9"/>
  <c r="D121" i="9"/>
  <c r="O43" i="9"/>
  <c r="O44" i="9" s="1"/>
  <c r="P42" i="9"/>
  <c r="L121" i="9"/>
  <c r="Q129" i="9"/>
  <c r="H129" i="9"/>
  <c r="M129" i="9"/>
  <c r="G83" i="9"/>
  <c r="G84" i="9" s="1"/>
  <c r="H82" i="9"/>
  <c r="E129" i="9"/>
  <c r="O121" i="9"/>
  <c r="F99" i="9"/>
  <c r="F100" i="9" s="1"/>
  <c r="G98" i="9"/>
  <c r="H91" i="9"/>
  <c r="H92" i="9" s="1"/>
  <c r="I90" i="9"/>
  <c r="J129" i="9"/>
  <c r="M51" i="9"/>
  <c r="M52" i="9" s="1"/>
  <c r="N50" i="9"/>
  <c r="I75" i="9"/>
  <c r="I76" i="9" s="1"/>
  <c r="J74" i="9"/>
  <c r="H137" i="9"/>
  <c r="O129" i="9"/>
  <c r="I67" i="9"/>
  <c r="I68" i="9" s="1"/>
  <c r="J66" i="9"/>
  <c r="G121" i="9"/>
  <c r="N47" i="26"/>
  <c r="M121" i="9"/>
  <c r="AN222" i="10"/>
  <c r="AN23" i="10" s="1"/>
  <c r="AN24" i="10" s="1"/>
  <c r="AM23" i="10"/>
  <c r="AM24" i="10" s="1"/>
  <c r="M26" i="9" l="1"/>
  <c r="L27" i="9"/>
  <c r="L28" i="9" s="1"/>
  <c r="L11" i="9"/>
  <c r="L12" i="9" s="1"/>
  <c r="M10" i="9"/>
  <c r="K19" i="9"/>
  <c r="K20" i="9" s="1"/>
  <c r="L18" i="9"/>
  <c r="N200" i="10"/>
  <c r="M23" i="10"/>
  <c r="M24" i="10" s="1"/>
  <c r="M7" i="10"/>
  <c r="M8" i="10" s="1"/>
  <c r="N32" i="10"/>
  <c r="M15" i="10"/>
  <c r="M16" i="10" s="1"/>
  <c r="N116" i="10"/>
  <c r="N33" i="7"/>
  <c r="N34" i="7" s="1"/>
  <c r="O20" i="7"/>
  <c r="N63" i="7"/>
  <c r="N106" i="7"/>
  <c r="N31" i="7"/>
  <c r="M76" i="7"/>
  <c r="M77" i="7" s="1"/>
  <c r="M74" i="7"/>
  <c r="M119" i="7"/>
  <c r="M120" i="7" s="1"/>
  <c r="M117" i="7"/>
  <c r="M11" i="10"/>
  <c r="M12" i="10" s="1"/>
  <c r="N74" i="10"/>
  <c r="N109" i="5"/>
  <c r="O102" i="5"/>
  <c r="N158" i="10"/>
  <c r="M19" i="10"/>
  <c r="M20" i="10" s="1"/>
  <c r="Q35" i="9"/>
  <c r="Q36" i="9" s="1"/>
  <c r="R34" i="9"/>
  <c r="H83" i="9"/>
  <c r="H84" i="9" s="1"/>
  <c r="I82" i="9"/>
  <c r="D129" i="9"/>
  <c r="I137" i="9"/>
  <c r="L137" i="9"/>
  <c r="L59" i="9"/>
  <c r="L60" i="9" s="1"/>
  <c r="M58" i="9"/>
  <c r="C129" i="9"/>
  <c r="C131" i="9" s="1"/>
  <c r="C132" i="9" s="1"/>
  <c r="D122" i="9"/>
  <c r="F137" i="9"/>
  <c r="E115" i="9"/>
  <c r="E116" i="9" s="1"/>
  <c r="J67" i="9"/>
  <c r="J68" i="9" s="1"/>
  <c r="K66" i="9"/>
  <c r="N129" i="9"/>
  <c r="O137" i="9"/>
  <c r="J75" i="9"/>
  <c r="J76" i="9" s="1"/>
  <c r="K74" i="9"/>
  <c r="K129" i="9"/>
  <c r="G99" i="9"/>
  <c r="G100" i="9" s="1"/>
  <c r="H98" i="9"/>
  <c r="P137" i="9"/>
  <c r="P43" i="9"/>
  <c r="P44" i="9" s="1"/>
  <c r="Q42" i="9"/>
  <c r="O47" i="27"/>
  <c r="H107" i="9"/>
  <c r="H108" i="9" s="1"/>
  <c r="I106" i="9"/>
  <c r="L129" i="9"/>
  <c r="F129" i="9"/>
  <c r="F114" i="9"/>
  <c r="N137" i="9"/>
  <c r="I91" i="9"/>
  <c r="I92" i="9" s="1"/>
  <c r="J90" i="9"/>
  <c r="O47" i="26"/>
  <c r="G145" i="9"/>
  <c r="N51" i="9"/>
  <c r="N52" i="9" s="1"/>
  <c r="O50" i="9"/>
  <c r="D137" i="9"/>
  <c r="G137" i="9"/>
  <c r="M18" i="9" l="1"/>
  <c r="L19" i="9"/>
  <c r="L20" i="9" s="1"/>
  <c r="M11" i="9"/>
  <c r="M12" i="9" s="1"/>
  <c r="N10" i="9"/>
  <c r="M27" i="9"/>
  <c r="M28" i="9" s="1"/>
  <c r="N26" i="9"/>
  <c r="N19" i="10"/>
  <c r="N20" i="10" s="1"/>
  <c r="O158" i="10"/>
  <c r="O109" i="5"/>
  <c r="P102" i="5"/>
  <c r="N7" i="10"/>
  <c r="N8" i="10" s="1"/>
  <c r="O32" i="10"/>
  <c r="N15" i="10"/>
  <c r="N16" i="10" s="1"/>
  <c r="O116" i="10"/>
  <c r="N119" i="7"/>
  <c r="N120" i="7" s="1"/>
  <c r="N117" i="7"/>
  <c r="N11" i="10"/>
  <c r="N12" i="10" s="1"/>
  <c r="O74" i="10"/>
  <c r="N76" i="7"/>
  <c r="N77" i="7" s="1"/>
  <c r="N74" i="7"/>
  <c r="P20" i="7"/>
  <c r="O63" i="7"/>
  <c r="O106" i="7"/>
  <c r="O33" i="7"/>
  <c r="O34" i="7" s="1"/>
  <c r="O31" i="7"/>
  <c r="N23" i="10"/>
  <c r="N24" i="10" s="1"/>
  <c r="O200" i="10"/>
  <c r="H99" i="9"/>
  <c r="H100" i="9" s="1"/>
  <c r="I98" i="9"/>
  <c r="I83" i="9"/>
  <c r="I84" i="9" s="1"/>
  <c r="J82" i="9"/>
  <c r="F153" i="9"/>
  <c r="M145" i="9"/>
  <c r="F145" i="9"/>
  <c r="K137" i="9"/>
  <c r="N145" i="9"/>
  <c r="R35" i="9"/>
  <c r="R36" i="9" s="1"/>
  <c r="S34" i="9"/>
  <c r="K75" i="9"/>
  <c r="K76" i="9" s="1"/>
  <c r="L74" i="9"/>
  <c r="M137" i="9"/>
  <c r="E145" i="9"/>
  <c r="M59" i="9"/>
  <c r="M60" i="9" s="1"/>
  <c r="N58" i="9"/>
  <c r="O51" i="9"/>
  <c r="O52" i="9" s="1"/>
  <c r="P50" i="9"/>
  <c r="J91" i="9"/>
  <c r="J92" i="9" s="1"/>
  <c r="K90" i="9"/>
  <c r="D123" i="9"/>
  <c r="D124" i="9" s="1"/>
  <c r="H145" i="9"/>
  <c r="I107" i="9"/>
  <c r="I108" i="9" s="1"/>
  <c r="J106" i="9"/>
  <c r="O145" i="9"/>
  <c r="J137" i="9"/>
  <c r="D130" i="9"/>
  <c r="C137" i="9"/>
  <c r="C139" i="9" s="1"/>
  <c r="C140" i="9" s="1"/>
  <c r="Q43" i="9"/>
  <c r="Q44" i="9" s="1"/>
  <c r="R42" i="9"/>
  <c r="P47" i="26"/>
  <c r="D138" i="9"/>
  <c r="C145" i="9"/>
  <c r="C147" i="9" s="1"/>
  <c r="C148" i="9" s="1"/>
  <c r="F115" i="9"/>
  <c r="F116" i="9" s="1"/>
  <c r="G114" i="9"/>
  <c r="K67" i="9"/>
  <c r="K68" i="9" s="1"/>
  <c r="L66" i="9"/>
  <c r="K145" i="9"/>
  <c r="E122" i="9"/>
  <c r="E137" i="9"/>
  <c r="P47" i="27"/>
  <c r="O10" i="9" l="1"/>
  <c r="N11" i="9"/>
  <c r="N12" i="9" s="1"/>
  <c r="N27" i="9"/>
  <c r="N28" i="9" s="1"/>
  <c r="O26" i="9"/>
  <c r="M19" i="9"/>
  <c r="M20" i="9" s="1"/>
  <c r="N18" i="9"/>
  <c r="P74" i="10"/>
  <c r="O11" i="10"/>
  <c r="O12" i="10" s="1"/>
  <c r="P32" i="10"/>
  <c r="O7" i="10"/>
  <c r="O8" i="10" s="1"/>
  <c r="O119" i="7"/>
  <c r="O120" i="7" s="1"/>
  <c r="O117" i="7"/>
  <c r="O76" i="7"/>
  <c r="O77" i="7" s="1"/>
  <c r="O74" i="7"/>
  <c r="P63" i="7"/>
  <c r="P33" i="7"/>
  <c r="P34" i="7" s="1"/>
  <c r="P106" i="7"/>
  <c r="Q20" i="7"/>
  <c r="P31" i="7"/>
  <c r="P158" i="10"/>
  <c r="O19" i="10"/>
  <c r="O20" i="10" s="1"/>
  <c r="Q102" i="5"/>
  <c r="P109" i="5"/>
  <c r="O23" i="10"/>
  <c r="O24" i="10" s="1"/>
  <c r="P200" i="10"/>
  <c r="O15" i="10"/>
  <c r="O16" i="10" s="1"/>
  <c r="P116" i="10"/>
  <c r="J83" i="9"/>
  <c r="J84" i="9" s="1"/>
  <c r="K82" i="9"/>
  <c r="E138" i="9"/>
  <c r="D145" i="9"/>
  <c r="L67" i="9"/>
  <c r="L68" i="9" s="1"/>
  <c r="M66" i="9"/>
  <c r="D139" i="9"/>
  <c r="D140" i="9" s="1"/>
  <c r="E153" i="9"/>
  <c r="Q47" i="27"/>
  <c r="D131" i="9"/>
  <c r="D132" i="9" s="1"/>
  <c r="E130" i="9"/>
  <c r="L75" i="9"/>
  <c r="L76" i="9" s="1"/>
  <c r="M74" i="9"/>
  <c r="J145" i="9"/>
  <c r="J107" i="9"/>
  <c r="J108" i="9" s="1"/>
  <c r="K106" i="9"/>
  <c r="D153" i="9"/>
  <c r="L145" i="9"/>
  <c r="I99" i="9"/>
  <c r="I100" i="9" s="1"/>
  <c r="J98" i="9"/>
  <c r="Q47" i="26"/>
  <c r="G115" i="9"/>
  <c r="G116" i="9" s="1"/>
  <c r="H114" i="9"/>
  <c r="I145" i="9"/>
  <c r="M153" i="9"/>
  <c r="G153" i="9"/>
  <c r="N59" i="9"/>
  <c r="N60" i="9" s="1"/>
  <c r="O58" i="9"/>
  <c r="S35" i="9"/>
  <c r="S36" i="9" s="1"/>
  <c r="T34" i="9"/>
  <c r="L153" i="9"/>
  <c r="E161" i="9"/>
  <c r="P51" i="9"/>
  <c r="P52" i="9" s="1"/>
  <c r="Q50" i="9"/>
  <c r="E123" i="9"/>
  <c r="E124" i="9" s="1"/>
  <c r="F122" i="9"/>
  <c r="J153" i="9"/>
  <c r="R43" i="9"/>
  <c r="R44" i="9" s="1"/>
  <c r="S42" i="9"/>
  <c r="N153" i="9"/>
  <c r="K91" i="9"/>
  <c r="K92" i="9" s="1"/>
  <c r="L90" i="9"/>
  <c r="O27" i="9" l="1"/>
  <c r="O28" i="9" s="1"/>
  <c r="P26" i="9"/>
  <c r="N19" i="9"/>
  <c r="N20" i="9" s="1"/>
  <c r="O18" i="9"/>
  <c r="P10" i="9"/>
  <c r="O11" i="9"/>
  <c r="O12" i="9" s="1"/>
  <c r="Q200" i="10"/>
  <c r="P23" i="10"/>
  <c r="P24" i="10" s="1"/>
  <c r="P119" i="7"/>
  <c r="P120" i="7" s="1"/>
  <c r="P117" i="7"/>
  <c r="Q32" i="10"/>
  <c r="P7" i="10"/>
  <c r="P8" i="10" s="1"/>
  <c r="P76" i="7"/>
  <c r="P77" i="7" s="1"/>
  <c r="P74" i="7"/>
  <c r="P11" i="10"/>
  <c r="P12" i="10" s="1"/>
  <c r="Q74" i="10"/>
  <c r="R102" i="5"/>
  <c r="Q109" i="5"/>
  <c r="Q33" i="7"/>
  <c r="Q34" i="7" s="1"/>
  <c r="Q63" i="7"/>
  <c r="Q106" i="7"/>
  <c r="R20" i="7"/>
  <c r="Q31" i="7"/>
  <c r="P15" i="10"/>
  <c r="P16" i="10" s="1"/>
  <c r="Q116" i="10"/>
  <c r="Q158" i="10"/>
  <c r="P19" i="10"/>
  <c r="P20" i="10" s="1"/>
  <c r="C161" i="9"/>
  <c r="C163" i="9" s="1"/>
  <c r="C164" i="9" s="1"/>
  <c r="D154" i="9"/>
  <c r="E154" i="9" s="1"/>
  <c r="S43" i="9"/>
  <c r="S44" i="9" s="1"/>
  <c r="T42" i="9"/>
  <c r="K83" i="9"/>
  <c r="K84" i="9" s="1"/>
  <c r="L82" i="9"/>
  <c r="L91" i="9"/>
  <c r="L92" i="9" s="1"/>
  <c r="M90" i="9"/>
  <c r="Q51" i="9"/>
  <c r="Q52" i="9" s="1"/>
  <c r="R50" i="9"/>
  <c r="O59" i="9"/>
  <c r="O60" i="9" s="1"/>
  <c r="P58" i="9"/>
  <c r="H153" i="9"/>
  <c r="J99" i="9"/>
  <c r="J100" i="9" s="1"/>
  <c r="K98" i="9"/>
  <c r="M67" i="9"/>
  <c r="M68" i="9" s="1"/>
  <c r="N66" i="9"/>
  <c r="F123" i="9"/>
  <c r="F124" i="9" s="1"/>
  <c r="G122" i="9"/>
  <c r="T35" i="9"/>
  <c r="T36" i="9" s="1"/>
  <c r="U34" i="9"/>
  <c r="M75" i="9"/>
  <c r="M76" i="9" s="1"/>
  <c r="N74" i="9"/>
  <c r="I161" i="9"/>
  <c r="D169" i="9"/>
  <c r="F161" i="9"/>
  <c r="K107" i="9"/>
  <c r="K108" i="9" s="1"/>
  <c r="L106" i="9"/>
  <c r="I153" i="9"/>
  <c r="E131" i="9"/>
  <c r="E132" i="9" s="1"/>
  <c r="F130" i="9"/>
  <c r="R47" i="27"/>
  <c r="C153" i="9"/>
  <c r="C155" i="9" s="1"/>
  <c r="C156" i="9" s="1"/>
  <c r="D146" i="9"/>
  <c r="R47" i="26"/>
  <c r="M161" i="9"/>
  <c r="K161" i="9"/>
  <c r="L161" i="9"/>
  <c r="H115" i="9"/>
  <c r="H116" i="9" s="1"/>
  <c r="I114" i="9"/>
  <c r="K153" i="9"/>
  <c r="D161" i="9"/>
  <c r="E139" i="9"/>
  <c r="E140" i="9" s="1"/>
  <c r="F138" i="9"/>
  <c r="P27" i="9" l="1"/>
  <c r="P28" i="9" s="1"/>
  <c r="Q26" i="9"/>
  <c r="P11" i="9"/>
  <c r="P12" i="9" s="1"/>
  <c r="Q10" i="9"/>
  <c r="O19" i="9"/>
  <c r="O20" i="9" s="1"/>
  <c r="P18" i="9"/>
  <c r="R33" i="7"/>
  <c r="R34" i="7" s="1"/>
  <c r="R63" i="7"/>
  <c r="R106" i="7"/>
  <c r="S20" i="7"/>
  <c r="R31" i="7"/>
  <c r="Q119" i="7"/>
  <c r="Q120" i="7" s="1"/>
  <c r="Q117" i="7"/>
  <c r="Q23" i="10"/>
  <c r="Q24" i="10" s="1"/>
  <c r="R200" i="10"/>
  <c r="R23" i="10" s="1"/>
  <c r="R24" i="10" s="1"/>
  <c r="R109" i="5"/>
  <c r="S102" i="5"/>
  <c r="Q76" i="7"/>
  <c r="Q77" i="7" s="1"/>
  <c r="Q74" i="7"/>
  <c r="R74" i="10"/>
  <c r="R11" i="10" s="1"/>
  <c r="R12" i="10" s="1"/>
  <c r="Q11" i="10"/>
  <c r="Q12" i="10" s="1"/>
  <c r="Q19" i="10"/>
  <c r="Q20" i="10" s="1"/>
  <c r="R158" i="10"/>
  <c r="R19" i="10" s="1"/>
  <c r="R20" i="10" s="1"/>
  <c r="R116" i="10"/>
  <c r="R15" i="10" s="1"/>
  <c r="R16" i="10" s="1"/>
  <c r="Q15" i="10"/>
  <c r="Q16" i="10" s="1"/>
  <c r="Q7" i="10"/>
  <c r="Q8" i="10" s="1"/>
  <c r="R32" i="10"/>
  <c r="R7" i="10" s="1"/>
  <c r="R8" i="10" s="1"/>
  <c r="I115" i="9"/>
  <c r="I116" i="9" s="1"/>
  <c r="J114" i="9"/>
  <c r="H161" i="9"/>
  <c r="E155" i="9"/>
  <c r="E156" i="9" s="1"/>
  <c r="F154" i="9"/>
  <c r="C169" i="9"/>
  <c r="C171" i="9" s="1"/>
  <c r="C172" i="9" s="1"/>
  <c r="D162" i="9"/>
  <c r="L107" i="9"/>
  <c r="L108" i="9" s="1"/>
  <c r="M106" i="9"/>
  <c r="R51" i="9"/>
  <c r="R52" i="9" s="1"/>
  <c r="S50" i="9"/>
  <c r="T43" i="9"/>
  <c r="T44" i="9" s="1"/>
  <c r="U42" i="9"/>
  <c r="E169" i="9"/>
  <c r="C177" i="9"/>
  <c r="C179" i="9" s="1"/>
  <c r="C180" i="9" s="1"/>
  <c r="D170" i="9"/>
  <c r="J169" i="9"/>
  <c r="S47" i="27"/>
  <c r="H169" i="9"/>
  <c r="F139" i="9"/>
  <c r="F140" i="9" s="1"/>
  <c r="G138" i="9"/>
  <c r="U35" i="9"/>
  <c r="U36" i="9" s="1"/>
  <c r="V34" i="9"/>
  <c r="L83" i="9"/>
  <c r="L84" i="9" s="1"/>
  <c r="M82" i="9"/>
  <c r="K169" i="9"/>
  <c r="K99" i="9"/>
  <c r="K100" i="9" s="1"/>
  <c r="L98" i="9"/>
  <c r="S47" i="26"/>
  <c r="N67" i="9"/>
  <c r="N68" i="9" s="1"/>
  <c r="O66" i="9"/>
  <c r="D147" i="9"/>
  <c r="D148" i="9" s="1"/>
  <c r="E146" i="9"/>
  <c r="N75" i="9"/>
  <c r="N76" i="9" s="1"/>
  <c r="O74" i="9"/>
  <c r="M91" i="9"/>
  <c r="M92" i="9" s="1"/>
  <c r="N90" i="9"/>
  <c r="P59" i="9"/>
  <c r="P60" i="9" s="1"/>
  <c r="Q58" i="9"/>
  <c r="G123" i="9"/>
  <c r="G124" i="9" s="1"/>
  <c r="H122" i="9"/>
  <c r="F131" i="9"/>
  <c r="F132" i="9" s="1"/>
  <c r="G130" i="9"/>
  <c r="J161" i="9"/>
  <c r="L169" i="9"/>
  <c r="G161" i="9"/>
  <c r="D155" i="9"/>
  <c r="D156" i="9" s="1"/>
  <c r="P19" i="9" l="1"/>
  <c r="P20" i="9" s="1"/>
  <c r="Q18" i="9"/>
  <c r="Q11" i="9"/>
  <c r="Q12" i="9" s="1"/>
  <c r="R10" i="9"/>
  <c r="Q27" i="9"/>
  <c r="Q28" i="9" s="1"/>
  <c r="R26" i="9"/>
  <c r="N2" i="10"/>
  <c r="N3" i="10" s="1"/>
  <c r="F29" i="5" s="1"/>
  <c r="F7" i="5" s="1"/>
  <c r="F8" i="5" s="1"/>
  <c r="O2" i="10"/>
  <c r="O3" i="10" s="1"/>
  <c r="G29" i="5" s="1"/>
  <c r="G21" i="5" s="1"/>
  <c r="G22" i="5" s="1"/>
  <c r="G23" i="5" s="1"/>
  <c r="G24" i="5" s="1"/>
  <c r="K2" i="10"/>
  <c r="K3" i="10" s="1"/>
  <c r="C29" i="5" s="1"/>
  <c r="C7" i="5" s="1"/>
  <c r="C8" i="5" s="1"/>
  <c r="M2" i="10"/>
  <c r="M3" i="10" s="1"/>
  <c r="E29" i="5" s="1"/>
  <c r="E7" i="5" s="1"/>
  <c r="E8" i="5" s="1"/>
  <c r="L2" i="10"/>
  <c r="L3" i="10" s="1"/>
  <c r="D29" i="5" s="1"/>
  <c r="D21" i="5" s="1"/>
  <c r="D22" i="5" s="1"/>
  <c r="D23" i="5" s="1"/>
  <c r="D24" i="5" s="1"/>
  <c r="T102" i="5"/>
  <c r="S109" i="5"/>
  <c r="S33" i="7"/>
  <c r="S34" i="7" s="1"/>
  <c r="S63" i="7"/>
  <c r="S106" i="7"/>
  <c r="T20" i="7"/>
  <c r="S31" i="7"/>
  <c r="R119" i="7"/>
  <c r="R120" i="7" s="1"/>
  <c r="R117" i="7"/>
  <c r="R76" i="7"/>
  <c r="R77" i="7" s="1"/>
  <c r="R74" i="7"/>
  <c r="L99" i="9"/>
  <c r="L100" i="9" s="1"/>
  <c r="M98" i="9"/>
  <c r="E147" i="9"/>
  <c r="E148" i="9" s="1"/>
  <c r="F146" i="9"/>
  <c r="V35" i="9"/>
  <c r="V36" i="9" s="1"/>
  <c r="W34" i="9"/>
  <c r="T47" i="27"/>
  <c r="D177" i="9"/>
  <c r="E170" i="9"/>
  <c r="E171" i="9" s="1"/>
  <c r="E172" i="9" s="1"/>
  <c r="K177" i="9"/>
  <c r="G177" i="9"/>
  <c r="I177" i="9"/>
  <c r="U43" i="9"/>
  <c r="U44" i="9" s="1"/>
  <c r="V42" i="9"/>
  <c r="F155" i="9"/>
  <c r="F156" i="9" s="1"/>
  <c r="G154" i="9"/>
  <c r="T47" i="26"/>
  <c r="G169" i="9"/>
  <c r="I169" i="9"/>
  <c r="F169" i="9"/>
  <c r="G131" i="9"/>
  <c r="G132" i="9" s="1"/>
  <c r="H130" i="9"/>
  <c r="N91" i="9"/>
  <c r="N92" i="9" s="1"/>
  <c r="O90" i="9"/>
  <c r="J115" i="9"/>
  <c r="J116" i="9" s="1"/>
  <c r="K114" i="9"/>
  <c r="H123" i="9"/>
  <c r="H124" i="9" s="1"/>
  <c r="I122" i="9"/>
  <c r="M83" i="9"/>
  <c r="M84" i="9" s="1"/>
  <c r="N82" i="9"/>
  <c r="Q59" i="9"/>
  <c r="Q60" i="9" s="1"/>
  <c r="R58" i="9"/>
  <c r="O67" i="9"/>
  <c r="O68" i="9" s="1"/>
  <c r="P66" i="9"/>
  <c r="G139" i="9"/>
  <c r="G140" i="9" s="1"/>
  <c r="H138" i="9"/>
  <c r="D171" i="9"/>
  <c r="D172" i="9" s="1"/>
  <c r="S51" i="9"/>
  <c r="S52" i="9" s="1"/>
  <c r="T50" i="9"/>
  <c r="M107" i="9"/>
  <c r="M108" i="9" s="1"/>
  <c r="N106" i="9"/>
  <c r="D163" i="9"/>
  <c r="D164" i="9" s="1"/>
  <c r="E162" i="9"/>
  <c r="O75" i="9"/>
  <c r="O76" i="9" s="1"/>
  <c r="P74" i="9"/>
  <c r="J177" i="9"/>
  <c r="R11" i="9" l="1"/>
  <c r="R12" i="9" s="1"/>
  <c r="S10" i="9"/>
  <c r="R18" i="9"/>
  <c r="Q19" i="9"/>
  <c r="Q20" i="9" s="1"/>
  <c r="S26" i="9"/>
  <c r="R27" i="9"/>
  <c r="R28" i="9" s="1"/>
  <c r="G7" i="5"/>
  <c r="G8" i="5" s="1"/>
  <c r="G9" i="5" s="1"/>
  <c r="G10" i="5" s="1"/>
  <c r="G11" i="5" s="1"/>
  <c r="G12" i="5" s="1"/>
  <c r="F21" i="5"/>
  <c r="F22" i="5" s="1"/>
  <c r="F23" i="5" s="1"/>
  <c r="F24" i="5" s="1"/>
  <c r="D7" i="5"/>
  <c r="D8" i="5" s="1"/>
  <c r="D9" i="5" s="1"/>
  <c r="D10" i="5" s="1"/>
  <c r="D11" i="5" s="1"/>
  <c r="D12" i="5" s="1"/>
  <c r="D13" i="5" s="1"/>
  <c r="D14" i="5" s="1"/>
  <c r="C21" i="5"/>
  <c r="C22" i="5" s="1"/>
  <c r="C23" i="5" s="1"/>
  <c r="C24" i="5" s="1"/>
  <c r="E21" i="5"/>
  <c r="E22" i="5" s="1"/>
  <c r="E23" i="5" s="1"/>
  <c r="E24" i="5" s="1"/>
  <c r="F9" i="5"/>
  <c r="F10" i="5" s="1"/>
  <c r="F11" i="5" s="1"/>
  <c r="F12" i="5" s="1"/>
  <c r="C9" i="5"/>
  <c r="C10" i="5" s="1"/>
  <c r="C11" i="5" s="1"/>
  <c r="C12" i="5" s="1"/>
  <c r="T33" i="7"/>
  <c r="T34" i="7" s="1"/>
  <c r="T106" i="7"/>
  <c r="T63" i="7"/>
  <c r="U20" i="7"/>
  <c r="T31" i="7"/>
  <c r="S119" i="7"/>
  <c r="S120" i="7" s="1"/>
  <c r="S117" i="7"/>
  <c r="S76" i="7"/>
  <c r="S77" i="7" s="1"/>
  <c r="S74" i="7"/>
  <c r="U102" i="5"/>
  <c r="T109" i="5"/>
  <c r="E9" i="5"/>
  <c r="E10" i="5" s="1"/>
  <c r="E11" i="5" s="1"/>
  <c r="E12" i="5" s="1"/>
  <c r="N107" i="9"/>
  <c r="N108" i="9" s="1"/>
  <c r="O106" i="9"/>
  <c r="R59" i="9"/>
  <c r="R60" i="9" s="1"/>
  <c r="S58" i="9"/>
  <c r="T51" i="9"/>
  <c r="T52" i="9" s="1"/>
  <c r="U50" i="9"/>
  <c r="P67" i="9"/>
  <c r="P68" i="9" s="1"/>
  <c r="Q66" i="9"/>
  <c r="H177" i="9"/>
  <c r="W35" i="9"/>
  <c r="W36" i="9" s="1"/>
  <c r="X34" i="9"/>
  <c r="I123" i="9"/>
  <c r="I124" i="9" s="1"/>
  <c r="J122" i="9"/>
  <c r="V43" i="9"/>
  <c r="V44" i="9" s="1"/>
  <c r="W42" i="9"/>
  <c r="E163" i="9"/>
  <c r="E164" i="9" s="1"/>
  <c r="F162" i="9"/>
  <c r="H131" i="9"/>
  <c r="H132" i="9" s="1"/>
  <c r="I130" i="9"/>
  <c r="J185" i="9"/>
  <c r="E177" i="9"/>
  <c r="F170" i="9"/>
  <c r="G170" i="9" s="1"/>
  <c r="K115" i="9"/>
  <c r="K116" i="9" s="1"/>
  <c r="L114" i="9"/>
  <c r="N83" i="9"/>
  <c r="N84" i="9" s="1"/>
  <c r="O82" i="9"/>
  <c r="F177" i="9"/>
  <c r="H185" i="9"/>
  <c r="F147" i="9"/>
  <c r="F148" i="9" s="1"/>
  <c r="G146" i="9"/>
  <c r="G155" i="9"/>
  <c r="G156" i="9" s="1"/>
  <c r="H154" i="9"/>
  <c r="I185" i="9"/>
  <c r="U47" i="27"/>
  <c r="M99" i="9"/>
  <c r="M100" i="9" s="1"/>
  <c r="N98" i="9"/>
  <c r="C185" i="9"/>
  <c r="C187" i="9" s="1"/>
  <c r="C188" i="9" s="1"/>
  <c r="D178" i="9"/>
  <c r="H139" i="9"/>
  <c r="H140" i="9" s="1"/>
  <c r="I138" i="9"/>
  <c r="P75" i="9"/>
  <c r="P76" i="9" s="1"/>
  <c r="Q74" i="9"/>
  <c r="O91" i="9"/>
  <c r="O92" i="9" s="1"/>
  <c r="P90" i="9"/>
  <c r="U47" i="26"/>
  <c r="F185" i="9"/>
  <c r="S27" i="9" l="1"/>
  <c r="S28" i="9" s="1"/>
  <c r="T26" i="9"/>
  <c r="R19" i="9"/>
  <c r="R20" i="9" s="1"/>
  <c r="S18" i="9"/>
  <c r="S11" i="9"/>
  <c r="S12" i="9" s="1"/>
  <c r="T10" i="9"/>
  <c r="G13" i="5"/>
  <c r="G14" i="5" s="1"/>
  <c r="G15" i="5" s="1"/>
  <c r="G16" i="5" s="1"/>
  <c r="G17" i="5" s="1"/>
  <c r="G18" i="5" s="1"/>
  <c r="F13" i="5"/>
  <c r="F14" i="5" s="1"/>
  <c r="F15" i="5" s="1"/>
  <c r="F16" i="5" s="1"/>
  <c r="F17" i="5" s="1"/>
  <c r="F18" i="5" s="1"/>
  <c r="T76" i="7"/>
  <c r="T77" i="7" s="1"/>
  <c r="T74" i="7"/>
  <c r="T119" i="7"/>
  <c r="T120" i="7" s="1"/>
  <c r="T117" i="7"/>
  <c r="D15" i="5"/>
  <c r="D16" i="5" s="1"/>
  <c r="D17" i="5" s="1"/>
  <c r="D18" i="5" s="1"/>
  <c r="V102" i="5"/>
  <c r="U109" i="5"/>
  <c r="C13" i="5"/>
  <c r="C14" i="5" s="1"/>
  <c r="E13" i="5"/>
  <c r="E14" i="5" s="1"/>
  <c r="U106" i="7"/>
  <c r="U33" i="7"/>
  <c r="U34" i="7" s="1"/>
  <c r="U63" i="7"/>
  <c r="V20" i="7"/>
  <c r="U31" i="7"/>
  <c r="I131" i="9"/>
  <c r="I132" i="9" s="1"/>
  <c r="J130" i="9"/>
  <c r="G185" i="9"/>
  <c r="G171" i="9"/>
  <c r="G172" i="9" s="1"/>
  <c r="H170" i="9"/>
  <c r="L115" i="9"/>
  <c r="L116" i="9" s="1"/>
  <c r="M114" i="9"/>
  <c r="J123" i="9"/>
  <c r="J124" i="9" s="1"/>
  <c r="K122" i="9"/>
  <c r="V47" i="27"/>
  <c r="H193" i="9"/>
  <c r="O83" i="9"/>
  <c r="O84" i="9" s="1"/>
  <c r="P82" i="9"/>
  <c r="F171" i="9"/>
  <c r="F172" i="9" s="1"/>
  <c r="Q67" i="9"/>
  <c r="Q68" i="9" s="1"/>
  <c r="R66" i="9"/>
  <c r="G193" i="9"/>
  <c r="F163" i="9"/>
  <c r="F164" i="9" s="1"/>
  <c r="G162" i="9"/>
  <c r="S59" i="9"/>
  <c r="S60" i="9" s="1"/>
  <c r="T58" i="9"/>
  <c r="V47" i="26"/>
  <c r="N99" i="9"/>
  <c r="N100" i="9" s="1"/>
  <c r="O98" i="9"/>
  <c r="G147" i="9"/>
  <c r="G148" i="9" s="1"/>
  <c r="H146" i="9"/>
  <c r="E178" i="9"/>
  <c r="E179" i="9" s="1"/>
  <c r="E180" i="9" s="1"/>
  <c r="D185" i="9"/>
  <c r="O107" i="9"/>
  <c r="O108" i="9" s="1"/>
  <c r="P106" i="9"/>
  <c r="Q106" i="9" s="1"/>
  <c r="W43" i="9"/>
  <c r="W44" i="9" s="1"/>
  <c r="X42" i="9"/>
  <c r="Y42" i="9" s="1"/>
  <c r="E193" i="9"/>
  <c r="E185" i="9"/>
  <c r="I139" i="9"/>
  <c r="I140" i="9" s="1"/>
  <c r="J138" i="9"/>
  <c r="I193" i="9"/>
  <c r="X35" i="9"/>
  <c r="X36" i="9" s="1"/>
  <c r="Y34" i="9"/>
  <c r="Z34" i="9" s="1"/>
  <c r="U51" i="9"/>
  <c r="U52" i="9" s="1"/>
  <c r="V50" i="9"/>
  <c r="D179" i="9"/>
  <c r="D180" i="9" s="1"/>
  <c r="Q75" i="9"/>
  <c r="Q76" i="9" s="1"/>
  <c r="R74" i="9"/>
  <c r="P91" i="9"/>
  <c r="P92" i="9" s="1"/>
  <c r="Q90" i="9"/>
  <c r="H155" i="9"/>
  <c r="H156" i="9" s="1"/>
  <c r="I154" i="9"/>
  <c r="Q107" i="9" l="1"/>
  <c r="Q108" i="9" s="1"/>
  <c r="R106" i="9"/>
  <c r="S19" i="9"/>
  <c r="S20" i="9" s="1"/>
  <c r="T18" i="9"/>
  <c r="T27" i="9"/>
  <c r="T28" i="9" s="1"/>
  <c r="U26" i="9"/>
  <c r="F178" i="9"/>
  <c r="G178" i="9" s="1"/>
  <c r="H178" i="9" s="1"/>
  <c r="Z35" i="9"/>
  <c r="Z36" i="9" s="1"/>
  <c r="AA34" i="9"/>
  <c r="U10" i="9"/>
  <c r="T11" i="9"/>
  <c r="T12" i="9" s="1"/>
  <c r="H171" i="9"/>
  <c r="H172" i="9" s="1"/>
  <c r="I170" i="9"/>
  <c r="Y43" i="9"/>
  <c r="Y44" i="9" s="1"/>
  <c r="Z42" i="9"/>
  <c r="G19" i="5"/>
  <c r="G25" i="5" s="1"/>
  <c r="D19" i="5"/>
  <c r="D25" i="5" s="1"/>
  <c r="F19" i="5"/>
  <c r="F25" i="5" s="1"/>
  <c r="V109" i="5"/>
  <c r="W102" i="5"/>
  <c r="V33" i="7"/>
  <c r="V34" i="7" s="1"/>
  <c r="V63" i="7"/>
  <c r="V106" i="7"/>
  <c r="W20" i="7"/>
  <c r="V31" i="7"/>
  <c r="U76" i="7"/>
  <c r="U77" i="7" s="1"/>
  <c r="U74" i="7"/>
  <c r="E15" i="5"/>
  <c r="E16" i="5" s="1"/>
  <c r="E17" i="5" s="1"/>
  <c r="E18" i="5" s="1"/>
  <c r="U119" i="7"/>
  <c r="U120" i="7" s="1"/>
  <c r="U117" i="7"/>
  <c r="C15" i="5"/>
  <c r="C16" i="5" s="1"/>
  <c r="C17" i="5" s="1"/>
  <c r="C18" i="5" s="1"/>
  <c r="X43" i="9"/>
  <c r="X44" i="9" s="1"/>
  <c r="P107" i="9"/>
  <c r="P108" i="9" s="1"/>
  <c r="R67" i="9"/>
  <c r="R68" i="9" s="1"/>
  <c r="S66" i="9"/>
  <c r="P83" i="9"/>
  <c r="P84" i="9" s="1"/>
  <c r="Q82" i="9"/>
  <c r="H201" i="9"/>
  <c r="O99" i="9"/>
  <c r="O100" i="9" s="1"/>
  <c r="P98" i="9"/>
  <c r="C193" i="9"/>
  <c r="C195" i="9" s="1"/>
  <c r="C196" i="9" s="1"/>
  <c r="D186" i="9"/>
  <c r="E186" i="9" s="1"/>
  <c r="W47" i="27"/>
  <c r="V51" i="9"/>
  <c r="V52" i="9" s="1"/>
  <c r="W50" i="9"/>
  <c r="X50" i="9" s="1"/>
  <c r="J139" i="9"/>
  <c r="J140" i="9" s="1"/>
  <c r="K138" i="9"/>
  <c r="T59" i="9"/>
  <c r="T60" i="9" s="1"/>
  <c r="U58" i="9"/>
  <c r="K123" i="9"/>
  <c r="K124" i="9" s="1"/>
  <c r="L122" i="9"/>
  <c r="F193" i="9"/>
  <c r="M115" i="9"/>
  <c r="M116" i="9" s="1"/>
  <c r="N114" i="9"/>
  <c r="Q91" i="9"/>
  <c r="Q92" i="9" s="1"/>
  <c r="R90" i="9"/>
  <c r="S90" i="9" s="1"/>
  <c r="D201" i="9"/>
  <c r="W47" i="26"/>
  <c r="R75" i="9"/>
  <c r="R76" i="9" s="1"/>
  <c r="S74" i="9"/>
  <c r="D193" i="9"/>
  <c r="Y35" i="9"/>
  <c r="Y36" i="9" s="1"/>
  <c r="I155" i="9"/>
  <c r="I156" i="9" s="1"/>
  <c r="J154" i="9"/>
  <c r="H147" i="9"/>
  <c r="H148" i="9" s="1"/>
  <c r="I146" i="9"/>
  <c r="G163" i="9"/>
  <c r="G164" i="9" s="1"/>
  <c r="H162" i="9"/>
  <c r="F201" i="9"/>
  <c r="G201" i="9"/>
  <c r="J131" i="9"/>
  <c r="J132" i="9" s="1"/>
  <c r="K130" i="9"/>
  <c r="F179" i="9" l="1"/>
  <c r="F180" i="9" s="1"/>
  <c r="H179" i="9"/>
  <c r="H180" i="9" s="1"/>
  <c r="I178" i="9"/>
  <c r="J155" i="9"/>
  <c r="J156" i="9" s="1"/>
  <c r="K154" i="9"/>
  <c r="V26" i="9"/>
  <c r="U27" i="9"/>
  <c r="U28" i="9" s="1"/>
  <c r="T19" i="9"/>
  <c r="T20" i="9" s="1"/>
  <c r="U18" i="9"/>
  <c r="S91" i="9"/>
  <c r="S92" i="9" s="1"/>
  <c r="T90" i="9"/>
  <c r="U11" i="9"/>
  <c r="U12" i="9" s="1"/>
  <c r="V10" i="9"/>
  <c r="R107" i="9"/>
  <c r="R108" i="9" s="1"/>
  <c r="S106" i="9"/>
  <c r="AA35" i="9"/>
  <c r="AA36" i="9" s="1"/>
  <c r="AB34" i="9"/>
  <c r="Z43" i="9"/>
  <c r="Z44" i="9" s="1"/>
  <c r="AA42" i="9"/>
  <c r="I171" i="9"/>
  <c r="I172" i="9" s="1"/>
  <c r="J170" i="9"/>
  <c r="X51" i="9"/>
  <c r="X52" i="9" s="1"/>
  <c r="Y50" i="9"/>
  <c r="E19" i="5"/>
  <c r="E25" i="5" s="1"/>
  <c r="X20" i="7"/>
  <c r="W106" i="7"/>
  <c r="W63" i="7"/>
  <c r="W33" i="7"/>
  <c r="W34" i="7" s="1"/>
  <c r="W31" i="7"/>
  <c r="V76" i="7"/>
  <c r="V77" i="7" s="1"/>
  <c r="V74" i="7"/>
  <c r="C19" i="5"/>
  <c r="C25" i="5" s="1"/>
  <c r="F27" i="5" s="1"/>
  <c r="X102" i="5"/>
  <c r="W109" i="5"/>
  <c r="V119" i="7"/>
  <c r="V120" i="7" s="1"/>
  <c r="V117" i="7"/>
  <c r="E209" i="9"/>
  <c r="D202" i="9"/>
  <c r="C209" i="9"/>
  <c r="C211" i="9" s="1"/>
  <c r="C212" i="9" s="1"/>
  <c r="X47" i="27"/>
  <c r="D187" i="9"/>
  <c r="D188" i="9" s="1"/>
  <c r="Q83" i="9"/>
  <c r="Q84" i="9" s="1"/>
  <c r="R82" i="9"/>
  <c r="N115" i="9"/>
  <c r="N116" i="9" s="1"/>
  <c r="O114" i="9"/>
  <c r="P114" i="9" s="1"/>
  <c r="W51" i="9"/>
  <c r="W52" i="9" s="1"/>
  <c r="E201" i="9"/>
  <c r="X47" i="26"/>
  <c r="P99" i="9"/>
  <c r="P100" i="9" s="1"/>
  <c r="Q98" i="9"/>
  <c r="R98" i="9" s="1"/>
  <c r="U59" i="9"/>
  <c r="U60" i="9" s="1"/>
  <c r="V58" i="9"/>
  <c r="W58" i="9" s="1"/>
  <c r="E187" i="9"/>
  <c r="E188" i="9" s="1"/>
  <c r="F186" i="9"/>
  <c r="F209" i="9"/>
  <c r="K139" i="9"/>
  <c r="K140" i="9" s="1"/>
  <c r="L138" i="9"/>
  <c r="M138" i="9" s="1"/>
  <c r="S67" i="9"/>
  <c r="S68" i="9" s="1"/>
  <c r="T66" i="9"/>
  <c r="R91" i="9"/>
  <c r="R92" i="9" s="1"/>
  <c r="G209" i="9"/>
  <c r="L123" i="9"/>
  <c r="L124" i="9" s="1"/>
  <c r="M122" i="9"/>
  <c r="H163" i="9"/>
  <c r="H164" i="9" s="1"/>
  <c r="I162" i="9"/>
  <c r="K131" i="9"/>
  <c r="K132" i="9" s="1"/>
  <c r="L130" i="9"/>
  <c r="I147" i="9"/>
  <c r="I148" i="9" s="1"/>
  <c r="J146" i="9"/>
  <c r="C201" i="9"/>
  <c r="C203" i="9" s="1"/>
  <c r="C204" i="9" s="1"/>
  <c r="D194" i="9"/>
  <c r="S75" i="9"/>
  <c r="S76" i="9" s="1"/>
  <c r="T74" i="9"/>
  <c r="U74" i="9" s="1"/>
  <c r="G179" i="9"/>
  <c r="G180" i="9" s="1"/>
  <c r="S107" i="9" l="1"/>
  <c r="S108" i="9" s="1"/>
  <c r="T106" i="9"/>
  <c r="T107" i="9" s="1"/>
  <c r="T108" i="9" s="1"/>
  <c r="V11" i="9"/>
  <c r="V12" i="9" s="1"/>
  <c r="W10" i="9"/>
  <c r="U75" i="9"/>
  <c r="U76" i="9" s="1"/>
  <c r="V74" i="9"/>
  <c r="I163" i="9"/>
  <c r="I164" i="9" s="1"/>
  <c r="J162" i="9"/>
  <c r="AA43" i="9"/>
  <c r="AA44" i="9" s="1"/>
  <c r="AB42" i="9"/>
  <c r="AB43" i="9" s="1"/>
  <c r="AB44" i="9" s="1"/>
  <c r="T91" i="9"/>
  <c r="T92" i="9" s="1"/>
  <c r="U90" i="9"/>
  <c r="I179" i="9"/>
  <c r="I180" i="9" s="1"/>
  <c r="J178" i="9"/>
  <c r="M139" i="9"/>
  <c r="M140" i="9" s="1"/>
  <c r="N138" i="9"/>
  <c r="R99" i="9"/>
  <c r="R100" i="9" s="1"/>
  <c r="S98" i="9"/>
  <c r="AB35" i="9"/>
  <c r="AB36" i="9" s="1"/>
  <c r="AC34" i="9"/>
  <c r="AC35" i="9" s="1"/>
  <c r="AC36" i="9" s="1"/>
  <c r="U19" i="9"/>
  <c r="U20" i="9" s="1"/>
  <c r="V18" i="9"/>
  <c r="P115" i="9"/>
  <c r="P116" i="9" s="1"/>
  <c r="Q114" i="9"/>
  <c r="Y51" i="9"/>
  <c r="Y52" i="9" s="1"/>
  <c r="Z50" i="9"/>
  <c r="F187" i="9"/>
  <c r="F188" i="9" s="1"/>
  <c r="G186" i="9"/>
  <c r="V27" i="9"/>
  <c r="V28" i="9" s="1"/>
  <c r="W26" i="9"/>
  <c r="K155" i="9"/>
  <c r="K156" i="9" s="1"/>
  <c r="L154" i="9"/>
  <c r="W59" i="9"/>
  <c r="W60" i="9" s="1"/>
  <c r="X58" i="9"/>
  <c r="J171" i="9"/>
  <c r="J172" i="9" s="1"/>
  <c r="K170" i="9"/>
  <c r="X109" i="5"/>
  <c r="Y102" i="5"/>
  <c r="W76" i="7"/>
  <c r="W77" i="7" s="1"/>
  <c r="W74" i="7"/>
  <c r="AD87" i="5"/>
  <c r="AC67" i="5"/>
  <c r="W47" i="5"/>
  <c r="AG87" i="5"/>
  <c r="S57" i="5"/>
  <c r="E67" i="5"/>
  <c r="C57" i="5"/>
  <c r="AO77" i="5"/>
  <c r="N57" i="5"/>
  <c r="AI47" i="5"/>
  <c r="T77" i="5"/>
  <c r="O47" i="5"/>
  <c r="J47" i="5"/>
  <c r="S47" i="5"/>
  <c r="X87" i="5"/>
  <c r="W87" i="5"/>
  <c r="V47" i="5"/>
  <c r="Q67" i="5"/>
  <c r="J87" i="5"/>
  <c r="P67" i="5"/>
  <c r="AO87" i="5"/>
  <c r="N47" i="5"/>
  <c r="AH57" i="5"/>
  <c r="F77" i="5"/>
  <c r="AK77" i="5"/>
  <c r="AE87" i="5"/>
  <c r="R47" i="5"/>
  <c r="AF87" i="5"/>
  <c r="V87" i="5"/>
  <c r="AD77" i="5"/>
  <c r="U57" i="5"/>
  <c r="AF67" i="5"/>
  <c r="D67" i="5"/>
  <c r="AL57" i="5"/>
  <c r="AG77" i="5"/>
  <c r="AJ47" i="5"/>
  <c r="P57" i="5"/>
  <c r="AH77" i="5"/>
  <c r="AM77" i="5"/>
  <c r="AN67" i="5"/>
  <c r="I77" i="5"/>
  <c r="D47" i="5"/>
  <c r="AL47" i="5"/>
  <c r="K57" i="5"/>
  <c r="AM57" i="5"/>
  <c r="T47" i="5"/>
  <c r="V57" i="5"/>
  <c r="G57" i="5"/>
  <c r="N87" i="5"/>
  <c r="D77" i="5"/>
  <c r="AF47" i="5"/>
  <c r="AE77" i="5"/>
  <c r="S87" i="5"/>
  <c r="E77" i="5"/>
  <c r="G77" i="5"/>
  <c r="I67" i="5"/>
  <c r="AG57" i="5"/>
  <c r="V67" i="5"/>
  <c r="AB77" i="5"/>
  <c r="B77" i="5"/>
  <c r="E47" i="5"/>
  <c r="X77" i="5"/>
  <c r="J67" i="5"/>
  <c r="T87" i="5"/>
  <c r="AJ67" i="5"/>
  <c r="B67" i="5"/>
  <c r="AH87" i="5"/>
  <c r="AI67" i="5"/>
  <c r="S77" i="5"/>
  <c r="E57" i="5"/>
  <c r="AC87" i="5"/>
  <c r="AN57" i="5"/>
  <c r="U47" i="5"/>
  <c r="U67" i="5"/>
  <c r="T67" i="5"/>
  <c r="J77" i="5"/>
  <c r="AI77" i="5"/>
  <c r="AD57" i="5"/>
  <c r="F87" i="5"/>
  <c r="AK47" i="5"/>
  <c r="O77" i="5"/>
  <c r="F47" i="5"/>
  <c r="AK57" i="5"/>
  <c r="G67" i="5"/>
  <c r="X67" i="5"/>
  <c r="AB47" i="5"/>
  <c r="D57" i="5"/>
  <c r="AC47" i="5"/>
  <c r="Z57" i="5"/>
  <c r="K87" i="5"/>
  <c r="R57" i="5"/>
  <c r="F67" i="5"/>
  <c r="L57" i="5"/>
  <c r="I87" i="5"/>
  <c r="U87" i="5"/>
  <c r="AJ57" i="5"/>
  <c r="AL67" i="5"/>
  <c r="H57" i="5"/>
  <c r="AM67" i="5"/>
  <c r="AK67" i="5"/>
  <c r="B47" i="5"/>
  <c r="B87" i="5"/>
  <c r="U77" i="5"/>
  <c r="AB57" i="5"/>
  <c r="AA67" i="5"/>
  <c r="H47" i="5"/>
  <c r="AK87" i="5"/>
  <c r="W57" i="5"/>
  <c r="AF77" i="5"/>
  <c r="V77" i="5"/>
  <c r="Y57" i="5"/>
  <c r="AA47" i="5"/>
  <c r="AO57" i="5"/>
  <c r="M87" i="5"/>
  <c r="AH47" i="5"/>
  <c r="K47" i="5"/>
  <c r="N77" i="5"/>
  <c r="L47" i="5"/>
  <c r="AD67" i="5"/>
  <c r="AA87" i="5"/>
  <c r="AL87" i="5"/>
  <c r="W77" i="5"/>
  <c r="AO67" i="5"/>
  <c r="O57" i="5"/>
  <c r="AJ77" i="5"/>
  <c r="X47" i="5"/>
  <c r="D87" i="5"/>
  <c r="T57" i="5"/>
  <c r="Q57" i="5"/>
  <c r="AM87" i="5"/>
  <c r="B57" i="5"/>
  <c r="I57" i="5"/>
  <c r="AE67" i="5"/>
  <c r="H67" i="5"/>
  <c r="C87" i="5"/>
  <c r="O87" i="5"/>
  <c r="M57" i="5"/>
  <c r="G47" i="5"/>
  <c r="N67" i="5"/>
  <c r="Q77" i="5"/>
  <c r="AG47" i="5"/>
  <c r="O67" i="5"/>
  <c r="R87" i="5"/>
  <c r="AH67" i="5"/>
  <c r="E87" i="5"/>
  <c r="W67" i="5"/>
  <c r="Q47" i="5"/>
  <c r="H87" i="5"/>
  <c r="Y67" i="5"/>
  <c r="AN47" i="5"/>
  <c r="L77" i="5"/>
  <c r="Q87" i="5"/>
  <c r="L87" i="5"/>
  <c r="L67" i="5"/>
  <c r="Z87" i="5"/>
  <c r="P87" i="5"/>
  <c r="Y87" i="5"/>
  <c r="G87" i="5"/>
  <c r="AL77" i="5"/>
  <c r="AB87" i="5"/>
  <c r="Z67" i="5"/>
  <c r="Z47" i="5"/>
  <c r="AN87" i="5"/>
  <c r="R67" i="5"/>
  <c r="I47" i="5"/>
  <c r="P47" i="5"/>
  <c r="AD47" i="5"/>
  <c r="J57" i="5"/>
  <c r="P77" i="5"/>
  <c r="AJ87" i="5"/>
  <c r="K67" i="5"/>
  <c r="AF57" i="5"/>
  <c r="AC57" i="5"/>
  <c r="R77" i="5"/>
  <c r="AI57" i="5"/>
  <c r="K77" i="5"/>
  <c r="AE57" i="5"/>
  <c r="S67" i="5"/>
  <c r="AI87" i="5"/>
  <c r="M67" i="5"/>
  <c r="AN77" i="5"/>
  <c r="X57" i="5"/>
  <c r="AM47" i="5"/>
  <c r="AB67" i="5"/>
  <c r="Y47" i="5"/>
  <c r="AA57" i="5"/>
  <c r="F57" i="5"/>
  <c r="M47" i="5"/>
  <c r="AO47" i="5"/>
  <c r="Y77" i="5"/>
  <c r="C47" i="5"/>
  <c r="H77" i="5"/>
  <c r="C67" i="5"/>
  <c r="C77" i="5"/>
  <c r="AC77" i="5"/>
  <c r="AE47" i="5"/>
  <c r="AG67" i="5"/>
  <c r="M77" i="5"/>
  <c r="Z77" i="5"/>
  <c r="AA77" i="5"/>
  <c r="B31" i="6"/>
  <c r="B7" i="6"/>
  <c r="C7" i="6" s="1"/>
  <c r="D7" i="6" s="1"/>
  <c r="E7" i="6" s="1"/>
  <c r="F7" i="6" s="1"/>
  <c r="G7" i="6" s="1"/>
  <c r="I25" i="5"/>
  <c r="G27" i="5"/>
  <c r="D27" i="5"/>
  <c r="W119" i="7"/>
  <c r="W120" i="7" s="1"/>
  <c r="W117" i="7"/>
  <c r="Y20" i="7"/>
  <c r="X106" i="7"/>
  <c r="X33" i="7"/>
  <c r="X34" i="7" s="1"/>
  <c r="X63" i="7"/>
  <c r="X31" i="7"/>
  <c r="E27" i="5"/>
  <c r="Y47" i="27"/>
  <c r="D217" i="9"/>
  <c r="R83" i="9"/>
  <c r="R84" i="9" s="1"/>
  <c r="S82" i="9"/>
  <c r="T82" i="9" s="1"/>
  <c r="Q99" i="9"/>
  <c r="Q100" i="9" s="1"/>
  <c r="T67" i="9"/>
  <c r="T68" i="9" s="1"/>
  <c r="U66" i="9"/>
  <c r="V66" i="9" s="1"/>
  <c r="D209" i="9"/>
  <c r="E202" i="9"/>
  <c r="M123" i="9"/>
  <c r="M124" i="9" s="1"/>
  <c r="N122" i="9"/>
  <c r="O122" i="9" s="1"/>
  <c r="J147" i="9"/>
  <c r="J148" i="9" s="1"/>
  <c r="K146" i="9"/>
  <c r="L146" i="9" s="1"/>
  <c r="T75" i="9"/>
  <c r="T76" i="9" s="1"/>
  <c r="O115" i="9"/>
  <c r="O116" i="9" s="1"/>
  <c r="D203" i="9"/>
  <c r="D204" i="9" s="1"/>
  <c r="L139" i="9"/>
  <c r="L140" i="9" s="1"/>
  <c r="L131" i="9"/>
  <c r="L132" i="9" s="1"/>
  <c r="M130" i="9"/>
  <c r="E217" i="9"/>
  <c r="V59" i="9"/>
  <c r="V60" i="9" s="1"/>
  <c r="Y47" i="26"/>
  <c r="D195" i="9"/>
  <c r="D196" i="9" s="1"/>
  <c r="E194" i="9"/>
  <c r="F217" i="9"/>
  <c r="H7" i="6" l="1"/>
  <c r="F3" i="9"/>
  <c r="A36" i="9"/>
  <c r="O3" i="9"/>
  <c r="F2" i="9"/>
  <c r="J8" i="6" s="1"/>
  <c r="J13" i="6" s="1"/>
  <c r="G3" i="9"/>
  <c r="A44" i="9"/>
  <c r="G2" i="9"/>
  <c r="K8" i="6" s="1"/>
  <c r="K13" i="6" s="1"/>
  <c r="O2" i="9"/>
  <c r="S8" i="6" s="1"/>
  <c r="S13" i="6" s="1"/>
  <c r="A108" i="9"/>
  <c r="M131" i="9"/>
  <c r="M132" i="9" s="1"/>
  <c r="N130" i="9"/>
  <c r="E203" i="9"/>
  <c r="E204" i="9" s="1"/>
  <c r="F202" i="9"/>
  <c r="L155" i="9"/>
  <c r="L156" i="9" s="1"/>
  <c r="M154" i="9"/>
  <c r="Q115" i="9"/>
  <c r="Q116" i="9" s="1"/>
  <c r="R114" i="9"/>
  <c r="V75" i="9"/>
  <c r="V76" i="9" s="1"/>
  <c r="W74" i="9"/>
  <c r="V67" i="9"/>
  <c r="V68" i="9" s="1"/>
  <c r="W66" i="9"/>
  <c r="U91" i="9"/>
  <c r="U92" i="9" s="1"/>
  <c r="V90" i="9"/>
  <c r="V91" i="9" s="1"/>
  <c r="V92" i="9" s="1"/>
  <c r="L147" i="9"/>
  <c r="L148" i="9" s="1"/>
  <c r="M146" i="9"/>
  <c r="W27" i="9"/>
  <c r="W28" i="9" s="1"/>
  <c r="X26" i="9"/>
  <c r="X10" i="9"/>
  <c r="W11" i="9"/>
  <c r="W12" i="9" s="1"/>
  <c r="E195" i="9"/>
  <c r="E196" i="9" s="1"/>
  <c r="F194" i="9"/>
  <c r="V19" i="9"/>
  <c r="V20" i="9" s="1"/>
  <c r="W18" i="9"/>
  <c r="S99" i="9"/>
  <c r="S100" i="9" s="1"/>
  <c r="T98" i="9"/>
  <c r="K171" i="9"/>
  <c r="K172" i="9" s="1"/>
  <c r="L170" i="9"/>
  <c r="G187" i="9"/>
  <c r="G188" i="9" s="1"/>
  <c r="H186" i="9"/>
  <c r="N139" i="9"/>
  <c r="N140" i="9" s="1"/>
  <c r="O138" i="9"/>
  <c r="O123" i="9"/>
  <c r="O124" i="9" s="1"/>
  <c r="P122" i="9"/>
  <c r="X59" i="9"/>
  <c r="X60" i="9" s="1"/>
  <c r="Y58" i="9"/>
  <c r="Z51" i="9"/>
  <c r="Z52" i="9" s="1"/>
  <c r="AA50" i="9"/>
  <c r="AA51" i="9" s="1"/>
  <c r="AA52" i="9" s="1"/>
  <c r="J163" i="9"/>
  <c r="J164" i="9" s="1"/>
  <c r="K162" i="9"/>
  <c r="T83" i="9"/>
  <c r="T84" i="9" s="1"/>
  <c r="U82" i="9"/>
  <c r="J179" i="9"/>
  <c r="J180" i="9" s="1"/>
  <c r="K178" i="9"/>
  <c r="K179" i="9" s="1"/>
  <c r="K180" i="9" s="1"/>
  <c r="X76" i="7"/>
  <c r="X77" i="7" s="1"/>
  <c r="X74" i="7"/>
  <c r="Y109" i="5"/>
  <c r="Z102" i="5"/>
  <c r="X119" i="7"/>
  <c r="X120" i="7" s="1"/>
  <c r="X117" i="7"/>
  <c r="Y33" i="7"/>
  <c r="Y34" i="7" s="1"/>
  <c r="Y106" i="7"/>
  <c r="Y63" i="7"/>
  <c r="Z20" i="7"/>
  <c r="Y31" i="7"/>
  <c r="I26" i="5"/>
  <c r="C25" i="7"/>
  <c r="C225" i="9"/>
  <c r="C227" i="9" s="1"/>
  <c r="C228" i="9" s="1"/>
  <c r="D218" i="9"/>
  <c r="E218" i="9" s="1"/>
  <c r="Z47" i="27"/>
  <c r="Z47" i="26"/>
  <c r="U67" i="9"/>
  <c r="U68" i="9" s="1"/>
  <c r="S83" i="9"/>
  <c r="S84" i="9" s="1"/>
  <c r="E225" i="9"/>
  <c r="K147" i="9"/>
  <c r="K148" i="9" s="1"/>
  <c r="C217" i="9"/>
  <c r="C219" i="9" s="1"/>
  <c r="C220" i="9" s="1"/>
  <c r="D210" i="9"/>
  <c r="E210" i="9" s="1"/>
  <c r="N123" i="9"/>
  <c r="N124" i="9" s="1"/>
  <c r="D225" i="9"/>
  <c r="I7" i="6" l="1"/>
  <c r="O4" i="9"/>
  <c r="F4" i="9"/>
  <c r="G4" i="9"/>
  <c r="M3" i="9"/>
  <c r="X2" i="9"/>
  <c r="AB8" i="6" s="1"/>
  <c r="AB13" i="6" s="1"/>
  <c r="M2" i="9"/>
  <c r="Q8" i="6" s="1"/>
  <c r="Q13" i="6" s="1"/>
  <c r="A92" i="9"/>
  <c r="A52" i="9"/>
  <c r="H2" i="9"/>
  <c r="L8" i="6" s="1"/>
  <c r="L13" i="6" s="1"/>
  <c r="A180" i="9"/>
  <c r="E219" i="9"/>
  <c r="E220" i="9" s="1"/>
  <c r="F218" i="9"/>
  <c r="F219" i="9" s="1"/>
  <c r="F220" i="9" s="1"/>
  <c r="X11" i="9"/>
  <c r="X12" i="9" s="1"/>
  <c r="Y10" i="9"/>
  <c r="W67" i="9"/>
  <c r="W68" i="9" s="1"/>
  <c r="X66" i="9"/>
  <c r="E211" i="9"/>
  <c r="E212" i="9" s="1"/>
  <c r="F210" i="9"/>
  <c r="W75" i="9"/>
  <c r="W76" i="9" s="1"/>
  <c r="X74" i="9"/>
  <c r="X75" i="9" s="1"/>
  <c r="X76" i="9" s="1"/>
  <c r="H3" i="9"/>
  <c r="X3" i="9"/>
  <c r="O139" i="9"/>
  <c r="O140" i="9" s="1"/>
  <c r="P138" i="9"/>
  <c r="W19" i="9"/>
  <c r="W20" i="9" s="1"/>
  <c r="X18" i="9"/>
  <c r="M147" i="9"/>
  <c r="M148" i="9" s="1"/>
  <c r="N146" i="9"/>
  <c r="N131" i="9"/>
  <c r="N132" i="9" s="1"/>
  <c r="O130" i="9"/>
  <c r="R115" i="9"/>
  <c r="R116" i="9" s="1"/>
  <c r="S114" i="9"/>
  <c r="S115" i="9" s="1"/>
  <c r="S116" i="9" s="1"/>
  <c r="H187" i="9"/>
  <c r="H188" i="9" s="1"/>
  <c r="I186" i="9"/>
  <c r="F195" i="9"/>
  <c r="F196" i="9" s="1"/>
  <c r="G194" i="9"/>
  <c r="W25" i="7"/>
  <c r="W26" i="7" s="1"/>
  <c r="X25" i="7"/>
  <c r="X26" i="7" s="1"/>
  <c r="M155" i="9"/>
  <c r="M156" i="9" s="1"/>
  <c r="N154" i="9"/>
  <c r="Y59" i="9"/>
  <c r="Y60" i="9" s="1"/>
  <c r="Z58" i="9"/>
  <c r="Z59" i="9" s="1"/>
  <c r="Z60" i="9" s="1"/>
  <c r="U83" i="9"/>
  <c r="U84" i="9" s="1"/>
  <c r="V82" i="9"/>
  <c r="Y25" i="7"/>
  <c r="Y26" i="7" s="1"/>
  <c r="T99" i="9"/>
  <c r="T100" i="9" s="1"/>
  <c r="U98" i="9"/>
  <c r="U99" i="9" s="1"/>
  <c r="U100" i="9" s="1"/>
  <c r="X27" i="9"/>
  <c r="X28" i="9" s="1"/>
  <c r="Y26" i="9"/>
  <c r="F203" i="9"/>
  <c r="F204" i="9" s="1"/>
  <c r="G202" i="9"/>
  <c r="L171" i="9"/>
  <c r="L172" i="9" s="1"/>
  <c r="W2" i="9" s="1"/>
  <c r="AA8" i="6" s="1"/>
  <c r="AA13" i="6" s="1"/>
  <c r="W3" i="9"/>
  <c r="K163" i="9"/>
  <c r="K164" i="9" s="1"/>
  <c r="L162" i="9"/>
  <c r="P123" i="9"/>
  <c r="P124" i="9" s="1"/>
  <c r="Q122" i="9"/>
  <c r="M25" i="7"/>
  <c r="M26" i="7" s="1"/>
  <c r="U25" i="7"/>
  <c r="U26" i="7" s="1"/>
  <c r="R25" i="7"/>
  <c r="R26" i="7" s="1"/>
  <c r="T25" i="7"/>
  <c r="T26" i="7" s="1"/>
  <c r="O25" i="7"/>
  <c r="O26" i="7" s="1"/>
  <c r="S25" i="7"/>
  <c r="S26" i="7" s="1"/>
  <c r="N25" i="7"/>
  <c r="N26" i="7" s="1"/>
  <c r="P25" i="7"/>
  <c r="P26" i="7" s="1"/>
  <c r="Q25" i="7"/>
  <c r="Q26" i="7" s="1"/>
  <c r="V25" i="7"/>
  <c r="V26" i="7" s="1"/>
  <c r="L25" i="7"/>
  <c r="L26" i="7" s="1"/>
  <c r="D25" i="7"/>
  <c r="D26" i="7" s="1"/>
  <c r="E25" i="7"/>
  <c r="E26" i="7" s="1"/>
  <c r="J25" i="7"/>
  <c r="J26" i="7" s="1"/>
  <c r="K25" i="7"/>
  <c r="K26" i="7" s="1"/>
  <c r="H25" i="7"/>
  <c r="H26" i="7" s="1"/>
  <c r="F25" i="7"/>
  <c r="F26" i="7" s="1"/>
  <c r="G25" i="7"/>
  <c r="G26" i="7" s="1"/>
  <c r="I25" i="7"/>
  <c r="I26" i="7" s="1"/>
  <c r="Y119" i="7"/>
  <c r="Y120" i="7" s="1"/>
  <c r="Y117" i="7"/>
  <c r="C26" i="7"/>
  <c r="C42" i="7"/>
  <c r="D37" i="5"/>
  <c r="D19" i="6" s="1"/>
  <c r="B37" i="5"/>
  <c r="B19" i="6" s="1"/>
  <c r="C22" i="6" s="1"/>
  <c r="AI37" i="5"/>
  <c r="N37" i="5"/>
  <c r="P37" i="5"/>
  <c r="AH37" i="5"/>
  <c r="W37" i="5"/>
  <c r="L37" i="5"/>
  <c r="AC37" i="5"/>
  <c r="R37" i="5"/>
  <c r="AK37" i="5"/>
  <c r="AA37" i="5"/>
  <c r="AD37" i="5"/>
  <c r="AG37" i="5"/>
  <c r="S37" i="5"/>
  <c r="F37" i="5"/>
  <c r="F19" i="6" s="1"/>
  <c r="C37" i="5"/>
  <c r="C19" i="6" s="1"/>
  <c r="H37" i="5"/>
  <c r="O37" i="5"/>
  <c r="K37" i="5"/>
  <c r="J37" i="5"/>
  <c r="Y37" i="5"/>
  <c r="E37" i="5"/>
  <c r="E19" i="6" s="1"/>
  <c r="AJ37" i="5"/>
  <c r="T37" i="5"/>
  <c r="Q37" i="5"/>
  <c r="AN37" i="5"/>
  <c r="AL37" i="5"/>
  <c r="I37" i="5"/>
  <c r="AB37" i="5"/>
  <c r="Z37" i="5"/>
  <c r="M37" i="5"/>
  <c r="V37" i="5"/>
  <c r="AF37" i="5"/>
  <c r="AM37" i="5"/>
  <c r="AO37" i="5"/>
  <c r="G37" i="5"/>
  <c r="AE37" i="5"/>
  <c r="X37" i="5"/>
  <c r="U37" i="5"/>
  <c r="Z109" i="5"/>
  <c r="AA102" i="5"/>
  <c r="AA20" i="7"/>
  <c r="Z33" i="7"/>
  <c r="Z34" i="7" s="1"/>
  <c r="Z63" i="7"/>
  <c r="Z106" i="7"/>
  <c r="Z31" i="7"/>
  <c r="Z25" i="7"/>
  <c r="Z26" i="7" s="1"/>
  <c r="Y76" i="7"/>
  <c r="Y77" i="7" s="1"/>
  <c r="Y74" i="7"/>
  <c r="D233" i="9"/>
  <c r="AA47" i="27"/>
  <c r="AA47" i="26"/>
  <c r="D211" i="9"/>
  <c r="D212" i="9" s="1"/>
  <c r="D219" i="9"/>
  <c r="D220" i="9" s="1"/>
  <c r="D226" i="9"/>
  <c r="E226" i="9" s="1"/>
  <c r="E227" i="9" s="1"/>
  <c r="E228" i="9" s="1"/>
  <c r="C233" i="9"/>
  <c r="C235" i="9" s="1"/>
  <c r="C236" i="9" s="1"/>
  <c r="J7" i="6" l="1"/>
  <c r="X4" i="9"/>
  <c r="M4" i="9"/>
  <c r="N3" i="9"/>
  <c r="AC3" i="9"/>
  <c r="H4" i="9"/>
  <c r="AC2" i="9"/>
  <c r="AG8" i="6" s="1"/>
  <c r="AG13" i="6" s="1"/>
  <c r="A60" i="9"/>
  <c r="I2" i="9"/>
  <c r="M8" i="6" s="1"/>
  <c r="M13" i="6" s="1"/>
  <c r="A76" i="9"/>
  <c r="K2" i="9"/>
  <c r="O8" i="6" s="1"/>
  <c r="O13" i="6" s="1"/>
  <c r="A172" i="9"/>
  <c r="P3" i="9"/>
  <c r="W4" i="9"/>
  <c r="N2" i="9"/>
  <c r="R8" i="6" s="1"/>
  <c r="R13" i="6" s="1"/>
  <c r="A100" i="9"/>
  <c r="P2" i="9"/>
  <c r="T8" i="6" s="1"/>
  <c r="T13" i="6" s="1"/>
  <c r="A116" i="9"/>
  <c r="K3" i="9"/>
  <c r="Y27" i="9"/>
  <c r="Y28" i="9" s="1"/>
  <c r="Z26" i="9"/>
  <c r="I3" i="9"/>
  <c r="G195" i="9"/>
  <c r="G196" i="9" s="1"/>
  <c r="H194" i="9"/>
  <c r="O131" i="9"/>
  <c r="O132" i="9" s="1"/>
  <c r="P130" i="9"/>
  <c r="X67" i="9"/>
  <c r="X68" i="9" s="1"/>
  <c r="Y66" i="9"/>
  <c r="Y67" i="9" s="1"/>
  <c r="Y68" i="9" s="1"/>
  <c r="N155" i="9"/>
  <c r="N156" i="9" s="1"/>
  <c r="A156" i="9" s="1"/>
  <c r="U3" i="9"/>
  <c r="I187" i="9"/>
  <c r="I188" i="9" s="1"/>
  <c r="J186" i="9"/>
  <c r="J187" i="9" s="1"/>
  <c r="J188" i="9" s="1"/>
  <c r="N147" i="9"/>
  <c r="N148" i="9" s="1"/>
  <c r="O146" i="9"/>
  <c r="O147" i="9" s="1"/>
  <c r="O148" i="9" s="1"/>
  <c r="Y11" i="9"/>
  <c r="Y12" i="9" s="1"/>
  <c r="Z10" i="9"/>
  <c r="Q123" i="9"/>
  <c r="Q124" i="9" s="1"/>
  <c r="R122" i="9"/>
  <c r="G203" i="9"/>
  <c r="G204" i="9" s="1"/>
  <c r="H202" i="9"/>
  <c r="H203" i="9" s="1"/>
  <c r="H204" i="9" s="1"/>
  <c r="X19" i="9"/>
  <c r="X20" i="9" s="1"/>
  <c r="Y18" i="9"/>
  <c r="V83" i="9"/>
  <c r="V84" i="9" s="1"/>
  <c r="W82" i="9"/>
  <c r="W83" i="9" s="1"/>
  <c r="W84" i="9" s="1"/>
  <c r="F211" i="9"/>
  <c r="F212" i="9" s="1"/>
  <c r="G210" i="9"/>
  <c r="L163" i="9"/>
  <c r="L164" i="9" s="1"/>
  <c r="M162" i="9"/>
  <c r="M163" i="9" s="1"/>
  <c r="M164" i="9" s="1"/>
  <c r="P139" i="9"/>
  <c r="P140" i="9" s="1"/>
  <c r="S2" i="9" s="1"/>
  <c r="W8" i="6" s="1"/>
  <c r="W13" i="6" s="1"/>
  <c r="S3" i="9"/>
  <c r="D42" i="7"/>
  <c r="E42" i="7" s="1"/>
  <c r="F42" i="7" s="1"/>
  <c r="G42" i="7" s="1"/>
  <c r="H42" i="7" s="1"/>
  <c r="I42" i="7" s="1"/>
  <c r="J42" i="7" s="1"/>
  <c r="K42" i="7" s="1"/>
  <c r="L42" i="7" s="1"/>
  <c r="M42" i="7" s="1"/>
  <c r="N42" i="7" s="1"/>
  <c r="O42" i="7" s="1"/>
  <c r="P42" i="7" s="1"/>
  <c r="Q42" i="7" s="1"/>
  <c r="R42" i="7" s="1"/>
  <c r="S42" i="7" s="1"/>
  <c r="T42" i="7" s="1"/>
  <c r="U42" i="7" s="1"/>
  <c r="V42" i="7" s="1"/>
  <c r="W42" i="7" s="1"/>
  <c r="X42" i="7" s="1"/>
  <c r="Y42" i="7" s="1"/>
  <c r="Z42" i="7" s="1"/>
  <c r="C26" i="10"/>
  <c r="C242" i="10" s="1"/>
  <c r="C25" i="6"/>
  <c r="C26" i="6" s="1"/>
  <c r="C32" i="6"/>
  <c r="D22" i="6"/>
  <c r="C31" i="6"/>
  <c r="C33" i="6" s="1"/>
  <c r="D12" i="27"/>
  <c r="D67" i="27" s="1"/>
  <c r="D38" i="5"/>
  <c r="D135" i="5" s="1"/>
  <c r="D12" i="26"/>
  <c r="D67" i="26" s="1"/>
  <c r="B38" i="5"/>
  <c r="B135" i="5" s="1"/>
  <c r="C136" i="5" s="1"/>
  <c r="C137" i="5" s="1"/>
  <c r="B12" i="27"/>
  <c r="B12" i="26"/>
  <c r="Z76" i="7"/>
  <c r="Z77" i="7" s="1"/>
  <c r="Z74" i="7"/>
  <c r="F38" i="5"/>
  <c r="F135" i="5" s="1"/>
  <c r="F12" i="26"/>
  <c r="F67" i="26" s="1"/>
  <c r="F12" i="27"/>
  <c r="F67" i="27" s="1"/>
  <c r="E38" i="5"/>
  <c r="E135" i="5" s="1"/>
  <c r="E12" i="26"/>
  <c r="E67" i="26" s="1"/>
  <c r="E12" i="27"/>
  <c r="E67" i="27" s="1"/>
  <c r="C12" i="26"/>
  <c r="C67" i="26" s="1"/>
  <c r="C12" i="27"/>
  <c r="C67" i="27" s="1"/>
  <c r="C38" i="5"/>
  <c r="C135" i="5" s="1"/>
  <c r="AA106" i="7"/>
  <c r="AB20" i="7"/>
  <c r="AA63" i="7"/>
  <c r="AA33" i="7"/>
  <c r="AA34" i="7" s="1"/>
  <c r="AA25" i="7"/>
  <c r="AA26" i="7" s="1"/>
  <c r="AA31" i="7"/>
  <c r="Z119" i="7"/>
  <c r="Z120" i="7" s="1"/>
  <c r="Z117" i="7"/>
  <c r="AB102" i="5"/>
  <c r="AA109" i="5"/>
  <c r="A220" i="9"/>
  <c r="D227" i="9"/>
  <c r="D228" i="9" s="1"/>
  <c r="AD3" i="9"/>
  <c r="AB47" i="27"/>
  <c r="D234" i="9"/>
  <c r="C241" i="9"/>
  <c r="C243" i="9" s="1"/>
  <c r="C244" i="9" s="1"/>
  <c r="AB47" i="26"/>
  <c r="K7" i="6" l="1"/>
  <c r="J14" i="6"/>
  <c r="AA3" i="9"/>
  <c r="N4" i="9"/>
  <c r="AC4" i="9"/>
  <c r="D136" i="5"/>
  <c r="E136" i="5" s="1"/>
  <c r="A188" i="9"/>
  <c r="T3" i="9"/>
  <c r="K4" i="9"/>
  <c r="A204" i="9"/>
  <c r="AA2" i="9"/>
  <c r="AE8" i="6" s="1"/>
  <c r="AE13" i="6" s="1"/>
  <c r="L2" i="9"/>
  <c r="P8" i="6" s="1"/>
  <c r="P13" i="6" s="1"/>
  <c r="A84" i="9"/>
  <c r="S4" i="9"/>
  <c r="Y3" i="9"/>
  <c r="I4" i="9"/>
  <c r="A140" i="9"/>
  <c r="U2" i="9"/>
  <c r="J3" i="9"/>
  <c r="V2" i="9"/>
  <c r="Z8" i="6" s="1"/>
  <c r="Z13" i="6" s="1"/>
  <c r="A68" i="9"/>
  <c r="J2" i="9"/>
  <c r="N8" i="6" s="1"/>
  <c r="N13" i="6" s="1"/>
  <c r="P4" i="9"/>
  <c r="A164" i="9"/>
  <c r="T2" i="9"/>
  <c r="X8" i="6" s="1"/>
  <c r="X13" i="6" s="1"/>
  <c r="A148" i="9"/>
  <c r="Y2" i="9"/>
  <c r="AC8" i="6" s="1"/>
  <c r="AC13" i="6" s="1"/>
  <c r="V3" i="9"/>
  <c r="R123" i="9"/>
  <c r="R124" i="9" s="1"/>
  <c r="A124" i="9" s="1"/>
  <c r="Q3" i="9"/>
  <c r="Y19" i="9"/>
  <c r="Y20" i="9" s="1"/>
  <c r="Z18" i="9"/>
  <c r="P131" i="9"/>
  <c r="P132" i="9" s="1"/>
  <c r="Q130" i="9"/>
  <c r="Q131" i="9" s="1"/>
  <c r="Q132" i="9" s="1"/>
  <c r="AA26" i="9"/>
  <c r="Z27" i="9"/>
  <c r="Z28" i="9" s="1"/>
  <c r="Z11" i="9"/>
  <c r="Z12" i="9" s="1"/>
  <c r="AA10" i="9"/>
  <c r="H195" i="9"/>
  <c r="H196" i="9" s="1"/>
  <c r="I194" i="9"/>
  <c r="I195" i="9" s="1"/>
  <c r="I196" i="9" s="1"/>
  <c r="L3" i="9"/>
  <c r="G211" i="9"/>
  <c r="G212" i="9" s="1"/>
  <c r="AB3" i="9"/>
  <c r="D25" i="6"/>
  <c r="D26" i="6" s="1"/>
  <c r="D32" i="6"/>
  <c r="E22" i="6"/>
  <c r="D26" i="10"/>
  <c r="D243" i="10" s="1"/>
  <c r="E243" i="10" s="1"/>
  <c r="F243" i="10" s="1"/>
  <c r="G243" i="10" s="1"/>
  <c r="H243" i="10" s="1"/>
  <c r="I243" i="10" s="1"/>
  <c r="J243" i="10" s="1"/>
  <c r="K243" i="10" s="1"/>
  <c r="L243" i="10" s="1"/>
  <c r="M243" i="10" s="1"/>
  <c r="N243" i="10" s="1"/>
  <c r="O243" i="10" s="1"/>
  <c r="P243" i="10" s="1"/>
  <c r="Q243" i="10" s="1"/>
  <c r="R243" i="10" s="1"/>
  <c r="S243" i="10" s="1"/>
  <c r="D31" i="6"/>
  <c r="D33" i="6" s="1"/>
  <c r="D242" i="10"/>
  <c r="C27" i="10"/>
  <c r="C28" i="10" s="1"/>
  <c r="C34" i="6"/>
  <c r="AA42" i="7"/>
  <c r="C147" i="5"/>
  <c r="C146" i="5"/>
  <c r="AC102" i="5"/>
  <c r="AB109" i="5"/>
  <c r="AA76" i="7"/>
  <c r="AA77" i="7" s="1"/>
  <c r="AA74" i="7"/>
  <c r="AB33" i="7"/>
  <c r="AB34" i="7" s="1"/>
  <c r="AB63" i="7"/>
  <c r="AB106" i="7"/>
  <c r="AC20" i="7"/>
  <c r="AB25" i="7"/>
  <c r="AB26" i="7" s="1"/>
  <c r="AB31" i="7"/>
  <c r="B67" i="26"/>
  <c r="C68" i="26" s="1"/>
  <c r="C13" i="26"/>
  <c r="AA119" i="7"/>
  <c r="AA120" i="7" s="1"/>
  <c r="AA117" i="7"/>
  <c r="B67" i="27"/>
  <c r="C68" i="27" s="1"/>
  <c r="C13" i="27"/>
  <c r="A244" i="9"/>
  <c r="AF2" i="9"/>
  <c r="AC47" i="26"/>
  <c r="AE3" i="9"/>
  <c r="D235" i="9"/>
  <c r="D236" i="9" s="1"/>
  <c r="AC47" i="27"/>
  <c r="AD2" i="9"/>
  <c r="A228" i="9"/>
  <c r="AF4" i="9" l="1"/>
  <c r="AJ8" i="6"/>
  <c r="AJ13" i="6" s="1"/>
  <c r="AD4" i="9"/>
  <c r="AH8" i="6"/>
  <c r="AH13" i="6" s="1"/>
  <c r="J18" i="6"/>
  <c r="J19" i="6" s="1"/>
  <c r="U4" i="9"/>
  <c r="Y8" i="6"/>
  <c r="Y13" i="6" s="1"/>
  <c r="D137" i="5"/>
  <c r="D146" i="5" s="1"/>
  <c r="L7" i="6"/>
  <c r="K14" i="6"/>
  <c r="AA4" i="9"/>
  <c r="V4" i="9"/>
  <c r="L4" i="9"/>
  <c r="T4" i="9"/>
  <c r="Z3" i="9"/>
  <c r="Z2" i="9"/>
  <c r="AD8" i="6" s="1"/>
  <c r="AD13" i="6" s="1"/>
  <c r="Q2" i="9"/>
  <c r="R2" i="9"/>
  <c r="V8" i="6" s="1"/>
  <c r="V13" i="6" s="1"/>
  <c r="A212" i="9"/>
  <c r="AB2" i="9"/>
  <c r="A196" i="9"/>
  <c r="Y4" i="9"/>
  <c r="A132" i="9"/>
  <c r="J4" i="9"/>
  <c r="Z19" i="9"/>
  <c r="Z20" i="9" s="1"/>
  <c r="AA18" i="9"/>
  <c r="R3" i="9"/>
  <c r="AA27" i="9"/>
  <c r="AA28" i="9" s="1"/>
  <c r="AB26" i="9"/>
  <c r="AA11" i="9"/>
  <c r="AA12" i="9" s="1"/>
  <c r="AB10" i="9"/>
  <c r="C69" i="27"/>
  <c r="C78" i="27" s="1"/>
  <c r="D68" i="27"/>
  <c r="D27" i="10"/>
  <c r="D28" i="10" s="1"/>
  <c r="E242" i="10"/>
  <c r="C69" i="26"/>
  <c r="C78" i="26" s="1"/>
  <c r="D68" i="26"/>
  <c r="E32" i="6"/>
  <c r="E31" i="6"/>
  <c r="E33" i="6" s="1"/>
  <c r="F22" i="6"/>
  <c r="E26" i="10"/>
  <c r="E244" i="10" s="1"/>
  <c r="F244" i="10" s="1"/>
  <c r="G244" i="10" s="1"/>
  <c r="H244" i="10" s="1"/>
  <c r="I244" i="10" s="1"/>
  <c r="J244" i="10" s="1"/>
  <c r="K244" i="10" s="1"/>
  <c r="L244" i="10" s="1"/>
  <c r="M244" i="10" s="1"/>
  <c r="N244" i="10" s="1"/>
  <c r="O244" i="10" s="1"/>
  <c r="P244" i="10" s="1"/>
  <c r="Q244" i="10" s="1"/>
  <c r="R244" i="10" s="1"/>
  <c r="S244" i="10" s="1"/>
  <c r="T244" i="10" s="1"/>
  <c r="E25" i="6"/>
  <c r="E26" i="6" s="1"/>
  <c r="E137" i="5"/>
  <c r="F136" i="5"/>
  <c r="D34" i="6"/>
  <c r="AB42" i="7"/>
  <c r="D13" i="27"/>
  <c r="C14" i="27"/>
  <c r="AC106" i="7"/>
  <c r="AC63" i="7"/>
  <c r="AC33" i="7"/>
  <c r="AC34" i="7" s="1"/>
  <c r="AD20" i="7"/>
  <c r="AC25" i="7"/>
  <c r="AC26" i="7" s="1"/>
  <c r="AC31" i="7"/>
  <c r="AB76" i="7"/>
  <c r="AB77" i="7" s="1"/>
  <c r="AB74" i="7"/>
  <c r="AB119" i="7"/>
  <c r="AB120" i="7" s="1"/>
  <c r="AB117" i="7"/>
  <c r="D13" i="26"/>
  <c r="C14" i="26"/>
  <c r="AD102" i="5"/>
  <c r="AC109" i="5"/>
  <c r="A236" i="9"/>
  <c r="AE2" i="9"/>
  <c r="AD47" i="26"/>
  <c r="AD47" i="27"/>
  <c r="AB4" i="9" l="1"/>
  <c r="AF8" i="6"/>
  <c r="AF13" i="6" s="1"/>
  <c r="AE4" i="9"/>
  <c r="AI8" i="6"/>
  <c r="AI13" i="6" s="1"/>
  <c r="J12" i="26"/>
  <c r="J67" i="26" s="1"/>
  <c r="J38" i="5"/>
  <c r="J135" i="5" s="1"/>
  <c r="J12" i="27"/>
  <c r="J67" i="27" s="1"/>
  <c r="K18" i="6"/>
  <c r="K19" i="6" s="1"/>
  <c r="D147" i="5"/>
  <c r="Q4" i="9"/>
  <c r="U8" i="6"/>
  <c r="U13" i="6" s="1"/>
  <c r="M7" i="6"/>
  <c r="L14" i="6"/>
  <c r="Z4" i="9"/>
  <c r="R4" i="9"/>
  <c r="AB18" i="9"/>
  <c r="AA19" i="9"/>
  <c r="AA20" i="9" s="1"/>
  <c r="AB27" i="9"/>
  <c r="AB28" i="9" s="1"/>
  <c r="AC26" i="9"/>
  <c r="AC10" i="9"/>
  <c r="AB11" i="9"/>
  <c r="AB12" i="9" s="1"/>
  <c r="C79" i="27"/>
  <c r="E68" i="26"/>
  <c r="D69" i="26"/>
  <c r="E34" i="6"/>
  <c r="F137" i="5"/>
  <c r="G136" i="5"/>
  <c r="E146" i="5"/>
  <c r="E147" i="5"/>
  <c r="F242" i="10"/>
  <c r="E27" i="10"/>
  <c r="E28" i="10" s="1"/>
  <c r="C79" i="26"/>
  <c r="D69" i="27"/>
  <c r="E68" i="27"/>
  <c r="G22" i="6"/>
  <c r="F31" i="6"/>
  <c r="F33" i="6" s="1"/>
  <c r="F25" i="6"/>
  <c r="F26" i="6" s="1"/>
  <c r="F32" i="6"/>
  <c r="F26" i="10"/>
  <c r="F245" i="10" s="1"/>
  <c r="G245" i="10" s="1"/>
  <c r="H245" i="10" s="1"/>
  <c r="I245" i="10" s="1"/>
  <c r="J245" i="10" s="1"/>
  <c r="K245" i="10" s="1"/>
  <c r="L245" i="10" s="1"/>
  <c r="M245" i="10" s="1"/>
  <c r="N245" i="10" s="1"/>
  <c r="O245" i="10" s="1"/>
  <c r="P245" i="10" s="1"/>
  <c r="Q245" i="10" s="1"/>
  <c r="R245" i="10" s="1"/>
  <c r="S245" i="10" s="1"/>
  <c r="T245" i="10" s="1"/>
  <c r="U245" i="10" s="1"/>
  <c r="AE102" i="5"/>
  <c r="AD109" i="5"/>
  <c r="C20" i="26"/>
  <c r="C17" i="26"/>
  <c r="C18" i="26" s="1"/>
  <c r="AD33" i="7"/>
  <c r="AD34" i="7" s="1"/>
  <c r="AD63" i="7"/>
  <c r="AD106" i="7"/>
  <c r="AE20" i="7"/>
  <c r="AD25" i="7"/>
  <c r="AD26" i="7" s="1"/>
  <c r="AD31" i="7"/>
  <c r="AC42" i="7"/>
  <c r="AC76" i="7"/>
  <c r="AC77" i="7" s="1"/>
  <c r="AC74" i="7"/>
  <c r="D14" i="26"/>
  <c r="E13" i="26"/>
  <c r="AC119" i="7"/>
  <c r="AC120" i="7" s="1"/>
  <c r="AC117" i="7"/>
  <c r="C20" i="27"/>
  <c r="C17" i="27"/>
  <c r="C18" i="27" s="1"/>
  <c r="E13" i="27"/>
  <c r="D14" i="27"/>
  <c r="AE47" i="26"/>
  <c r="AE47" i="27"/>
  <c r="K12" i="26" l="1"/>
  <c r="K67" i="26" s="1"/>
  <c r="K12" i="27"/>
  <c r="K67" i="27" s="1"/>
  <c r="K38" i="5"/>
  <c r="K135" i="5" s="1"/>
  <c r="L18" i="6"/>
  <c r="L19" i="6" s="1"/>
  <c r="M14" i="6"/>
  <c r="N7" i="6"/>
  <c r="AD42" i="7"/>
  <c r="AB19" i="9"/>
  <c r="AB20" i="9" s="1"/>
  <c r="AC18" i="9"/>
  <c r="AC11" i="9"/>
  <c r="AC12" i="9" s="1"/>
  <c r="AD10" i="9"/>
  <c r="AC27" i="9"/>
  <c r="AC28" i="9" s="1"/>
  <c r="AD26" i="9"/>
  <c r="AD27" i="9" s="1"/>
  <c r="AD28" i="9" s="1"/>
  <c r="F34" i="6"/>
  <c r="G26" i="10"/>
  <c r="G246" i="10" s="1"/>
  <c r="H246" i="10" s="1"/>
  <c r="I246" i="10" s="1"/>
  <c r="J246" i="10" s="1"/>
  <c r="K246" i="10" s="1"/>
  <c r="L246" i="10" s="1"/>
  <c r="M246" i="10" s="1"/>
  <c r="N246" i="10" s="1"/>
  <c r="O246" i="10" s="1"/>
  <c r="P246" i="10" s="1"/>
  <c r="Q246" i="10" s="1"/>
  <c r="R246" i="10" s="1"/>
  <c r="S246" i="10" s="1"/>
  <c r="T246" i="10" s="1"/>
  <c r="U246" i="10" s="1"/>
  <c r="V246" i="10" s="1"/>
  <c r="G32" i="6"/>
  <c r="G25" i="6"/>
  <c r="G26" i="6" s="1"/>
  <c r="G31" i="6"/>
  <c r="G33" i="6" s="1"/>
  <c r="G137" i="5"/>
  <c r="E69" i="27"/>
  <c r="F68" i="27"/>
  <c r="F147" i="5"/>
  <c r="F146" i="5"/>
  <c r="D79" i="27"/>
  <c r="D78" i="27"/>
  <c r="F27" i="10"/>
  <c r="F28" i="10" s="1"/>
  <c r="G242" i="10"/>
  <c r="D78" i="26"/>
  <c r="D79" i="26"/>
  <c r="E69" i="26"/>
  <c r="F68" i="26"/>
  <c r="D17" i="27"/>
  <c r="D18" i="27" s="1"/>
  <c r="D20" i="27"/>
  <c r="D20" i="26"/>
  <c r="D17" i="26"/>
  <c r="D18" i="26" s="1"/>
  <c r="AD76" i="7"/>
  <c r="AD77" i="7" s="1"/>
  <c r="AD74" i="7"/>
  <c r="E14" i="27"/>
  <c r="F13" i="27"/>
  <c r="AF20" i="7"/>
  <c r="AE63" i="7"/>
  <c r="AE33" i="7"/>
  <c r="AE34" i="7" s="1"/>
  <c r="AE106" i="7"/>
  <c r="AE25" i="7"/>
  <c r="AE26" i="7" s="1"/>
  <c r="AE31" i="7"/>
  <c r="E14" i="26"/>
  <c r="F13" i="26"/>
  <c r="AD119" i="7"/>
  <c r="AD120" i="7" s="1"/>
  <c r="AD117" i="7"/>
  <c r="AF102" i="5"/>
  <c r="AE109" i="5"/>
  <c r="AF47" i="27"/>
  <c r="AF47" i="26"/>
  <c r="L12" i="26" l="1"/>
  <c r="L67" i="26" s="1"/>
  <c r="L38" i="5"/>
  <c r="L135" i="5" s="1"/>
  <c r="L12" i="27"/>
  <c r="L67" i="27" s="1"/>
  <c r="M18" i="6"/>
  <c r="M19" i="6" s="1"/>
  <c r="N14" i="6"/>
  <c r="O7" i="6"/>
  <c r="E2" i="9"/>
  <c r="I8" i="6" s="1"/>
  <c r="I13" i="6" s="1"/>
  <c r="I14" i="6" s="1"/>
  <c r="I18" i="6" s="1"/>
  <c r="A28" i="9"/>
  <c r="AD11" i="9"/>
  <c r="AD12" i="9" s="1"/>
  <c r="AE10" i="9"/>
  <c r="AC19" i="9"/>
  <c r="AC20" i="9" s="1"/>
  <c r="AD18" i="9"/>
  <c r="E3" i="9"/>
  <c r="AE42" i="7"/>
  <c r="G147" i="5"/>
  <c r="G146" i="5"/>
  <c r="G27" i="10"/>
  <c r="G28" i="10" s="1"/>
  <c r="H242" i="10"/>
  <c r="G68" i="26"/>
  <c r="F69" i="26"/>
  <c r="G34" i="6"/>
  <c r="E78" i="27"/>
  <c r="E79" i="27"/>
  <c r="E78" i="26"/>
  <c r="E79" i="26"/>
  <c r="F69" i="27"/>
  <c r="G68" i="27"/>
  <c r="AG102" i="5"/>
  <c r="AF109" i="5"/>
  <c r="AE119" i="7"/>
  <c r="AE120" i="7" s="1"/>
  <c r="AE117" i="7"/>
  <c r="AE76" i="7"/>
  <c r="AE77" i="7" s="1"/>
  <c r="AE74" i="7"/>
  <c r="G13" i="26"/>
  <c r="F14" i="26"/>
  <c r="AG20" i="7"/>
  <c r="AF33" i="7"/>
  <c r="AF34" i="7" s="1"/>
  <c r="AF63" i="7"/>
  <c r="AF106" i="7"/>
  <c r="AF25" i="7"/>
  <c r="AF26" i="7" s="1"/>
  <c r="AF31" i="7"/>
  <c r="E17" i="26"/>
  <c r="E18" i="26" s="1"/>
  <c r="E20" i="26"/>
  <c r="F14" i="27"/>
  <c r="G13" i="27"/>
  <c r="E17" i="27"/>
  <c r="E18" i="27" s="1"/>
  <c r="E20" i="27"/>
  <c r="AG47" i="26"/>
  <c r="AG47" i="27"/>
  <c r="M12" i="27" l="1"/>
  <c r="M67" i="27" s="1"/>
  <c r="M12" i="26"/>
  <c r="M67" i="26" s="1"/>
  <c r="M38" i="5"/>
  <c r="M135" i="5" s="1"/>
  <c r="N18" i="6"/>
  <c r="N19" i="6" s="1"/>
  <c r="O14" i="6"/>
  <c r="P7" i="6"/>
  <c r="E4" i="9"/>
  <c r="I19" i="6" s="1"/>
  <c r="I38" i="5" s="1"/>
  <c r="I135" i="5" s="1"/>
  <c r="AD19" i="9"/>
  <c r="AD20" i="9" s="1"/>
  <c r="AE18" i="9"/>
  <c r="AE19" i="9" s="1"/>
  <c r="AE20" i="9" s="1"/>
  <c r="AE11" i="9"/>
  <c r="AE12" i="9" s="1"/>
  <c r="AF10" i="9"/>
  <c r="F78" i="27"/>
  <c r="F79" i="27"/>
  <c r="G69" i="26"/>
  <c r="F79" i="26"/>
  <c r="F78" i="26"/>
  <c r="G69" i="27"/>
  <c r="I242" i="10"/>
  <c r="G14" i="27"/>
  <c r="AF119" i="7"/>
  <c r="AF120" i="7" s="1"/>
  <c r="AF117" i="7"/>
  <c r="F20" i="27"/>
  <c r="F17" i="27"/>
  <c r="F18" i="27" s="1"/>
  <c r="AF76" i="7"/>
  <c r="AF77" i="7" s="1"/>
  <c r="AF74" i="7"/>
  <c r="AF42" i="7"/>
  <c r="AG33" i="7"/>
  <c r="AG34" i="7" s="1"/>
  <c r="AG106" i="7"/>
  <c r="AG63" i="7"/>
  <c r="AH20" i="7"/>
  <c r="AG25" i="7"/>
  <c r="AG26" i="7" s="1"/>
  <c r="AG31" i="7"/>
  <c r="F17" i="26"/>
  <c r="F18" i="26" s="1"/>
  <c r="F20" i="26"/>
  <c r="G14" i="26"/>
  <c r="AG109" i="5"/>
  <c r="AH102" i="5"/>
  <c r="AH47" i="26"/>
  <c r="AH47" i="27"/>
  <c r="N38" i="5" l="1"/>
  <c r="N135" i="5" s="1"/>
  <c r="N12" i="26"/>
  <c r="N67" i="26" s="1"/>
  <c r="N12" i="27"/>
  <c r="N67" i="27" s="1"/>
  <c r="O18" i="6"/>
  <c r="O19" i="6" s="1"/>
  <c r="P14" i="6"/>
  <c r="Q7" i="6"/>
  <c r="D3" i="9"/>
  <c r="I12" i="26"/>
  <c r="I67" i="26" s="1"/>
  <c r="I12" i="27"/>
  <c r="I67" i="27" s="1"/>
  <c r="A20" i="9"/>
  <c r="D2" i="9"/>
  <c r="AF11" i="9"/>
  <c r="AF12" i="9" s="1"/>
  <c r="C2" i="9" s="1"/>
  <c r="G8" i="6" s="1"/>
  <c r="G13" i="6" s="1"/>
  <c r="G14" i="6" s="1"/>
  <c r="G18" i="6" s="1"/>
  <c r="C3" i="9"/>
  <c r="G79" i="26"/>
  <c r="G78" i="26"/>
  <c r="J242" i="10"/>
  <c r="G78" i="27"/>
  <c r="G79" i="27"/>
  <c r="AG42" i="7"/>
  <c r="AI102" i="5"/>
  <c r="AH109" i="5"/>
  <c r="AH25" i="7"/>
  <c r="AH26" i="7" s="1"/>
  <c r="AH63" i="7"/>
  <c r="AH106" i="7"/>
  <c r="AI20" i="7"/>
  <c r="AH33" i="7"/>
  <c r="AH34" i="7" s="1"/>
  <c r="AH31" i="7"/>
  <c r="AG119" i="7"/>
  <c r="AG120" i="7" s="1"/>
  <c r="AG117" i="7"/>
  <c r="G20" i="26"/>
  <c r="G17" i="26"/>
  <c r="G18" i="26" s="1"/>
  <c r="AG76" i="7"/>
  <c r="AG77" i="7" s="1"/>
  <c r="AG74" i="7"/>
  <c r="G20" i="27"/>
  <c r="G17" i="27"/>
  <c r="G18" i="27" s="1"/>
  <c r="AI47" i="26"/>
  <c r="AI47" i="27"/>
  <c r="O12" i="26" l="1"/>
  <c r="O67" i="26" s="1"/>
  <c r="O38" i="5"/>
  <c r="O135" i="5" s="1"/>
  <c r="O12" i="27"/>
  <c r="O67" i="27" s="1"/>
  <c r="P18" i="6"/>
  <c r="P19" i="6" s="1"/>
  <c r="D4" i="9"/>
  <c r="H8" i="6"/>
  <c r="H13" i="6" s="1"/>
  <c r="H14" i="6" s="1"/>
  <c r="H18" i="6" s="1"/>
  <c r="Q14" i="6"/>
  <c r="R7" i="6"/>
  <c r="A12" i="9"/>
  <c r="C4" i="9"/>
  <c r="G19" i="6" s="1"/>
  <c r="K242" i="10"/>
  <c r="AH42" i="7"/>
  <c r="AH119" i="7"/>
  <c r="AH120" i="7" s="1"/>
  <c r="AH117" i="7"/>
  <c r="AH76" i="7"/>
  <c r="AH77" i="7" s="1"/>
  <c r="AH74" i="7"/>
  <c r="AI63" i="7"/>
  <c r="AI25" i="7"/>
  <c r="AI26" i="7" s="1"/>
  <c r="AI106" i="7"/>
  <c r="AJ20" i="7"/>
  <c r="AI33" i="7"/>
  <c r="AI34" i="7" s="1"/>
  <c r="AI31" i="7"/>
  <c r="AJ102" i="5"/>
  <c r="AI109" i="5"/>
  <c r="AJ47" i="26"/>
  <c r="AJ47" i="27"/>
  <c r="P38" i="5" l="1"/>
  <c r="P135" i="5" s="1"/>
  <c r="P12" i="27"/>
  <c r="P67" i="27" s="1"/>
  <c r="P12" i="26"/>
  <c r="P67" i="26" s="1"/>
  <c r="Q18" i="6"/>
  <c r="Q19" i="6" s="1"/>
  <c r="H19" i="6"/>
  <c r="R14" i="6"/>
  <c r="S7" i="6"/>
  <c r="G38" i="5"/>
  <c r="G135" i="5" s="1"/>
  <c r="H136" i="5" s="1"/>
  <c r="G12" i="26"/>
  <c r="G12" i="27"/>
  <c r="H22" i="6"/>
  <c r="L242" i="10"/>
  <c r="AI76" i="7"/>
  <c r="AI77" i="7" s="1"/>
  <c r="AI74" i="7"/>
  <c r="AJ33" i="7"/>
  <c r="AJ34" i="7" s="1"/>
  <c r="AJ25" i="7"/>
  <c r="AJ26" i="7" s="1"/>
  <c r="AJ106" i="7"/>
  <c r="AJ63" i="7"/>
  <c r="AK20" i="7"/>
  <c r="AJ31" i="7"/>
  <c r="AI119" i="7"/>
  <c r="AI120" i="7" s="1"/>
  <c r="AI117" i="7"/>
  <c r="AI42" i="7"/>
  <c r="AK102" i="5"/>
  <c r="AJ109" i="5"/>
  <c r="AK47" i="27"/>
  <c r="AK47" i="26"/>
  <c r="Q12" i="27" l="1"/>
  <c r="Q67" i="27" s="1"/>
  <c r="Q12" i="26"/>
  <c r="Q67" i="26" s="1"/>
  <c r="Q38" i="5"/>
  <c r="Q135" i="5" s="1"/>
  <c r="R18" i="6"/>
  <c r="R19" i="6" s="1"/>
  <c r="H12" i="27"/>
  <c r="H67" i="27" s="1"/>
  <c r="H12" i="26"/>
  <c r="H67" i="26" s="1"/>
  <c r="H38" i="5"/>
  <c r="H135" i="5" s="1"/>
  <c r="I136" i="5" s="1"/>
  <c r="S14" i="6"/>
  <c r="T7" i="6"/>
  <c r="G67" i="27"/>
  <c r="H68" i="27" s="1"/>
  <c r="H13" i="27"/>
  <c r="G67" i="26"/>
  <c r="H68" i="26" s="1"/>
  <c r="H13" i="26"/>
  <c r="H137" i="5"/>
  <c r="H26" i="10"/>
  <c r="H247" i="10" s="1"/>
  <c r="H25" i="6"/>
  <c r="H26" i="6" s="1"/>
  <c r="H32" i="6"/>
  <c r="I22" i="6"/>
  <c r="H31" i="6"/>
  <c r="H33" i="6" s="1"/>
  <c r="M242" i="10"/>
  <c r="AJ76" i="7"/>
  <c r="AJ77" i="7" s="1"/>
  <c r="AJ74" i="7"/>
  <c r="AK106" i="7"/>
  <c r="AK33" i="7"/>
  <c r="AK34" i="7" s="1"/>
  <c r="AK25" i="7"/>
  <c r="AK26" i="7" s="1"/>
  <c r="AK63" i="7"/>
  <c r="AL20" i="7"/>
  <c r="AK31" i="7"/>
  <c r="AJ119" i="7"/>
  <c r="AJ120" i="7" s="1"/>
  <c r="AJ117" i="7"/>
  <c r="AK109" i="5"/>
  <c r="AL102" i="5"/>
  <c r="AJ42" i="7"/>
  <c r="AL47" i="27"/>
  <c r="AL47" i="26"/>
  <c r="R38" i="5" l="1"/>
  <c r="R135" i="5" s="1"/>
  <c r="R12" i="27"/>
  <c r="R67" i="27" s="1"/>
  <c r="R12" i="26"/>
  <c r="R67" i="26" s="1"/>
  <c r="S18" i="6"/>
  <c r="S19" i="6" s="1"/>
  <c r="T14" i="6"/>
  <c r="U7" i="6"/>
  <c r="I247" i="10"/>
  <c r="H27" i="10"/>
  <c r="H28" i="10" s="1"/>
  <c r="H69" i="26"/>
  <c r="I68" i="26"/>
  <c r="I32" i="6"/>
  <c r="I31" i="6"/>
  <c r="I33" i="6" s="1"/>
  <c r="I26" i="10"/>
  <c r="I248" i="10" s="1"/>
  <c r="J248" i="10" s="1"/>
  <c r="K248" i="10" s="1"/>
  <c r="L248" i="10" s="1"/>
  <c r="M248" i="10" s="1"/>
  <c r="N248" i="10" s="1"/>
  <c r="O248" i="10" s="1"/>
  <c r="P248" i="10" s="1"/>
  <c r="Q248" i="10" s="1"/>
  <c r="R248" i="10" s="1"/>
  <c r="S248" i="10" s="1"/>
  <c r="T248" i="10" s="1"/>
  <c r="U248" i="10" s="1"/>
  <c r="V248" i="10" s="1"/>
  <c r="W248" i="10" s="1"/>
  <c r="X248" i="10" s="1"/>
  <c r="I25" i="6"/>
  <c r="I26" i="6" s="1"/>
  <c r="J22" i="6"/>
  <c r="I13" i="27"/>
  <c r="H14" i="27"/>
  <c r="H34" i="6"/>
  <c r="I68" i="27"/>
  <c r="H69" i="27"/>
  <c r="I137" i="5"/>
  <c r="J136" i="5"/>
  <c r="H146" i="5"/>
  <c r="H147" i="5"/>
  <c r="I13" i="26"/>
  <c r="H14" i="26"/>
  <c r="AK42" i="7"/>
  <c r="N242" i="10"/>
  <c r="AM102" i="5"/>
  <c r="AL109" i="5"/>
  <c r="AK76" i="7"/>
  <c r="AK77" i="7" s="1"/>
  <c r="AK74" i="7"/>
  <c r="AK119" i="7"/>
  <c r="AK120" i="7" s="1"/>
  <c r="AK117" i="7"/>
  <c r="AM20" i="7"/>
  <c r="AL33" i="7"/>
  <c r="AL34" i="7" s="1"/>
  <c r="AL106" i="7"/>
  <c r="AL63" i="7"/>
  <c r="AL25" i="7"/>
  <c r="AL26" i="7" s="1"/>
  <c r="AL31" i="7"/>
  <c r="AM47" i="26"/>
  <c r="AM47" i="27"/>
  <c r="S38" i="5" l="1"/>
  <c r="S135" i="5" s="1"/>
  <c r="S12" i="26"/>
  <c r="S67" i="26" s="1"/>
  <c r="S12" i="27"/>
  <c r="S67" i="27" s="1"/>
  <c r="T18" i="6"/>
  <c r="T19" i="6" s="1"/>
  <c r="U14" i="6"/>
  <c r="V7" i="6"/>
  <c r="J247" i="10"/>
  <c r="I27" i="10"/>
  <c r="I28" i="10" s="1"/>
  <c r="J32" i="6"/>
  <c r="J25" i="6"/>
  <c r="J26" i="6" s="1"/>
  <c r="J31" i="6"/>
  <c r="J33" i="6" s="1"/>
  <c r="J26" i="10"/>
  <c r="J249" i="10" s="1"/>
  <c r="K249" i="10" s="1"/>
  <c r="L249" i="10" s="1"/>
  <c r="M249" i="10" s="1"/>
  <c r="N249" i="10" s="1"/>
  <c r="O249" i="10" s="1"/>
  <c r="P249" i="10" s="1"/>
  <c r="Q249" i="10" s="1"/>
  <c r="R249" i="10" s="1"/>
  <c r="S249" i="10" s="1"/>
  <c r="T249" i="10" s="1"/>
  <c r="U249" i="10" s="1"/>
  <c r="V249" i="10" s="1"/>
  <c r="W249" i="10" s="1"/>
  <c r="X249" i="10" s="1"/>
  <c r="Y249" i="10" s="1"/>
  <c r="K22" i="6"/>
  <c r="J137" i="5"/>
  <c r="K136" i="5"/>
  <c r="I146" i="5"/>
  <c r="I147" i="5"/>
  <c r="H79" i="27"/>
  <c r="H78" i="27"/>
  <c r="I69" i="27"/>
  <c r="J68" i="27"/>
  <c r="I34" i="6"/>
  <c r="H17" i="26"/>
  <c r="H18" i="26" s="1"/>
  <c r="H20" i="26"/>
  <c r="I69" i="26"/>
  <c r="J68" i="26"/>
  <c r="J13" i="26"/>
  <c r="I14" i="26"/>
  <c r="H20" i="27"/>
  <c r="H17" i="27"/>
  <c r="H18" i="27" s="1"/>
  <c r="H78" i="26"/>
  <c r="H79" i="26"/>
  <c r="J13" i="27"/>
  <c r="I14" i="27"/>
  <c r="O242" i="10"/>
  <c r="AL42" i="7"/>
  <c r="AL119" i="7"/>
  <c r="AL120" i="7" s="1"/>
  <c r="AL117" i="7"/>
  <c r="AM25" i="7"/>
  <c r="AM26" i="7" s="1"/>
  <c r="AN20" i="7"/>
  <c r="AM63" i="7"/>
  <c r="AM33" i="7"/>
  <c r="AM34" i="7" s="1"/>
  <c r="AM106" i="7"/>
  <c r="AM31" i="7"/>
  <c r="AL76" i="7"/>
  <c r="AL77" i="7" s="1"/>
  <c r="AL74" i="7"/>
  <c r="AN102" i="5"/>
  <c r="AM109" i="5"/>
  <c r="AN47" i="27"/>
  <c r="AN47" i="26"/>
  <c r="T12" i="26" l="1"/>
  <c r="T67" i="26" s="1"/>
  <c r="T12" i="27"/>
  <c r="T67" i="27" s="1"/>
  <c r="T38" i="5"/>
  <c r="T135" i="5" s="1"/>
  <c r="U18" i="6"/>
  <c r="U19" i="6" s="1"/>
  <c r="V14" i="6"/>
  <c r="W7" i="6"/>
  <c r="K247" i="10"/>
  <c r="J27" i="10"/>
  <c r="J28" i="10" s="1"/>
  <c r="J146" i="5"/>
  <c r="J147" i="5"/>
  <c r="I17" i="26"/>
  <c r="I18" i="26" s="1"/>
  <c r="I20" i="26"/>
  <c r="I79" i="27"/>
  <c r="I78" i="27"/>
  <c r="J14" i="26"/>
  <c r="K13" i="26"/>
  <c r="I20" i="27"/>
  <c r="I17" i="27"/>
  <c r="I18" i="27" s="1"/>
  <c r="K68" i="26"/>
  <c r="J69" i="26"/>
  <c r="K13" i="27"/>
  <c r="J14" i="27"/>
  <c r="I78" i="26"/>
  <c r="I79" i="26"/>
  <c r="J34" i="6"/>
  <c r="K137" i="5"/>
  <c r="L136" i="5"/>
  <c r="K26" i="10"/>
  <c r="K250" i="10" s="1"/>
  <c r="L250" i="10" s="1"/>
  <c r="M250" i="10" s="1"/>
  <c r="N250" i="10" s="1"/>
  <c r="O250" i="10" s="1"/>
  <c r="P250" i="10" s="1"/>
  <c r="Q250" i="10" s="1"/>
  <c r="R250" i="10" s="1"/>
  <c r="S250" i="10" s="1"/>
  <c r="T250" i="10" s="1"/>
  <c r="U250" i="10" s="1"/>
  <c r="V250" i="10" s="1"/>
  <c r="W250" i="10" s="1"/>
  <c r="X250" i="10" s="1"/>
  <c r="Y250" i="10" s="1"/>
  <c r="Z250" i="10" s="1"/>
  <c r="K25" i="6"/>
  <c r="K26" i="6" s="1"/>
  <c r="K32" i="6"/>
  <c r="L22" i="6"/>
  <c r="K31" i="6"/>
  <c r="K33" i="6" s="1"/>
  <c r="K68" i="27"/>
  <c r="J69" i="27"/>
  <c r="P242" i="10"/>
  <c r="AN63" i="7"/>
  <c r="AN25" i="7"/>
  <c r="AN26" i="7" s="1"/>
  <c r="AN33" i="7"/>
  <c r="AN34" i="7" s="1"/>
  <c r="AO20" i="7"/>
  <c r="AN106" i="7"/>
  <c r="AN31" i="7"/>
  <c r="AM42" i="7"/>
  <c r="AM76" i="7"/>
  <c r="AM77" i="7" s="1"/>
  <c r="AM74" i="7"/>
  <c r="AO102" i="5"/>
  <c r="AO109" i="5" s="1"/>
  <c r="AN109" i="5"/>
  <c r="AM119" i="7"/>
  <c r="AM120" i="7" s="1"/>
  <c r="AM117" i="7"/>
  <c r="AO47" i="26"/>
  <c r="AO47" i="27"/>
  <c r="U38" i="5" l="1"/>
  <c r="U135" i="5" s="1"/>
  <c r="U12" i="27"/>
  <c r="U67" i="27" s="1"/>
  <c r="U12" i="26"/>
  <c r="U67" i="26" s="1"/>
  <c r="V18" i="6"/>
  <c r="V19" i="6" s="1"/>
  <c r="W14" i="6"/>
  <c r="X7" i="6"/>
  <c r="L247" i="10"/>
  <c r="K27" i="10"/>
  <c r="K28" i="10" s="1"/>
  <c r="K34" i="6"/>
  <c r="L13" i="27"/>
  <c r="K14" i="27"/>
  <c r="J78" i="26"/>
  <c r="J79" i="26"/>
  <c r="M136" i="5"/>
  <c r="L137" i="5"/>
  <c r="K69" i="26"/>
  <c r="L68" i="26"/>
  <c r="J78" i="27"/>
  <c r="J79" i="27"/>
  <c r="K147" i="5"/>
  <c r="K146" i="5"/>
  <c r="K69" i="27"/>
  <c r="L68" i="27"/>
  <c r="L13" i="26"/>
  <c r="K14" i="26"/>
  <c r="J20" i="26"/>
  <c r="J17" i="26"/>
  <c r="J18" i="26" s="1"/>
  <c r="J20" i="27"/>
  <c r="J17" i="27"/>
  <c r="J18" i="27" s="1"/>
  <c r="L25" i="6"/>
  <c r="L26" i="6" s="1"/>
  <c r="M22" i="6"/>
  <c r="L26" i="10"/>
  <c r="L251" i="10" s="1"/>
  <c r="M251" i="10" s="1"/>
  <c r="N251" i="10" s="1"/>
  <c r="O251" i="10" s="1"/>
  <c r="P251" i="10" s="1"/>
  <c r="Q251" i="10" s="1"/>
  <c r="R251" i="10" s="1"/>
  <c r="S251" i="10" s="1"/>
  <c r="T251" i="10" s="1"/>
  <c r="U251" i="10" s="1"/>
  <c r="V251" i="10" s="1"/>
  <c r="W251" i="10" s="1"/>
  <c r="X251" i="10" s="1"/>
  <c r="Y251" i="10" s="1"/>
  <c r="Z251" i="10" s="1"/>
  <c r="AA251" i="10" s="1"/>
  <c r="L31" i="6"/>
  <c r="L33" i="6" s="1"/>
  <c r="L32" i="6"/>
  <c r="AN42" i="7"/>
  <c r="Q242" i="10"/>
  <c r="AN119" i="7"/>
  <c r="AN120" i="7" s="1"/>
  <c r="AN117" i="7"/>
  <c r="B115" i="5"/>
  <c r="C115" i="5" s="1"/>
  <c r="D115" i="5" s="1"/>
  <c r="E115" i="5" s="1"/>
  <c r="F115" i="5" s="1"/>
  <c r="G115" i="5" s="1"/>
  <c r="H115" i="5" s="1"/>
  <c r="I115" i="5" s="1"/>
  <c r="J115" i="5" s="1"/>
  <c r="F93" i="5"/>
  <c r="AO63" i="7"/>
  <c r="AO33" i="7"/>
  <c r="AO34" i="7" s="1"/>
  <c r="AO106" i="7"/>
  <c r="AO25" i="7"/>
  <c r="AO26" i="7" s="1"/>
  <c r="AP20" i="7"/>
  <c r="AO31" i="7"/>
  <c r="AN76" i="7"/>
  <c r="AN77" i="7" s="1"/>
  <c r="AN74" i="7"/>
  <c r="V12" i="27" l="1"/>
  <c r="V67" i="27" s="1"/>
  <c r="V38" i="5"/>
  <c r="V135" i="5" s="1"/>
  <c r="V12" i="26"/>
  <c r="V67" i="26" s="1"/>
  <c r="W18" i="6"/>
  <c r="W19" i="6" s="1"/>
  <c r="X14" i="6"/>
  <c r="Y7" i="6"/>
  <c r="M247" i="10"/>
  <c r="L27" i="10"/>
  <c r="L28" i="10" s="1"/>
  <c r="L34" i="6"/>
  <c r="K20" i="27"/>
  <c r="K17" i="27"/>
  <c r="K18" i="27" s="1"/>
  <c r="L14" i="27"/>
  <c r="M13" i="27"/>
  <c r="K17" i="26"/>
  <c r="K18" i="26" s="1"/>
  <c r="K20" i="26"/>
  <c r="L69" i="26"/>
  <c r="M68" i="26"/>
  <c r="M13" i="26"/>
  <c r="L14" i="26"/>
  <c r="N22" i="6"/>
  <c r="M31" i="6"/>
  <c r="M33" i="6" s="1"/>
  <c r="M26" i="10"/>
  <c r="M252" i="10" s="1"/>
  <c r="N252" i="10" s="1"/>
  <c r="O252" i="10" s="1"/>
  <c r="P252" i="10" s="1"/>
  <c r="Q252" i="10" s="1"/>
  <c r="R252" i="10" s="1"/>
  <c r="S252" i="10" s="1"/>
  <c r="T252" i="10" s="1"/>
  <c r="U252" i="10" s="1"/>
  <c r="V252" i="10" s="1"/>
  <c r="W252" i="10" s="1"/>
  <c r="X252" i="10" s="1"/>
  <c r="Y252" i="10" s="1"/>
  <c r="Z252" i="10" s="1"/>
  <c r="AA252" i="10" s="1"/>
  <c r="AB252" i="10" s="1"/>
  <c r="M32" i="6"/>
  <c r="M25" i="6"/>
  <c r="M26" i="6" s="1"/>
  <c r="L69" i="27"/>
  <c r="M68" i="27"/>
  <c r="L147" i="5"/>
  <c r="L146" i="5"/>
  <c r="K79" i="26"/>
  <c r="K78" i="26"/>
  <c r="K79" i="27"/>
  <c r="K78" i="27"/>
  <c r="M137" i="5"/>
  <c r="N136" i="5"/>
  <c r="R242" i="10"/>
  <c r="AO42" i="7"/>
  <c r="AO76" i="7"/>
  <c r="AO77" i="7" s="1"/>
  <c r="AO74" i="7"/>
  <c r="AO119" i="7"/>
  <c r="AO120" i="7" s="1"/>
  <c r="AO117" i="7"/>
  <c r="AP106" i="7"/>
  <c r="AP33" i="7"/>
  <c r="AP34" i="7" s="1"/>
  <c r="AP25" i="7"/>
  <c r="AP26" i="7" s="1"/>
  <c r="AP63" i="7"/>
  <c r="AQ20" i="7"/>
  <c r="AP31" i="7"/>
  <c r="K115" i="5"/>
  <c r="W12" i="26" l="1"/>
  <c r="W67" i="26" s="1"/>
  <c r="W12" i="27"/>
  <c r="W67" i="27" s="1"/>
  <c r="W38" i="5"/>
  <c r="W135" i="5" s="1"/>
  <c r="X18" i="6"/>
  <c r="X19" i="6" s="1"/>
  <c r="Y14" i="6"/>
  <c r="Z7" i="6"/>
  <c r="N247" i="10"/>
  <c r="M27" i="10"/>
  <c r="M28" i="10" s="1"/>
  <c r="M34" i="6"/>
  <c r="M146" i="5"/>
  <c r="M147" i="5"/>
  <c r="M69" i="26"/>
  <c r="N68" i="26"/>
  <c r="L79" i="26"/>
  <c r="L78" i="26"/>
  <c r="L78" i="27"/>
  <c r="L79" i="27"/>
  <c r="N13" i="27"/>
  <c r="M14" i="27"/>
  <c r="N25" i="6"/>
  <c r="N26" i="6" s="1"/>
  <c r="O22" i="6"/>
  <c r="N31" i="6"/>
  <c r="N33" i="6" s="1"/>
  <c r="N26" i="10"/>
  <c r="N253" i="10" s="1"/>
  <c r="O253" i="10" s="1"/>
  <c r="P253" i="10" s="1"/>
  <c r="Q253" i="10" s="1"/>
  <c r="R253" i="10" s="1"/>
  <c r="S253" i="10" s="1"/>
  <c r="T253" i="10" s="1"/>
  <c r="U253" i="10" s="1"/>
  <c r="V253" i="10" s="1"/>
  <c r="W253" i="10" s="1"/>
  <c r="X253" i="10" s="1"/>
  <c r="Y253" i="10" s="1"/>
  <c r="Z253" i="10" s="1"/>
  <c r="AA253" i="10" s="1"/>
  <c r="AB253" i="10" s="1"/>
  <c r="AC253" i="10" s="1"/>
  <c r="N32" i="6"/>
  <c r="L17" i="27"/>
  <c r="L18" i="27" s="1"/>
  <c r="L20" i="27"/>
  <c r="L20" i="26"/>
  <c r="L17" i="26"/>
  <c r="L18" i="26" s="1"/>
  <c r="O136" i="5"/>
  <c r="N137" i="5"/>
  <c r="M69" i="27"/>
  <c r="N68" i="27"/>
  <c r="M14" i="26"/>
  <c r="N13" i="26"/>
  <c r="AQ25" i="7"/>
  <c r="AQ26" i="7" s="1"/>
  <c r="AR20" i="7"/>
  <c r="AQ63" i="7"/>
  <c r="AQ106" i="7"/>
  <c r="AQ33" i="7"/>
  <c r="AQ34" i="7" s="1"/>
  <c r="AQ31" i="7"/>
  <c r="AP76" i="7"/>
  <c r="AP77" i="7" s="1"/>
  <c r="AP74" i="7"/>
  <c r="AP42" i="7"/>
  <c r="AP119" i="7"/>
  <c r="AP120" i="7" s="1"/>
  <c r="AP117" i="7"/>
  <c r="L115" i="5"/>
  <c r="Z14" i="6" l="1"/>
  <c r="Z18" i="6" s="1"/>
  <c r="Z19" i="6" s="1"/>
  <c r="AA7" i="6"/>
  <c r="X38" i="5"/>
  <c r="X135" i="5" s="1"/>
  <c r="X12" i="26"/>
  <c r="X67" i="26" s="1"/>
  <c r="X12" i="27"/>
  <c r="X67" i="27" s="1"/>
  <c r="Y18" i="6"/>
  <c r="Y19" i="6" s="1"/>
  <c r="N34" i="6"/>
  <c r="O247" i="10"/>
  <c r="N27" i="10"/>
  <c r="N28" i="10" s="1"/>
  <c r="P136" i="5"/>
  <c r="O137" i="5"/>
  <c r="M78" i="26"/>
  <c r="M79" i="26"/>
  <c r="M20" i="27"/>
  <c r="M17" i="27"/>
  <c r="M18" i="27" s="1"/>
  <c r="N14" i="26"/>
  <c r="O13" i="26"/>
  <c r="O13" i="27"/>
  <c r="N14" i="27"/>
  <c r="M17" i="26"/>
  <c r="M18" i="26" s="1"/>
  <c r="M20" i="26"/>
  <c r="N69" i="27"/>
  <c r="O68" i="27"/>
  <c r="M78" i="27"/>
  <c r="M79" i="27"/>
  <c r="N147" i="5"/>
  <c r="N146" i="5"/>
  <c r="O25" i="6"/>
  <c r="O26" i="6" s="1"/>
  <c r="O31" i="6"/>
  <c r="O33" i="6" s="1"/>
  <c r="P22" i="6"/>
  <c r="O26" i="10"/>
  <c r="O254" i="10" s="1"/>
  <c r="P254" i="10" s="1"/>
  <c r="Q254" i="10" s="1"/>
  <c r="R254" i="10" s="1"/>
  <c r="S254" i="10" s="1"/>
  <c r="T254" i="10" s="1"/>
  <c r="U254" i="10" s="1"/>
  <c r="V254" i="10" s="1"/>
  <c r="W254" i="10" s="1"/>
  <c r="X254" i="10" s="1"/>
  <c r="Y254" i="10" s="1"/>
  <c r="Z254" i="10" s="1"/>
  <c r="AA254" i="10" s="1"/>
  <c r="AB254" i="10" s="1"/>
  <c r="AC254" i="10" s="1"/>
  <c r="AD254" i="10" s="1"/>
  <c r="O32" i="6"/>
  <c r="N69" i="26"/>
  <c r="O68" i="26"/>
  <c r="AQ68" i="7"/>
  <c r="AQ69" i="7" s="1"/>
  <c r="AQ76" i="7"/>
  <c r="AQ77" i="7" s="1"/>
  <c r="AQ74" i="7"/>
  <c r="AR63" i="7"/>
  <c r="AR106" i="7"/>
  <c r="AS20" i="7"/>
  <c r="AR25" i="7"/>
  <c r="AR26" i="7" s="1"/>
  <c r="AR33" i="7"/>
  <c r="AR34" i="7" s="1"/>
  <c r="AR31" i="7"/>
  <c r="AQ42" i="7"/>
  <c r="AQ119" i="7"/>
  <c r="AQ120" i="7" s="1"/>
  <c r="AQ111" i="7"/>
  <c r="AQ112" i="7" s="1"/>
  <c r="AQ117" i="7"/>
  <c r="M115" i="5"/>
  <c r="AA14" i="6" l="1"/>
  <c r="AA18" i="6" s="1"/>
  <c r="AA19" i="6" s="1"/>
  <c r="AB7" i="6"/>
  <c r="Y38" i="5"/>
  <c r="Y135" i="5" s="1"/>
  <c r="Y12" i="27"/>
  <c r="Y67" i="27" s="1"/>
  <c r="Y12" i="26"/>
  <c r="Y67" i="26" s="1"/>
  <c r="Z38" i="5"/>
  <c r="Z135" i="5" s="1"/>
  <c r="Z12" i="27"/>
  <c r="Z67" i="27" s="1"/>
  <c r="Z12" i="26"/>
  <c r="Z67" i="26" s="1"/>
  <c r="P247" i="10"/>
  <c r="O27" i="10"/>
  <c r="O28" i="10" s="1"/>
  <c r="O69" i="26"/>
  <c r="P68" i="26"/>
  <c r="N79" i="26"/>
  <c r="N78" i="26"/>
  <c r="N17" i="27"/>
  <c r="N18" i="27" s="1"/>
  <c r="N20" i="27"/>
  <c r="O146" i="5"/>
  <c r="O147" i="5"/>
  <c r="O34" i="6"/>
  <c r="O14" i="27"/>
  <c r="P13" i="27"/>
  <c r="P137" i="5"/>
  <c r="Q136" i="5"/>
  <c r="P13" i="26"/>
  <c r="O14" i="26"/>
  <c r="N17" i="26"/>
  <c r="N18" i="26" s="1"/>
  <c r="N20" i="26"/>
  <c r="P31" i="6"/>
  <c r="P33" i="6" s="1"/>
  <c r="P32" i="6"/>
  <c r="P26" i="10"/>
  <c r="P255" i="10" s="1"/>
  <c r="Q255" i="10" s="1"/>
  <c r="R255" i="10" s="1"/>
  <c r="S255" i="10" s="1"/>
  <c r="T255" i="10" s="1"/>
  <c r="U255" i="10" s="1"/>
  <c r="V255" i="10" s="1"/>
  <c r="W255" i="10" s="1"/>
  <c r="X255" i="10" s="1"/>
  <c r="P25" i="6"/>
  <c r="P26" i="6" s="1"/>
  <c r="Q22" i="6"/>
  <c r="N78" i="27"/>
  <c r="N79" i="27"/>
  <c r="O69" i="27"/>
  <c r="P68" i="27"/>
  <c r="AR111" i="7"/>
  <c r="AR112" i="7" s="1"/>
  <c r="AR119" i="7"/>
  <c r="AR120" i="7" s="1"/>
  <c r="AR117" i="7"/>
  <c r="AR42" i="7"/>
  <c r="AR76" i="7"/>
  <c r="AR77" i="7" s="1"/>
  <c r="AR68" i="7"/>
  <c r="AR69" i="7" s="1"/>
  <c r="AR74" i="7"/>
  <c r="AT20" i="7"/>
  <c r="AS63" i="7"/>
  <c r="AS25" i="7"/>
  <c r="AS26" i="7" s="1"/>
  <c r="AS33" i="7"/>
  <c r="AS34" i="7" s="1"/>
  <c r="AS106" i="7"/>
  <c r="AS31" i="7"/>
  <c r="N115" i="5"/>
  <c r="AB14" i="6" l="1"/>
  <c r="AB18" i="6" s="1"/>
  <c r="AB19" i="6" s="1"/>
  <c r="AC7" i="6"/>
  <c r="AA38" i="5"/>
  <c r="AA135" i="5" s="1"/>
  <c r="AA12" i="27"/>
  <c r="AA67" i="27" s="1"/>
  <c r="AA12" i="26"/>
  <c r="AA67" i="26" s="1"/>
  <c r="P34" i="6"/>
  <c r="Q247" i="10"/>
  <c r="P27" i="10"/>
  <c r="P28" i="10" s="1"/>
  <c r="R136" i="5"/>
  <c r="Q137" i="5"/>
  <c r="O79" i="27"/>
  <c r="O78" i="27"/>
  <c r="P146" i="5"/>
  <c r="P147" i="5"/>
  <c r="Q13" i="27"/>
  <c r="P14" i="27"/>
  <c r="O20" i="26"/>
  <c r="O17" i="26"/>
  <c r="O18" i="26" s="1"/>
  <c r="O20" i="27"/>
  <c r="O17" i="27"/>
  <c r="O18" i="27" s="1"/>
  <c r="Q68" i="26"/>
  <c r="P69" i="26"/>
  <c r="Q26" i="10"/>
  <c r="Q256" i="10" s="1"/>
  <c r="R256" i="10" s="1"/>
  <c r="S256" i="10" s="1"/>
  <c r="T256" i="10" s="1"/>
  <c r="U256" i="10" s="1"/>
  <c r="V256" i="10" s="1"/>
  <c r="W256" i="10" s="1"/>
  <c r="X256" i="10" s="1"/>
  <c r="Y256" i="10" s="1"/>
  <c r="Z256" i="10" s="1"/>
  <c r="AA256" i="10" s="1"/>
  <c r="AB256" i="10" s="1"/>
  <c r="AC256" i="10" s="1"/>
  <c r="AD256" i="10" s="1"/>
  <c r="AE256" i="10" s="1"/>
  <c r="AF256" i="10" s="1"/>
  <c r="Q25" i="6"/>
  <c r="Q26" i="6" s="1"/>
  <c r="R22" i="6"/>
  <c r="Q32" i="6"/>
  <c r="Q31" i="6"/>
  <c r="Q33" i="6" s="1"/>
  <c r="Q13" i="26"/>
  <c r="P14" i="26"/>
  <c r="O79" i="26"/>
  <c r="O78" i="26"/>
  <c r="P69" i="27"/>
  <c r="Q68" i="27"/>
  <c r="Y255" i="10"/>
  <c r="AS111" i="7"/>
  <c r="AS112" i="7" s="1"/>
  <c r="AS119" i="7"/>
  <c r="AS120" i="7" s="1"/>
  <c r="AS117" i="7"/>
  <c r="AS42" i="7"/>
  <c r="AS76" i="7"/>
  <c r="AS77" i="7" s="1"/>
  <c r="AS68" i="7"/>
  <c r="AS69" i="7" s="1"/>
  <c r="AS74" i="7"/>
  <c r="AU20" i="7"/>
  <c r="AT63" i="7"/>
  <c r="AT33" i="7"/>
  <c r="AT34" i="7" s="1"/>
  <c r="AT106" i="7"/>
  <c r="AT25" i="7"/>
  <c r="AT26" i="7" s="1"/>
  <c r="AT31" i="7"/>
  <c r="O115" i="5"/>
  <c r="AC14" i="6" l="1"/>
  <c r="AC18" i="6" s="1"/>
  <c r="AC19" i="6" s="1"/>
  <c r="AD7" i="6"/>
  <c r="AB12" i="27"/>
  <c r="AB67" i="27" s="1"/>
  <c r="AB12" i="26"/>
  <c r="AB67" i="26" s="1"/>
  <c r="AB38" i="5"/>
  <c r="AB135" i="5" s="1"/>
  <c r="R247" i="10"/>
  <c r="Q27" i="10"/>
  <c r="Q28" i="10" s="1"/>
  <c r="Q34" i="6"/>
  <c r="Q146" i="5"/>
  <c r="Q147" i="5"/>
  <c r="R31" i="6"/>
  <c r="R33" i="6" s="1"/>
  <c r="R25" i="6"/>
  <c r="R26" i="6" s="1"/>
  <c r="R26" i="10"/>
  <c r="R257" i="10" s="1"/>
  <c r="S257" i="10" s="1"/>
  <c r="T257" i="10" s="1"/>
  <c r="U257" i="10" s="1"/>
  <c r="V257" i="10" s="1"/>
  <c r="W257" i="10" s="1"/>
  <c r="X257" i="10" s="1"/>
  <c r="S22" i="6"/>
  <c r="R32" i="6"/>
  <c r="R137" i="5"/>
  <c r="S136" i="5"/>
  <c r="P17" i="27"/>
  <c r="P18" i="27" s="1"/>
  <c r="P20" i="27"/>
  <c r="P79" i="27"/>
  <c r="P78" i="27"/>
  <c r="R13" i="27"/>
  <c r="Q14" i="27"/>
  <c r="Q69" i="27"/>
  <c r="R68" i="27"/>
  <c r="R68" i="26"/>
  <c r="Q69" i="26"/>
  <c r="P79" i="26"/>
  <c r="P78" i="26"/>
  <c r="P20" i="26"/>
  <c r="P17" i="26"/>
  <c r="P18" i="26" s="1"/>
  <c r="Q14" i="26"/>
  <c r="R13" i="26"/>
  <c r="Z255" i="10"/>
  <c r="AT119" i="7"/>
  <c r="AT120" i="7" s="1"/>
  <c r="AT111" i="7"/>
  <c r="AT112" i="7" s="1"/>
  <c r="AT117" i="7"/>
  <c r="AT42" i="7"/>
  <c r="AT76" i="7"/>
  <c r="AT77" i="7" s="1"/>
  <c r="AT68" i="7"/>
  <c r="AT69" i="7" s="1"/>
  <c r="AT74" i="7"/>
  <c r="AU25" i="7"/>
  <c r="AU26" i="7" s="1"/>
  <c r="AU33" i="7"/>
  <c r="AU34" i="7" s="1"/>
  <c r="AU63" i="7"/>
  <c r="AU106" i="7"/>
  <c r="AV20" i="7"/>
  <c r="AU31" i="7"/>
  <c r="P115" i="5"/>
  <c r="AD14" i="6" l="1"/>
  <c r="AD18" i="6" s="1"/>
  <c r="AD19" i="6" s="1"/>
  <c r="AE7" i="6"/>
  <c r="AC12" i="26"/>
  <c r="AC67" i="26" s="1"/>
  <c r="AC38" i="5"/>
  <c r="AC135" i="5" s="1"/>
  <c r="AC12" i="27"/>
  <c r="AC67" i="27" s="1"/>
  <c r="S247" i="10"/>
  <c r="R27" i="10"/>
  <c r="R28" i="10" s="1"/>
  <c r="Q78" i="27"/>
  <c r="Q79" i="27"/>
  <c r="Q17" i="27"/>
  <c r="Q18" i="27" s="1"/>
  <c r="Q20" i="27"/>
  <c r="AK7" i="6"/>
  <c r="AK14" i="6" s="1"/>
  <c r="AK18" i="6" s="1"/>
  <c r="R147" i="5"/>
  <c r="R146" i="5"/>
  <c r="R34" i="6"/>
  <c r="Q79" i="26"/>
  <c r="Q78" i="26"/>
  <c r="S25" i="6"/>
  <c r="S26" i="6" s="1"/>
  <c r="S26" i="10"/>
  <c r="S258" i="10" s="1"/>
  <c r="T258" i="10" s="1"/>
  <c r="U258" i="10" s="1"/>
  <c r="V258" i="10" s="1"/>
  <c r="W258" i="10" s="1"/>
  <c r="X258" i="10" s="1"/>
  <c r="Y258" i="10" s="1"/>
  <c r="Z258" i="10" s="1"/>
  <c r="AA258" i="10" s="1"/>
  <c r="AB258" i="10" s="1"/>
  <c r="AC258" i="10" s="1"/>
  <c r="AD258" i="10" s="1"/>
  <c r="AE258" i="10" s="1"/>
  <c r="AF258" i="10" s="1"/>
  <c r="AG258" i="10" s="1"/>
  <c r="AH258" i="10" s="1"/>
  <c r="T22" i="6"/>
  <c r="S31" i="6"/>
  <c r="S33" i="6" s="1"/>
  <c r="S32" i="6"/>
  <c r="R69" i="26"/>
  <c r="S68" i="26"/>
  <c r="S13" i="26"/>
  <c r="R14" i="26"/>
  <c r="S68" i="27"/>
  <c r="R69" i="27"/>
  <c r="Q17" i="26"/>
  <c r="Q18" i="26" s="1"/>
  <c r="Q20" i="26"/>
  <c r="S13" i="27"/>
  <c r="R14" i="27"/>
  <c r="T136" i="5"/>
  <c r="S137" i="5"/>
  <c r="AU42" i="7"/>
  <c r="Y257" i="10"/>
  <c r="AA255" i="10"/>
  <c r="AV63" i="7"/>
  <c r="AW20" i="7"/>
  <c r="AV25" i="7"/>
  <c r="AV26" i="7" s="1"/>
  <c r="AV106" i="7"/>
  <c r="AV33" i="7"/>
  <c r="AV34" i="7" s="1"/>
  <c r="AV31" i="7"/>
  <c r="AU111" i="7"/>
  <c r="AU112" i="7" s="1"/>
  <c r="AU119" i="7"/>
  <c r="AU120" i="7" s="1"/>
  <c r="AU117" i="7"/>
  <c r="AU76" i="7"/>
  <c r="AU77" i="7" s="1"/>
  <c r="AU68" i="7"/>
  <c r="AU69" i="7" s="1"/>
  <c r="AU74" i="7"/>
  <c r="Q115" i="5"/>
  <c r="AE14" i="6" l="1"/>
  <c r="AE18" i="6" s="1"/>
  <c r="AE19" i="6" s="1"/>
  <c r="AF7" i="6"/>
  <c r="AD38" i="5"/>
  <c r="AD135" i="5" s="1"/>
  <c r="AD12" i="26"/>
  <c r="AD67" i="26" s="1"/>
  <c r="AD12" i="27"/>
  <c r="AD67" i="27" s="1"/>
  <c r="S34" i="6"/>
  <c r="T247" i="10"/>
  <c r="S27" i="10"/>
  <c r="S28" i="10" s="1"/>
  <c r="S146" i="5"/>
  <c r="S147" i="5"/>
  <c r="U136" i="5"/>
  <c r="T137" i="5"/>
  <c r="T13" i="26"/>
  <c r="S14" i="26"/>
  <c r="AK19" i="6"/>
  <c r="AL7" i="6"/>
  <c r="AL14" i="6" s="1"/>
  <c r="AL18" i="6" s="1"/>
  <c r="T13" i="27"/>
  <c r="S14" i="27"/>
  <c r="R79" i="26"/>
  <c r="R78" i="26"/>
  <c r="R79" i="27"/>
  <c r="R78" i="27"/>
  <c r="U22" i="6"/>
  <c r="T32" i="6"/>
  <c r="T26" i="10"/>
  <c r="T259" i="10" s="1"/>
  <c r="U259" i="10" s="1"/>
  <c r="V259" i="10" s="1"/>
  <c r="W259" i="10" s="1"/>
  <c r="X259" i="10" s="1"/>
  <c r="T31" i="6"/>
  <c r="T33" i="6" s="1"/>
  <c r="T25" i="6"/>
  <c r="T26" i="6" s="1"/>
  <c r="T68" i="27"/>
  <c r="S69" i="27"/>
  <c r="R20" i="26"/>
  <c r="R17" i="26"/>
  <c r="R18" i="26" s="1"/>
  <c r="R17" i="27"/>
  <c r="R18" i="27" s="1"/>
  <c r="R20" i="27"/>
  <c r="T68" i="26"/>
  <c r="S69" i="26"/>
  <c r="AB255" i="10"/>
  <c r="Z257" i="10"/>
  <c r="AV111" i="7"/>
  <c r="AV112" i="7" s="1"/>
  <c r="AV119" i="7"/>
  <c r="AV120" i="7" s="1"/>
  <c r="AV117" i="7"/>
  <c r="AW25" i="7"/>
  <c r="AW26" i="7" s="1"/>
  <c r="AW33" i="7"/>
  <c r="AW34" i="7" s="1"/>
  <c r="AW106" i="7"/>
  <c r="AW63" i="7"/>
  <c r="AX20" i="7"/>
  <c r="AW31" i="7"/>
  <c r="AV42" i="7"/>
  <c r="AV76" i="7"/>
  <c r="AV77" i="7" s="1"/>
  <c r="AV68" i="7"/>
  <c r="AV69" i="7" s="1"/>
  <c r="AV74" i="7"/>
  <c r="R115" i="5"/>
  <c r="AF14" i="6" l="1"/>
  <c r="AF18" i="6" s="1"/>
  <c r="AF19" i="6" s="1"/>
  <c r="AG7" i="6"/>
  <c r="AE12" i="27"/>
  <c r="AE67" i="27" s="1"/>
  <c r="AE12" i="26"/>
  <c r="AE67" i="26" s="1"/>
  <c r="AE38" i="5"/>
  <c r="AE135" i="5" s="1"/>
  <c r="Y259" i="10"/>
  <c r="U247" i="10"/>
  <c r="T27" i="10"/>
  <c r="T28" i="10" s="1"/>
  <c r="T69" i="26"/>
  <c r="U68" i="26"/>
  <c r="T14" i="26"/>
  <c r="U13" i="26"/>
  <c r="U13" i="27"/>
  <c r="T14" i="27"/>
  <c r="T146" i="5"/>
  <c r="T147" i="5"/>
  <c r="T34" i="6"/>
  <c r="U137" i="5"/>
  <c r="V136" i="5"/>
  <c r="V22" i="6"/>
  <c r="U25" i="6"/>
  <c r="U26" i="6" s="1"/>
  <c r="U32" i="6"/>
  <c r="U31" i="6"/>
  <c r="U33" i="6" s="1"/>
  <c r="U26" i="10"/>
  <c r="U260" i="10" s="1"/>
  <c r="V260" i="10" s="1"/>
  <c r="W260" i="10" s="1"/>
  <c r="X260" i="10" s="1"/>
  <c r="Y260" i="10" s="1"/>
  <c r="Z260" i="10" s="1"/>
  <c r="AA260" i="10" s="1"/>
  <c r="AB260" i="10" s="1"/>
  <c r="AC260" i="10" s="1"/>
  <c r="AD260" i="10" s="1"/>
  <c r="AE260" i="10" s="1"/>
  <c r="AF260" i="10" s="1"/>
  <c r="AG260" i="10" s="1"/>
  <c r="AH260" i="10" s="1"/>
  <c r="AI260" i="10" s="1"/>
  <c r="AJ260" i="10" s="1"/>
  <c r="S78" i="27"/>
  <c r="S79" i="27"/>
  <c r="AL19" i="6"/>
  <c r="AM7" i="6"/>
  <c r="AM14" i="6" s="1"/>
  <c r="AM18" i="6" s="1"/>
  <c r="AK12" i="27"/>
  <c r="AK67" i="27" s="1"/>
  <c r="AK38" i="5"/>
  <c r="AK135" i="5" s="1"/>
  <c r="AK12" i="26"/>
  <c r="AK67" i="26" s="1"/>
  <c r="S79" i="26"/>
  <c r="S78" i="26"/>
  <c r="S17" i="26"/>
  <c r="S18" i="26" s="1"/>
  <c r="S20" i="26"/>
  <c r="S17" i="27"/>
  <c r="S18" i="27" s="1"/>
  <c r="S20" i="27"/>
  <c r="U68" i="27"/>
  <c r="T69" i="27"/>
  <c r="AA257" i="10"/>
  <c r="AC255" i="10"/>
  <c r="AW76" i="7"/>
  <c r="AW77" i="7" s="1"/>
  <c r="AW68" i="7"/>
  <c r="AW69" i="7" s="1"/>
  <c r="AW74" i="7"/>
  <c r="AW119" i="7"/>
  <c r="AW120" i="7" s="1"/>
  <c r="AW111" i="7"/>
  <c r="AW112" i="7" s="1"/>
  <c r="AW117" i="7"/>
  <c r="AW42" i="7"/>
  <c r="AY20" i="7"/>
  <c r="AX63" i="7"/>
  <c r="AX33" i="7"/>
  <c r="AX34" i="7" s="1"/>
  <c r="AX106" i="7"/>
  <c r="AX25" i="7"/>
  <c r="AX26" i="7" s="1"/>
  <c r="AX31" i="7"/>
  <c r="S115" i="5"/>
  <c r="AG14" i="6" l="1"/>
  <c r="AG18" i="6" s="1"/>
  <c r="AG19" i="6" s="1"/>
  <c r="AH7" i="6"/>
  <c r="AF12" i="26"/>
  <c r="AF67" i="26" s="1"/>
  <c r="AF12" i="27"/>
  <c r="AF67" i="27" s="1"/>
  <c r="AF38" i="5"/>
  <c r="AF135" i="5" s="1"/>
  <c r="V247" i="10"/>
  <c r="U27" i="10"/>
  <c r="U28" i="10" s="1"/>
  <c r="Z259" i="10"/>
  <c r="U69" i="27"/>
  <c r="V68" i="27"/>
  <c r="T17" i="27"/>
  <c r="T18" i="27" s="1"/>
  <c r="T20" i="27"/>
  <c r="V13" i="27"/>
  <c r="U14" i="27"/>
  <c r="AM19" i="6"/>
  <c r="AN7" i="6"/>
  <c r="AN14" i="6" s="1"/>
  <c r="AN18" i="6" s="1"/>
  <c r="V26" i="10"/>
  <c r="V261" i="10" s="1"/>
  <c r="W261" i="10" s="1"/>
  <c r="X261" i="10" s="1"/>
  <c r="Y261" i="10" s="1"/>
  <c r="Z261" i="10" s="1"/>
  <c r="AA261" i="10" s="1"/>
  <c r="AB261" i="10" s="1"/>
  <c r="AC261" i="10" s="1"/>
  <c r="AD261" i="10" s="1"/>
  <c r="AE261" i="10" s="1"/>
  <c r="AF261" i="10" s="1"/>
  <c r="AG261" i="10" s="1"/>
  <c r="AH261" i="10" s="1"/>
  <c r="AI261" i="10" s="1"/>
  <c r="AJ261" i="10" s="1"/>
  <c r="AK261" i="10" s="1"/>
  <c r="V31" i="6"/>
  <c r="V33" i="6" s="1"/>
  <c r="V32" i="6"/>
  <c r="V25" i="6"/>
  <c r="V26" i="6" s="1"/>
  <c r="W22" i="6"/>
  <c r="V13" i="26"/>
  <c r="U14" i="26"/>
  <c r="AL38" i="5"/>
  <c r="AL135" i="5" s="1"/>
  <c r="AL12" i="27"/>
  <c r="AL67" i="27" s="1"/>
  <c r="AL12" i="26"/>
  <c r="AL67" i="26" s="1"/>
  <c r="W136" i="5"/>
  <c r="V137" i="5"/>
  <c r="T17" i="26"/>
  <c r="T18" i="26" s="1"/>
  <c r="T20" i="26"/>
  <c r="U146" i="5"/>
  <c r="U147" i="5"/>
  <c r="U69" i="26"/>
  <c r="V68" i="26"/>
  <c r="T78" i="26"/>
  <c r="T79" i="26"/>
  <c r="T79" i="27"/>
  <c r="T78" i="27"/>
  <c r="U34" i="6"/>
  <c r="AD255" i="10"/>
  <c r="AB257" i="10"/>
  <c r="AX42" i="7"/>
  <c r="AX119" i="7"/>
  <c r="AX120" i="7" s="1"/>
  <c r="AX111" i="7"/>
  <c r="AX112" i="7" s="1"/>
  <c r="AX117" i="7"/>
  <c r="AX76" i="7"/>
  <c r="AX77" i="7" s="1"/>
  <c r="AX68" i="7"/>
  <c r="AX69" i="7" s="1"/>
  <c r="AX74" i="7"/>
  <c r="AY63" i="7"/>
  <c r="AY33" i="7"/>
  <c r="AY34" i="7" s="1"/>
  <c r="AZ20" i="7"/>
  <c r="AY25" i="7"/>
  <c r="AY26" i="7" s="1"/>
  <c r="AY106" i="7"/>
  <c r="AY31" i="7"/>
  <c r="T115" i="5"/>
  <c r="AH14" i="6" l="1"/>
  <c r="AH18" i="6" s="1"/>
  <c r="AH19" i="6" s="1"/>
  <c r="AI7" i="6"/>
  <c r="AG12" i="26"/>
  <c r="AG67" i="26" s="1"/>
  <c r="AG12" i="27"/>
  <c r="AG67" i="27" s="1"/>
  <c r="AG38" i="5"/>
  <c r="AG135" i="5" s="1"/>
  <c r="V34" i="6"/>
  <c r="AA259" i="10"/>
  <c r="W247" i="10"/>
  <c r="V27" i="10"/>
  <c r="V28" i="10" s="1"/>
  <c r="V14" i="27"/>
  <c r="W13" i="27"/>
  <c r="V146" i="5"/>
  <c r="V147" i="5"/>
  <c r="X136" i="5"/>
  <c r="W137" i="5"/>
  <c r="V69" i="26"/>
  <c r="W68" i="26"/>
  <c r="V69" i="27"/>
  <c r="W68" i="27"/>
  <c r="U78" i="26"/>
  <c r="U79" i="26"/>
  <c r="U78" i="27"/>
  <c r="U79" i="27"/>
  <c r="AN19" i="6"/>
  <c r="AO7" i="6"/>
  <c r="U20" i="26"/>
  <c r="U17" i="26"/>
  <c r="U18" i="26" s="1"/>
  <c r="AM12" i="26"/>
  <c r="AM67" i="26" s="1"/>
  <c r="AM12" i="27"/>
  <c r="AM67" i="27" s="1"/>
  <c r="AM38" i="5"/>
  <c r="AM135" i="5" s="1"/>
  <c r="U17" i="27"/>
  <c r="U18" i="27" s="1"/>
  <c r="U20" i="27"/>
  <c r="W25" i="6"/>
  <c r="W26" i="6" s="1"/>
  <c r="W26" i="10"/>
  <c r="W262" i="10" s="1"/>
  <c r="X262" i="10" s="1"/>
  <c r="Y262" i="10" s="1"/>
  <c r="Z262" i="10" s="1"/>
  <c r="AA262" i="10" s="1"/>
  <c r="AB262" i="10" s="1"/>
  <c r="AC262" i="10" s="1"/>
  <c r="AD262" i="10" s="1"/>
  <c r="AE262" i="10" s="1"/>
  <c r="AF262" i="10" s="1"/>
  <c r="AG262" i="10" s="1"/>
  <c r="AH262" i="10" s="1"/>
  <c r="AI262" i="10" s="1"/>
  <c r="AJ262" i="10" s="1"/>
  <c r="AK262" i="10" s="1"/>
  <c r="AL262" i="10" s="1"/>
  <c r="W32" i="6"/>
  <c r="X22" i="6"/>
  <c r="W31" i="6"/>
  <c r="W33" i="6" s="1"/>
  <c r="W13" i="26"/>
  <c r="V14" i="26"/>
  <c r="AY42" i="7"/>
  <c r="AC257" i="10"/>
  <c r="AE255" i="10"/>
  <c r="AY111" i="7"/>
  <c r="AY112" i="7" s="1"/>
  <c r="AY119" i="7"/>
  <c r="AY120" i="7" s="1"/>
  <c r="AY117" i="7"/>
  <c r="AY68" i="7"/>
  <c r="AY69" i="7" s="1"/>
  <c r="AY76" i="7"/>
  <c r="AY77" i="7" s="1"/>
  <c r="AY74" i="7"/>
  <c r="AZ106" i="7"/>
  <c r="AZ33" i="7"/>
  <c r="AZ34" i="7" s="1"/>
  <c r="AZ63" i="7"/>
  <c r="AZ25" i="7"/>
  <c r="AZ26" i="7" s="1"/>
  <c r="BA20" i="7"/>
  <c r="AZ31" i="7"/>
  <c r="U115" i="5"/>
  <c r="AI14" i="6" l="1"/>
  <c r="AI18" i="6" s="1"/>
  <c r="AI19" i="6" s="1"/>
  <c r="AJ7" i="6"/>
  <c r="AJ14" i="6" s="1"/>
  <c r="AJ18" i="6" s="1"/>
  <c r="AJ19" i="6" s="1"/>
  <c r="AH12" i="26"/>
  <c r="AH67" i="26" s="1"/>
  <c r="AH12" i="27"/>
  <c r="AH67" i="27" s="1"/>
  <c r="AH38" i="5"/>
  <c r="AH135" i="5" s="1"/>
  <c r="AO14" i="6"/>
  <c r="W27" i="10"/>
  <c r="W28" i="10" s="1"/>
  <c r="AB259" i="10"/>
  <c r="W34" i="6"/>
  <c r="X68" i="27"/>
  <c r="W69" i="27"/>
  <c r="X13" i="27"/>
  <c r="W14" i="27"/>
  <c r="V79" i="27"/>
  <c r="V78" i="27"/>
  <c r="V20" i="27"/>
  <c r="V17" i="27"/>
  <c r="V18" i="27" s="1"/>
  <c r="X68" i="26"/>
  <c r="W69" i="26"/>
  <c r="V78" i="26"/>
  <c r="V79" i="26"/>
  <c r="AN38" i="5"/>
  <c r="AN135" i="5" s="1"/>
  <c r="AN12" i="26"/>
  <c r="AN67" i="26" s="1"/>
  <c r="AN12" i="27"/>
  <c r="AN67" i="27" s="1"/>
  <c r="V20" i="26"/>
  <c r="V17" i="26"/>
  <c r="V18" i="26" s="1"/>
  <c r="X13" i="26"/>
  <c r="W14" i="26"/>
  <c r="X137" i="5"/>
  <c r="Y136" i="5"/>
  <c r="W146" i="5"/>
  <c r="W147" i="5"/>
  <c r="X31" i="6"/>
  <c r="X33" i="6" s="1"/>
  <c r="X26" i="10"/>
  <c r="X263" i="10" s="1"/>
  <c r="Y263" i="10" s="1"/>
  <c r="Z263" i="10" s="1"/>
  <c r="AA263" i="10" s="1"/>
  <c r="AB263" i="10" s="1"/>
  <c r="AC263" i="10" s="1"/>
  <c r="AD263" i="10" s="1"/>
  <c r="AE263" i="10" s="1"/>
  <c r="AF263" i="10" s="1"/>
  <c r="AG263" i="10" s="1"/>
  <c r="AH263" i="10" s="1"/>
  <c r="AI263" i="10" s="1"/>
  <c r="AJ263" i="10" s="1"/>
  <c r="AK263" i="10" s="1"/>
  <c r="AL263" i="10" s="1"/>
  <c r="AM263" i="10" s="1"/>
  <c r="X32" i="6"/>
  <c r="X25" i="6"/>
  <c r="X26" i="6" s="1"/>
  <c r="Y22" i="6"/>
  <c r="AD257" i="10"/>
  <c r="AZ68" i="7"/>
  <c r="AZ69" i="7" s="1"/>
  <c r="AZ76" i="7"/>
  <c r="AZ77" i="7" s="1"/>
  <c r="AZ74" i="7"/>
  <c r="BA33" i="7"/>
  <c r="BA34" i="7" s="1"/>
  <c r="BA63" i="7"/>
  <c r="BA106" i="7"/>
  <c r="BA25" i="7"/>
  <c r="BA26" i="7" s="1"/>
  <c r="BB20" i="7"/>
  <c r="BA31" i="7"/>
  <c r="AZ111" i="7"/>
  <c r="AZ112" i="7" s="1"/>
  <c r="AZ119" i="7"/>
  <c r="AZ120" i="7" s="1"/>
  <c r="AZ117" i="7"/>
  <c r="AZ42" i="7"/>
  <c r="V115" i="5"/>
  <c r="AJ38" i="5" l="1"/>
  <c r="AJ135" i="5" s="1"/>
  <c r="AJ12" i="26"/>
  <c r="AJ67" i="26" s="1"/>
  <c r="AJ12" i="27"/>
  <c r="AJ67" i="27" s="1"/>
  <c r="AI38" i="5"/>
  <c r="AI135" i="5" s="1"/>
  <c r="AI12" i="26"/>
  <c r="AI67" i="26" s="1"/>
  <c r="AI12" i="27"/>
  <c r="AI67" i="27" s="1"/>
  <c r="AO18" i="6"/>
  <c r="AO19" i="6" s="1"/>
  <c r="X34" i="6"/>
  <c r="AC259" i="10"/>
  <c r="X27" i="10"/>
  <c r="X28" i="10" s="1"/>
  <c r="W17" i="26"/>
  <c r="W18" i="26" s="1"/>
  <c r="W20" i="26"/>
  <c r="X69" i="26"/>
  <c r="Y68" i="26"/>
  <c r="W17" i="27"/>
  <c r="W18" i="27" s="1"/>
  <c r="W20" i="27"/>
  <c r="Y13" i="27"/>
  <c r="X14" i="27"/>
  <c r="W78" i="27"/>
  <c r="W79" i="27"/>
  <c r="X69" i="27"/>
  <c r="Y68" i="27"/>
  <c r="Z136" i="5"/>
  <c r="Y137" i="5"/>
  <c r="Z22" i="6"/>
  <c r="Y31" i="6"/>
  <c r="Y33" i="6" s="1"/>
  <c r="Y26" i="10"/>
  <c r="Y264" i="10" s="1"/>
  <c r="Z264" i="10" s="1"/>
  <c r="AA264" i="10" s="1"/>
  <c r="AB264" i="10" s="1"/>
  <c r="AC264" i="10" s="1"/>
  <c r="AD264" i="10" s="1"/>
  <c r="AE264" i="10" s="1"/>
  <c r="AF264" i="10" s="1"/>
  <c r="AG264" i="10" s="1"/>
  <c r="AH264" i="10" s="1"/>
  <c r="AI264" i="10" s="1"/>
  <c r="AJ264" i="10" s="1"/>
  <c r="AK264" i="10" s="1"/>
  <c r="AL264" i="10" s="1"/>
  <c r="AM264" i="10" s="1"/>
  <c r="AN264" i="10" s="1"/>
  <c r="Y32" i="6"/>
  <c r="Y25" i="6"/>
  <c r="Y26" i="6" s="1"/>
  <c r="X147" i="5"/>
  <c r="X146" i="5"/>
  <c r="Y13" i="26"/>
  <c r="X14" i="26"/>
  <c r="W79" i="26"/>
  <c r="W78" i="26"/>
  <c r="BA42" i="7"/>
  <c r="AE257" i="10"/>
  <c r="BB33" i="7"/>
  <c r="BB34" i="7" s="1"/>
  <c r="BB63" i="7"/>
  <c r="BB106" i="7"/>
  <c r="BC20" i="7"/>
  <c r="BB25" i="7"/>
  <c r="BB26" i="7" s="1"/>
  <c r="BB31" i="7"/>
  <c r="BA111" i="7"/>
  <c r="BA112" i="7" s="1"/>
  <c r="BA119" i="7"/>
  <c r="BA120" i="7" s="1"/>
  <c r="BA117" i="7"/>
  <c r="BA76" i="7"/>
  <c r="BA77" i="7" s="1"/>
  <c r="BA68" i="7"/>
  <c r="BA69" i="7" s="1"/>
  <c r="BA74" i="7"/>
  <c r="W115" i="5"/>
  <c r="AO12" i="26" l="1"/>
  <c r="AO67" i="26" s="1"/>
  <c r="AO12" i="27"/>
  <c r="AO67" i="27" s="1"/>
  <c r="AO38" i="5"/>
  <c r="AO135" i="5" s="1"/>
  <c r="AD259" i="10"/>
  <c r="Y27" i="10"/>
  <c r="Y28" i="10" s="1"/>
  <c r="Y34" i="6"/>
  <c r="Z31" i="6"/>
  <c r="Z33" i="6" s="1"/>
  <c r="Z26" i="10"/>
  <c r="Z265" i="10" s="1"/>
  <c r="Z32" i="6"/>
  <c r="Z25" i="6"/>
  <c r="Z26" i="6" s="1"/>
  <c r="AA22" i="6"/>
  <c r="Y14" i="27"/>
  <c r="Z13" i="27"/>
  <c r="Y14" i="26"/>
  <c r="Z13" i="26"/>
  <c r="Y147" i="5"/>
  <c r="Y146" i="5"/>
  <c r="Z137" i="5"/>
  <c r="AA136" i="5"/>
  <c r="Y69" i="27"/>
  <c r="Z68" i="27"/>
  <c r="Z68" i="26"/>
  <c r="Y69" i="26"/>
  <c r="X79" i="27"/>
  <c r="X78" i="27"/>
  <c r="X79" i="26"/>
  <c r="X78" i="26"/>
  <c r="X17" i="27"/>
  <c r="X18" i="27" s="1"/>
  <c r="X20" i="27"/>
  <c r="X20" i="26"/>
  <c r="X17" i="26"/>
  <c r="X18" i="26" s="1"/>
  <c r="AF257" i="10"/>
  <c r="BB42" i="7"/>
  <c r="BD20" i="7"/>
  <c r="BC25" i="7"/>
  <c r="BC26" i="7" s="1"/>
  <c r="BC33" i="7"/>
  <c r="BC34" i="7" s="1"/>
  <c r="BC106" i="7"/>
  <c r="BC63" i="7"/>
  <c r="BC31" i="7"/>
  <c r="BB111" i="7"/>
  <c r="BB112" i="7" s="1"/>
  <c r="BB119" i="7"/>
  <c r="BB120" i="7" s="1"/>
  <c r="BB117" i="7"/>
  <c r="BB76" i="7"/>
  <c r="BB77" i="7" s="1"/>
  <c r="BB68" i="7"/>
  <c r="BB69" i="7" s="1"/>
  <c r="BB74" i="7"/>
  <c r="X115" i="5"/>
  <c r="AA265" i="10" l="1"/>
  <c r="Z27" i="10"/>
  <c r="Z28" i="10" s="1"/>
  <c r="AE259" i="10"/>
  <c r="Z34" i="6"/>
  <c r="Z69" i="27"/>
  <c r="AA68" i="27"/>
  <c r="AA13" i="27"/>
  <c r="Z14" i="27"/>
  <c r="Y79" i="27"/>
  <c r="Y78" i="27"/>
  <c r="Y17" i="27"/>
  <c r="Y18" i="27" s="1"/>
  <c r="Y20" i="27"/>
  <c r="AA137" i="5"/>
  <c r="AB136" i="5"/>
  <c r="AB22" i="6"/>
  <c r="AA31" i="6"/>
  <c r="AA33" i="6" s="1"/>
  <c r="AA32" i="6"/>
  <c r="AA25" i="6"/>
  <c r="AA26" i="6" s="1"/>
  <c r="AA26" i="10"/>
  <c r="AA266" i="10" s="1"/>
  <c r="AB266" i="10" s="1"/>
  <c r="AC266" i="10" s="1"/>
  <c r="AD266" i="10" s="1"/>
  <c r="AE266" i="10" s="1"/>
  <c r="AF266" i="10" s="1"/>
  <c r="AG266" i="10" s="1"/>
  <c r="AH266" i="10" s="1"/>
  <c r="AI266" i="10" s="1"/>
  <c r="AJ266" i="10" s="1"/>
  <c r="AK266" i="10" s="1"/>
  <c r="AL266" i="10" s="1"/>
  <c r="AM266" i="10" s="1"/>
  <c r="AN266" i="10" s="1"/>
  <c r="AO266" i="10" s="1"/>
  <c r="AP266" i="10" s="1"/>
  <c r="Z147" i="5"/>
  <c r="Z146" i="5"/>
  <c r="Y78" i="26"/>
  <c r="Y79" i="26"/>
  <c r="Z14" i="26"/>
  <c r="AA13" i="26"/>
  <c r="Z69" i="26"/>
  <c r="AA68" i="26"/>
  <c r="Y20" i="26"/>
  <c r="Y17" i="26"/>
  <c r="Y18" i="26" s="1"/>
  <c r="AG257" i="10"/>
  <c r="BC42" i="7"/>
  <c r="BE20" i="7"/>
  <c r="BD25" i="7"/>
  <c r="BD26" i="7" s="1"/>
  <c r="BD33" i="7"/>
  <c r="BD34" i="7" s="1"/>
  <c r="BD63" i="7"/>
  <c r="BD106" i="7"/>
  <c r="BD31" i="7"/>
  <c r="BC68" i="7"/>
  <c r="BC69" i="7" s="1"/>
  <c r="BC76" i="7"/>
  <c r="BC77" i="7" s="1"/>
  <c r="BC74" i="7"/>
  <c r="BC119" i="7"/>
  <c r="BC120" i="7" s="1"/>
  <c r="BC111" i="7"/>
  <c r="BC112" i="7" s="1"/>
  <c r="BC117" i="7"/>
  <c r="Y115" i="5"/>
  <c r="AA34" i="6" l="1"/>
  <c r="AF259" i="10"/>
  <c r="AB265" i="10"/>
  <c r="AA27" i="10"/>
  <c r="AA28" i="10" s="1"/>
  <c r="Z78" i="26"/>
  <c r="Z79" i="26"/>
  <c r="Z20" i="26"/>
  <c r="Z17" i="26"/>
  <c r="Z18" i="26" s="1"/>
  <c r="Z20" i="27"/>
  <c r="Z17" i="27"/>
  <c r="Z18" i="27" s="1"/>
  <c r="AB26" i="10"/>
  <c r="AB267" i="10" s="1"/>
  <c r="AC267" i="10" s="1"/>
  <c r="AD267" i="10" s="1"/>
  <c r="AE267" i="10" s="1"/>
  <c r="AF267" i="10" s="1"/>
  <c r="AG267" i="10" s="1"/>
  <c r="AH267" i="10" s="1"/>
  <c r="AI267" i="10" s="1"/>
  <c r="AJ267" i="10" s="1"/>
  <c r="AK267" i="10" s="1"/>
  <c r="AL267" i="10" s="1"/>
  <c r="AM267" i="10" s="1"/>
  <c r="AN267" i="10" s="1"/>
  <c r="AO267" i="10" s="1"/>
  <c r="AP267" i="10" s="1"/>
  <c r="AQ267" i="10" s="1"/>
  <c r="AB32" i="6"/>
  <c r="AB25" i="6"/>
  <c r="AB26" i="6" s="1"/>
  <c r="AC22" i="6"/>
  <c r="AB31" i="6"/>
  <c r="AB33" i="6" s="1"/>
  <c r="AB13" i="27"/>
  <c r="AA14" i="27"/>
  <c r="AB137" i="5"/>
  <c r="AC136" i="5"/>
  <c r="AA69" i="27"/>
  <c r="AB68" i="27"/>
  <c r="AA146" i="5"/>
  <c r="AA147" i="5"/>
  <c r="Z78" i="27"/>
  <c r="Z79" i="27"/>
  <c r="AA14" i="26"/>
  <c r="AB13" i="26"/>
  <c r="AA69" i="26"/>
  <c r="AB68" i="26"/>
  <c r="BD42" i="7"/>
  <c r="BD111" i="7"/>
  <c r="BD112" i="7" s="1"/>
  <c r="BD119" i="7"/>
  <c r="BD120" i="7" s="1"/>
  <c r="BD117" i="7"/>
  <c r="BD68" i="7"/>
  <c r="BD69" i="7" s="1"/>
  <c r="BD76" i="7"/>
  <c r="BD77" i="7" s="1"/>
  <c r="BD74" i="7"/>
  <c r="BE25" i="7"/>
  <c r="BE26" i="7" s="1"/>
  <c r="BE33" i="7"/>
  <c r="BE34" i="7" s="1"/>
  <c r="BE106" i="7"/>
  <c r="BE63" i="7"/>
  <c r="BF20" i="7"/>
  <c r="BE31" i="7"/>
  <c r="Z115" i="5"/>
  <c r="AC265" i="10" l="1"/>
  <c r="AB27" i="10"/>
  <c r="AB28" i="10" s="1"/>
  <c r="AG259" i="10"/>
  <c r="AA17" i="26"/>
  <c r="AA18" i="26" s="1"/>
  <c r="AA20" i="26"/>
  <c r="AB147" i="5"/>
  <c r="AB146" i="5"/>
  <c r="AA20" i="27"/>
  <c r="AA17" i="27"/>
  <c r="AA18" i="27" s="1"/>
  <c r="AC13" i="27"/>
  <c r="AB14" i="27"/>
  <c r="AC25" i="6"/>
  <c r="AC26" i="6" s="1"/>
  <c r="AD22" i="6"/>
  <c r="AC26" i="10"/>
  <c r="AC268" i="10" s="1"/>
  <c r="AD268" i="10" s="1"/>
  <c r="AE268" i="10" s="1"/>
  <c r="AF268" i="10" s="1"/>
  <c r="AG268" i="10" s="1"/>
  <c r="AH268" i="10" s="1"/>
  <c r="AI268" i="10" s="1"/>
  <c r="AJ268" i="10" s="1"/>
  <c r="AK268" i="10" s="1"/>
  <c r="AL268" i="10" s="1"/>
  <c r="AM268" i="10" s="1"/>
  <c r="AN268" i="10" s="1"/>
  <c r="AO268" i="10" s="1"/>
  <c r="AP268" i="10" s="1"/>
  <c r="AQ268" i="10" s="1"/>
  <c r="AR268" i="10" s="1"/>
  <c r="AC32" i="6"/>
  <c r="AC31" i="6"/>
  <c r="AC33" i="6" s="1"/>
  <c r="AC68" i="26"/>
  <c r="AB69" i="26"/>
  <c r="AB69" i="27"/>
  <c r="AC68" i="27"/>
  <c r="AA78" i="26"/>
  <c r="AA79" i="26"/>
  <c r="AA79" i="27"/>
  <c r="AA78" i="27"/>
  <c r="AB34" i="6"/>
  <c r="AC13" i="26"/>
  <c r="AB14" i="26"/>
  <c r="AC137" i="5"/>
  <c r="AD136" i="5"/>
  <c r="BE42" i="7"/>
  <c r="BE119" i="7"/>
  <c r="BE120" i="7" s="1"/>
  <c r="BE111" i="7"/>
  <c r="BE112" i="7" s="1"/>
  <c r="BE117" i="7"/>
  <c r="BF106" i="7"/>
  <c r="BF33" i="7"/>
  <c r="BF34" i="7" s="1"/>
  <c r="BF25" i="7"/>
  <c r="BF26" i="7" s="1"/>
  <c r="BG20" i="7"/>
  <c r="BF63" i="7"/>
  <c r="BF31" i="7"/>
  <c r="BE76" i="7"/>
  <c r="BE77" i="7" s="1"/>
  <c r="BE68" i="7"/>
  <c r="BE69" i="7" s="1"/>
  <c r="BE74" i="7"/>
  <c r="AA115" i="5"/>
  <c r="AH259" i="10" l="1"/>
  <c r="AD265" i="10"/>
  <c r="AC27" i="10"/>
  <c r="AC28" i="10" s="1"/>
  <c r="AB79" i="26"/>
  <c r="AB78" i="26"/>
  <c r="AC69" i="26"/>
  <c r="AD68" i="26"/>
  <c r="AC34" i="6"/>
  <c r="AD137" i="5"/>
  <c r="AE136" i="5"/>
  <c r="AE22" i="6"/>
  <c r="AD31" i="6"/>
  <c r="AD33" i="6" s="1"/>
  <c r="AD32" i="6"/>
  <c r="AD26" i="10"/>
  <c r="AD269" i="10" s="1"/>
  <c r="AE269" i="10" s="1"/>
  <c r="AF269" i="10" s="1"/>
  <c r="AG269" i="10" s="1"/>
  <c r="AH269" i="10" s="1"/>
  <c r="AI269" i="10" s="1"/>
  <c r="AJ269" i="10" s="1"/>
  <c r="AK269" i="10" s="1"/>
  <c r="AL269" i="10" s="1"/>
  <c r="AM269" i="10" s="1"/>
  <c r="AN269" i="10" s="1"/>
  <c r="AO269" i="10" s="1"/>
  <c r="AP269" i="10" s="1"/>
  <c r="AQ269" i="10" s="1"/>
  <c r="AD25" i="6"/>
  <c r="AD26" i="6" s="1"/>
  <c r="AC146" i="5"/>
  <c r="AC147" i="5"/>
  <c r="AC69" i="27"/>
  <c r="AD68" i="27"/>
  <c r="AB20" i="26"/>
  <c r="AB17" i="26"/>
  <c r="AB18" i="26" s="1"/>
  <c r="AB78" i="27"/>
  <c r="AB79" i="27"/>
  <c r="AB17" i="27"/>
  <c r="AB18" i="27" s="1"/>
  <c r="AB20" i="27"/>
  <c r="AD13" i="26"/>
  <c r="AC14" i="26"/>
  <c r="AD13" i="27"/>
  <c r="AC14" i="27"/>
  <c r="BF42" i="7"/>
  <c r="BF119" i="7"/>
  <c r="BF120" i="7" s="1"/>
  <c r="BF111" i="7"/>
  <c r="BF112" i="7" s="1"/>
  <c r="BF117" i="7"/>
  <c r="BF68" i="7"/>
  <c r="BF69" i="7" s="1"/>
  <c r="BF76" i="7"/>
  <c r="BF77" i="7" s="1"/>
  <c r="BF74" i="7"/>
  <c r="BH20" i="7"/>
  <c r="BG63" i="7"/>
  <c r="BG106" i="7"/>
  <c r="BG25" i="7"/>
  <c r="BG26" i="7" s="1"/>
  <c r="BG33" i="7"/>
  <c r="BG34" i="7" s="1"/>
  <c r="BG31" i="7"/>
  <c r="AB115" i="5"/>
  <c r="AE265" i="10" l="1"/>
  <c r="AD27" i="10"/>
  <c r="AD28" i="10" s="1"/>
  <c r="AI259" i="10"/>
  <c r="AD34" i="6"/>
  <c r="AE13" i="26"/>
  <c r="AD14" i="26"/>
  <c r="AC78" i="27"/>
  <c r="AC79" i="27"/>
  <c r="AE137" i="5"/>
  <c r="AF136" i="5"/>
  <c r="AD147" i="5"/>
  <c r="AD146" i="5"/>
  <c r="AD69" i="26"/>
  <c r="AE68" i="26"/>
  <c r="AC79" i="26"/>
  <c r="AC78" i="26"/>
  <c r="AC17" i="27"/>
  <c r="AC18" i="27" s="1"/>
  <c r="AC20" i="27"/>
  <c r="AE13" i="27"/>
  <c r="AD14" i="27"/>
  <c r="AC17" i="26"/>
  <c r="AC18" i="26" s="1"/>
  <c r="AC20" i="26"/>
  <c r="AD69" i="27"/>
  <c r="AE68" i="27"/>
  <c r="AE26" i="10"/>
  <c r="AE270" i="10" s="1"/>
  <c r="AF270" i="10" s="1"/>
  <c r="AG270" i="10" s="1"/>
  <c r="AH270" i="10" s="1"/>
  <c r="AI270" i="10" s="1"/>
  <c r="AJ270" i="10" s="1"/>
  <c r="AK270" i="10" s="1"/>
  <c r="AL270" i="10" s="1"/>
  <c r="AM270" i="10" s="1"/>
  <c r="AN270" i="10" s="1"/>
  <c r="AO270" i="10" s="1"/>
  <c r="AP270" i="10" s="1"/>
  <c r="AQ270" i="10" s="1"/>
  <c r="AR270" i="10" s="1"/>
  <c r="AS270" i="10" s="1"/>
  <c r="AT270" i="10" s="1"/>
  <c r="AE32" i="6"/>
  <c r="AF22" i="6"/>
  <c r="AE31" i="6"/>
  <c r="AE33" i="6" s="1"/>
  <c r="AE25" i="6"/>
  <c r="AE26" i="6" s="1"/>
  <c r="BG42" i="7"/>
  <c r="BG76" i="7"/>
  <c r="BG77" i="7" s="1"/>
  <c r="BG68" i="7"/>
  <c r="BG69" i="7" s="1"/>
  <c r="BG74" i="7"/>
  <c r="BH106" i="7"/>
  <c r="BH25" i="7"/>
  <c r="BH26" i="7" s="1"/>
  <c r="BH63" i="7"/>
  <c r="BI20" i="7"/>
  <c r="BH33" i="7"/>
  <c r="BH34" i="7" s="1"/>
  <c r="BH31" i="7"/>
  <c r="BG111" i="7"/>
  <c r="BG112" i="7" s="1"/>
  <c r="BG119" i="7"/>
  <c r="BG120" i="7" s="1"/>
  <c r="BG117" i="7"/>
  <c r="AC115" i="5"/>
  <c r="AR269" i="10"/>
  <c r="AF265" i="10" l="1"/>
  <c r="AE27" i="10"/>
  <c r="AE28" i="10" s="1"/>
  <c r="AE34" i="6"/>
  <c r="AF68" i="26"/>
  <c r="AE69" i="26"/>
  <c r="AD17" i="26"/>
  <c r="AD18" i="26" s="1"/>
  <c r="AD20" i="26"/>
  <c r="AD78" i="26"/>
  <c r="AD79" i="26"/>
  <c r="AF13" i="26"/>
  <c r="AE14" i="26"/>
  <c r="AD20" i="27"/>
  <c r="AD17" i="27"/>
  <c r="AD18" i="27" s="1"/>
  <c r="AF137" i="5"/>
  <c r="AG136" i="5"/>
  <c r="AG22" i="6"/>
  <c r="AF31" i="6"/>
  <c r="AF33" i="6" s="1"/>
  <c r="AF26" i="10"/>
  <c r="AF271" i="10" s="1"/>
  <c r="AG271" i="10" s="1"/>
  <c r="AH271" i="10" s="1"/>
  <c r="AI271" i="10" s="1"/>
  <c r="AJ271" i="10" s="1"/>
  <c r="AK271" i="10" s="1"/>
  <c r="AL271" i="10" s="1"/>
  <c r="AM271" i="10" s="1"/>
  <c r="AN271" i="10" s="1"/>
  <c r="AO271" i="10" s="1"/>
  <c r="AP271" i="10" s="1"/>
  <c r="AF25" i="6"/>
  <c r="AF26" i="6" s="1"/>
  <c r="AF32" i="6"/>
  <c r="AF13" i="27"/>
  <c r="AE14" i="27"/>
  <c r="AE147" i="5"/>
  <c r="AE146" i="5"/>
  <c r="AF68" i="27"/>
  <c r="AE69" i="27"/>
  <c r="AD79" i="27"/>
  <c r="AD78" i="27"/>
  <c r="BH76" i="7"/>
  <c r="BH77" i="7" s="1"/>
  <c r="BH68" i="7"/>
  <c r="BH69" i="7" s="1"/>
  <c r="BH74" i="7"/>
  <c r="BH42" i="7"/>
  <c r="BH119" i="7"/>
  <c r="BH120" i="7" s="1"/>
  <c r="BH111" i="7"/>
  <c r="BH112" i="7" s="1"/>
  <c r="BH117" i="7"/>
  <c r="BJ20" i="7"/>
  <c r="BI63" i="7"/>
  <c r="BI33" i="7"/>
  <c r="BI34" i="7" s="1"/>
  <c r="BI25" i="7"/>
  <c r="BI26" i="7" s="1"/>
  <c r="BI106" i="7"/>
  <c r="BI31" i="7"/>
  <c r="AS269" i="10"/>
  <c r="AD115" i="5"/>
  <c r="AG265" i="10" l="1"/>
  <c r="AF27" i="10"/>
  <c r="AF28" i="10" s="1"/>
  <c r="AE79" i="27"/>
  <c r="AE78" i="27"/>
  <c r="AF146" i="5"/>
  <c r="AF147" i="5"/>
  <c r="AE20" i="26"/>
  <c r="AE17" i="26"/>
  <c r="AE18" i="26" s="1"/>
  <c r="AG13" i="26"/>
  <c r="AF14" i="26"/>
  <c r="AF69" i="27"/>
  <c r="AG68" i="27"/>
  <c r="AH22" i="6"/>
  <c r="AG25" i="6"/>
  <c r="AG26" i="10"/>
  <c r="AG272" i="10" s="1"/>
  <c r="AH272" i="10" s="1"/>
  <c r="AI272" i="10" s="1"/>
  <c r="AJ272" i="10" s="1"/>
  <c r="AK272" i="10" s="1"/>
  <c r="AL272" i="10" s="1"/>
  <c r="AM272" i="10" s="1"/>
  <c r="AN272" i="10" s="1"/>
  <c r="AO272" i="10" s="1"/>
  <c r="AP272" i="10" s="1"/>
  <c r="AQ272" i="10" s="1"/>
  <c r="AR272" i="10" s="1"/>
  <c r="AS272" i="10" s="1"/>
  <c r="AT272" i="10" s="1"/>
  <c r="AU272" i="10" s="1"/>
  <c r="AV272" i="10" s="1"/>
  <c r="AG32" i="6"/>
  <c r="AG31" i="6"/>
  <c r="AG33" i="6" s="1"/>
  <c r="AG137" i="5"/>
  <c r="AH136" i="5"/>
  <c r="AE20" i="27"/>
  <c r="AE17" i="27"/>
  <c r="AE18" i="27" s="1"/>
  <c r="AG13" i="27"/>
  <c r="AF14" i="27"/>
  <c r="AE79" i="26"/>
  <c r="AE78" i="26"/>
  <c r="AF34" i="6"/>
  <c r="AF69" i="26"/>
  <c r="AG68" i="26"/>
  <c r="BI42" i="7"/>
  <c r="BI76" i="7"/>
  <c r="BI77" i="7" s="1"/>
  <c r="BI68" i="7"/>
  <c r="BI69" i="7" s="1"/>
  <c r="BI74" i="7"/>
  <c r="BJ63" i="7"/>
  <c r="BJ106" i="7"/>
  <c r="BK20" i="7"/>
  <c r="BL20" i="7" s="1"/>
  <c r="BJ25" i="7"/>
  <c r="BJ26" i="7" s="1"/>
  <c r="BJ33" i="7"/>
  <c r="BJ34" i="7" s="1"/>
  <c r="BJ31" i="7"/>
  <c r="BI119" i="7"/>
  <c r="BI120" i="7" s="1"/>
  <c r="BI111" i="7"/>
  <c r="BI112" i="7" s="1"/>
  <c r="BI117" i="7"/>
  <c r="AE115" i="5"/>
  <c r="AQ271" i="10"/>
  <c r="AH13" i="27" l="1"/>
  <c r="AG14" i="27"/>
  <c r="AH13" i="26"/>
  <c r="AG14" i="26"/>
  <c r="AH265" i="10"/>
  <c r="AG27" i="10"/>
  <c r="AG28" i="10" s="1"/>
  <c r="AG34" i="6"/>
  <c r="AI22" i="6"/>
  <c r="AH32" i="6"/>
  <c r="AH25" i="6"/>
  <c r="AH26" i="10"/>
  <c r="AH273" i="10" s="1"/>
  <c r="AI273" i="10" s="1"/>
  <c r="AJ273" i="10" s="1"/>
  <c r="AK273" i="10" s="1"/>
  <c r="AL273" i="10" s="1"/>
  <c r="AM273" i="10" s="1"/>
  <c r="AN273" i="10" s="1"/>
  <c r="AO273" i="10" s="1"/>
  <c r="AP273" i="10" s="1"/>
  <c r="AQ273" i="10" s="1"/>
  <c r="AR273" i="10" s="1"/>
  <c r="AS273" i="10" s="1"/>
  <c r="AT273" i="10" s="1"/>
  <c r="AU273" i="10" s="1"/>
  <c r="AV273" i="10" s="1"/>
  <c r="AW273" i="10" s="1"/>
  <c r="AH31" i="6"/>
  <c r="AH33" i="6" s="1"/>
  <c r="AG69" i="26"/>
  <c r="AH68" i="26"/>
  <c r="AF78" i="26"/>
  <c r="AF79" i="26"/>
  <c r="AH137" i="5"/>
  <c r="AI136" i="5"/>
  <c r="AG146" i="5"/>
  <c r="AG147" i="5"/>
  <c r="AF20" i="26"/>
  <c r="AF17" i="26"/>
  <c r="AF18" i="26" s="1"/>
  <c r="AF20" i="27"/>
  <c r="AF17" i="27"/>
  <c r="AF18" i="27" s="1"/>
  <c r="AG26" i="6"/>
  <c r="AG69" i="27"/>
  <c r="AH68" i="27"/>
  <c r="AF78" i="27"/>
  <c r="AF79" i="27"/>
  <c r="BL106" i="7"/>
  <c r="BL33" i="7"/>
  <c r="BL25" i="7"/>
  <c r="BL26" i="7" s="1"/>
  <c r="BM20" i="7"/>
  <c r="BL63" i="7"/>
  <c r="BJ42" i="7"/>
  <c r="BK25" i="7"/>
  <c r="BK26" i="7" s="1"/>
  <c r="BK63" i="7"/>
  <c r="BK106" i="7"/>
  <c r="BK33" i="7"/>
  <c r="BK34" i="7" s="1"/>
  <c r="BK31" i="7"/>
  <c r="BL31" i="7" s="1"/>
  <c r="BJ68" i="7"/>
  <c r="BJ69" i="7" s="1"/>
  <c r="BJ76" i="7"/>
  <c r="BJ77" i="7" s="1"/>
  <c r="BJ74" i="7"/>
  <c r="BJ111" i="7"/>
  <c r="BJ112" i="7" s="1"/>
  <c r="BJ119" i="7"/>
  <c r="BJ120" i="7" s="1"/>
  <c r="BJ117" i="7"/>
  <c r="AF115" i="5"/>
  <c r="AR271" i="10"/>
  <c r="AG20" i="26" l="1"/>
  <c r="AG17" i="26"/>
  <c r="AG18" i="26" s="1"/>
  <c r="AI13" i="26"/>
  <c r="AH14" i="26"/>
  <c r="AG20" i="27"/>
  <c r="AG17" i="27"/>
  <c r="AG18" i="27" s="1"/>
  <c r="AI13" i="27"/>
  <c r="AH14" i="27"/>
  <c r="AI265" i="10"/>
  <c r="AH27" i="10"/>
  <c r="AH28" i="10" s="1"/>
  <c r="AH34" i="6"/>
  <c r="AH147" i="5"/>
  <c r="AH146" i="5"/>
  <c r="AJ22" i="6"/>
  <c r="AI25" i="6"/>
  <c r="AI32" i="6"/>
  <c r="AI26" i="10"/>
  <c r="AI274" i="10" s="1"/>
  <c r="AJ274" i="10" s="1"/>
  <c r="AK274" i="10" s="1"/>
  <c r="AL274" i="10" s="1"/>
  <c r="AM274" i="10" s="1"/>
  <c r="AN274" i="10" s="1"/>
  <c r="AO274" i="10" s="1"/>
  <c r="AP274" i="10" s="1"/>
  <c r="AQ274" i="10" s="1"/>
  <c r="AI31" i="6"/>
  <c r="AI33" i="6" s="1"/>
  <c r="AH69" i="26"/>
  <c r="AI68" i="26"/>
  <c r="AH69" i="27"/>
  <c r="AI68" i="27"/>
  <c r="AG78" i="26"/>
  <c r="AG79" i="26"/>
  <c r="AG79" i="27"/>
  <c r="AG78" i="27"/>
  <c r="AI137" i="5"/>
  <c r="AJ136" i="5"/>
  <c r="AH26" i="6"/>
  <c r="BL68" i="7"/>
  <c r="BL69" i="7" s="1"/>
  <c r="BL76" i="7"/>
  <c r="BN20" i="7"/>
  <c r="BM63" i="7"/>
  <c r="BM106" i="7"/>
  <c r="BM33" i="7"/>
  <c r="BM34" i="7" s="1"/>
  <c r="BM25" i="7"/>
  <c r="BM26" i="7" s="1"/>
  <c r="BM31" i="7"/>
  <c r="BL34" i="7"/>
  <c r="BL119" i="7"/>
  <c r="BL111" i="7"/>
  <c r="BL112" i="7" s="1"/>
  <c r="BK42" i="7"/>
  <c r="BL42" i="7" s="1"/>
  <c r="BK111" i="7"/>
  <c r="BK112" i="7" s="1"/>
  <c r="BK119" i="7"/>
  <c r="BK120" i="7" s="1"/>
  <c r="BK117" i="7"/>
  <c r="BL117" i="7" s="1"/>
  <c r="BK68" i="7"/>
  <c r="BK69" i="7" s="1"/>
  <c r="BK76" i="7"/>
  <c r="BK77" i="7" s="1"/>
  <c r="BK74" i="7"/>
  <c r="BL74" i="7" s="1"/>
  <c r="AS271" i="10"/>
  <c r="AG115" i="5"/>
  <c r="AH20" i="27" l="1"/>
  <c r="AH17" i="27"/>
  <c r="AH18" i="27" s="1"/>
  <c r="AH20" i="26"/>
  <c r="AH17" i="26"/>
  <c r="AH18" i="26" s="1"/>
  <c r="AJ13" i="27"/>
  <c r="AI14" i="27"/>
  <c r="AJ13" i="26"/>
  <c r="AI14" i="26"/>
  <c r="AR274" i="10"/>
  <c r="AJ265" i="10"/>
  <c r="AI27" i="10"/>
  <c r="AI28" i="10" s="1"/>
  <c r="AI34" i="6"/>
  <c r="AI26" i="6"/>
  <c r="AJ137" i="5"/>
  <c r="AK136" i="5"/>
  <c r="AI69" i="27"/>
  <c r="AJ68" i="27"/>
  <c r="AK22" i="6"/>
  <c r="AJ26" i="10"/>
  <c r="AJ275" i="10" s="1"/>
  <c r="AK275" i="10" s="1"/>
  <c r="AL275" i="10" s="1"/>
  <c r="AM275" i="10" s="1"/>
  <c r="AN275" i="10" s="1"/>
  <c r="AO275" i="10" s="1"/>
  <c r="AP275" i="10" s="1"/>
  <c r="AJ25" i="6"/>
  <c r="AJ32" i="6"/>
  <c r="AJ31" i="6"/>
  <c r="AJ33" i="6" s="1"/>
  <c r="AI146" i="5"/>
  <c r="AI147" i="5"/>
  <c r="AH78" i="27"/>
  <c r="AH79" i="27"/>
  <c r="AI69" i="26"/>
  <c r="AJ68" i="26"/>
  <c r="AH79" i="26"/>
  <c r="AH78" i="26"/>
  <c r="BN63" i="7"/>
  <c r="BN25" i="7"/>
  <c r="BN26" i="7" s="1"/>
  <c r="BN106" i="7"/>
  <c r="BN33" i="7"/>
  <c r="BN34" i="7" s="1"/>
  <c r="BO20" i="7"/>
  <c r="BN31" i="7"/>
  <c r="BM42" i="7"/>
  <c r="BM119" i="7"/>
  <c r="BM120" i="7" s="1"/>
  <c r="BM111" i="7"/>
  <c r="BM112" i="7" s="1"/>
  <c r="BM117" i="7"/>
  <c r="BM68" i="7"/>
  <c r="BM69" i="7" s="1"/>
  <c r="BM76" i="7"/>
  <c r="BM77" i="7" s="1"/>
  <c r="BM74" i="7"/>
  <c r="BL77" i="7"/>
  <c r="BL120" i="7"/>
  <c r="AT271" i="10"/>
  <c r="AH115" i="5"/>
  <c r="AK13" i="27" l="1"/>
  <c r="AJ14" i="27"/>
  <c r="AK13" i="26"/>
  <c r="AJ14" i="26"/>
  <c r="AI20" i="26"/>
  <c r="AI17" i="26"/>
  <c r="AI18" i="26" s="1"/>
  <c r="AI20" i="27"/>
  <c r="AI17" i="27"/>
  <c r="AI18" i="27" s="1"/>
  <c r="AJ34" i="6"/>
  <c r="AQ275" i="10"/>
  <c r="AK265" i="10"/>
  <c r="AJ27" i="10"/>
  <c r="AJ28" i="10" s="1"/>
  <c r="AS274" i="10"/>
  <c r="AL22" i="6"/>
  <c r="AK26" i="10"/>
  <c r="AK276" i="10" s="1"/>
  <c r="AL276" i="10" s="1"/>
  <c r="AM276" i="10" s="1"/>
  <c r="AN276" i="10" s="1"/>
  <c r="AO276" i="10" s="1"/>
  <c r="AP276" i="10" s="1"/>
  <c r="AQ276" i="10" s="1"/>
  <c r="AR276" i="10" s="1"/>
  <c r="AS276" i="10" s="1"/>
  <c r="AT276" i="10" s="1"/>
  <c r="AU276" i="10" s="1"/>
  <c r="AV276" i="10" s="1"/>
  <c r="AW276" i="10" s="1"/>
  <c r="AX276" i="10" s="1"/>
  <c r="AY276" i="10" s="1"/>
  <c r="AZ276" i="10" s="1"/>
  <c r="AK32" i="6"/>
  <c r="AK25" i="6"/>
  <c r="AK31" i="6"/>
  <c r="AK33" i="6" s="1"/>
  <c r="AI78" i="26"/>
  <c r="AI79" i="26"/>
  <c r="AJ69" i="27"/>
  <c r="AK68" i="27"/>
  <c r="BN42" i="7"/>
  <c r="AI79" i="27"/>
  <c r="AI78" i="27"/>
  <c r="AK137" i="5"/>
  <c r="AL136" i="5"/>
  <c r="AJ69" i="26"/>
  <c r="AK68" i="26"/>
  <c r="AJ147" i="5"/>
  <c r="AJ146" i="5"/>
  <c r="AJ26" i="6"/>
  <c r="BP20" i="7"/>
  <c r="BQ20" i="7" s="1"/>
  <c r="BO106" i="7"/>
  <c r="BO63" i="7"/>
  <c r="BO33" i="7"/>
  <c r="BO34" i="7" s="1"/>
  <c r="BO25" i="7"/>
  <c r="BO26" i="7" s="1"/>
  <c r="BO31" i="7"/>
  <c r="BN119" i="7"/>
  <c r="BN120" i="7" s="1"/>
  <c r="BN111" i="7"/>
  <c r="BN112" i="7" s="1"/>
  <c r="BN117" i="7"/>
  <c r="BN68" i="7"/>
  <c r="BN69" i="7" s="1"/>
  <c r="BN76" i="7"/>
  <c r="BN77" i="7" s="1"/>
  <c r="BN74" i="7"/>
  <c r="AI115" i="5"/>
  <c r="AU271" i="10"/>
  <c r="BQ33" i="7" l="1"/>
  <c r="BR20" i="7"/>
  <c r="BQ106" i="7"/>
  <c r="BQ25" i="7"/>
  <c r="BQ26" i="7" s="1"/>
  <c r="BQ63" i="7"/>
  <c r="AJ20" i="26"/>
  <c r="AJ17" i="26"/>
  <c r="AJ18" i="26" s="1"/>
  <c r="AL13" i="26"/>
  <c r="AM13" i="26" s="1"/>
  <c r="AN13" i="26" s="1"/>
  <c r="AO13" i="26" s="1"/>
  <c r="AK14" i="26"/>
  <c r="AJ20" i="27"/>
  <c r="AJ17" i="27"/>
  <c r="AJ18" i="27" s="1"/>
  <c r="AL13" i="27"/>
  <c r="AM13" i="27" s="1"/>
  <c r="AN13" i="27" s="1"/>
  <c r="AO13" i="27" s="1"/>
  <c r="AK14" i="27"/>
  <c r="AK34" i="6"/>
  <c r="AT274" i="10"/>
  <c r="AL265" i="10"/>
  <c r="AK27" i="10"/>
  <c r="AK28" i="10" s="1"/>
  <c r="AR275" i="10"/>
  <c r="AL137" i="5"/>
  <c r="AM136" i="5"/>
  <c r="AK146" i="5"/>
  <c r="AK147" i="5"/>
  <c r="AK26" i="6"/>
  <c r="AK69" i="26"/>
  <c r="AL68" i="26"/>
  <c r="AK69" i="27"/>
  <c r="AL68" i="27"/>
  <c r="AJ79" i="26"/>
  <c r="AJ78" i="26"/>
  <c r="AJ79" i="27"/>
  <c r="AJ78" i="27"/>
  <c r="AM22" i="6"/>
  <c r="AL25" i="6"/>
  <c r="AL32" i="6"/>
  <c r="AL26" i="10"/>
  <c r="AL277" i="10" s="1"/>
  <c r="AM277" i="10" s="1"/>
  <c r="AN277" i="10" s="1"/>
  <c r="AO277" i="10" s="1"/>
  <c r="AP277" i="10" s="1"/>
  <c r="AQ277" i="10" s="1"/>
  <c r="AR277" i="10" s="1"/>
  <c r="AS277" i="10" s="1"/>
  <c r="AT277" i="10" s="1"/>
  <c r="AU277" i="10" s="1"/>
  <c r="AV277" i="10" s="1"/>
  <c r="AW277" i="10" s="1"/>
  <c r="AX277" i="10" s="1"/>
  <c r="AY277" i="10" s="1"/>
  <c r="AZ277" i="10" s="1"/>
  <c r="BA277" i="10" s="1"/>
  <c r="AL31" i="6"/>
  <c r="AL33" i="6" s="1"/>
  <c r="BO42" i="7"/>
  <c r="BO68" i="7"/>
  <c r="BO69" i="7" s="1"/>
  <c r="BO76" i="7"/>
  <c r="BO77" i="7" s="1"/>
  <c r="BO74" i="7"/>
  <c r="BO119" i="7"/>
  <c r="BO120" i="7" s="1"/>
  <c r="BO111" i="7"/>
  <c r="BO112" i="7" s="1"/>
  <c r="BO117" i="7"/>
  <c r="BP33" i="7"/>
  <c r="BP34" i="7" s="1"/>
  <c r="BP25" i="7"/>
  <c r="BP26" i="7" s="1"/>
  <c r="BP63" i="7"/>
  <c r="BP106" i="7"/>
  <c r="BP31" i="7"/>
  <c r="AJ115" i="5"/>
  <c r="BQ34" i="7" l="1"/>
  <c r="BQ31" i="7"/>
  <c r="BR31" i="7" s="1"/>
  <c r="BQ76" i="7"/>
  <c r="BQ68" i="7"/>
  <c r="BQ69" i="7" s="1"/>
  <c r="BQ119" i="7"/>
  <c r="BQ111" i="7"/>
  <c r="BQ112" i="7" s="1"/>
  <c r="BR63" i="7"/>
  <c r="BS20" i="7"/>
  <c r="BR106" i="7"/>
  <c r="BR33" i="7"/>
  <c r="BR25" i="7"/>
  <c r="BR26" i="7" s="1"/>
  <c r="AK20" i="26"/>
  <c r="AK17" i="26"/>
  <c r="AK18" i="26" s="1"/>
  <c r="AK20" i="27"/>
  <c r="AK17" i="27"/>
  <c r="AK18" i="27" s="1"/>
  <c r="AS275" i="10"/>
  <c r="AM265" i="10"/>
  <c r="AL27" i="10"/>
  <c r="AL28" i="10" s="1"/>
  <c r="AU274" i="10"/>
  <c r="BP42" i="7"/>
  <c r="BQ42" i="7" s="1"/>
  <c r="AL34" i="6"/>
  <c r="AK79" i="26"/>
  <c r="AK78" i="26"/>
  <c r="AL26" i="6"/>
  <c r="AL69" i="27"/>
  <c r="AM68" i="27"/>
  <c r="AN22" i="6"/>
  <c r="AM26" i="10"/>
  <c r="AM278" i="10" s="1"/>
  <c r="AN278" i="10" s="1"/>
  <c r="AO278" i="10" s="1"/>
  <c r="AP278" i="10" s="1"/>
  <c r="AM25" i="6"/>
  <c r="AM32" i="6"/>
  <c r="AM31" i="6"/>
  <c r="AM33" i="6" s="1"/>
  <c r="AK79" i="27"/>
  <c r="AK78" i="27"/>
  <c r="AM137" i="5"/>
  <c r="AN136" i="5"/>
  <c r="AL69" i="26"/>
  <c r="AM68" i="26"/>
  <c r="AL147" i="5"/>
  <c r="AL146" i="5"/>
  <c r="BP119" i="7"/>
  <c r="BP120" i="7" s="1"/>
  <c r="BP111" i="7"/>
  <c r="BP112" i="7" s="1"/>
  <c r="BP117" i="7"/>
  <c r="BQ117" i="7" s="1"/>
  <c r="BP76" i="7"/>
  <c r="BP77" i="7" s="1"/>
  <c r="BP68" i="7"/>
  <c r="BP69" i="7" s="1"/>
  <c r="BP74" i="7"/>
  <c r="AK115" i="5"/>
  <c r="BR34" i="7" l="1"/>
  <c r="BQ77" i="7"/>
  <c r="BQ74" i="7"/>
  <c r="BR74" i="7" s="1"/>
  <c r="BT20" i="7"/>
  <c r="BS33" i="7"/>
  <c r="BS34" i="7" s="1"/>
  <c r="BS106" i="7"/>
  <c r="BS63" i="7"/>
  <c r="BS25" i="7"/>
  <c r="BS26" i="7" s="1"/>
  <c r="BS31" i="7"/>
  <c r="BR68" i="7"/>
  <c r="BR69" i="7" s="1"/>
  <c r="BR76" i="7"/>
  <c r="BR111" i="7"/>
  <c r="BR112" i="7" s="1"/>
  <c r="BR119" i="7"/>
  <c r="BR120" i="7" s="1"/>
  <c r="BR117" i="7"/>
  <c r="AV274" i="10"/>
  <c r="AM34" i="6"/>
  <c r="AN265" i="10"/>
  <c r="AM27" i="10"/>
  <c r="AM28" i="10" s="1"/>
  <c r="AQ278" i="10"/>
  <c r="AT275" i="10"/>
  <c r="AM69" i="27"/>
  <c r="AN68" i="27"/>
  <c r="AM146" i="5"/>
  <c r="AM147" i="5"/>
  <c r="AO22" i="6"/>
  <c r="H4" i="5" s="1"/>
  <c r="AN32" i="6"/>
  <c r="AN26" i="10"/>
  <c r="AN279" i="10" s="1"/>
  <c r="AO279" i="10" s="1"/>
  <c r="AP279" i="10" s="1"/>
  <c r="AQ279" i="10" s="1"/>
  <c r="AR279" i="10" s="1"/>
  <c r="AS279" i="10" s="1"/>
  <c r="AT279" i="10" s="1"/>
  <c r="AU279" i="10" s="1"/>
  <c r="AV279" i="10" s="1"/>
  <c r="AW279" i="10" s="1"/>
  <c r="AX279" i="10" s="1"/>
  <c r="AY279" i="10" s="1"/>
  <c r="AZ279" i="10" s="1"/>
  <c r="BA279" i="10" s="1"/>
  <c r="BB279" i="10" s="1"/>
  <c r="BC279" i="10" s="1"/>
  <c r="AN25" i="6"/>
  <c r="AN31" i="6"/>
  <c r="AN33" i="6" s="1"/>
  <c r="AL78" i="26"/>
  <c r="AL79" i="26"/>
  <c r="AL78" i="27"/>
  <c r="AL79" i="27"/>
  <c r="AM69" i="26"/>
  <c r="AN68" i="26"/>
  <c r="AM26" i="6"/>
  <c r="AN137" i="5"/>
  <c r="AO136" i="5"/>
  <c r="AO137" i="5" s="1"/>
  <c r="BQ120" i="7"/>
  <c r="BR42" i="7"/>
  <c r="AL115" i="5"/>
  <c r="BR77" i="7" l="1"/>
  <c r="BS76" i="7"/>
  <c r="BS77" i="7" s="1"/>
  <c r="BS68" i="7"/>
  <c r="BS69" i="7" s="1"/>
  <c r="BS74" i="7"/>
  <c r="BS119" i="7"/>
  <c r="BS120" i="7" s="1"/>
  <c r="BS111" i="7"/>
  <c r="BS112" i="7" s="1"/>
  <c r="BS117" i="7"/>
  <c r="BT106" i="7"/>
  <c r="BU20" i="7"/>
  <c r="BT63" i="7"/>
  <c r="BT25" i="7"/>
  <c r="BT26" i="7" s="1"/>
  <c r="BT33" i="7"/>
  <c r="BT34" i="7" s="1"/>
  <c r="BT31" i="7"/>
  <c r="AR278" i="10"/>
  <c r="AO265" i="10"/>
  <c r="AN27" i="10"/>
  <c r="AN28" i="10" s="1"/>
  <c r="AU275" i="10"/>
  <c r="AW274" i="10"/>
  <c r="AO146" i="5"/>
  <c r="AO147" i="5"/>
  <c r="AO25" i="6"/>
  <c r="AO32" i="6"/>
  <c r="H20" i="5" s="1"/>
  <c r="AO26" i="10"/>
  <c r="AO280" i="10" s="1"/>
  <c r="AP280" i="10" s="1"/>
  <c r="AO31" i="6"/>
  <c r="AO33" i="6" s="1"/>
  <c r="AN147" i="5"/>
  <c r="AN146" i="5"/>
  <c r="AN69" i="26"/>
  <c r="AO68" i="26"/>
  <c r="AO69" i="26" s="1"/>
  <c r="AN34" i="6"/>
  <c r="AN69" i="27"/>
  <c r="AO68" i="27"/>
  <c r="AO69" i="27" s="1"/>
  <c r="AM79" i="26"/>
  <c r="AM78" i="26"/>
  <c r="AN26" i="6"/>
  <c r="AM79" i="27"/>
  <c r="AM78" i="27"/>
  <c r="BS42" i="7"/>
  <c r="AM115" i="5"/>
  <c r="BV20" i="7" l="1"/>
  <c r="BU106" i="7"/>
  <c r="BU33" i="7"/>
  <c r="BU34" i="7" s="1"/>
  <c r="BU63" i="7"/>
  <c r="BU25" i="7"/>
  <c r="BU26" i="7" s="1"/>
  <c r="BU31" i="7"/>
  <c r="BT76" i="7"/>
  <c r="BT77" i="7" s="1"/>
  <c r="BT68" i="7"/>
  <c r="BT69" i="7" s="1"/>
  <c r="BT74" i="7"/>
  <c r="BT119" i="7"/>
  <c r="BT120" i="7" s="1"/>
  <c r="BT111" i="7"/>
  <c r="BT112" i="7" s="1"/>
  <c r="BT117" i="7"/>
  <c r="AO34" i="6"/>
  <c r="AQ280" i="10"/>
  <c r="AP27" i="10"/>
  <c r="AP28" i="10" s="1"/>
  <c r="AV275" i="10"/>
  <c r="AO27" i="10"/>
  <c r="AO28" i="10" s="1"/>
  <c r="AS278" i="10"/>
  <c r="AX274" i="10"/>
  <c r="AN79" i="27"/>
  <c r="AN78" i="27"/>
  <c r="AO79" i="26"/>
  <c r="AO78" i="26"/>
  <c r="AO26" i="6"/>
  <c r="H3" i="5" s="1"/>
  <c r="H5" i="5" s="1"/>
  <c r="H6" i="5" s="1"/>
  <c r="AN78" i="26"/>
  <c r="AN79" i="26"/>
  <c r="AO79" i="27"/>
  <c r="AO78" i="27"/>
  <c r="BT42" i="7"/>
  <c r="AN115" i="5"/>
  <c r="BU111" i="7" l="1"/>
  <c r="BU112" i="7" s="1"/>
  <c r="BU119" i="7"/>
  <c r="BU120" i="7" s="1"/>
  <c r="BU117" i="7"/>
  <c r="BV31" i="7"/>
  <c r="BV33" i="7"/>
  <c r="BV34" i="7" s="1"/>
  <c r="BV106" i="7"/>
  <c r="BV63" i="7"/>
  <c r="BV25" i="7"/>
  <c r="BV26" i="7" s="1"/>
  <c r="BW20" i="7"/>
  <c r="BU68" i="7"/>
  <c r="BU69" i="7" s="1"/>
  <c r="BU76" i="7"/>
  <c r="BU77" i="7" s="1"/>
  <c r="BU74" i="7"/>
  <c r="AT278" i="10"/>
  <c r="AW275" i="10"/>
  <c r="AR280" i="10"/>
  <c r="AQ27" i="10"/>
  <c r="AQ28" i="10" s="1"/>
  <c r="BU42" i="7"/>
  <c r="AO115" i="5"/>
  <c r="BW63" i="7" l="1"/>
  <c r="BW33" i="7"/>
  <c r="BW34" i="7" s="1"/>
  <c r="BW106" i="7"/>
  <c r="BW25" i="7"/>
  <c r="BW26" i="7" s="1"/>
  <c r="BX20" i="7"/>
  <c r="BW31" i="7"/>
  <c r="BV117" i="7"/>
  <c r="BV119" i="7"/>
  <c r="BV120" i="7" s="1"/>
  <c r="BV111" i="7"/>
  <c r="BV112" i="7" s="1"/>
  <c r="BV68" i="7"/>
  <c r="BV69" i="7" s="1"/>
  <c r="BV76" i="7"/>
  <c r="BV77" i="7" s="1"/>
  <c r="BV74" i="7"/>
  <c r="AS280" i="10"/>
  <c r="AR27" i="10"/>
  <c r="AR28" i="10" s="1"/>
  <c r="AX275" i="10"/>
  <c r="AU278" i="10"/>
  <c r="BV42" i="7"/>
  <c r="BW76" i="7" l="1"/>
  <c r="BW77" i="7" s="1"/>
  <c r="BW74" i="7"/>
  <c r="BW68" i="7"/>
  <c r="BW69" i="7" s="1"/>
  <c r="BX33" i="7"/>
  <c r="BX34" i="7" s="1"/>
  <c r="BX25" i="7"/>
  <c r="BX26" i="7" s="1"/>
  <c r="BX31" i="7"/>
  <c r="BX63" i="7"/>
  <c r="BX106" i="7"/>
  <c r="BY20" i="7"/>
  <c r="BW119" i="7"/>
  <c r="BW120" i="7" s="1"/>
  <c r="BW117" i="7"/>
  <c r="BW111" i="7"/>
  <c r="BW112" i="7" s="1"/>
  <c r="AV278" i="10"/>
  <c r="AY275" i="10"/>
  <c r="AT280" i="10"/>
  <c r="AS27" i="10"/>
  <c r="AS28" i="10" s="1"/>
  <c r="BW42" i="7"/>
  <c r="BX117" i="7" l="1"/>
  <c r="BX119" i="7"/>
  <c r="BX120" i="7" s="1"/>
  <c r="BX111" i="7"/>
  <c r="BX112" i="7" s="1"/>
  <c r="BX68" i="7"/>
  <c r="BX69" i="7" s="1"/>
  <c r="BX76" i="7"/>
  <c r="BX77" i="7" s="1"/>
  <c r="BX74" i="7"/>
  <c r="BZ20" i="7"/>
  <c r="BY31" i="7"/>
  <c r="BY63" i="7"/>
  <c r="BY106" i="7"/>
  <c r="BY33" i="7"/>
  <c r="BY34" i="7" s="1"/>
  <c r="BY25" i="7"/>
  <c r="BY26" i="7" s="1"/>
  <c r="AU280" i="10"/>
  <c r="AT27" i="10"/>
  <c r="AT28" i="10" s="1"/>
  <c r="AW278" i="10"/>
  <c r="BX42" i="7"/>
  <c r="BZ106" i="7" l="1"/>
  <c r="CA20" i="7"/>
  <c r="BZ31" i="7"/>
  <c r="BZ33" i="7"/>
  <c r="BZ34" i="7" s="1"/>
  <c r="BZ63" i="7"/>
  <c r="BZ25" i="7"/>
  <c r="BZ26" i="7" s="1"/>
  <c r="BY117" i="7"/>
  <c r="BY111" i="7"/>
  <c r="BY112" i="7" s="1"/>
  <c r="BY119" i="7"/>
  <c r="BY120" i="7" s="1"/>
  <c r="BY74" i="7"/>
  <c r="BY68" i="7"/>
  <c r="BY69" i="7" s="1"/>
  <c r="BY76" i="7"/>
  <c r="BY77" i="7" s="1"/>
  <c r="AX278" i="10"/>
  <c r="AV280" i="10"/>
  <c r="AU27" i="10"/>
  <c r="AU28" i="10" s="1"/>
  <c r="BY42" i="7"/>
  <c r="CA25" i="7" l="1"/>
  <c r="CA26" i="7" s="1"/>
  <c r="B27" i="7" s="1"/>
  <c r="CA33" i="7"/>
  <c r="CA34" i="7" s="1"/>
  <c r="B35" i="7" s="1"/>
  <c r="C35" i="7" s="1"/>
  <c r="D35" i="7" s="1"/>
  <c r="E35" i="7" s="1"/>
  <c r="F35" i="7" s="1"/>
  <c r="G35" i="7" s="1"/>
  <c r="H35" i="7" s="1"/>
  <c r="I35" i="7" s="1"/>
  <c r="J35" i="7" s="1"/>
  <c r="K35" i="7" s="1"/>
  <c r="L35" i="7" s="1"/>
  <c r="M35" i="7" s="1"/>
  <c r="N35" i="7" s="1"/>
  <c r="O35" i="7" s="1"/>
  <c r="P35" i="7" s="1"/>
  <c r="Q35" i="7" s="1"/>
  <c r="R35" i="7" s="1"/>
  <c r="CA31" i="7"/>
  <c r="B32" i="7" s="1"/>
  <c r="C32" i="7" s="1"/>
  <c r="D32" i="7" s="1"/>
  <c r="E32" i="7" s="1"/>
  <c r="F32" i="7" s="1"/>
  <c r="G32" i="7" s="1"/>
  <c r="H32" i="7" s="1"/>
  <c r="I32" i="7" s="1"/>
  <c r="J32" i="7" s="1"/>
  <c r="K32" i="7" s="1"/>
  <c r="L32" i="7" s="1"/>
  <c r="M32" i="7" s="1"/>
  <c r="N32" i="7" s="1"/>
  <c r="O32" i="7" s="1"/>
  <c r="P32" i="7" s="1"/>
  <c r="Q32" i="7" s="1"/>
  <c r="R32" i="7" s="1"/>
  <c r="S32" i="7" s="1"/>
  <c r="T32" i="7" s="1"/>
  <c r="U32" i="7" s="1"/>
  <c r="V32" i="7" s="1"/>
  <c r="W32" i="7" s="1"/>
  <c r="X32" i="7" s="1"/>
  <c r="Y32" i="7" s="1"/>
  <c r="Z32" i="7" s="1"/>
  <c r="AA32" i="7" s="1"/>
  <c r="AB32" i="7" s="1"/>
  <c r="AC32" i="7" s="1"/>
  <c r="AD32" i="7" s="1"/>
  <c r="AE32" i="7" s="1"/>
  <c r="AF32" i="7" s="1"/>
  <c r="AG32" i="7" s="1"/>
  <c r="AH32" i="7" s="1"/>
  <c r="AI32" i="7" s="1"/>
  <c r="AJ32" i="7" s="1"/>
  <c r="AK32" i="7" s="1"/>
  <c r="AL32" i="7" s="1"/>
  <c r="AM32" i="7" s="1"/>
  <c r="AN32" i="7" s="1"/>
  <c r="AO32" i="7" s="1"/>
  <c r="AP32" i="7" s="1"/>
  <c r="AQ32" i="7" s="1"/>
  <c r="AR32" i="7" s="1"/>
  <c r="AS32" i="7" s="1"/>
  <c r="AT32" i="7" s="1"/>
  <c r="AU32" i="7" s="1"/>
  <c r="AV32" i="7" s="1"/>
  <c r="AW32" i="7" s="1"/>
  <c r="AX32" i="7" s="1"/>
  <c r="AY32" i="7" s="1"/>
  <c r="AZ32" i="7" s="1"/>
  <c r="BA32" i="7" s="1"/>
  <c r="BB32" i="7" s="1"/>
  <c r="BC32" i="7" s="1"/>
  <c r="BD32" i="7" s="1"/>
  <c r="BE32" i="7" s="1"/>
  <c r="BF32" i="7" s="1"/>
  <c r="BG32" i="7" s="1"/>
  <c r="BH32" i="7" s="1"/>
  <c r="BI32" i="7" s="1"/>
  <c r="BJ32" i="7" s="1"/>
  <c r="BK32" i="7" s="1"/>
  <c r="BL32" i="7" s="1"/>
  <c r="BM32" i="7" s="1"/>
  <c r="BN32" i="7" s="1"/>
  <c r="BO32" i="7" s="1"/>
  <c r="BP32" i="7" s="1"/>
  <c r="BQ32" i="7" s="1"/>
  <c r="BR32" i="7" s="1"/>
  <c r="BS32" i="7" s="1"/>
  <c r="BT32" i="7" s="1"/>
  <c r="BU32" i="7" s="1"/>
  <c r="BV32" i="7" s="1"/>
  <c r="BW32" i="7" s="1"/>
  <c r="BX32" i="7" s="1"/>
  <c r="BY32" i="7" s="1"/>
  <c r="BZ32" i="7" s="1"/>
  <c r="CA63" i="7"/>
  <c r="CA106" i="7"/>
  <c r="BZ119" i="7"/>
  <c r="BZ120" i="7" s="1"/>
  <c r="BZ117" i="7"/>
  <c r="BZ111" i="7"/>
  <c r="BZ112" i="7" s="1"/>
  <c r="BZ68" i="7"/>
  <c r="BZ69" i="7" s="1"/>
  <c r="BZ74" i="7"/>
  <c r="BZ76" i="7"/>
  <c r="BZ77" i="7" s="1"/>
  <c r="AW280" i="10"/>
  <c r="AV27" i="10"/>
  <c r="AV28" i="10" s="1"/>
  <c r="AY278" i="10"/>
  <c r="BZ42" i="7"/>
  <c r="CA117" i="7" l="1"/>
  <c r="B118" i="7" s="1"/>
  <c r="C118" i="7" s="1"/>
  <c r="D118" i="7" s="1"/>
  <c r="E118" i="7" s="1"/>
  <c r="F118" i="7" s="1"/>
  <c r="G118" i="7" s="1"/>
  <c r="H118" i="7" s="1"/>
  <c r="I118" i="7" s="1"/>
  <c r="J118" i="7" s="1"/>
  <c r="K118" i="7" s="1"/>
  <c r="L118" i="7" s="1"/>
  <c r="M118" i="7" s="1"/>
  <c r="N118" i="7" s="1"/>
  <c r="O118" i="7" s="1"/>
  <c r="P118" i="7" s="1"/>
  <c r="Q118" i="7" s="1"/>
  <c r="R118" i="7" s="1"/>
  <c r="S118" i="7" s="1"/>
  <c r="T118" i="7" s="1"/>
  <c r="U118" i="7" s="1"/>
  <c r="V118" i="7" s="1"/>
  <c r="W118" i="7" s="1"/>
  <c r="X118" i="7" s="1"/>
  <c r="Y118" i="7" s="1"/>
  <c r="Z118" i="7" s="1"/>
  <c r="AA118" i="7" s="1"/>
  <c r="AB118" i="7" s="1"/>
  <c r="AC118" i="7" s="1"/>
  <c r="AD118" i="7" s="1"/>
  <c r="AE118" i="7" s="1"/>
  <c r="AF118" i="7" s="1"/>
  <c r="AG118" i="7" s="1"/>
  <c r="AH118" i="7" s="1"/>
  <c r="AI118" i="7" s="1"/>
  <c r="AJ118" i="7" s="1"/>
  <c r="AK118" i="7" s="1"/>
  <c r="AL118" i="7" s="1"/>
  <c r="AM118" i="7" s="1"/>
  <c r="AN118" i="7" s="1"/>
  <c r="AO118" i="7" s="1"/>
  <c r="AP118" i="7" s="1"/>
  <c r="AQ118" i="7" s="1"/>
  <c r="AR118" i="7" s="1"/>
  <c r="AS118" i="7" s="1"/>
  <c r="AT118" i="7" s="1"/>
  <c r="AU118" i="7" s="1"/>
  <c r="AV118" i="7" s="1"/>
  <c r="AW118" i="7" s="1"/>
  <c r="AX118" i="7" s="1"/>
  <c r="AY118" i="7" s="1"/>
  <c r="AZ118" i="7" s="1"/>
  <c r="BA118" i="7" s="1"/>
  <c r="BB118" i="7" s="1"/>
  <c r="BC118" i="7" s="1"/>
  <c r="BD118" i="7" s="1"/>
  <c r="BE118" i="7" s="1"/>
  <c r="BF118" i="7" s="1"/>
  <c r="BG118" i="7" s="1"/>
  <c r="BH118" i="7" s="1"/>
  <c r="BI118" i="7" s="1"/>
  <c r="BJ118" i="7" s="1"/>
  <c r="BK118" i="7" s="1"/>
  <c r="BL118" i="7" s="1"/>
  <c r="BM118" i="7" s="1"/>
  <c r="BN118" i="7" s="1"/>
  <c r="BO118" i="7" s="1"/>
  <c r="BP118" i="7" s="1"/>
  <c r="BQ118" i="7" s="1"/>
  <c r="BR118" i="7" s="1"/>
  <c r="BS118" i="7" s="1"/>
  <c r="BT118" i="7" s="1"/>
  <c r="BU118" i="7" s="1"/>
  <c r="BV118" i="7" s="1"/>
  <c r="BW118" i="7" s="1"/>
  <c r="BX118" i="7" s="1"/>
  <c r="BY118" i="7" s="1"/>
  <c r="BZ118" i="7" s="1"/>
  <c r="CA111" i="7"/>
  <c r="CA112" i="7" s="1"/>
  <c r="CA119" i="7"/>
  <c r="CA120" i="7" s="1"/>
  <c r="B121" i="7" s="1"/>
  <c r="C121" i="7" s="1"/>
  <c r="D121" i="7" s="1"/>
  <c r="E121" i="7" s="1"/>
  <c r="F121" i="7" s="1"/>
  <c r="G121" i="7" s="1"/>
  <c r="H121" i="7" s="1"/>
  <c r="I121" i="7" s="1"/>
  <c r="J121" i="7" s="1"/>
  <c r="K121" i="7" s="1"/>
  <c r="L121" i="7" s="1"/>
  <c r="M121" i="7" s="1"/>
  <c r="N121" i="7" s="1"/>
  <c r="O121" i="7" s="1"/>
  <c r="P121" i="7" s="1"/>
  <c r="Q121" i="7" s="1"/>
  <c r="R121" i="7" s="1"/>
  <c r="S121" i="7" s="1"/>
  <c r="T121" i="7" s="1"/>
  <c r="U121" i="7" s="1"/>
  <c r="CA68" i="7"/>
  <c r="CA69" i="7" s="1"/>
  <c r="CA76" i="7"/>
  <c r="CA77" i="7" s="1"/>
  <c r="B78" i="7" s="1"/>
  <c r="C78" i="7" s="1"/>
  <c r="D78" i="7" s="1"/>
  <c r="E78" i="7" s="1"/>
  <c r="F78" i="7" s="1"/>
  <c r="G78" i="7" s="1"/>
  <c r="H78" i="7" s="1"/>
  <c r="I78" i="7" s="1"/>
  <c r="J78" i="7" s="1"/>
  <c r="K78" i="7" s="1"/>
  <c r="L78" i="7" s="1"/>
  <c r="M78" i="7" s="1"/>
  <c r="N78" i="7" s="1"/>
  <c r="O78" i="7" s="1"/>
  <c r="P78" i="7" s="1"/>
  <c r="Q78" i="7" s="1"/>
  <c r="R78" i="7" s="1"/>
  <c r="S78" i="7" s="1"/>
  <c r="T78" i="7" s="1"/>
  <c r="U78" i="7" s="1"/>
  <c r="CA74" i="7"/>
  <c r="B75" i="7" s="1"/>
  <c r="C75" i="7" s="1"/>
  <c r="D75" i="7" s="1"/>
  <c r="E75" i="7" s="1"/>
  <c r="F75" i="7" s="1"/>
  <c r="G75" i="7" s="1"/>
  <c r="H75" i="7" s="1"/>
  <c r="I75" i="7" s="1"/>
  <c r="J75" i="7" s="1"/>
  <c r="K75" i="7" s="1"/>
  <c r="L75" i="7" s="1"/>
  <c r="M75" i="7" s="1"/>
  <c r="N75" i="7" s="1"/>
  <c r="O75" i="7" s="1"/>
  <c r="P75" i="7" s="1"/>
  <c r="Q75" i="7" s="1"/>
  <c r="R75" i="7" s="1"/>
  <c r="S75" i="7" s="1"/>
  <c r="T75" i="7" s="1"/>
  <c r="U75" i="7" s="1"/>
  <c r="V75" i="7" s="1"/>
  <c r="W75" i="7" s="1"/>
  <c r="X75" i="7" s="1"/>
  <c r="Y75" i="7" s="1"/>
  <c r="Z75" i="7" s="1"/>
  <c r="AA75" i="7" s="1"/>
  <c r="AB75" i="7" s="1"/>
  <c r="AC75" i="7" s="1"/>
  <c r="AD75" i="7" s="1"/>
  <c r="AE75" i="7" s="1"/>
  <c r="AF75" i="7" s="1"/>
  <c r="AG75" i="7" s="1"/>
  <c r="AH75" i="7" s="1"/>
  <c r="AI75" i="7" s="1"/>
  <c r="AJ75" i="7" s="1"/>
  <c r="AK75" i="7" s="1"/>
  <c r="AL75" i="7" s="1"/>
  <c r="AM75" i="7" s="1"/>
  <c r="AN75" i="7" s="1"/>
  <c r="AO75" i="7" s="1"/>
  <c r="AP75" i="7" s="1"/>
  <c r="AQ75" i="7" s="1"/>
  <c r="AR75" i="7" s="1"/>
  <c r="AS75" i="7" s="1"/>
  <c r="AT75" i="7" s="1"/>
  <c r="AU75" i="7" s="1"/>
  <c r="AV75" i="7" s="1"/>
  <c r="AW75" i="7" s="1"/>
  <c r="AX75" i="7" s="1"/>
  <c r="AY75" i="7" s="1"/>
  <c r="AZ75" i="7" s="1"/>
  <c r="BA75" i="7" s="1"/>
  <c r="BB75" i="7" s="1"/>
  <c r="BC75" i="7" s="1"/>
  <c r="BD75" i="7" s="1"/>
  <c r="BE75" i="7" s="1"/>
  <c r="BF75" i="7" s="1"/>
  <c r="BG75" i="7" s="1"/>
  <c r="BH75" i="7" s="1"/>
  <c r="BI75" i="7" s="1"/>
  <c r="BJ75" i="7" s="1"/>
  <c r="BK75" i="7" s="1"/>
  <c r="BL75" i="7" s="1"/>
  <c r="BM75" i="7" s="1"/>
  <c r="BN75" i="7" s="1"/>
  <c r="BO75" i="7" s="1"/>
  <c r="BP75" i="7" s="1"/>
  <c r="BQ75" i="7" s="1"/>
  <c r="BR75" i="7" s="1"/>
  <c r="BS75" i="7" s="1"/>
  <c r="BT75" i="7" s="1"/>
  <c r="BU75" i="7" s="1"/>
  <c r="BV75" i="7" s="1"/>
  <c r="BW75" i="7" s="1"/>
  <c r="BX75" i="7" s="1"/>
  <c r="BY75" i="7" s="1"/>
  <c r="BZ75" i="7" s="1"/>
  <c r="C27" i="7"/>
  <c r="C14" i="7"/>
  <c r="AZ278" i="10"/>
  <c r="AX280" i="10"/>
  <c r="AW27" i="10"/>
  <c r="AW28" i="10" s="1"/>
  <c r="CA42" i="7"/>
  <c r="S35" i="7"/>
  <c r="D27" i="7" l="1"/>
  <c r="C28" i="7"/>
  <c r="C29" i="7" s="1"/>
  <c r="C37" i="7" s="1"/>
  <c r="C38" i="7" s="1"/>
  <c r="C39" i="7" s="1"/>
  <c r="AY280" i="10"/>
  <c r="AX27" i="10"/>
  <c r="AX28" i="10" s="1"/>
  <c r="BA278" i="10"/>
  <c r="T35" i="7"/>
  <c r="V121" i="7"/>
  <c r="V78" i="7"/>
  <c r="B28" i="6" l="1"/>
  <c r="B29" i="6" s="1"/>
  <c r="B124" i="5"/>
  <c r="B133" i="5"/>
  <c r="C41" i="7"/>
  <c r="C43" i="7" s="1"/>
  <c r="B65" i="26"/>
  <c r="B65" i="27"/>
  <c r="E27" i="7"/>
  <c r="D28" i="7"/>
  <c r="D29" i="7" s="1"/>
  <c r="D37" i="7" s="1"/>
  <c r="D38" i="7" s="1"/>
  <c r="D39" i="7" s="1"/>
  <c r="BB278" i="10"/>
  <c r="AZ280" i="10"/>
  <c r="AY27" i="10"/>
  <c r="AY28" i="10" s="1"/>
  <c r="U35" i="7"/>
  <c r="W78" i="7"/>
  <c r="W121" i="7"/>
  <c r="F27" i="7" l="1"/>
  <c r="E28" i="7"/>
  <c r="E29" i="7" s="1"/>
  <c r="E37" i="7" s="1"/>
  <c r="E38" i="7" s="1"/>
  <c r="E39" i="7" s="1"/>
  <c r="D41" i="7"/>
  <c r="D43" i="7" s="1"/>
  <c r="C65" i="27"/>
  <c r="C133" i="5"/>
  <c r="C65" i="26"/>
  <c r="C28" i="6"/>
  <c r="C29" i="6" s="1"/>
  <c r="C124" i="5"/>
  <c r="B148" i="5"/>
  <c r="B139" i="5"/>
  <c r="B80" i="27"/>
  <c r="B71" i="27"/>
  <c r="B71" i="26"/>
  <c r="B80" i="26"/>
  <c r="BA280" i="10"/>
  <c r="AZ27" i="10"/>
  <c r="AZ28" i="10" s="1"/>
  <c r="V35" i="7"/>
  <c r="X121" i="7"/>
  <c r="X78" i="7"/>
  <c r="C71" i="26" l="1"/>
  <c r="C80" i="26"/>
  <c r="C139" i="5"/>
  <c r="C148" i="5"/>
  <c r="C80" i="27"/>
  <c r="C71" i="27"/>
  <c r="D133" i="5"/>
  <c r="D28" i="6"/>
  <c r="D29" i="6" s="1"/>
  <c r="E41" i="7"/>
  <c r="E43" i="7" s="1"/>
  <c r="D124" i="5"/>
  <c r="D65" i="26"/>
  <c r="D65" i="27"/>
  <c r="G27" i="7"/>
  <c r="F28" i="7"/>
  <c r="F29" i="7" s="1"/>
  <c r="F37" i="7" s="1"/>
  <c r="F38" i="7" s="1"/>
  <c r="F39" i="7" s="1"/>
  <c r="BB280" i="10"/>
  <c r="BA27" i="10"/>
  <c r="BA28" i="10" s="1"/>
  <c r="W35" i="7"/>
  <c r="Y78" i="7"/>
  <c r="Y121" i="7"/>
  <c r="E124" i="5" l="1"/>
  <c r="E28" i="6"/>
  <c r="E29" i="6" s="1"/>
  <c r="E65" i="26"/>
  <c r="E133" i="5"/>
  <c r="F41" i="7"/>
  <c r="F43" i="7" s="1"/>
  <c r="E65" i="27"/>
  <c r="D139" i="5"/>
  <c r="D148" i="5"/>
  <c r="G28" i="7"/>
  <c r="G29" i="7" s="1"/>
  <c r="G37" i="7" s="1"/>
  <c r="G38" i="7" s="1"/>
  <c r="G39" i="7" s="1"/>
  <c r="H27" i="7"/>
  <c r="D71" i="27"/>
  <c r="D80" i="27"/>
  <c r="D71" i="26"/>
  <c r="D80" i="26"/>
  <c r="BC280" i="10"/>
  <c r="BB27" i="10"/>
  <c r="BB28" i="10" s="1"/>
  <c r="X35" i="7"/>
  <c r="Z78" i="7"/>
  <c r="Z121" i="7"/>
  <c r="I27" i="7" l="1"/>
  <c r="H28" i="7"/>
  <c r="H29" i="7" s="1"/>
  <c r="H37" i="7" s="1"/>
  <c r="H38" i="7" s="1"/>
  <c r="H39" i="7" s="1"/>
  <c r="G41" i="7"/>
  <c r="G43" i="7" s="1"/>
  <c r="F65" i="26"/>
  <c r="F28" i="6"/>
  <c r="F29" i="6" s="1"/>
  <c r="F124" i="5"/>
  <c r="F133" i="5"/>
  <c r="F65" i="27"/>
  <c r="E71" i="27"/>
  <c r="E80" i="27"/>
  <c r="E139" i="5"/>
  <c r="E148" i="5"/>
  <c r="E71" i="26"/>
  <c r="E80" i="26"/>
  <c r="BD280" i="10"/>
  <c r="BD27" i="10" s="1"/>
  <c r="BD28" i="10" s="1"/>
  <c r="BC27" i="10"/>
  <c r="BC28" i="10" s="1"/>
  <c r="Y35" i="7"/>
  <c r="AA78" i="7"/>
  <c r="AA121" i="7"/>
  <c r="F148" i="5" l="1"/>
  <c r="F139" i="5"/>
  <c r="F80" i="27"/>
  <c r="F71" i="27"/>
  <c r="G28" i="6"/>
  <c r="G29" i="6" s="1"/>
  <c r="H41" i="7"/>
  <c r="H43" i="7" s="1"/>
  <c r="G124" i="5"/>
  <c r="G65" i="27"/>
  <c r="G65" i="26"/>
  <c r="G133" i="5"/>
  <c r="F80" i="26"/>
  <c r="F71" i="26"/>
  <c r="I28" i="7"/>
  <c r="I29" i="7" s="1"/>
  <c r="I37" i="7" s="1"/>
  <c r="I38" i="7" s="1"/>
  <c r="I39" i="7" s="1"/>
  <c r="J27" i="7"/>
  <c r="P2" i="10"/>
  <c r="P3" i="10" s="1"/>
  <c r="H29" i="5" s="1"/>
  <c r="B33" i="6" s="1"/>
  <c r="B34" i="6" s="1"/>
  <c r="Z35" i="7"/>
  <c r="AB78" i="7"/>
  <c r="AB121" i="7"/>
  <c r="G139" i="5" l="1"/>
  <c r="G148" i="5"/>
  <c r="G80" i="27"/>
  <c r="G71" i="27"/>
  <c r="J28" i="7"/>
  <c r="J29" i="7" s="1"/>
  <c r="J37" i="7" s="1"/>
  <c r="J38" i="7" s="1"/>
  <c r="J39" i="7" s="1"/>
  <c r="K27" i="7"/>
  <c r="H124" i="5"/>
  <c r="H133" i="5"/>
  <c r="H28" i="6"/>
  <c r="H29" i="6" s="1"/>
  <c r="H65" i="26"/>
  <c r="H65" i="27"/>
  <c r="I41" i="7"/>
  <c r="I43" i="7" s="1"/>
  <c r="G80" i="26"/>
  <c r="G71" i="26"/>
  <c r="H21" i="5"/>
  <c r="H22" i="5" s="1"/>
  <c r="H23" i="5" s="1"/>
  <c r="H24" i="5" s="1"/>
  <c r="H7" i="5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AA35" i="7"/>
  <c r="AC121" i="7"/>
  <c r="AC78" i="7"/>
  <c r="H25" i="5" l="1"/>
  <c r="J25" i="5" s="1"/>
  <c r="H139" i="5"/>
  <c r="H148" i="5"/>
  <c r="K28" i="7"/>
  <c r="K29" i="7" s="1"/>
  <c r="K37" i="7" s="1"/>
  <c r="K38" i="7" s="1"/>
  <c r="K39" i="7" s="1"/>
  <c r="L27" i="7"/>
  <c r="I124" i="5"/>
  <c r="I28" i="6"/>
  <c r="I29" i="6" s="1"/>
  <c r="I133" i="5"/>
  <c r="I65" i="26"/>
  <c r="J41" i="7"/>
  <c r="J43" i="7" s="1"/>
  <c r="I65" i="27"/>
  <c r="H71" i="27"/>
  <c r="H80" i="27"/>
  <c r="H71" i="26"/>
  <c r="H80" i="26"/>
  <c r="AB35" i="7"/>
  <c r="AD121" i="7"/>
  <c r="AD78" i="7"/>
  <c r="H27" i="5" l="1"/>
  <c r="J26" i="5"/>
  <c r="I80" i="26"/>
  <c r="I71" i="26"/>
  <c r="I148" i="5"/>
  <c r="I139" i="5"/>
  <c r="L28" i="7"/>
  <c r="L29" i="7" s="1"/>
  <c r="L37" i="7" s="1"/>
  <c r="L38" i="7" s="1"/>
  <c r="L39" i="7" s="1"/>
  <c r="M27" i="7"/>
  <c r="J65" i="26"/>
  <c r="K41" i="7"/>
  <c r="K43" i="7" s="1"/>
  <c r="J65" i="27"/>
  <c r="J124" i="5"/>
  <c r="J133" i="5"/>
  <c r="J28" i="6"/>
  <c r="J29" i="6" s="1"/>
  <c r="I71" i="27"/>
  <c r="I80" i="27"/>
  <c r="G143" i="5"/>
  <c r="J143" i="5"/>
  <c r="Q143" i="5"/>
  <c r="O143" i="5"/>
  <c r="S143" i="5"/>
  <c r="Y143" i="5"/>
  <c r="AG143" i="5"/>
  <c r="V143" i="5"/>
  <c r="AH143" i="5"/>
  <c r="B143" i="5"/>
  <c r="AF143" i="5"/>
  <c r="D143" i="5"/>
  <c r="R143" i="5"/>
  <c r="AM143" i="5"/>
  <c r="K143" i="5"/>
  <c r="F91" i="5"/>
  <c r="AA143" i="5"/>
  <c r="AB143" i="5"/>
  <c r="I143" i="5"/>
  <c r="AC143" i="5"/>
  <c r="AK143" i="5"/>
  <c r="AD143" i="5"/>
  <c r="AJ143" i="5"/>
  <c r="C143" i="5"/>
  <c r="X143" i="5"/>
  <c r="P143" i="5"/>
  <c r="W143" i="5"/>
  <c r="M143" i="5"/>
  <c r="AL143" i="5"/>
  <c r="AE143" i="5"/>
  <c r="AI143" i="5"/>
  <c r="N143" i="5"/>
  <c r="T143" i="5"/>
  <c r="F143" i="5"/>
  <c r="U143" i="5"/>
  <c r="K9" i="5"/>
  <c r="AO143" i="5"/>
  <c r="AN143" i="5"/>
  <c r="E143" i="5"/>
  <c r="L143" i="5"/>
  <c r="Z143" i="5"/>
  <c r="H143" i="5"/>
  <c r="AC35" i="7"/>
  <c r="AE121" i="7"/>
  <c r="AE78" i="7"/>
  <c r="J80" i="26" l="1"/>
  <c r="J71" i="26"/>
  <c r="K124" i="5"/>
  <c r="K65" i="26"/>
  <c r="K65" i="27"/>
  <c r="K28" i="6"/>
  <c r="K29" i="6" s="1"/>
  <c r="K133" i="5"/>
  <c r="L41" i="7"/>
  <c r="L43" i="7" s="1"/>
  <c r="J139" i="5"/>
  <c r="J148" i="5"/>
  <c r="M28" i="7"/>
  <c r="M29" i="7" s="1"/>
  <c r="M37" i="7" s="1"/>
  <c r="M38" i="7" s="1"/>
  <c r="M39" i="7" s="1"/>
  <c r="N27" i="7"/>
  <c r="J80" i="27"/>
  <c r="J71" i="27"/>
  <c r="V145" i="5"/>
  <c r="U120" i="5"/>
  <c r="U52" i="27"/>
  <c r="U52" i="26"/>
  <c r="AF52" i="27"/>
  <c r="AF120" i="5"/>
  <c r="AF52" i="26"/>
  <c r="AG145" i="5"/>
  <c r="D153" i="5"/>
  <c r="X153" i="5"/>
  <c r="AE153" i="5"/>
  <c r="AF153" i="5"/>
  <c r="B107" i="5"/>
  <c r="B108" i="5" s="1"/>
  <c r="T107" i="5"/>
  <c r="T108" i="5" s="1"/>
  <c r="AA107" i="5"/>
  <c r="AA108" i="5" s="1"/>
  <c r="W107" i="5"/>
  <c r="W108" i="5" s="1"/>
  <c r="AL107" i="5"/>
  <c r="AL108" i="5" s="1"/>
  <c r="E107" i="5"/>
  <c r="E108" i="5" s="1"/>
  <c r="AK107" i="5"/>
  <c r="AK108" i="5" s="1"/>
  <c r="S153" i="5"/>
  <c r="AG153" i="5"/>
  <c r="AM153" i="5"/>
  <c r="AD153" i="5"/>
  <c r="G153" i="5"/>
  <c r="AD107" i="5"/>
  <c r="AD108" i="5" s="1"/>
  <c r="X107" i="5"/>
  <c r="X108" i="5" s="1"/>
  <c r="AH107" i="5"/>
  <c r="AH108" i="5" s="1"/>
  <c r="I107" i="5"/>
  <c r="I108" i="5" s="1"/>
  <c r="O107" i="5"/>
  <c r="O108" i="5" s="1"/>
  <c r="L153" i="5"/>
  <c r="U153" i="5"/>
  <c r="T153" i="5"/>
  <c r="Z153" i="5"/>
  <c r="AJ153" i="5"/>
  <c r="V107" i="5"/>
  <c r="V108" i="5" s="1"/>
  <c r="AI107" i="5"/>
  <c r="AI108" i="5" s="1"/>
  <c r="H107" i="5"/>
  <c r="H108" i="5" s="1"/>
  <c r="AM107" i="5"/>
  <c r="AM108" i="5" s="1"/>
  <c r="N153" i="5"/>
  <c r="H153" i="5"/>
  <c r="B153" i="5"/>
  <c r="V153" i="5"/>
  <c r="AH153" i="5"/>
  <c r="K107" i="5"/>
  <c r="K108" i="5" s="1"/>
  <c r="AE107" i="5"/>
  <c r="AE108" i="5" s="1"/>
  <c r="Q107" i="5"/>
  <c r="Q108" i="5" s="1"/>
  <c r="AF107" i="5"/>
  <c r="AF108" i="5" s="1"/>
  <c r="S107" i="5"/>
  <c r="S108" i="5" s="1"/>
  <c r="J153" i="5"/>
  <c r="AI153" i="5"/>
  <c r="O153" i="5"/>
  <c r="K153" i="5"/>
  <c r="F153" i="5"/>
  <c r="AG107" i="5"/>
  <c r="AG108" i="5" s="1"/>
  <c r="N107" i="5"/>
  <c r="N108" i="5" s="1"/>
  <c r="P107" i="5"/>
  <c r="P108" i="5" s="1"/>
  <c r="Z107" i="5"/>
  <c r="Z108" i="5" s="1"/>
  <c r="W153" i="5"/>
  <c r="AC153" i="5"/>
  <c r="M153" i="5"/>
  <c r="AB153" i="5"/>
  <c r="Y153" i="5"/>
  <c r="AL153" i="5"/>
  <c r="D107" i="5"/>
  <c r="D108" i="5" s="1"/>
  <c r="AB107" i="5"/>
  <c r="AB108" i="5" s="1"/>
  <c r="C107" i="5"/>
  <c r="C108" i="5" s="1"/>
  <c r="F107" i="5"/>
  <c r="F108" i="5" s="1"/>
  <c r="Y107" i="5"/>
  <c r="Y108" i="5" s="1"/>
  <c r="R153" i="5"/>
  <c r="C153" i="5"/>
  <c r="E153" i="5"/>
  <c r="Q153" i="5"/>
  <c r="J107" i="5"/>
  <c r="J108" i="5" s="1"/>
  <c r="M107" i="5"/>
  <c r="M108" i="5" s="1"/>
  <c r="AO107" i="5"/>
  <c r="AO108" i="5" s="1"/>
  <c r="AJ107" i="5"/>
  <c r="AJ108" i="5" s="1"/>
  <c r="AA153" i="5"/>
  <c r="L107" i="5"/>
  <c r="L108" i="5" s="1"/>
  <c r="I153" i="5"/>
  <c r="AK153" i="5"/>
  <c r="AO153" i="5"/>
  <c r="AN153" i="5"/>
  <c r="P153" i="5"/>
  <c r="G107" i="5"/>
  <c r="G108" i="5" s="1"/>
  <c r="AC107" i="5"/>
  <c r="AC108" i="5" s="1"/>
  <c r="R107" i="5"/>
  <c r="R108" i="5" s="1"/>
  <c r="U107" i="5"/>
  <c r="U108" i="5" s="1"/>
  <c r="AN107" i="5"/>
  <c r="AN108" i="5" s="1"/>
  <c r="D120" i="5"/>
  <c r="E145" i="5"/>
  <c r="D52" i="26"/>
  <c r="D52" i="27"/>
  <c r="AI52" i="26"/>
  <c r="AI52" i="27"/>
  <c r="AJ145" i="5"/>
  <c r="AI120" i="5"/>
  <c r="J120" i="5"/>
  <c r="K145" i="5"/>
  <c r="J52" i="26"/>
  <c r="J52" i="27"/>
  <c r="AM52" i="27"/>
  <c r="AN145" i="5"/>
  <c r="AM120" i="5"/>
  <c r="AM52" i="26"/>
  <c r="AD145" i="5"/>
  <c r="AC52" i="26"/>
  <c r="AC52" i="27"/>
  <c r="AC120" i="5"/>
  <c r="AM145" i="5"/>
  <c r="AL120" i="5"/>
  <c r="AL52" i="27"/>
  <c r="AL52" i="26"/>
  <c r="X52" i="26"/>
  <c r="Y145" i="5"/>
  <c r="X120" i="5"/>
  <c r="X52" i="27"/>
  <c r="M120" i="5"/>
  <c r="M52" i="27"/>
  <c r="M52" i="26"/>
  <c r="N145" i="5"/>
  <c r="AD52" i="26"/>
  <c r="AE145" i="5"/>
  <c r="AD120" i="5"/>
  <c r="AD52" i="27"/>
  <c r="AO145" i="5"/>
  <c r="AN52" i="27"/>
  <c r="AO120" i="5"/>
  <c r="AO52" i="27"/>
  <c r="AN52" i="26"/>
  <c r="AN120" i="5"/>
  <c r="AO52" i="26"/>
  <c r="AK52" i="27"/>
  <c r="AK120" i="5"/>
  <c r="AK52" i="26"/>
  <c r="AL145" i="5"/>
  <c r="AJ52" i="26"/>
  <c r="AJ52" i="27"/>
  <c r="AK145" i="5"/>
  <c r="AJ120" i="5"/>
  <c r="Q52" i="26"/>
  <c r="R145" i="5"/>
  <c r="Q120" i="5"/>
  <c r="Q52" i="27"/>
  <c r="S145" i="5"/>
  <c r="R120" i="5"/>
  <c r="R52" i="27"/>
  <c r="R52" i="26"/>
  <c r="M145" i="5"/>
  <c r="L52" i="26"/>
  <c r="L52" i="27"/>
  <c r="L120" i="5"/>
  <c r="AB52" i="26"/>
  <c r="AB120" i="5"/>
  <c r="AB52" i="27"/>
  <c r="AC145" i="5"/>
  <c r="C52" i="27"/>
  <c r="C120" i="5"/>
  <c r="D145" i="5"/>
  <c r="C52" i="26"/>
  <c r="N52" i="27"/>
  <c r="N120" i="5"/>
  <c r="O145" i="5"/>
  <c r="N52" i="26"/>
  <c r="L145" i="5"/>
  <c r="K52" i="26"/>
  <c r="K52" i="27"/>
  <c r="K120" i="5"/>
  <c r="T52" i="27"/>
  <c r="T52" i="26"/>
  <c r="T120" i="5"/>
  <c r="U145" i="5"/>
  <c r="V120" i="5"/>
  <c r="W145" i="5"/>
  <c r="V52" i="27"/>
  <c r="V52" i="26"/>
  <c r="H52" i="27"/>
  <c r="H120" i="5"/>
  <c r="H52" i="26"/>
  <c r="I145" i="5"/>
  <c r="AE52" i="27"/>
  <c r="AE52" i="26"/>
  <c r="AE120" i="5"/>
  <c r="AF145" i="5"/>
  <c r="P52" i="26"/>
  <c r="P120" i="5"/>
  <c r="Q145" i="5"/>
  <c r="P52" i="27"/>
  <c r="G52" i="26"/>
  <c r="H145" i="5"/>
  <c r="G52" i="27"/>
  <c r="G120" i="5"/>
  <c r="E52" i="27"/>
  <c r="F145" i="5"/>
  <c r="E120" i="5"/>
  <c r="E52" i="26"/>
  <c r="O52" i="27"/>
  <c r="O120" i="5"/>
  <c r="O52" i="26"/>
  <c r="P145" i="5"/>
  <c r="AA52" i="26"/>
  <c r="AA120" i="5"/>
  <c r="AB145" i="5"/>
  <c r="AA52" i="27"/>
  <c r="B145" i="5"/>
  <c r="J145" i="5"/>
  <c r="I52" i="26"/>
  <c r="I52" i="27"/>
  <c r="I120" i="5"/>
  <c r="B120" i="5"/>
  <c r="B52" i="27"/>
  <c r="K10" i="5"/>
  <c r="C145" i="5"/>
  <c r="B52" i="26"/>
  <c r="AI145" i="5"/>
  <c r="AH120" i="5"/>
  <c r="AH52" i="27"/>
  <c r="AH52" i="26"/>
  <c r="Y52" i="27"/>
  <c r="Y52" i="26"/>
  <c r="Y120" i="5"/>
  <c r="Z145" i="5"/>
  <c r="S52" i="27"/>
  <c r="S52" i="26"/>
  <c r="S120" i="5"/>
  <c r="T145" i="5"/>
  <c r="X145" i="5"/>
  <c r="W52" i="27"/>
  <c r="W52" i="26"/>
  <c r="W120" i="5"/>
  <c r="Z52" i="27"/>
  <c r="AA145" i="5"/>
  <c r="Z52" i="26"/>
  <c r="Z120" i="5"/>
  <c r="AG52" i="27"/>
  <c r="AG120" i="5"/>
  <c r="AH145" i="5"/>
  <c r="AG52" i="26"/>
  <c r="F120" i="5"/>
  <c r="F52" i="26"/>
  <c r="F52" i="27"/>
  <c r="G145" i="5"/>
  <c r="AD35" i="7"/>
  <c r="AF78" i="7"/>
  <c r="AF121" i="7"/>
  <c r="K139" i="5" l="1"/>
  <c r="K148" i="5"/>
  <c r="K80" i="27"/>
  <c r="K71" i="27"/>
  <c r="N28" i="7"/>
  <c r="N29" i="7" s="1"/>
  <c r="N37" i="7" s="1"/>
  <c r="N38" i="7" s="1"/>
  <c r="N39" i="7" s="1"/>
  <c r="O27" i="7"/>
  <c r="K80" i="26"/>
  <c r="K71" i="26"/>
  <c r="L28" i="6"/>
  <c r="L29" i="6" s="1"/>
  <c r="M41" i="7"/>
  <c r="M43" i="7" s="1"/>
  <c r="L124" i="5"/>
  <c r="L65" i="27"/>
  <c r="L65" i="26"/>
  <c r="L133" i="5"/>
  <c r="O121" i="5"/>
  <c r="O122" i="5" s="1"/>
  <c r="O53" i="26"/>
  <c r="O54" i="26" s="1"/>
  <c r="O53" i="27"/>
  <c r="O54" i="27" s="1"/>
  <c r="Z121" i="5"/>
  <c r="Z122" i="5" s="1"/>
  <c r="Z53" i="26"/>
  <c r="Z54" i="26" s="1"/>
  <c r="Z53" i="27"/>
  <c r="Z54" i="27" s="1"/>
  <c r="G121" i="5"/>
  <c r="G122" i="5" s="1"/>
  <c r="G53" i="27"/>
  <c r="G54" i="27" s="1"/>
  <c r="G53" i="26"/>
  <c r="G54" i="26" s="1"/>
  <c r="AK53" i="27"/>
  <c r="AK54" i="27" s="1"/>
  <c r="AK121" i="5"/>
  <c r="AK122" i="5" s="1"/>
  <c r="AK53" i="26"/>
  <c r="AK54" i="26" s="1"/>
  <c r="AI53" i="27"/>
  <c r="AI54" i="27" s="1"/>
  <c r="AI53" i="26"/>
  <c r="AI54" i="26" s="1"/>
  <c r="AI121" i="5"/>
  <c r="AI122" i="5" s="1"/>
  <c r="AF121" i="5"/>
  <c r="AF122" i="5" s="1"/>
  <c r="AF53" i="27"/>
  <c r="AF54" i="27" s="1"/>
  <c r="AF53" i="26"/>
  <c r="AF54" i="26" s="1"/>
  <c r="AA53" i="26"/>
  <c r="AA54" i="26" s="1"/>
  <c r="AA121" i="5"/>
  <c r="AA122" i="5" s="1"/>
  <c r="AA53" i="27"/>
  <c r="AA54" i="27" s="1"/>
  <c r="V121" i="5"/>
  <c r="V122" i="5" s="1"/>
  <c r="V53" i="27"/>
  <c r="V54" i="27" s="1"/>
  <c r="V53" i="26"/>
  <c r="V54" i="26" s="1"/>
  <c r="C53" i="26"/>
  <c r="C54" i="26" s="1"/>
  <c r="C53" i="27"/>
  <c r="C54" i="27" s="1"/>
  <c r="C121" i="5"/>
  <c r="C122" i="5" s="1"/>
  <c r="AM53" i="26"/>
  <c r="AM54" i="26" s="1"/>
  <c r="AM121" i="5"/>
  <c r="AM122" i="5" s="1"/>
  <c r="AM53" i="27"/>
  <c r="AM54" i="27" s="1"/>
  <c r="Y53" i="26"/>
  <c r="Y54" i="26" s="1"/>
  <c r="Y121" i="5"/>
  <c r="Y122" i="5" s="1"/>
  <c r="Y53" i="27"/>
  <c r="Y54" i="27" s="1"/>
  <c r="AH121" i="5"/>
  <c r="AH122" i="5" s="1"/>
  <c r="AH53" i="27"/>
  <c r="AH54" i="27" s="1"/>
  <c r="AH53" i="26"/>
  <c r="AH54" i="26" s="1"/>
  <c r="K121" i="5"/>
  <c r="K122" i="5" s="1"/>
  <c r="K53" i="27"/>
  <c r="K54" i="27" s="1"/>
  <c r="K53" i="26"/>
  <c r="K54" i="26" s="1"/>
  <c r="Q53" i="26"/>
  <c r="Q54" i="26" s="1"/>
  <c r="Q53" i="27"/>
  <c r="Q54" i="27" s="1"/>
  <c r="Q121" i="5"/>
  <c r="Q122" i="5" s="1"/>
  <c r="AN121" i="5"/>
  <c r="AN122" i="5" s="1"/>
  <c r="AN53" i="27"/>
  <c r="AN54" i="27" s="1"/>
  <c r="AO121" i="5"/>
  <c r="AO122" i="5" s="1"/>
  <c r="AO53" i="27"/>
  <c r="AO54" i="27" s="1"/>
  <c r="AN53" i="26"/>
  <c r="AN54" i="26" s="1"/>
  <c r="AO53" i="26"/>
  <c r="AO54" i="26" s="1"/>
  <c r="AL53" i="26"/>
  <c r="AL54" i="26" s="1"/>
  <c r="AL53" i="27"/>
  <c r="AL54" i="27" s="1"/>
  <c r="AL121" i="5"/>
  <c r="AL122" i="5" s="1"/>
  <c r="E53" i="26"/>
  <c r="E54" i="26" s="1"/>
  <c r="E121" i="5"/>
  <c r="E122" i="5" s="1"/>
  <c r="E53" i="27"/>
  <c r="E54" i="27" s="1"/>
  <c r="P53" i="26"/>
  <c r="P54" i="26" s="1"/>
  <c r="P121" i="5"/>
  <c r="P122" i="5" s="1"/>
  <c r="P53" i="27"/>
  <c r="P54" i="27" s="1"/>
  <c r="H121" i="5"/>
  <c r="H122" i="5" s="1"/>
  <c r="H53" i="27"/>
  <c r="H54" i="27" s="1"/>
  <c r="H53" i="26"/>
  <c r="H54" i="26" s="1"/>
  <c r="T53" i="26"/>
  <c r="T54" i="26" s="1"/>
  <c r="T121" i="5"/>
  <c r="T122" i="5" s="1"/>
  <c r="T53" i="27"/>
  <c r="T54" i="27" s="1"/>
  <c r="L53" i="27"/>
  <c r="L54" i="27" s="1"/>
  <c r="L121" i="5"/>
  <c r="L122" i="5" s="1"/>
  <c r="L53" i="26"/>
  <c r="L54" i="26" s="1"/>
  <c r="F92" i="5"/>
  <c r="F94" i="5" s="1"/>
  <c r="AB121" i="5"/>
  <c r="AB122" i="5" s="1"/>
  <c r="AB53" i="27"/>
  <c r="AB54" i="27" s="1"/>
  <c r="AB53" i="26"/>
  <c r="AB54" i="26" s="1"/>
  <c r="N53" i="27"/>
  <c r="N54" i="27" s="1"/>
  <c r="N53" i="26"/>
  <c r="N54" i="26" s="1"/>
  <c r="N121" i="5"/>
  <c r="N122" i="5" s="1"/>
  <c r="B53" i="26"/>
  <c r="B54" i="26" s="1"/>
  <c r="B121" i="5"/>
  <c r="B122" i="5" s="1"/>
  <c r="B53" i="27"/>
  <c r="B54" i="27" s="1"/>
  <c r="I121" i="5"/>
  <c r="I122" i="5" s="1"/>
  <c r="I53" i="27"/>
  <c r="I54" i="27" s="1"/>
  <c r="I53" i="26"/>
  <c r="I54" i="26" s="1"/>
  <c r="AJ53" i="26"/>
  <c r="AJ54" i="26" s="1"/>
  <c r="AJ121" i="5"/>
  <c r="AJ122" i="5" s="1"/>
  <c r="AJ53" i="27"/>
  <c r="AJ54" i="27" s="1"/>
  <c r="AD121" i="5"/>
  <c r="AD122" i="5" s="1"/>
  <c r="AD53" i="26"/>
  <c r="AD54" i="26" s="1"/>
  <c r="AD53" i="27"/>
  <c r="AD54" i="27" s="1"/>
  <c r="X53" i="27"/>
  <c r="X54" i="27" s="1"/>
  <c r="X53" i="26"/>
  <c r="X54" i="26" s="1"/>
  <c r="X121" i="5"/>
  <c r="X122" i="5" s="1"/>
  <c r="J53" i="26"/>
  <c r="J54" i="26" s="1"/>
  <c r="J53" i="27"/>
  <c r="J54" i="27" s="1"/>
  <c r="J121" i="5"/>
  <c r="J122" i="5" s="1"/>
  <c r="W53" i="26"/>
  <c r="W54" i="26" s="1"/>
  <c r="W53" i="27"/>
  <c r="W54" i="27" s="1"/>
  <c r="W121" i="5"/>
  <c r="W122" i="5" s="1"/>
  <c r="F53" i="27"/>
  <c r="F54" i="27" s="1"/>
  <c r="F121" i="5"/>
  <c r="F122" i="5" s="1"/>
  <c r="F53" i="26"/>
  <c r="F54" i="26" s="1"/>
  <c r="S53" i="26"/>
  <c r="S54" i="26" s="1"/>
  <c r="S121" i="5"/>
  <c r="S122" i="5" s="1"/>
  <c r="S53" i="27"/>
  <c r="S54" i="27" s="1"/>
  <c r="AE53" i="26"/>
  <c r="AE54" i="26" s="1"/>
  <c r="AE121" i="5"/>
  <c r="AE122" i="5" s="1"/>
  <c r="AE53" i="27"/>
  <c r="AE54" i="27" s="1"/>
  <c r="AC53" i="27"/>
  <c r="AC54" i="27" s="1"/>
  <c r="AC121" i="5"/>
  <c r="AC122" i="5" s="1"/>
  <c r="AC53" i="26"/>
  <c r="AC54" i="26" s="1"/>
  <c r="D53" i="26"/>
  <c r="D54" i="26" s="1"/>
  <c r="D121" i="5"/>
  <c r="D122" i="5" s="1"/>
  <c r="D53" i="27"/>
  <c r="D54" i="27" s="1"/>
  <c r="AG53" i="27"/>
  <c r="AG54" i="27" s="1"/>
  <c r="AG53" i="26"/>
  <c r="AG54" i="26" s="1"/>
  <c r="AG121" i="5"/>
  <c r="AG122" i="5" s="1"/>
  <c r="R53" i="26"/>
  <c r="R54" i="26" s="1"/>
  <c r="R53" i="27"/>
  <c r="R54" i="27" s="1"/>
  <c r="R121" i="5"/>
  <c r="R122" i="5" s="1"/>
  <c r="M121" i="5"/>
  <c r="M122" i="5" s="1"/>
  <c r="M53" i="26"/>
  <c r="M54" i="26" s="1"/>
  <c r="M53" i="27"/>
  <c r="M54" i="27" s="1"/>
  <c r="U121" i="5"/>
  <c r="U122" i="5" s="1"/>
  <c r="U53" i="27"/>
  <c r="U54" i="27" s="1"/>
  <c r="U53" i="26"/>
  <c r="U54" i="26" s="1"/>
  <c r="AE35" i="7"/>
  <c r="AG78" i="7"/>
  <c r="AG121" i="7"/>
  <c r="L139" i="5" l="1"/>
  <c r="L148" i="5"/>
  <c r="O28" i="7"/>
  <c r="O29" i="7" s="1"/>
  <c r="O37" i="7" s="1"/>
  <c r="O38" i="7" s="1"/>
  <c r="O39" i="7" s="1"/>
  <c r="P27" i="7"/>
  <c r="L80" i="26"/>
  <c r="L71" i="26"/>
  <c r="M28" i="6"/>
  <c r="M29" i="6" s="1"/>
  <c r="N41" i="7"/>
  <c r="N43" i="7" s="1"/>
  <c r="M65" i="27"/>
  <c r="M65" i="26"/>
  <c r="M124" i="5"/>
  <c r="M133" i="5"/>
  <c r="L71" i="27"/>
  <c r="L80" i="27"/>
  <c r="AI111" i="5"/>
  <c r="AI112" i="5" s="1"/>
  <c r="K111" i="5"/>
  <c r="K112" i="5" s="1"/>
  <c r="U111" i="5"/>
  <c r="U112" i="5" s="1"/>
  <c r="AK111" i="5"/>
  <c r="AK112" i="5" s="1"/>
  <c r="T111" i="5"/>
  <c r="T112" i="5" s="1"/>
  <c r="Z111" i="5"/>
  <c r="Z112" i="5" s="1"/>
  <c r="O111" i="5"/>
  <c r="O112" i="5" s="1"/>
  <c r="AF111" i="5"/>
  <c r="AF112" i="5" s="1"/>
  <c r="X111" i="5"/>
  <c r="X112" i="5" s="1"/>
  <c r="W111" i="5"/>
  <c r="W112" i="5" s="1"/>
  <c r="AB111" i="5"/>
  <c r="AB112" i="5" s="1"/>
  <c r="AE111" i="5"/>
  <c r="AE112" i="5" s="1"/>
  <c r="AA111" i="5"/>
  <c r="AA112" i="5" s="1"/>
  <c r="B111" i="5"/>
  <c r="B112" i="5" s="1"/>
  <c r="AD111" i="5"/>
  <c r="AD112" i="5" s="1"/>
  <c r="Y111" i="5"/>
  <c r="Y112" i="5" s="1"/>
  <c r="E111" i="5"/>
  <c r="E112" i="5" s="1"/>
  <c r="M111" i="5"/>
  <c r="M112" i="5" s="1"/>
  <c r="Q111" i="5"/>
  <c r="Q112" i="5" s="1"/>
  <c r="V111" i="5"/>
  <c r="V112" i="5" s="1"/>
  <c r="P111" i="5"/>
  <c r="P112" i="5" s="1"/>
  <c r="AN111" i="5"/>
  <c r="AN112" i="5" s="1"/>
  <c r="S111" i="5"/>
  <c r="S112" i="5" s="1"/>
  <c r="I111" i="5"/>
  <c r="I112" i="5" s="1"/>
  <c r="AJ111" i="5"/>
  <c r="AJ112" i="5" s="1"/>
  <c r="AH111" i="5"/>
  <c r="AH112" i="5" s="1"/>
  <c r="AL111" i="5"/>
  <c r="AL112" i="5" s="1"/>
  <c r="AC111" i="5"/>
  <c r="AC112" i="5" s="1"/>
  <c r="H111" i="5"/>
  <c r="H112" i="5" s="1"/>
  <c r="AG111" i="5"/>
  <c r="AG112" i="5" s="1"/>
  <c r="G111" i="5"/>
  <c r="G112" i="5" s="1"/>
  <c r="AO111" i="5"/>
  <c r="AO112" i="5" s="1"/>
  <c r="J111" i="5"/>
  <c r="J112" i="5" s="1"/>
  <c r="D111" i="5"/>
  <c r="D112" i="5" s="1"/>
  <c r="L111" i="5"/>
  <c r="L112" i="5" s="1"/>
  <c r="F111" i="5"/>
  <c r="F112" i="5" s="1"/>
  <c r="AM111" i="5"/>
  <c r="AM112" i="5" s="1"/>
  <c r="R111" i="5"/>
  <c r="R112" i="5" s="1"/>
  <c r="C111" i="5"/>
  <c r="C112" i="5" s="1"/>
  <c r="N111" i="5"/>
  <c r="N112" i="5" s="1"/>
  <c r="AF35" i="7"/>
  <c r="AH121" i="7"/>
  <c r="AH78" i="7"/>
  <c r="Q27" i="7" l="1"/>
  <c r="P28" i="7"/>
  <c r="P29" i="7" s="1"/>
  <c r="P37" i="7" s="1"/>
  <c r="P38" i="7" s="1"/>
  <c r="P39" i="7" s="1"/>
  <c r="O41" i="7"/>
  <c r="O43" i="7" s="1"/>
  <c r="N124" i="5"/>
  <c r="N65" i="27"/>
  <c r="N65" i="26"/>
  <c r="N28" i="6"/>
  <c r="N29" i="6" s="1"/>
  <c r="N133" i="5"/>
  <c r="M139" i="5"/>
  <c r="M148" i="5"/>
  <c r="M80" i="26"/>
  <c r="M71" i="26"/>
  <c r="M71" i="27"/>
  <c r="M80" i="27"/>
  <c r="B116" i="5"/>
  <c r="C116" i="5" s="1"/>
  <c r="AG35" i="7"/>
  <c r="AI121" i="7"/>
  <c r="AI78" i="7"/>
  <c r="O133" i="5" l="1"/>
  <c r="P41" i="7"/>
  <c r="P43" i="7" s="1"/>
  <c r="O65" i="26"/>
  <c r="O65" i="27"/>
  <c r="O124" i="5"/>
  <c r="O28" i="6"/>
  <c r="O29" i="6" s="1"/>
  <c r="Q28" i="7"/>
  <c r="Q29" i="7" s="1"/>
  <c r="Q37" i="7" s="1"/>
  <c r="Q38" i="7" s="1"/>
  <c r="Q39" i="7" s="1"/>
  <c r="R27" i="7"/>
  <c r="N139" i="5"/>
  <c r="N148" i="5"/>
  <c r="N71" i="26"/>
  <c r="N80" i="26"/>
  <c r="N71" i="27"/>
  <c r="N80" i="27"/>
  <c r="B117" i="5"/>
  <c r="B118" i="5" s="1"/>
  <c r="B126" i="5" s="1"/>
  <c r="B127" i="5" s="1"/>
  <c r="B128" i="5" s="1"/>
  <c r="B64" i="27" s="1"/>
  <c r="B70" i="27" s="1"/>
  <c r="D116" i="5"/>
  <c r="C117" i="5"/>
  <c r="C118" i="5" s="1"/>
  <c r="C126" i="5" s="1"/>
  <c r="C127" i="5" s="1"/>
  <c r="C128" i="5" s="1"/>
  <c r="AH35" i="7"/>
  <c r="AJ121" i="7"/>
  <c r="AJ78" i="7"/>
  <c r="O80" i="26" l="1"/>
  <c r="O71" i="26"/>
  <c r="S27" i="7"/>
  <c r="R28" i="7"/>
  <c r="R29" i="7" s="1"/>
  <c r="R37" i="7" s="1"/>
  <c r="R38" i="7" s="1"/>
  <c r="R39" i="7" s="1"/>
  <c r="O71" i="27"/>
  <c r="O80" i="27"/>
  <c r="Q41" i="7"/>
  <c r="Q43" i="7" s="1"/>
  <c r="P65" i="26"/>
  <c r="P65" i="27"/>
  <c r="P28" i="6"/>
  <c r="P29" i="6" s="1"/>
  <c r="P124" i="5"/>
  <c r="P133" i="5"/>
  <c r="O139" i="5"/>
  <c r="O148" i="5"/>
  <c r="B132" i="5"/>
  <c r="B138" i="5" s="1"/>
  <c r="B156" i="5" s="1"/>
  <c r="B64" i="26"/>
  <c r="B70" i="26" s="1"/>
  <c r="B76" i="26" s="1"/>
  <c r="C64" i="27"/>
  <c r="C70" i="27" s="1"/>
  <c r="C132" i="5"/>
  <c r="C138" i="5" s="1"/>
  <c r="C64" i="26"/>
  <c r="C70" i="26" s="1"/>
  <c r="D117" i="5"/>
  <c r="D118" i="5" s="1"/>
  <c r="D126" i="5" s="1"/>
  <c r="D127" i="5" s="1"/>
  <c r="D128" i="5" s="1"/>
  <c r="E116" i="5"/>
  <c r="B76" i="27"/>
  <c r="B81" i="27"/>
  <c r="AI35" i="7"/>
  <c r="AK78" i="7"/>
  <c r="AK121" i="7"/>
  <c r="P71" i="26" l="1"/>
  <c r="P80" i="26"/>
  <c r="P148" i="5"/>
  <c r="P139" i="5"/>
  <c r="Q65" i="27"/>
  <c r="Q124" i="5"/>
  <c r="Q65" i="26"/>
  <c r="Q28" i="6"/>
  <c r="Q29" i="6" s="1"/>
  <c r="Q133" i="5"/>
  <c r="R41" i="7"/>
  <c r="R43" i="7" s="1"/>
  <c r="S28" i="7"/>
  <c r="S29" i="7" s="1"/>
  <c r="S37" i="7" s="1"/>
  <c r="S38" i="7" s="1"/>
  <c r="S39" i="7" s="1"/>
  <c r="T27" i="7"/>
  <c r="P71" i="27"/>
  <c r="P80" i="27"/>
  <c r="B81" i="26"/>
  <c r="B149" i="5"/>
  <c r="B168" i="5"/>
  <c r="B169" i="5" s="1"/>
  <c r="B144" i="5"/>
  <c r="B160" i="5"/>
  <c r="B161" i="5" s="1"/>
  <c r="B159" i="5"/>
  <c r="F116" i="5"/>
  <c r="E117" i="5"/>
  <c r="E118" i="5" s="1"/>
  <c r="E126" i="5" s="1"/>
  <c r="E127" i="5" s="1"/>
  <c r="E128" i="5" s="1"/>
  <c r="D64" i="26"/>
  <c r="D70" i="26" s="1"/>
  <c r="D132" i="5"/>
  <c r="D138" i="5" s="1"/>
  <c r="D64" i="27"/>
  <c r="D70" i="27" s="1"/>
  <c r="C76" i="26"/>
  <c r="C81" i="26"/>
  <c r="C156" i="5"/>
  <c r="C149" i="5"/>
  <c r="C168" i="5"/>
  <c r="C169" i="5" s="1"/>
  <c r="C144" i="5"/>
  <c r="C76" i="27"/>
  <c r="C81" i="27"/>
  <c r="AJ35" i="7"/>
  <c r="AL121" i="7"/>
  <c r="AL78" i="7"/>
  <c r="Q139" i="5" l="1"/>
  <c r="Q148" i="5"/>
  <c r="Q71" i="26"/>
  <c r="Q80" i="26"/>
  <c r="Q71" i="27"/>
  <c r="Q80" i="27"/>
  <c r="T28" i="7"/>
  <c r="T29" i="7" s="1"/>
  <c r="T37" i="7" s="1"/>
  <c r="T38" i="7" s="1"/>
  <c r="T39" i="7" s="1"/>
  <c r="U27" i="7"/>
  <c r="S41" i="7"/>
  <c r="S43" i="7" s="1"/>
  <c r="R133" i="5"/>
  <c r="R28" i="6"/>
  <c r="R29" i="6" s="1"/>
  <c r="R124" i="5"/>
  <c r="R65" i="26"/>
  <c r="R65" i="27"/>
  <c r="B151" i="5"/>
  <c r="B152" i="5" s="1"/>
  <c r="B154" i="5" s="1"/>
  <c r="B162" i="5" s="1"/>
  <c r="C151" i="5"/>
  <c r="C152" i="5" s="1"/>
  <c r="C154" i="5" s="1"/>
  <c r="D81" i="27"/>
  <c r="D76" i="27"/>
  <c r="D149" i="5"/>
  <c r="D144" i="5"/>
  <c r="D168" i="5"/>
  <c r="D169" i="5" s="1"/>
  <c r="D156" i="5"/>
  <c r="D76" i="26"/>
  <c r="D81" i="26"/>
  <c r="E64" i="26"/>
  <c r="E70" i="26" s="1"/>
  <c r="E132" i="5"/>
  <c r="E138" i="5" s="1"/>
  <c r="E64" i="27"/>
  <c r="E70" i="27" s="1"/>
  <c r="G116" i="5"/>
  <c r="F117" i="5"/>
  <c r="F118" i="5" s="1"/>
  <c r="F126" i="5" s="1"/>
  <c r="F127" i="5" s="1"/>
  <c r="F128" i="5" s="1"/>
  <c r="C160" i="5"/>
  <c r="C161" i="5" s="1"/>
  <c r="C159" i="5"/>
  <c r="AK35" i="7"/>
  <c r="AM78" i="7"/>
  <c r="AM121" i="7"/>
  <c r="R71" i="27" l="1"/>
  <c r="R80" i="27"/>
  <c r="V27" i="7"/>
  <c r="U28" i="7"/>
  <c r="U29" i="7" s="1"/>
  <c r="U37" i="7" s="1"/>
  <c r="U38" i="7" s="1"/>
  <c r="U39" i="7" s="1"/>
  <c r="S65" i="26"/>
  <c r="S133" i="5"/>
  <c r="T41" i="7"/>
  <c r="T43" i="7" s="1"/>
  <c r="S65" i="27"/>
  <c r="S124" i="5"/>
  <c r="S28" i="6"/>
  <c r="S29" i="6" s="1"/>
  <c r="R80" i="26"/>
  <c r="R71" i="26"/>
  <c r="R139" i="5"/>
  <c r="R148" i="5"/>
  <c r="B164" i="5"/>
  <c r="B170" i="5" s="1"/>
  <c r="B171" i="5" s="1"/>
  <c r="K13" i="5"/>
  <c r="D151" i="5"/>
  <c r="D152" i="5" s="1"/>
  <c r="D154" i="5" s="1"/>
  <c r="C162" i="5"/>
  <c r="E76" i="27"/>
  <c r="E81" i="27"/>
  <c r="E144" i="5"/>
  <c r="E168" i="5"/>
  <c r="E169" i="5" s="1"/>
  <c r="E149" i="5"/>
  <c r="E156" i="5"/>
  <c r="E76" i="26"/>
  <c r="E81" i="26"/>
  <c r="F64" i="27"/>
  <c r="F70" i="27" s="1"/>
  <c r="F64" i="26"/>
  <c r="F70" i="26" s="1"/>
  <c r="F132" i="5"/>
  <c r="F138" i="5" s="1"/>
  <c r="G117" i="5"/>
  <c r="G118" i="5" s="1"/>
  <c r="G126" i="5" s="1"/>
  <c r="G127" i="5" s="1"/>
  <c r="G128" i="5" s="1"/>
  <c r="H116" i="5"/>
  <c r="D159" i="5"/>
  <c r="D160" i="5"/>
  <c r="D161" i="5" s="1"/>
  <c r="AL35" i="7"/>
  <c r="AN78" i="7"/>
  <c r="AN121" i="7"/>
  <c r="S71" i="27" l="1"/>
  <c r="S80" i="27"/>
  <c r="S139" i="5"/>
  <c r="S148" i="5"/>
  <c r="T28" i="6"/>
  <c r="T29" i="6" s="1"/>
  <c r="T133" i="5"/>
  <c r="T124" i="5"/>
  <c r="T65" i="26"/>
  <c r="U41" i="7"/>
  <c r="U43" i="7" s="1"/>
  <c r="T65" i="27"/>
  <c r="W27" i="7"/>
  <c r="V28" i="7"/>
  <c r="V29" i="7" s="1"/>
  <c r="V37" i="7" s="1"/>
  <c r="V38" i="7" s="1"/>
  <c r="V39" i="7" s="1"/>
  <c r="S80" i="26"/>
  <c r="S71" i="26"/>
  <c r="B165" i="5"/>
  <c r="C164" i="5"/>
  <c r="C166" i="5" s="1"/>
  <c r="B166" i="5"/>
  <c r="D162" i="5"/>
  <c r="F76" i="26"/>
  <c r="F81" i="26"/>
  <c r="F76" i="27"/>
  <c r="F81" i="27"/>
  <c r="E160" i="5"/>
  <c r="E161" i="5" s="1"/>
  <c r="E159" i="5"/>
  <c r="I116" i="5"/>
  <c r="H117" i="5"/>
  <c r="H118" i="5" s="1"/>
  <c r="H126" i="5" s="1"/>
  <c r="H127" i="5" s="1"/>
  <c r="H128" i="5" s="1"/>
  <c r="E151" i="5"/>
  <c r="E152" i="5" s="1"/>
  <c r="E154" i="5" s="1"/>
  <c r="G64" i="27"/>
  <c r="G70" i="27" s="1"/>
  <c r="G64" i="26"/>
  <c r="G70" i="26" s="1"/>
  <c r="G132" i="5"/>
  <c r="G138" i="5" s="1"/>
  <c r="F144" i="5"/>
  <c r="F156" i="5"/>
  <c r="F168" i="5"/>
  <c r="F169" i="5" s="1"/>
  <c r="F149" i="5"/>
  <c r="AM35" i="7"/>
  <c r="AO121" i="7"/>
  <c r="AO78" i="7"/>
  <c r="C170" i="5" l="1"/>
  <c r="C171" i="5" s="1"/>
  <c r="T148" i="5"/>
  <c r="T139" i="5"/>
  <c r="T80" i="26"/>
  <c r="T71" i="26"/>
  <c r="U65" i="26"/>
  <c r="U28" i="6"/>
  <c r="U29" i="6" s="1"/>
  <c r="U65" i="27"/>
  <c r="V41" i="7"/>
  <c r="V43" i="7" s="1"/>
  <c r="U133" i="5"/>
  <c r="U124" i="5"/>
  <c r="D164" i="5"/>
  <c r="D165" i="5" s="1"/>
  <c r="X27" i="7"/>
  <c r="W28" i="7"/>
  <c r="W29" i="7" s="1"/>
  <c r="W37" i="7" s="1"/>
  <c r="W38" i="7" s="1"/>
  <c r="W39" i="7" s="1"/>
  <c r="T80" i="27"/>
  <c r="T71" i="27"/>
  <c r="C165" i="5"/>
  <c r="G81" i="27"/>
  <c r="G76" i="27"/>
  <c r="H64" i="26"/>
  <c r="H70" i="26" s="1"/>
  <c r="H132" i="5"/>
  <c r="H138" i="5" s="1"/>
  <c r="H64" i="27"/>
  <c r="H70" i="27" s="1"/>
  <c r="J116" i="5"/>
  <c r="I117" i="5"/>
  <c r="I118" i="5" s="1"/>
  <c r="I126" i="5" s="1"/>
  <c r="I127" i="5" s="1"/>
  <c r="I128" i="5" s="1"/>
  <c r="E162" i="5"/>
  <c r="F159" i="5"/>
  <c r="F160" i="5"/>
  <c r="F161" i="5" s="1"/>
  <c r="F151" i="5"/>
  <c r="F152" i="5" s="1"/>
  <c r="F154" i="5" s="1"/>
  <c r="G149" i="5"/>
  <c r="G144" i="5"/>
  <c r="G168" i="5"/>
  <c r="G169" i="5" s="1"/>
  <c r="G156" i="5"/>
  <c r="G76" i="26"/>
  <c r="G81" i="26"/>
  <c r="AN35" i="7"/>
  <c r="AP78" i="7"/>
  <c r="AP121" i="7"/>
  <c r="U71" i="27" l="1"/>
  <c r="U80" i="27"/>
  <c r="V65" i="26"/>
  <c r="V65" i="27"/>
  <c r="V133" i="5"/>
  <c r="V124" i="5"/>
  <c r="W41" i="7"/>
  <c r="W43" i="7" s="1"/>
  <c r="V28" i="6"/>
  <c r="V29" i="6" s="1"/>
  <c r="U71" i="26"/>
  <c r="U80" i="26"/>
  <c r="Y27" i="7"/>
  <c r="X28" i="7"/>
  <c r="X29" i="7" s="1"/>
  <c r="X37" i="7" s="1"/>
  <c r="X38" i="7" s="1"/>
  <c r="X39" i="7" s="1"/>
  <c r="E164" i="5"/>
  <c r="E165" i="5" s="1"/>
  <c r="D166" i="5"/>
  <c r="D170" i="5"/>
  <c r="D171" i="5" s="1"/>
  <c r="U139" i="5"/>
  <c r="U148" i="5"/>
  <c r="G151" i="5"/>
  <c r="G152" i="5" s="1"/>
  <c r="G154" i="5" s="1"/>
  <c r="G159" i="5"/>
  <c r="G160" i="5"/>
  <c r="G161" i="5" s="1"/>
  <c r="I132" i="5"/>
  <c r="I138" i="5" s="1"/>
  <c r="I64" i="26"/>
  <c r="I70" i="26" s="1"/>
  <c r="I64" i="27"/>
  <c r="I70" i="27" s="1"/>
  <c r="K116" i="5"/>
  <c r="J117" i="5"/>
  <c r="J118" i="5" s="1"/>
  <c r="J126" i="5" s="1"/>
  <c r="J127" i="5" s="1"/>
  <c r="J128" i="5" s="1"/>
  <c r="H76" i="27"/>
  <c r="H81" i="27"/>
  <c r="F162" i="5"/>
  <c r="H144" i="5"/>
  <c r="H156" i="5"/>
  <c r="H168" i="5"/>
  <c r="H169" i="5" s="1"/>
  <c r="H149" i="5"/>
  <c r="H76" i="26"/>
  <c r="H81" i="26"/>
  <c r="AO35" i="7"/>
  <c r="AQ121" i="7"/>
  <c r="AQ78" i="7"/>
  <c r="E166" i="5" l="1"/>
  <c r="F164" i="5"/>
  <c r="F165" i="5" s="1"/>
  <c r="E170" i="5"/>
  <c r="E171" i="5" s="1"/>
  <c r="W124" i="5"/>
  <c r="W28" i="6"/>
  <c r="W29" i="6" s="1"/>
  <c r="W65" i="26"/>
  <c r="X41" i="7"/>
  <c r="X43" i="7" s="1"/>
  <c r="W133" i="5"/>
  <c r="W65" i="27"/>
  <c r="V71" i="27"/>
  <c r="V80" i="27"/>
  <c r="V139" i="5"/>
  <c r="V148" i="5"/>
  <c r="Z27" i="7"/>
  <c r="Y28" i="7"/>
  <c r="Y29" i="7" s="1"/>
  <c r="Y37" i="7" s="1"/>
  <c r="Y38" i="7" s="1"/>
  <c r="Y39" i="7" s="1"/>
  <c r="V71" i="26"/>
  <c r="V80" i="26"/>
  <c r="G162" i="5"/>
  <c r="I76" i="27"/>
  <c r="I81" i="27"/>
  <c r="I76" i="26"/>
  <c r="I81" i="26"/>
  <c r="I168" i="5"/>
  <c r="I169" i="5" s="1"/>
  <c r="I149" i="5"/>
  <c r="I144" i="5"/>
  <c r="I156" i="5"/>
  <c r="J132" i="5"/>
  <c r="J138" i="5" s="1"/>
  <c r="J64" i="27"/>
  <c r="J70" i="27" s="1"/>
  <c r="J64" i="26"/>
  <c r="J70" i="26" s="1"/>
  <c r="L116" i="5"/>
  <c r="K117" i="5"/>
  <c r="K118" i="5" s="1"/>
  <c r="K126" i="5" s="1"/>
  <c r="K127" i="5" s="1"/>
  <c r="K128" i="5" s="1"/>
  <c r="H160" i="5"/>
  <c r="H161" i="5" s="1"/>
  <c r="H159" i="5"/>
  <c r="H151" i="5"/>
  <c r="H152" i="5" s="1"/>
  <c r="H154" i="5" s="1"/>
  <c r="AP35" i="7"/>
  <c r="AR121" i="7"/>
  <c r="AR78" i="7"/>
  <c r="F166" i="5" l="1"/>
  <c r="G164" i="5"/>
  <c r="G170" i="5" s="1"/>
  <c r="G171" i="5" s="1"/>
  <c r="F170" i="5"/>
  <c r="F171" i="5" s="1"/>
  <c r="W71" i="27"/>
  <c r="W80" i="27"/>
  <c r="W148" i="5"/>
  <c r="W139" i="5"/>
  <c r="X28" i="6"/>
  <c r="X29" i="6" s="1"/>
  <c r="X65" i="26"/>
  <c r="X65" i="27"/>
  <c r="X124" i="5"/>
  <c r="X133" i="5"/>
  <c r="Y41" i="7"/>
  <c r="Y43" i="7" s="1"/>
  <c r="AA27" i="7"/>
  <c r="Z28" i="7"/>
  <c r="Z29" i="7" s="1"/>
  <c r="Z37" i="7" s="1"/>
  <c r="Z38" i="7" s="1"/>
  <c r="Z39" i="7" s="1"/>
  <c r="W80" i="26"/>
  <c r="W71" i="26"/>
  <c r="I151" i="5"/>
  <c r="I152" i="5" s="1"/>
  <c r="I154" i="5" s="1"/>
  <c r="K64" i="27"/>
  <c r="K70" i="27" s="1"/>
  <c r="K132" i="5"/>
  <c r="K138" i="5" s="1"/>
  <c r="K64" i="26"/>
  <c r="K70" i="26" s="1"/>
  <c r="M116" i="5"/>
  <c r="L117" i="5"/>
  <c r="L118" i="5" s="1"/>
  <c r="L126" i="5" s="1"/>
  <c r="L127" i="5" s="1"/>
  <c r="L128" i="5" s="1"/>
  <c r="J76" i="26"/>
  <c r="J81" i="26"/>
  <c r="J76" i="27"/>
  <c r="J81" i="27"/>
  <c r="J149" i="5"/>
  <c r="J156" i="5"/>
  <c r="J168" i="5"/>
  <c r="J169" i="5" s="1"/>
  <c r="J144" i="5"/>
  <c r="H162" i="5"/>
  <c r="I159" i="5"/>
  <c r="I160" i="5"/>
  <c r="I161" i="5" s="1"/>
  <c r="AQ35" i="7"/>
  <c r="AS121" i="7"/>
  <c r="AS78" i="7"/>
  <c r="G165" i="5" l="1"/>
  <c r="G166" i="5"/>
  <c r="H164" i="5"/>
  <c r="I164" i="5" s="1"/>
  <c r="X71" i="27"/>
  <c r="X80" i="27"/>
  <c r="X71" i="26"/>
  <c r="X80" i="26"/>
  <c r="Y133" i="5"/>
  <c r="Y65" i="27"/>
  <c r="Y124" i="5"/>
  <c r="Y28" i="6"/>
  <c r="Y29" i="6" s="1"/>
  <c r="Y65" i="26"/>
  <c r="Z41" i="7"/>
  <c r="Z43" i="7" s="1"/>
  <c r="AB27" i="7"/>
  <c r="AA28" i="7"/>
  <c r="AA29" i="7" s="1"/>
  <c r="AA37" i="7" s="1"/>
  <c r="AA38" i="7" s="1"/>
  <c r="AA39" i="7" s="1"/>
  <c r="X148" i="5"/>
  <c r="X139" i="5"/>
  <c r="J151" i="5"/>
  <c r="J152" i="5" s="1"/>
  <c r="J154" i="5" s="1"/>
  <c r="I162" i="5"/>
  <c r="J160" i="5"/>
  <c r="J161" i="5" s="1"/>
  <c r="J159" i="5"/>
  <c r="L64" i="27"/>
  <c r="L70" i="27" s="1"/>
  <c r="L132" i="5"/>
  <c r="L138" i="5" s="1"/>
  <c r="L64" i="26"/>
  <c r="L70" i="26" s="1"/>
  <c r="M117" i="5"/>
  <c r="M118" i="5" s="1"/>
  <c r="M126" i="5" s="1"/>
  <c r="M127" i="5" s="1"/>
  <c r="M128" i="5" s="1"/>
  <c r="N116" i="5"/>
  <c r="K76" i="26"/>
  <c r="K81" i="26"/>
  <c r="K168" i="5"/>
  <c r="K169" i="5" s="1"/>
  <c r="K149" i="5"/>
  <c r="K156" i="5"/>
  <c r="K144" i="5"/>
  <c r="K76" i="27"/>
  <c r="K81" i="27"/>
  <c r="AR35" i="7"/>
  <c r="AT78" i="7"/>
  <c r="AT121" i="7"/>
  <c r="H166" i="5" l="1"/>
  <c r="H170" i="5"/>
  <c r="H171" i="5" s="1"/>
  <c r="H165" i="5"/>
  <c r="Y80" i="27"/>
  <c r="Y71" i="27"/>
  <c r="Y139" i="5"/>
  <c r="Y148" i="5"/>
  <c r="AA41" i="7"/>
  <c r="AA43" i="7" s="1"/>
  <c r="Z28" i="6"/>
  <c r="Z29" i="6" s="1"/>
  <c r="Z124" i="5"/>
  <c r="Z65" i="26"/>
  <c r="Z133" i="5"/>
  <c r="Z65" i="27"/>
  <c r="AC27" i="7"/>
  <c r="AB28" i="7"/>
  <c r="AB29" i="7" s="1"/>
  <c r="AB37" i="7" s="1"/>
  <c r="AB38" i="7" s="1"/>
  <c r="AB39" i="7" s="1"/>
  <c r="Y71" i="26"/>
  <c r="Y80" i="26"/>
  <c r="K151" i="5"/>
  <c r="K152" i="5" s="1"/>
  <c r="K154" i="5" s="1"/>
  <c r="J162" i="5"/>
  <c r="M64" i="26"/>
  <c r="M70" i="26" s="1"/>
  <c r="M64" i="27"/>
  <c r="M70" i="27" s="1"/>
  <c r="M132" i="5"/>
  <c r="M138" i="5" s="1"/>
  <c r="L76" i="26"/>
  <c r="L81" i="26"/>
  <c r="L144" i="5"/>
  <c r="L149" i="5"/>
  <c r="L168" i="5"/>
  <c r="L169" i="5" s="1"/>
  <c r="L156" i="5"/>
  <c r="L81" i="27"/>
  <c r="L76" i="27"/>
  <c r="I165" i="5"/>
  <c r="I166" i="5"/>
  <c r="I170" i="5"/>
  <c r="I171" i="5" s="1"/>
  <c r="K160" i="5"/>
  <c r="K161" i="5" s="1"/>
  <c r="K159" i="5"/>
  <c r="J164" i="5"/>
  <c r="N117" i="5"/>
  <c r="N118" i="5" s="1"/>
  <c r="N126" i="5" s="1"/>
  <c r="N127" i="5" s="1"/>
  <c r="N128" i="5" s="1"/>
  <c r="O116" i="5"/>
  <c r="AS35" i="7"/>
  <c r="AU121" i="7"/>
  <c r="AU78" i="7"/>
  <c r="Z71" i="26" l="1"/>
  <c r="Z80" i="26"/>
  <c r="AB41" i="7"/>
  <c r="AB43" i="7" s="1"/>
  <c r="AA28" i="6"/>
  <c r="AA29" i="6" s="1"/>
  <c r="AA65" i="27"/>
  <c r="AA65" i="26"/>
  <c r="AA133" i="5"/>
  <c r="AA124" i="5"/>
  <c r="AC28" i="7"/>
  <c r="AC29" i="7" s="1"/>
  <c r="AC37" i="7" s="1"/>
  <c r="AC38" i="7" s="1"/>
  <c r="AC39" i="7" s="1"/>
  <c r="AD27" i="7"/>
  <c r="Z71" i="27"/>
  <c r="Z80" i="27"/>
  <c r="Z139" i="5"/>
  <c r="Z148" i="5"/>
  <c r="L151" i="5"/>
  <c r="L152" i="5" s="1"/>
  <c r="L154" i="5" s="1"/>
  <c r="K164" i="5"/>
  <c r="K170" i="5" s="1"/>
  <c r="K171" i="5" s="1"/>
  <c r="K162" i="5"/>
  <c r="P116" i="5"/>
  <c r="O117" i="5"/>
  <c r="O118" i="5" s="1"/>
  <c r="O126" i="5" s="1"/>
  <c r="O127" i="5" s="1"/>
  <c r="O128" i="5" s="1"/>
  <c r="N64" i="26"/>
  <c r="N70" i="26" s="1"/>
  <c r="N132" i="5"/>
  <c r="N138" i="5" s="1"/>
  <c r="N64" i="27"/>
  <c r="N70" i="27" s="1"/>
  <c r="J170" i="5"/>
  <c r="J171" i="5" s="1"/>
  <c r="J166" i="5"/>
  <c r="J165" i="5"/>
  <c r="M168" i="5"/>
  <c r="M169" i="5" s="1"/>
  <c r="M144" i="5"/>
  <c r="M149" i="5"/>
  <c r="M156" i="5"/>
  <c r="M81" i="27"/>
  <c r="M76" i="27"/>
  <c r="L159" i="5"/>
  <c r="L160" i="5"/>
  <c r="L161" i="5" s="1"/>
  <c r="M81" i="26"/>
  <c r="M76" i="26"/>
  <c r="AT35" i="7"/>
  <c r="AV78" i="7"/>
  <c r="AV121" i="7"/>
  <c r="AA139" i="5" l="1"/>
  <c r="AA148" i="5"/>
  <c r="AA71" i="26"/>
  <c r="AA80" i="26"/>
  <c r="AA71" i="27"/>
  <c r="AA80" i="27"/>
  <c r="AB28" i="6"/>
  <c r="AB29" i="6" s="1"/>
  <c r="AB124" i="5"/>
  <c r="AC41" i="7"/>
  <c r="AC43" i="7" s="1"/>
  <c r="AB65" i="27"/>
  <c r="AB133" i="5"/>
  <c r="AB65" i="26"/>
  <c r="AD28" i="7"/>
  <c r="AD29" i="7" s="1"/>
  <c r="AD37" i="7" s="1"/>
  <c r="AD38" i="7" s="1"/>
  <c r="AD39" i="7" s="1"/>
  <c r="AE27" i="7"/>
  <c r="K165" i="5"/>
  <c r="K166" i="5"/>
  <c r="L164" i="5"/>
  <c r="L166" i="5" s="1"/>
  <c r="L162" i="5"/>
  <c r="N81" i="26"/>
  <c r="N76" i="26"/>
  <c r="M151" i="5"/>
  <c r="M152" i="5" s="1"/>
  <c r="M154" i="5" s="1"/>
  <c r="O64" i="26"/>
  <c r="O70" i="26" s="1"/>
  <c r="O64" i="27"/>
  <c r="O70" i="27" s="1"/>
  <c r="O132" i="5"/>
  <c r="O138" i="5" s="1"/>
  <c r="Q116" i="5"/>
  <c r="P117" i="5"/>
  <c r="P118" i="5" s="1"/>
  <c r="P126" i="5" s="1"/>
  <c r="P127" i="5" s="1"/>
  <c r="P128" i="5" s="1"/>
  <c r="N76" i="27"/>
  <c r="N81" i="27"/>
  <c r="M160" i="5"/>
  <c r="M161" i="5" s="1"/>
  <c r="M159" i="5"/>
  <c r="N144" i="5"/>
  <c r="N156" i="5"/>
  <c r="N168" i="5"/>
  <c r="N169" i="5" s="1"/>
  <c r="N149" i="5"/>
  <c r="AK148" i="5"/>
  <c r="AK80" i="27"/>
  <c r="AK80" i="26"/>
  <c r="AU35" i="7"/>
  <c r="AW121" i="7"/>
  <c r="AW78" i="7"/>
  <c r="AB71" i="26" l="1"/>
  <c r="AB80" i="26"/>
  <c r="AB139" i="5"/>
  <c r="AB148" i="5"/>
  <c r="AB71" i="27"/>
  <c r="AB80" i="27"/>
  <c r="L170" i="5"/>
  <c r="L171" i="5" s="1"/>
  <c r="L165" i="5"/>
  <c r="AE28" i="7"/>
  <c r="AE29" i="7" s="1"/>
  <c r="AE37" i="7" s="1"/>
  <c r="AE38" i="7" s="1"/>
  <c r="AE39" i="7" s="1"/>
  <c r="AF27" i="7"/>
  <c r="AC133" i="5"/>
  <c r="AD41" i="7"/>
  <c r="AD43" i="7" s="1"/>
  <c r="AC65" i="26"/>
  <c r="AC65" i="27"/>
  <c r="AC28" i="6"/>
  <c r="AC29" i="6" s="1"/>
  <c r="AC124" i="5"/>
  <c r="N151" i="5"/>
  <c r="N152" i="5" s="1"/>
  <c r="N154" i="5" s="1"/>
  <c r="P132" i="5"/>
  <c r="P138" i="5" s="1"/>
  <c r="P64" i="26"/>
  <c r="P70" i="26" s="1"/>
  <c r="P64" i="27"/>
  <c r="P70" i="27" s="1"/>
  <c r="R116" i="5"/>
  <c r="Q117" i="5"/>
  <c r="Q118" i="5" s="1"/>
  <c r="Q126" i="5" s="1"/>
  <c r="Q127" i="5" s="1"/>
  <c r="Q128" i="5" s="1"/>
  <c r="O168" i="5"/>
  <c r="O169" i="5" s="1"/>
  <c r="O149" i="5"/>
  <c r="O156" i="5"/>
  <c r="O144" i="5"/>
  <c r="O76" i="27"/>
  <c r="O81" i="27"/>
  <c r="O76" i="26"/>
  <c r="O81" i="26"/>
  <c r="M164" i="5"/>
  <c r="M162" i="5"/>
  <c r="N159" i="5"/>
  <c r="N160" i="5"/>
  <c r="N161" i="5" s="1"/>
  <c r="AL80" i="27"/>
  <c r="AL148" i="5"/>
  <c r="AL80" i="26"/>
  <c r="AV35" i="7"/>
  <c r="AX78" i="7"/>
  <c r="AX121" i="7"/>
  <c r="AC71" i="26" l="1"/>
  <c r="AC80" i="26"/>
  <c r="AC71" i="27"/>
  <c r="AC80" i="27"/>
  <c r="AC139" i="5"/>
  <c r="AC148" i="5"/>
  <c r="AG27" i="7"/>
  <c r="AF28" i="7"/>
  <c r="AF29" i="7" s="1"/>
  <c r="AF37" i="7" s="1"/>
  <c r="AF38" i="7" s="1"/>
  <c r="AF39" i="7" s="1"/>
  <c r="AE41" i="7"/>
  <c r="AE43" i="7" s="1"/>
  <c r="AD65" i="27"/>
  <c r="AD124" i="5"/>
  <c r="AD65" i="26"/>
  <c r="AD28" i="6"/>
  <c r="AD29" i="6" s="1"/>
  <c r="AD133" i="5"/>
  <c r="O151" i="5"/>
  <c r="O152" i="5" s="1"/>
  <c r="O154" i="5" s="1"/>
  <c r="N162" i="5"/>
  <c r="M166" i="5"/>
  <c r="M170" i="5"/>
  <c r="M171" i="5" s="1"/>
  <c r="M165" i="5"/>
  <c r="Q64" i="27"/>
  <c r="Q70" i="27" s="1"/>
  <c r="Q132" i="5"/>
  <c r="Q138" i="5" s="1"/>
  <c r="Q64" i="26"/>
  <c r="Q70" i="26" s="1"/>
  <c r="S116" i="5"/>
  <c r="R117" i="5"/>
  <c r="R118" i="5" s="1"/>
  <c r="R126" i="5" s="1"/>
  <c r="R127" i="5" s="1"/>
  <c r="R128" i="5" s="1"/>
  <c r="P81" i="27"/>
  <c r="P76" i="27"/>
  <c r="P76" i="26"/>
  <c r="P81" i="26"/>
  <c r="P156" i="5"/>
  <c r="P149" i="5"/>
  <c r="P144" i="5"/>
  <c r="P168" i="5"/>
  <c r="P169" i="5" s="1"/>
  <c r="O159" i="5"/>
  <c r="O160" i="5"/>
  <c r="O161" i="5" s="1"/>
  <c r="N164" i="5"/>
  <c r="AM148" i="5"/>
  <c r="AM80" i="26"/>
  <c r="AM80" i="27"/>
  <c r="AW35" i="7"/>
  <c r="AY78" i="7"/>
  <c r="AY121" i="7"/>
  <c r="AD71" i="26" l="1"/>
  <c r="AD80" i="26"/>
  <c r="AD139" i="5"/>
  <c r="AD148" i="5"/>
  <c r="AD71" i="27"/>
  <c r="AD80" i="27"/>
  <c r="AE124" i="5"/>
  <c r="AE28" i="6"/>
  <c r="AE29" i="6" s="1"/>
  <c r="AF41" i="7"/>
  <c r="AF43" i="7" s="1"/>
  <c r="AE65" i="27"/>
  <c r="AE133" i="5"/>
  <c r="AE65" i="26"/>
  <c r="AH27" i="7"/>
  <c r="AG28" i="7"/>
  <c r="AG29" i="7" s="1"/>
  <c r="AG37" i="7" s="1"/>
  <c r="AG38" i="7" s="1"/>
  <c r="AG39" i="7" s="1"/>
  <c r="O164" i="5"/>
  <c r="O166" i="5" s="1"/>
  <c r="R132" i="5"/>
  <c r="R138" i="5" s="1"/>
  <c r="R64" i="27"/>
  <c r="R70" i="27" s="1"/>
  <c r="R64" i="26"/>
  <c r="R70" i="26" s="1"/>
  <c r="P159" i="5"/>
  <c r="P160" i="5"/>
  <c r="P161" i="5" s="1"/>
  <c r="T116" i="5"/>
  <c r="S117" i="5"/>
  <c r="S118" i="5" s="1"/>
  <c r="S126" i="5" s="1"/>
  <c r="S127" i="5" s="1"/>
  <c r="S128" i="5" s="1"/>
  <c r="Q76" i="26"/>
  <c r="Q81" i="26"/>
  <c r="N165" i="5"/>
  <c r="N170" i="5"/>
  <c r="N171" i="5" s="1"/>
  <c r="N166" i="5"/>
  <c r="O162" i="5"/>
  <c r="Q144" i="5"/>
  <c r="Q168" i="5"/>
  <c r="Q169" i="5" s="1"/>
  <c r="Q149" i="5"/>
  <c r="Q156" i="5"/>
  <c r="Q81" i="27"/>
  <c r="Q76" i="27"/>
  <c r="P151" i="5"/>
  <c r="P152" i="5" s="1"/>
  <c r="P154" i="5" s="1"/>
  <c r="AN148" i="5"/>
  <c r="AN80" i="27"/>
  <c r="AN80" i="26"/>
  <c r="AX35" i="7"/>
  <c r="AZ78" i="7"/>
  <c r="AZ121" i="7"/>
  <c r="AE71" i="27" l="1"/>
  <c r="AE80" i="27"/>
  <c r="AE71" i="26"/>
  <c r="AE80" i="26"/>
  <c r="AE139" i="5"/>
  <c r="AE148" i="5"/>
  <c r="O170" i="5"/>
  <c r="O171" i="5" s="1"/>
  <c r="AF124" i="5"/>
  <c r="AF65" i="27"/>
  <c r="AF133" i="5"/>
  <c r="AF65" i="26"/>
  <c r="AF28" i="6"/>
  <c r="AF29" i="6" s="1"/>
  <c r="AG41" i="7"/>
  <c r="AG43" i="7" s="1"/>
  <c r="AH28" i="7"/>
  <c r="AH29" i="7" s="1"/>
  <c r="AH37" i="7" s="1"/>
  <c r="AH38" i="7" s="1"/>
  <c r="AH39" i="7" s="1"/>
  <c r="AI27" i="7"/>
  <c r="O165" i="5"/>
  <c r="S64" i="26"/>
  <c r="S70" i="26" s="1"/>
  <c r="S64" i="27"/>
  <c r="S70" i="27" s="1"/>
  <c r="S132" i="5"/>
  <c r="S138" i="5" s="1"/>
  <c r="T117" i="5"/>
  <c r="T118" i="5" s="1"/>
  <c r="T126" i="5" s="1"/>
  <c r="T127" i="5" s="1"/>
  <c r="T128" i="5" s="1"/>
  <c r="U116" i="5"/>
  <c r="Q160" i="5"/>
  <c r="Q161" i="5" s="1"/>
  <c r="Q159" i="5"/>
  <c r="P164" i="5"/>
  <c r="P162" i="5"/>
  <c r="R76" i="26"/>
  <c r="R81" i="26"/>
  <c r="R81" i="27"/>
  <c r="R76" i="27"/>
  <c r="Q151" i="5"/>
  <c r="Q152" i="5" s="1"/>
  <c r="Q154" i="5" s="1"/>
  <c r="R149" i="5"/>
  <c r="R144" i="5"/>
  <c r="R168" i="5"/>
  <c r="R169" i="5" s="1"/>
  <c r="R156" i="5"/>
  <c r="AO80" i="26"/>
  <c r="AO148" i="5"/>
  <c r="AO80" i="27"/>
  <c r="AY35" i="7"/>
  <c r="BA78" i="7"/>
  <c r="BA121" i="7"/>
  <c r="AF71" i="26" l="1"/>
  <c r="AF80" i="26"/>
  <c r="AF139" i="5"/>
  <c r="AF148" i="5"/>
  <c r="AF71" i="27"/>
  <c r="AF80" i="27"/>
  <c r="AI28" i="7"/>
  <c r="AI29" i="7" s="1"/>
  <c r="AI37" i="7" s="1"/>
  <c r="AI38" i="7" s="1"/>
  <c r="AI39" i="7" s="1"/>
  <c r="AJ27" i="7"/>
  <c r="AG124" i="5"/>
  <c r="AH41" i="7"/>
  <c r="AH43" i="7" s="1"/>
  <c r="AG65" i="27"/>
  <c r="AG65" i="26"/>
  <c r="AG28" i="6"/>
  <c r="AG29" i="6" s="1"/>
  <c r="AG133" i="5"/>
  <c r="R151" i="5"/>
  <c r="R152" i="5" s="1"/>
  <c r="R154" i="5" s="1"/>
  <c r="P166" i="5"/>
  <c r="P170" i="5"/>
  <c r="P171" i="5" s="1"/>
  <c r="P165" i="5"/>
  <c r="Q162" i="5"/>
  <c r="Q164" i="5"/>
  <c r="U117" i="5"/>
  <c r="U118" i="5" s="1"/>
  <c r="U126" i="5" s="1"/>
  <c r="U127" i="5" s="1"/>
  <c r="U128" i="5" s="1"/>
  <c r="V116" i="5"/>
  <c r="T64" i="27"/>
  <c r="T70" i="27" s="1"/>
  <c r="T132" i="5"/>
  <c r="T138" i="5" s="1"/>
  <c r="T64" i="26"/>
  <c r="T70" i="26" s="1"/>
  <c r="S144" i="5"/>
  <c r="S149" i="5"/>
  <c r="S168" i="5"/>
  <c r="S169" i="5" s="1"/>
  <c r="S156" i="5"/>
  <c r="R160" i="5"/>
  <c r="R161" i="5" s="1"/>
  <c r="R159" i="5"/>
  <c r="S76" i="27"/>
  <c r="S81" i="27"/>
  <c r="S81" i="26"/>
  <c r="S76" i="26"/>
  <c r="AZ35" i="7"/>
  <c r="BB121" i="7"/>
  <c r="BB78" i="7"/>
  <c r="AG139" i="5" l="1"/>
  <c r="AG148" i="5"/>
  <c r="AG71" i="26"/>
  <c r="AG80" i="26"/>
  <c r="AG71" i="27"/>
  <c r="AG80" i="27"/>
  <c r="AK27" i="7"/>
  <c r="AJ28" i="7"/>
  <c r="AJ29" i="7" s="1"/>
  <c r="AJ37" i="7" s="1"/>
  <c r="AJ38" i="7" s="1"/>
  <c r="AJ39" i="7" s="1"/>
  <c r="AH65" i="26"/>
  <c r="AH133" i="5"/>
  <c r="AH28" i="6"/>
  <c r="AH29" i="6" s="1"/>
  <c r="AH124" i="5"/>
  <c r="AH65" i="27"/>
  <c r="AI41" i="7"/>
  <c r="AI43" i="7" s="1"/>
  <c r="R162" i="5"/>
  <c r="Q165" i="5"/>
  <c r="Q170" i="5"/>
  <c r="Q171" i="5" s="1"/>
  <c r="Q166" i="5"/>
  <c r="S151" i="5"/>
  <c r="S152" i="5" s="1"/>
  <c r="S154" i="5" s="1"/>
  <c r="T81" i="26"/>
  <c r="T76" i="26"/>
  <c r="T156" i="5"/>
  <c r="T168" i="5"/>
  <c r="T169" i="5" s="1"/>
  <c r="T149" i="5"/>
  <c r="T144" i="5"/>
  <c r="T81" i="27"/>
  <c r="T76" i="27"/>
  <c r="W116" i="5"/>
  <c r="V117" i="5"/>
  <c r="V118" i="5" s="1"/>
  <c r="V126" i="5" s="1"/>
  <c r="V127" i="5" s="1"/>
  <c r="V128" i="5" s="1"/>
  <c r="R164" i="5"/>
  <c r="S159" i="5"/>
  <c r="S160" i="5"/>
  <c r="S161" i="5" s="1"/>
  <c r="U132" i="5"/>
  <c r="U138" i="5" s="1"/>
  <c r="U64" i="27"/>
  <c r="U70" i="27" s="1"/>
  <c r="U64" i="26"/>
  <c r="U70" i="26" s="1"/>
  <c r="BA35" i="7"/>
  <c r="BC78" i="7"/>
  <c r="BC121" i="7"/>
  <c r="AH71" i="27" l="1"/>
  <c r="AH80" i="27"/>
  <c r="AH139" i="5"/>
  <c r="AH148" i="5"/>
  <c r="AH71" i="26"/>
  <c r="AH80" i="26"/>
  <c r="AI133" i="5"/>
  <c r="AJ41" i="7"/>
  <c r="AJ43" i="7" s="1"/>
  <c r="AI65" i="27"/>
  <c r="AI28" i="6"/>
  <c r="AI29" i="6" s="1"/>
  <c r="AI124" i="5"/>
  <c r="AI65" i="26"/>
  <c r="AL27" i="7"/>
  <c r="AK28" i="7"/>
  <c r="AK29" i="7" s="1"/>
  <c r="AK37" i="7" s="1"/>
  <c r="AK38" i="7" s="1"/>
  <c r="AK39" i="7" s="1"/>
  <c r="T151" i="5"/>
  <c r="T152" i="5" s="1"/>
  <c r="T154" i="5" s="1"/>
  <c r="R166" i="5"/>
  <c r="R165" i="5"/>
  <c r="R170" i="5"/>
  <c r="R171" i="5" s="1"/>
  <c r="T160" i="5"/>
  <c r="T161" i="5" s="1"/>
  <c r="T159" i="5"/>
  <c r="V64" i="27"/>
  <c r="V70" i="27" s="1"/>
  <c r="V132" i="5"/>
  <c r="V138" i="5" s="1"/>
  <c r="V64" i="26"/>
  <c r="V70" i="26" s="1"/>
  <c r="X116" i="5"/>
  <c r="W117" i="5"/>
  <c r="W118" i="5" s="1"/>
  <c r="W126" i="5" s="1"/>
  <c r="W127" i="5" s="1"/>
  <c r="W128" i="5" s="1"/>
  <c r="S164" i="5"/>
  <c r="S162" i="5"/>
  <c r="U81" i="27"/>
  <c r="U76" i="27"/>
  <c r="U144" i="5"/>
  <c r="U149" i="5"/>
  <c r="U156" i="5"/>
  <c r="U168" i="5"/>
  <c r="U169" i="5" s="1"/>
  <c r="U81" i="26"/>
  <c r="U76" i="26"/>
  <c r="BB35" i="7"/>
  <c r="BD78" i="7"/>
  <c r="BD121" i="7"/>
  <c r="AI139" i="5" l="1"/>
  <c r="AI148" i="5"/>
  <c r="AI71" i="26"/>
  <c r="AI80" i="26"/>
  <c r="AI71" i="27"/>
  <c r="AI80" i="27"/>
  <c r="AL28" i="7"/>
  <c r="AL29" i="7" s="1"/>
  <c r="AL37" i="7" s="1"/>
  <c r="AL38" i="7" s="1"/>
  <c r="AL39" i="7" s="1"/>
  <c r="AM27" i="7"/>
  <c r="AJ65" i="27"/>
  <c r="AK41" i="7"/>
  <c r="AK43" i="7" s="1"/>
  <c r="AJ133" i="5"/>
  <c r="AJ28" i="6"/>
  <c r="AJ29" i="6" s="1"/>
  <c r="AJ65" i="26"/>
  <c r="AJ124" i="5"/>
  <c r="T162" i="5"/>
  <c r="T164" i="5"/>
  <c r="T170" i="5" s="1"/>
  <c r="T171" i="5" s="1"/>
  <c r="V156" i="5"/>
  <c r="V144" i="5"/>
  <c r="V149" i="5"/>
  <c r="V168" i="5"/>
  <c r="V169" i="5" s="1"/>
  <c r="V81" i="27"/>
  <c r="V76" i="27"/>
  <c r="V76" i="26"/>
  <c r="V81" i="26"/>
  <c r="S170" i="5"/>
  <c r="S171" i="5" s="1"/>
  <c r="S165" i="5"/>
  <c r="S166" i="5"/>
  <c r="U151" i="5"/>
  <c r="U152" i="5" s="1"/>
  <c r="U154" i="5" s="1"/>
  <c r="W64" i="27"/>
  <c r="W70" i="27" s="1"/>
  <c r="W132" i="5"/>
  <c r="W138" i="5" s="1"/>
  <c r="W64" i="26"/>
  <c r="W70" i="26" s="1"/>
  <c r="U159" i="5"/>
  <c r="U160" i="5"/>
  <c r="U161" i="5" s="1"/>
  <c r="Y116" i="5"/>
  <c r="X117" i="5"/>
  <c r="X118" i="5" s="1"/>
  <c r="X126" i="5" s="1"/>
  <c r="X127" i="5" s="1"/>
  <c r="X128" i="5" s="1"/>
  <c r="BC35" i="7"/>
  <c r="BE78" i="7"/>
  <c r="BE121" i="7"/>
  <c r="AJ71" i="26" l="1"/>
  <c r="AJ80" i="26"/>
  <c r="AJ139" i="5"/>
  <c r="AJ148" i="5"/>
  <c r="AJ71" i="27"/>
  <c r="AJ80" i="27"/>
  <c r="AM28" i="7"/>
  <c r="AM29" i="7" s="1"/>
  <c r="AM37" i="7" s="1"/>
  <c r="AM38" i="7" s="1"/>
  <c r="AM39" i="7" s="1"/>
  <c r="AN27" i="7"/>
  <c r="AK65" i="27"/>
  <c r="AK71" i="27" s="1"/>
  <c r="AL41" i="7"/>
  <c r="AL43" i="7" s="1"/>
  <c r="AK65" i="26"/>
  <c r="AK71" i="26" s="1"/>
  <c r="AK28" i="6"/>
  <c r="AK29" i="6" s="1"/>
  <c r="AK133" i="5"/>
  <c r="AK139" i="5" s="1"/>
  <c r="AK124" i="5"/>
  <c r="T165" i="5"/>
  <c r="T166" i="5"/>
  <c r="W81" i="27"/>
  <c r="W76" i="27"/>
  <c r="U164" i="5"/>
  <c r="U162" i="5"/>
  <c r="X64" i="26"/>
  <c r="X70" i="26" s="1"/>
  <c r="X64" i="27"/>
  <c r="X70" i="27" s="1"/>
  <c r="X132" i="5"/>
  <c r="X138" i="5" s="1"/>
  <c r="Z116" i="5"/>
  <c r="Y117" i="5"/>
  <c r="Y118" i="5" s="1"/>
  <c r="Y126" i="5" s="1"/>
  <c r="Y127" i="5" s="1"/>
  <c r="Y128" i="5" s="1"/>
  <c r="W81" i="26"/>
  <c r="W76" i="26"/>
  <c r="V151" i="5"/>
  <c r="V152" i="5" s="1"/>
  <c r="V154" i="5" s="1"/>
  <c r="W144" i="5"/>
  <c r="W168" i="5"/>
  <c r="W169" i="5" s="1"/>
  <c r="W156" i="5"/>
  <c r="W149" i="5"/>
  <c r="V159" i="5"/>
  <c r="V160" i="5"/>
  <c r="V161" i="5" s="1"/>
  <c r="BD35" i="7"/>
  <c r="BF121" i="7"/>
  <c r="BF78" i="7"/>
  <c r="AL65" i="27" l="1"/>
  <c r="AL71" i="27" s="1"/>
  <c r="AL124" i="5"/>
  <c r="AL65" i="26"/>
  <c r="AL71" i="26" s="1"/>
  <c r="AM41" i="7"/>
  <c r="AM43" i="7" s="1"/>
  <c r="AL133" i="5"/>
  <c r="AL139" i="5" s="1"/>
  <c r="AL28" i="6"/>
  <c r="AL29" i="6" s="1"/>
  <c r="AO27" i="7"/>
  <c r="AN28" i="7"/>
  <c r="AN29" i="7" s="1"/>
  <c r="AN37" i="7" s="1"/>
  <c r="AN38" i="7" s="1"/>
  <c r="AN39" i="7" s="1"/>
  <c r="AA116" i="5"/>
  <c r="Z117" i="5"/>
  <c r="Z118" i="5" s="1"/>
  <c r="Z126" i="5" s="1"/>
  <c r="Z127" i="5" s="1"/>
  <c r="Z128" i="5" s="1"/>
  <c r="W159" i="5"/>
  <c r="W160" i="5"/>
  <c r="W161" i="5" s="1"/>
  <c r="X149" i="5"/>
  <c r="X156" i="5"/>
  <c r="X168" i="5"/>
  <c r="X169" i="5" s="1"/>
  <c r="X144" i="5"/>
  <c r="X81" i="27"/>
  <c r="X76" i="27"/>
  <c r="W151" i="5"/>
  <c r="X81" i="26"/>
  <c r="X76" i="26"/>
  <c r="V162" i="5"/>
  <c r="V164" i="5"/>
  <c r="U170" i="5"/>
  <c r="U171" i="5" s="1"/>
  <c r="U165" i="5"/>
  <c r="U166" i="5"/>
  <c r="Y132" i="5"/>
  <c r="Y138" i="5" s="1"/>
  <c r="Y64" i="26"/>
  <c r="Y70" i="26" s="1"/>
  <c r="Y64" i="27"/>
  <c r="Y70" i="27" s="1"/>
  <c r="BE35" i="7"/>
  <c r="BG78" i="7"/>
  <c r="BG121" i="7"/>
  <c r="AM133" i="5" l="1"/>
  <c r="AM139" i="5" s="1"/>
  <c r="AM65" i="27"/>
  <c r="AM71" i="27" s="1"/>
  <c r="AN41" i="7"/>
  <c r="AN43" i="7" s="1"/>
  <c r="AM28" i="6"/>
  <c r="AM29" i="6" s="1"/>
  <c r="AM124" i="5"/>
  <c r="AM65" i="26"/>
  <c r="AM71" i="26" s="1"/>
  <c r="AP27" i="7"/>
  <c r="AO28" i="7"/>
  <c r="AO29" i="7" s="1"/>
  <c r="AO37" i="7" s="1"/>
  <c r="AO38" i="7" s="1"/>
  <c r="AO39" i="7" s="1"/>
  <c r="X151" i="5"/>
  <c r="X152" i="5" s="1"/>
  <c r="X154" i="5" s="1"/>
  <c r="V170" i="5"/>
  <c r="V171" i="5" s="1"/>
  <c r="V166" i="5"/>
  <c r="V165" i="5"/>
  <c r="X159" i="5"/>
  <c r="X160" i="5"/>
  <c r="X161" i="5" s="1"/>
  <c r="Y81" i="27"/>
  <c r="Y76" i="27"/>
  <c r="Y81" i="26"/>
  <c r="Y76" i="26"/>
  <c r="Y149" i="5"/>
  <c r="Y144" i="5"/>
  <c r="Y156" i="5"/>
  <c r="Y168" i="5"/>
  <c r="Y169" i="5" s="1"/>
  <c r="W152" i="5"/>
  <c r="W154" i="5" s="1"/>
  <c r="Z132" i="5"/>
  <c r="Z138" i="5" s="1"/>
  <c r="Z64" i="26"/>
  <c r="Z70" i="26" s="1"/>
  <c r="Z64" i="27"/>
  <c r="Z70" i="27" s="1"/>
  <c r="AB116" i="5"/>
  <c r="AA117" i="5"/>
  <c r="AA118" i="5" s="1"/>
  <c r="AA126" i="5" s="1"/>
  <c r="AA127" i="5" s="1"/>
  <c r="AA128" i="5" s="1"/>
  <c r="BF35" i="7"/>
  <c r="BH78" i="7"/>
  <c r="BH121" i="7"/>
  <c r="AN124" i="5" l="1"/>
  <c r="AN65" i="26"/>
  <c r="AN71" i="26" s="1"/>
  <c r="AN28" i="6"/>
  <c r="AN29" i="6" s="1"/>
  <c r="AN133" i="5"/>
  <c r="AN139" i="5" s="1"/>
  <c r="AO41" i="7"/>
  <c r="AO43" i="7" s="1"/>
  <c r="AN65" i="27"/>
  <c r="AN71" i="27" s="1"/>
  <c r="AQ27" i="7"/>
  <c r="AP28" i="7"/>
  <c r="AP29" i="7" s="1"/>
  <c r="AP37" i="7" s="1"/>
  <c r="AP38" i="7" s="1"/>
  <c r="AP39" i="7" s="1"/>
  <c r="X162" i="5"/>
  <c r="W162" i="5"/>
  <c r="W164" i="5"/>
  <c r="AA64" i="27"/>
  <c r="AA70" i="27" s="1"/>
  <c r="AA64" i="26"/>
  <c r="AA70" i="26" s="1"/>
  <c r="AA132" i="5"/>
  <c r="AA138" i="5" s="1"/>
  <c r="Y160" i="5"/>
  <c r="Y161" i="5" s="1"/>
  <c r="Y159" i="5"/>
  <c r="AC116" i="5"/>
  <c r="AB117" i="5"/>
  <c r="AB118" i="5" s="1"/>
  <c r="AB126" i="5" s="1"/>
  <c r="AB127" i="5" s="1"/>
  <c r="AB128" i="5" s="1"/>
  <c r="Y151" i="5"/>
  <c r="Y152" i="5" s="1"/>
  <c r="Y154" i="5" s="1"/>
  <c r="Z81" i="27"/>
  <c r="Z76" i="27"/>
  <c r="Z76" i="26"/>
  <c r="Z81" i="26"/>
  <c r="Z149" i="5"/>
  <c r="Z168" i="5"/>
  <c r="Z169" i="5" s="1"/>
  <c r="Z144" i="5"/>
  <c r="Z156" i="5"/>
  <c r="BG35" i="7"/>
  <c r="BI78" i="7"/>
  <c r="BI121" i="7"/>
  <c r="AO124" i="5" l="1"/>
  <c r="AO65" i="26"/>
  <c r="AO71" i="26" s="1"/>
  <c r="AP41" i="7"/>
  <c r="AP43" i="7" s="1"/>
  <c r="AO28" i="6"/>
  <c r="AO29" i="6" s="1"/>
  <c r="AO65" i="27"/>
  <c r="AO71" i="27" s="1"/>
  <c r="AO133" i="5"/>
  <c r="AO139" i="5" s="1"/>
  <c r="AR27" i="7"/>
  <c r="AQ28" i="7"/>
  <c r="AQ29" i="7" s="1"/>
  <c r="AQ37" i="7" s="1"/>
  <c r="AQ38" i="7" s="1"/>
  <c r="AQ39" i="7" s="1"/>
  <c r="AQ41" i="7" s="1"/>
  <c r="AQ43" i="7" s="1"/>
  <c r="AD116" i="5"/>
  <c r="AC117" i="5"/>
  <c r="AC118" i="5" s="1"/>
  <c r="AC126" i="5" s="1"/>
  <c r="AC127" i="5" s="1"/>
  <c r="AC128" i="5" s="1"/>
  <c r="AA156" i="5"/>
  <c r="AA149" i="5"/>
  <c r="AA168" i="5"/>
  <c r="AA169" i="5" s="1"/>
  <c r="AA144" i="5"/>
  <c r="AA76" i="26"/>
  <c r="AA81" i="26"/>
  <c r="Z160" i="5"/>
  <c r="Z161" i="5" s="1"/>
  <c r="Z159" i="5"/>
  <c r="AA81" i="27"/>
  <c r="AA76" i="27"/>
  <c r="Z151" i="5"/>
  <c r="Z152" i="5" s="1"/>
  <c r="Z154" i="5" s="1"/>
  <c r="Y162" i="5"/>
  <c r="X164" i="5"/>
  <c r="Y164" i="5" s="1"/>
  <c r="W170" i="5"/>
  <c r="W171" i="5" s="1"/>
  <c r="W165" i="5"/>
  <c r="W166" i="5"/>
  <c r="AB64" i="27"/>
  <c r="AB70" i="27" s="1"/>
  <c r="AB132" i="5"/>
  <c r="AB138" i="5" s="1"/>
  <c r="AB64" i="26"/>
  <c r="AB70" i="26" s="1"/>
  <c r="BH35" i="7"/>
  <c r="BJ121" i="7"/>
  <c r="BJ78" i="7"/>
  <c r="AR28" i="7" l="1"/>
  <c r="AR29" i="7" s="1"/>
  <c r="AR37" i="7" s="1"/>
  <c r="AR38" i="7" s="1"/>
  <c r="AR39" i="7" s="1"/>
  <c r="AR41" i="7" s="1"/>
  <c r="AR43" i="7" s="1"/>
  <c r="AS27" i="7"/>
  <c r="Y165" i="5"/>
  <c r="Y170" i="5"/>
  <c r="Y171" i="5" s="1"/>
  <c r="Y166" i="5"/>
  <c r="Z164" i="5"/>
  <c r="Z162" i="5"/>
  <c r="AA151" i="5"/>
  <c r="AA152" i="5" s="1"/>
  <c r="AA154" i="5" s="1"/>
  <c r="AB81" i="27"/>
  <c r="AB76" i="27"/>
  <c r="AA160" i="5"/>
  <c r="AA161" i="5" s="1"/>
  <c r="AA159" i="5"/>
  <c r="AB81" i="26"/>
  <c r="AB76" i="26"/>
  <c r="AB168" i="5"/>
  <c r="AB169" i="5" s="1"/>
  <c r="AB156" i="5"/>
  <c r="AB144" i="5"/>
  <c r="AB149" i="5"/>
  <c r="AC64" i="27"/>
  <c r="AC70" i="27" s="1"/>
  <c r="AC64" i="26"/>
  <c r="AC70" i="26" s="1"/>
  <c r="AC132" i="5"/>
  <c r="AC138" i="5" s="1"/>
  <c r="X165" i="5"/>
  <c r="X166" i="5"/>
  <c r="X170" i="5"/>
  <c r="X171" i="5" s="1"/>
  <c r="AE116" i="5"/>
  <c r="AD117" i="5"/>
  <c r="AD118" i="5" s="1"/>
  <c r="AD126" i="5" s="1"/>
  <c r="AD127" i="5" s="1"/>
  <c r="AD128" i="5" s="1"/>
  <c r="BI35" i="7"/>
  <c r="BK78" i="7"/>
  <c r="BK121" i="7"/>
  <c r="AT27" i="7" l="1"/>
  <c r="AS28" i="7"/>
  <c r="AS29" i="7" s="1"/>
  <c r="AS37" i="7" s="1"/>
  <c r="AS38" i="7" s="1"/>
  <c r="AS39" i="7" s="1"/>
  <c r="AS41" i="7" s="1"/>
  <c r="AS43" i="7" s="1"/>
  <c r="AB151" i="5"/>
  <c r="AB152" i="5" s="1"/>
  <c r="AB154" i="5" s="1"/>
  <c r="AB160" i="5"/>
  <c r="AB161" i="5" s="1"/>
  <c r="AB159" i="5"/>
  <c r="AA164" i="5"/>
  <c r="AA162" i="5"/>
  <c r="AC144" i="5"/>
  <c r="AC168" i="5"/>
  <c r="AC169" i="5" s="1"/>
  <c r="AC149" i="5"/>
  <c r="AC156" i="5"/>
  <c r="Z166" i="5"/>
  <c r="Z165" i="5"/>
  <c r="Z170" i="5"/>
  <c r="Z171" i="5" s="1"/>
  <c r="AC76" i="26"/>
  <c r="AC81" i="26"/>
  <c r="AE117" i="5"/>
  <c r="AE118" i="5" s="1"/>
  <c r="AE126" i="5" s="1"/>
  <c r="AE127" i="5" s="1"/>
  <c r="AE128" i="5" s="1"/>
  <c r="AF116" i="5"/>
  <c r="AC76" i="27"/>
  <c r="AC81" i="27"/>
  <c r="AD132" i="5"/>
  <c r="AD138" i="5" s="1"/>
  <c r="AD64" i="26"/>
  <c r="AD70" i="26" s="1"/>
  <c r="AD64" i="27"/>
  <c r="AD70" i="27" s="1"/>
  <c r="BJ35" i="7"/>
  <c r="BL121" i="7"/>
  <c r="BL78" i="7"/>
  <c r="AU27" i="7" l="1"/>
  <c r="AT28" i="7"/>
  <c r="AT29" i="7" s="1"/>
  <c r="AT37" i="7" s="1"/>
  <c r="AT38" i="7" s="1"/>
  <c r="AT39" i="7" s="1"/>
  <c r="AT41" i="7" s="1"/>
  <c r="AT43" i="7" s="1"/>
  <c r="AB162" i="5"/>
  <c r="AE64" i="26"/>
  <c r="AE70" i="26" s="1"/>
  <c r="AE64" i="27"/>
  <c r="AE70" i="27" s="1"/>
  <c r="AE132" i="5"/>
  <c r="AE138" i="5" s="1"/>
  <c r="AD76" i="27"/>
  <c r="AD81" i="27"/>
  <c r="AC151" i="5"/>
  <c r="AC152" i="5" s="1"/>
  <c r="AC154" i="5" s="1"/>
  <c r="AD76" i="26"/>
  <c r="AD81" i="26"/>
  <c r="AD168" i="5"/>
  <c r="AD169" i="5" s="1"/>
  <c r="AD144" i="5"/>
  <c r="AD156" i="5"/>
  <c r="AD149" i="5"/>
  <c r="AB164" i="5"/>
  <c r="AA165" i="5"/>
  <c r="AA170" i="5"/>
  <c r="AA171" i="5" s="1"/>
  <c r="AA166" i="5"/>
  <c r="AG116" i="5"/>
  <c r="AF117" i="5"/>
  <c r="AF118" i="5" s="1"/>
  <c r="AF126" i="5" s="1"/>
  <c r="AF127" i="5" s="1"/>
  <c r="AF128" i="5" s="1"/>
  <c r="AC159" i="5"/>
  <c r="AC160" i="5"/>
  <c r="AC161" i="5" s="1"/>
  <c r="BK35" i="7"/>
  <c r="BM78" i="7"/>
  <c r="BM121" i="7"/>
  <c r="AU28" i="7" l="1"/>
  <c r="AU29" i="7" s="1"/>
  <c r="AU37" i="7" s="1"/>
  <c r="AU38" i="7" s="1"/>
  <c r="AU39" i="7" s="1"/>
  <c r="AU41" i="7" s="1"/>
  <c r="AU43" i="7" s="1"/>
  <c r="AV27" i="7"/>
  <c r="AB165" i="5"/>
  <c r="AB170" i="5"/>
  <c r="AB171" i="5" s="1"/>
  <c r="AB166" i="5"/>
  <c r="AC162" i="5"/>
  <c r="AC164" i="5"/>
  <c r="AD159" i="5"/>
  <c r="AD160" i="5"/>
  <c r="AD161" i="5" s="1"/>
  <c r="AF64" i="26"/>
  <c r="AF70" i="26" s="1"/>
  <c r="AF64" i="27"/>
  <c r="AF70" i="27" s="1"/>
  <c r="AF132" i="5"/>
  <c r="AF138" i="5" s="1"/>
  <c r="AD151" i="5"/>
  <c r="AD152" i="5" s="1"/>
  <c r="AD154" i="5" s="1"/>
  <c r="AE168" i="5"/>
  <c r="AE169" i="5" s="1"/>
  <c r="AE149" i="5"/>
  <c r="AE144" i="5"/>
  <c r="AE156" i="5"/>
  <c r="AH116" i="5"/>
  <c r="AG117" i="5"/>
  <c r="AG118" i="5" s="1"/>
  <c r="AG126" i="5" s="1"/>
  <c r="AG127" i="5" s="1"/>
  <c r="AG128" i="5" s="1"/>
  <c r="AE81" i="27"/>
  <c r="AE76" i="27"/>
  <c r="AE76" i="26"/>
  <c r="AE81" i="26"/>
  <c r="BL35" i="7"/>
  <c r="BN121" i="7"/>
  <c r="BN78" i="7"/>
  <c r="AW27" i="7" l="1"/>
  <c r="AV28" i="7"/>
  <c r="AV29" i="7" s="1"/>
  <c r="AV37" i="7" s="1"/>
  <c r="AV38" i="7" s="1"/>
  <c r="AV39" i="7" s="1"/>
  <c r="AV41" i="7" s="1"/>
  <c r="AV43" i="7" s="1"/>
  <c r="AE151" i="5"/>
  <c r="AE152" i="5" s="1"/>
  <c r="AE154" i="5" s="1"/>
  <c r="AE159" i="5"/>
  <c r="AE160" i="5"/>
  <c r="AE161" i="5" s="1"/>
  <c r="AC170" i="5"/>
  <c r="AC171" i="5" s="1"/>
  <c r="AC166" i="5"/>
  <c r="AC165" i="5"/>
  <c r="AI116" i="5"/>
  <c r="AH117" i="5"/>
  <c r="AH118" i="5" s="1"/>
  <c r="AH126" i="5" s="1"/>
  <c r="AH127" i="5" s="1"/>
  <c r="AH128" i="5" s="1"/>
  <c r="AD162" i="5"/>
  <c r="AD164" i="5"/>
  <c r="AF81" i="26"/>
  <c r="AF76" i="26"/>
  <c r="AF168" i="5"/>
  <c r="AF169" i="5" s="1"/>
  <c r="AF149" i="5"/>
  <c r="AF156" i="5"/>
  <c r="AF144" i="5"/>
  <c r="AG64" i="26"/>
  <c r="AG70" i="26" s="1"/>
  <c r="AG132" i="5"/>
  <c r="AG138" i="5" s="1"/>
  <c r="AG64" i="27"/>
  <c r="AG70" i="27" s="1"/>
  <c r="AF81" i="27"/>
  <c r="AF76" i="27"/>
  <c r="BM35" i="7"/>
  <c r="BO78" i="7"/>
  <c r="BO121" i="7"/>
  <c r="AX27" i="7" l="1"/>
  <c r="AW28" i="7"/>
  <c r="AW29" i="7" s="1"/>
  <c r="AW37" i="7" s="1"/>
  <c r="AW38" i="7" s="1"/>
  <c r="AW39" i="7" s="1"/>
  <c r="AW41" i="7" s="1"/>
  <c r="AW43" i="7" s="1"/>
  <c r="AE164" i="5"/>
  <c r="AE170" i="5" s="1"/>
  <c r="AE171" i="5" s="1"/>
  <c r="AE162" i="5"/>
  <c r="AG76" i="27"/>
  <c r="AG81" i="27"/>
  <c r="AG149" i="5"/>
  <c r="AG144" i="5"/>
  <c r="AG168" i="5"/>
  <c r="AG169" i="5" s="1"/>
  <c r="AG156" i="5"/>
  <c r="AG76" i="26"/>
  <c r="AG81" i="26"/>
  <c r="AD166" i="5"/>
  <c r="AD165" i="5"/>
  <c r="AD170" i="5"/>
  <c r="AD171" i="5" s="1"/>
  <c r="AJ116" i="5"/>
  <c r="AI117" i="5"/>
  <c r="AI118" i="5" s="1"/>
  <c r="AI126" i="5" s="1"/>
  <c r="AI127" i="5" s="1"/>
  <c r="AI128" i="5" s="1"/>
  <c r="AF151" i="5"/>
  <c r="AF152" i="5" s="1"/>
  <c r="AF154" i="5" s="1"/>
  <c r="AF160" i="5"/>
  <c r="AF161" i="5" s="1"/>
  <c r="AF159" i="5"/>
  <c r="AH64" i="26"/>
  <c r="AH70" i="26" s="1"/>
  <c r="AH64" i="27"/>
  <c r="AH70" i="27" s="1"/>
  <c r="AH132" i="5"/>
  <c r="AH138" i="5" s="1"/>
  <c r="BN35" i="7"/>
  <c r="BP78" i="7"/>
  <c r="BP121" i="7"/>
  <c r="AY27" i="7" l="1"/>
  <c r="AX28" i="7"/>
  <c r="AX29" i="7" s="1"/>
  <c r="AX37" i="7" s="1"/>
  <c r="AX38" i="7" s="1"/>
  <c r="AX39" i="7" s="1"/>
  <c r="AX41" i="7" s="1"/>
  <c r="AX43" i="7" s="1"/>
  <c r="AE166" i="5"/>
  <c r="AE165" i="5"/>
  <c r="AG151" i="5"/>
  <c r="AG152" i="5" s="1"/>
  <c r="AG154" i="5" s="1"/>
  <c r="AH144" i="5"/>
  <c r="AH168" i="5"/>
  <c r="AH169" i="5" s="1"/>
  <c r="AH149" i="5"/>
  <c r="AH156" i="5"/>
  <c r="AH81" i="27"/>
  <c r="AH76" i="27"/>
  <c r="AG160" i="5"/>
  <c r="AG161" i="5" s="1"/>
  <c r="AG159" i="5"/>
  <c r="AF162" i="5"/>
  <c r="AF164" i="5"/>
  <c r="AH76" i="26"/>
  <c r="AH81" i="26"/>
  <c r="AI64" i="27"/>
  <c r="AI70" i="27" s="1"/>
  <c r="AI132" i="5"/>
  <c r="AI138" i="5" s="1"/>
  <c r="AI64" i="26"/>
  <c r="AI70" i="26" s="1"/>
  <c r="AK116" i="5"/>
  <c r="AJ117" i="5"/>
  <c r="AJ118" i="5" s="1"/>
  <c r="AJ126" i="5" s="1"/>
  <c r="AJ127" i="5" s="1"/>
  <c r="AJ128" i="5" s="1"/>
  <c r="BO35" i="7"/>
  <c r="BQ121" i="7"/>
  <c r="BQ78" i="7"/>
  <c r="AY28" i="7" l="1"/>
  <c r="AY29" i="7" s="1"/>
  <c r="AY37" i="7" s="1"/>
  <c r="AY38" i="7" s="1"/>
  <c r="AY39" i="7" s="1"/>
  <c r="AY41" i="7" s="1"/>
  <c r="AY43" i="7" s="1"/>
  <c r="AZ27" i="7"/>
  <c r="AG162" i="5"/>
  <c r="AJ64" i="27"/>
  <c r="AJ70" i="27" s="1"/>
  <c r="AJ64" i="26"/>
  <c r="AJ70" i="26" s="1"/>
  <c r="AJ132" i="5"/>
  <c r="AJ138" i="5" s="1"/>
  <c r="AF170" i="5"/>
  <c r="AF171" i="5" s="1"/>
  <c r="AF166" i="5"/>
  <c r="AF165" i="5"/>
  <c r="AH159" i="5"/>
  <c r="AH160" i="5"/>
  <c r="AH161" i="5" s="1"/>
  <c r="AK117" i="5"/>
  <c r="AK118" i="5" s="1"/>
  <c r="AK126" i="5" s="1"/>
  <c r="AK127" i="5" s="1"/>
  <c r="AK128" i="5" s="1"/>
  <c r="AL116" i="5"/>
  <c r="AI149" i="5"/>
  <c r="AI144" i="5"/>
  <c r="AI168" i="5"/>
  <c r="AI169" i="5" s="1"/>
  <c r="AI156" i="5"/>
  <c r="AG164" i="5"/>
  <c r="AI76" i="26"/>
  <c r="AI81" i="26"/>
  <c r="AI76" i="27"/>
  <c r="AI81" i="27"/>
  <c r="AH151" i="5"/>
  <c r="AH152" i="5" s="1"/>
  <c r="AH154" i="5" s="1"/>
  <c r="BP35" i="7"/>
  <c r="BR78" i="7"/>
  <c r="BR121" i="7"/>
  <c r="AZ28" i="7" l="1"/>
  <c r="AZ29" i="7" s="1"/>
  <c r="AZ37" i="7" s="1"/>
  <c r="AZ38" i="7" s="1"/>
  <c r="AZ39" i="7" s="1"/>
  <c r="AZ41" i="7" s="1"/>
  <c r="AZ43" i="7" s="1"/>
  <c r="BA27" i="7"/>
  <c r="AI151" i="5"/>
  <c r="AI152" i="5" s="1"/>
  <c r="AI154" i="5" s="1"/>
  <c r="AG170" i="5"/>
  <c r="AG171" i="5" s="1"/>
  <c r="AG166" i="5"/>
  <c r="AG165" i="5"/>
  <c r="AM116" i="5"/>
  <c r="AL117" i="5"/>
  <c r="AL118" i="5" s="1"/>
  <c r="AL126" i="5" s="1"/>
  <c r="AL127" i="5" s="1"/>
  <c r="AL128" i="5" s="1"/>
  <c r="AJ156" i="5"/>
  <c r="AJ144" i="5"/>
  <c r="AJ168" i="5"/>
  <c r="AJ169" i="5" s="1"/>
  <c r="AJ149" i="5"/>
  <c r="AH162" i="5"/>
  <c r="AH164" i="5"/>
  <c r="AK64" i="27"/>
  <c r="AK70" i="27" s="1"/>
  <c r="AK132" i="5"/>
  <c r="AK138" i="5" s="1"/>
  <c r="AK64" i="26"/>
  <c r="AK70" i="26" s="1"/>
  <c r="AJ76" i="26"/>
  <c r="AJ81" i="26"/>
  <c r="AI159" i="5"/>
  <c r="AI160" i="5"/>
  <c r="AI161" i="5" s="1"/>
  <c r="AJ81" i="27"/>
  <c r="AJ76" i="27"/>
  <c r="BQ35" i="7"/>
  <c r="BS121" i="7"/>
  <c r="BS78" i="7"/>
  <c r="BA28" i="7" l="1"/>
  <c r="BA29" i="7" s="1"/>
  <c r="BA37" i="7" s="1"/>
  <c r="BA38" i="7" s="1"/>
  <c r="BA39" i="7" s="1"/>
  <c r="BA41" i="7" s="1"/>
  <c r="BA43" i="7" s="1"/>
  <c r="BB27" i="7"/>
  <c r="AJ151" i="5"/>
  <c r="AJ152" i="5" s="1"/>
  <c r="AJ154" i="5" s="1"/>
  <c r="AJ160" i="5"/>
  <c r="AJ161" i="5" s="1"/>
  <c r="AJ159" i="5"/>
  <c r="AL132" i="5"/>
  <c r="AL138" i="5" s="1"/>
  <c r="AL64" i="26"/>
  <c r="AL70" i="26" s="1"/>
  <c r="AL64" i="27"/>
  <c r="AL70" i="27" s="1"/>
  <c r="AK149" i="5"/>
  <c r="AK168" i="5"/>
  <c r="AK169" i="5" s="1"/>
  <c r="AK156" i="5"/>
  <c r="AK144" i="5"/>
  <c r="AN116" i="5"/>
  <c r="AM117" i="5"/>
  <c r="AM118" i="5" s="1"/>
  <c r="AM126" i="5" s="1"/>
  <c r="AM127" i="5" s="1"/>
  <c r="AM128" i="5" s="1"/>
  <c r="AK76" i="27"/>
  <c r="AK81" i="27"/>
  <c r="AI162" i="5"/>
  <c r="AH166" i="5"/>
  <c r="AH165" i="5"/>
  <c r="AH170" i="5"/>
  <c r="AH171" i="5" s="1"/>
  <c r="AI164" i="5"/>
  <c r="AK81" i="26"/>
  <c r="AK76" i="26"/>
  <c r="BR35" i="7"/>
  <c r="BT78" i="7"/>
  <c r="BT121" i="7"/>
  <c r="BB28" i="7" l="1"/>
  <c r="BB29" i="7" s="1"/>
  <c r="BB37" i="7" s="1"/>
  <c r="BB38" i="7" s="1"/>
  <c r="BB39" i="7" s="1"/>
  <c r="BB41" i="7" s="1"/>
  <c r="BB43" i="7" s="1"/>
  <c r="BC27" i="7"/>
  <c r="AJ164" i="5"/>
  <c r="AJ170" i="5" s="1"/>
  <c r="AJ171" i="5" s="1"/>
  <c r="AJ162" i="5"/>
  <c r="AI165" i="5"/>
  <c r="AI170" i="5"/>
  <c r="AI171" i="5" s="1"/>
  <c r="AI166" i="5"/>
  <c r="AM132" i="5"/>
  <c r="AM138" i="5" s="1"/>
  <c r="AM64" i="27"/>
  <c r="AM70" i="27" s="1"/>
  <c r="AM64" i="26"/>
  <c r="AM70" i="26" s="1"/>
  <c r="AL81" i="27"/>
  <c r="AL76" i="27"/>
  <c r="AN117" i="5"/>
  <c r="AN118" i="5" s="1"/>
  <c r="AN126" i="5" s="1"/>
  <c r="AN127" i="5" s="1"/>
  <c r="AN128" i="5" s="1"/>
  <c r="AO116" i="5"/>
  <c r="AO117" i="5" s="1"/>
  <c r="AO118" i="5" s="1"/>
  <c r="AO126" i="5" s="1"/>
  <c r="AO127" i="5" s="1"/>
  <c r="AO128" i="5" s="1"/>
  <c r="AL76" i="26"/>
  <c r="AL81" i="26"/>
  <c r="AL168" i="5"/>
  <c r="AL169" i="5" s="1"/>
  <c r="AL149" i="5"/>
  <c r="AL144" i="5"/>
  <c r="AL156" i="5"/>
  <c r="AK151" i="5"/>
  <c r="AK152" i="5" s="1"/>
  <c r="AK154" i="5" s="1"/>
  <c r="AK159" i="5"/>
  <c r="AK160" i="5"/>
  <c r="AK161" i="5" s="1"/>
  <c r="BS35" i="7"/>
  <c r="BU78" i="7"/>
  <c r="BU121" i="7"/>
  <c r="BD27" i="7" l="1"/>
  <c r="BC28" i="7"/>
  <c r="BC29" i="7" s="1"/>
  <c r="BC37" i="7" s="1"/>
  <c r="BC38" i="7" s="1"/>
  <c r="BC39" i="7" s="1"/>
  <c r="BC41" i="7" s="1"/>
  <c r="BC43" i="7" s="1"/>
  <c r="AJ165" i="5"/>
  <c r="AJ166" i="5"/>
  <c r="AL151" i="5"/>
  <c r="AL152" i="5" s="1"/>
  <c r="AL154" i="5" s="1"/>
  <c r="AM168" i="5"/>
  <c r="AM169" i="5" s="1"/>
  <c r="AM144" i="5"/>
  <c r="AM149" i="5"/>
  <c r="AM156" i="5"/>
  <c r="AO64" i="27"/>
  <c r="AO64" i="26"/>
  <c r="AO132" i="5"/>
  <c r="AN64" i="27"/>
  <c r="AN70" i="27" s="1"/>
  <c r="AN132" i="5"/>
  <c r="AN138" i="5" s="1"/>
  <c r="AN64" i="26"/>
  <c r="AN70" i="26" s="1"/>
  <c r="AM76" i="27"/>
  <c r="AM81" i="27"/>
  <c r="AL160" i="5"/>
  <c r="AL161" i="5" s="1"/>
  <c r="AL159" i="5"/>
  <c r="AK162" i="5"/>
  <c r="AK164" i="5"/>
  <c r="AM76" i="26"/>
  <c r="AM81" i="26"/>
  <c r="BT35" i="7"/>
  <c r="BV121" i="7"/>
  <c r="BV78" i="7"/>
  <c r="BD28" i="7" l="1"/>
  <c r="BD29" i="7" s="1"/>
  <c r="BD37" i="7" s="1"/>
  <c r="BD38" i="7" s="1"/>
  <c r="BD39" i="7" s="1"/>
  <c r="BD41" i="7" s="1"/>
  <c r="BD43" i="7" s="1"/>
  <c r="BE27" i="7"/>
  <c r="AL164" i="5"/>
  <c r="AL166" i="5" s="1"/>
  <c r="AL162" i="5"/>
  <c r="AM151" i="5"/>
  <c r="AM152" i="5" s="1"/>
  <c r="AM154" i="5" s="1"/>
  <c r="AN76" i="27"/>
  <c r="AN81" i="27"/>
  <c r="AO81" i="27"/>
  <c r="AM159" i="5"/>
  <c r="AM160" i="5"/>
  <c r="AM161" i="5" s="1"/>
  <c r="AK166" i="5"/>
  <c r="AK170" i="5"/>
  <c r="AK171" i="5" s="1"/>
  <c r="AK165" i="5"/>
  <c r="AN76" i="26"/>
  <c r="AN81" i="26"/>
  <c r="AO81" i="26"/>
  <c r="AO149" i="5"/>
  <c r="AO151" i="5" s="1"/>
  <c r="AO152" i="5" s="1"/>
  <c r="AO154" i="5" s="1"/>
  <c r="AN168" i="5"/>
  <c r="AN169" i="5" s="1"/>
  <c r="AN144" i="5"/>
  <c r="AN149" i="5"/>
  <c r="AN156" i="5"/>
  <c r="BU35" i="7"/>
  <c r="BW121" i="7"/>
  <c r="BW78" i="7"/>
  <c r="BF27" i="7" l="1"/>
  <c r="BE28" i="7"/>
  <c r="BE29" i="7" s="1"/>
  <c r="BE37" i="7" s="1"/>
  <c r="BE38" i="7" s="1"/>
  <c r="BE39" i="7" s="1"/>
  <c r="BE41" i="7" s="1"/>
  <c r="BE43" i="7" s="1"/>
  <c r="AM164" i="5"/>
  <c r="AM170" i="5" s="1"/>
  <c r="AM171" i="5" s="1"/>
  <c r="AL165" i="5"/>
  <c r="AL170" i="5"/>
  <c r="AL171" i="5" s="1"/>
  <c r="AN151" i="5"/>
  <c r="AN152" i="5" s="1"/>
  <c r="AN154" i="5" s="1"/>
  <c r="AN159" i="5"/>
  <c r="AO159" i="5"/>
  <c r="AO162" i="5" s="1"/>
  <c r="AN160" i="5"/>
  <c r="AN161" i="5" s="1"/>
  <c r="AM162" i="5"/>
  <c r="BV35" i="7"/>
  <c r="BX78" i="7"/>
  <c r="BX121" i="7"/>
  <c r="BG27" i="7" l="1"/>
  <c r="BF28" i="7"/>
  <c r="BF29" i="7" s="1"/>
  <c r="BF37" i="7" s="1"/>
  <c r="BF38" i="7" s="1"/>
  <c r="BF39" i="7" s="1"/>
  <c r="BF41" i="7" s="1"/>
  <c r="BF43" i="7" s="1"/>
  <c r="AM166" i="5"/>
  <c r="AM165" i="5"/>
  <c r="AN162" i="5"/>
  <c r="K14" i="5" s="1"/>
  <c r="K16" i="5" s="1"/>
  <c r="K17" i="5" s="1"/>
  <c r="L19" i="5" s="1"/>
  <c r="L9" i="5" s="1"/>
  <c r="B1" i="26" s="1"/>
  <c r="AN164" i="5"/>
  <c r="K11" i="5"/>
  <c r="K12" i="5" s="1"/>
  <c r="BW35" i="7"/>
  <c r="BY78" i="7"/>
  <c r="BY121" i="7"/>
  <c r="BH27" i="7" l="1"/>
  <c r="BG28" i="7"/>
  <c r="BG29" i="7" s="1"/>
  <c r="BG37" i="7" s="1"/>
  <c r="BG38" i="7" s="1"/>
  <c r="BG39" i="7" s="1"/>
  <c r="BG41" i="7" s="1"/>
  <c r="BG43" i="7" s="1"/>
  <c r="D19" i="26"/>
  <c r="AC85" i="26"/>
  <c r="AC19" i="26"/>
  <c r="X85" i="27"/>
  <c r="AI75" i="26"/>
  <c r="AI77" i="26" s="1"/>
  <c r="AI83" i="26" s="1"/>
  <c r="AI84" i="26" s="1"/>
  <c r="C75" i="26"/>
  <c r="C77" i="26" s="1"/>
  <c r="C83" i="26" s="1"/>
  <c r="C84" i="26" s="1"/>
  <c r="B85" i="26"/>
  <c r="H85" i="27"/>
  <c r="W75" i="26"/>
  <c r="W77" i="26" s="1"/>
  <c r="W83" i="26" s="1"/>
  <c r="W84" i="26" s="1"/>
  <c r="O75" i="26"/>
  <c r="O88" i="26" s="1"/>
  <c r="B85" i="27"/>
  <c r="L75" i="26"/>
  <c r="L77" i="26" s="1"/>
  <c r="L83" i="26" s="1"/>
  <c r="L84" i="26" s="1"/>
  <c r="R19" i="26"/>
  <c r="J85" i="26"/>
  <c r="F19" i="26"/>
  <c r="AO85" i="26"/>
  <c r="M19" i="26"/>
  <c r="T75" i="26"/>
  <c r="T77" i="26" s="1"/>
  <c r="T83" i="26" s="1"/>
  <c r="T84" i="26" s="1"/>
  <c r="AH85" i="26"/>
  <c r="AD85" i="26"/>
  <c r="N85" i="26"/>
  <c r="C68" i="7"/>
  <c r="J19" i="26"/>
  <c r="AA75" i="26"/>
  <c r="AA77" i="26" s="1"/>
  <c r="AA83" i="26" s="1"/>
  <c r="AA84" i="26" s="1"/>
  <c r="V19" i="26"/>
  <c r="K85" i="26"/>
  <c r="AG85" i="26"/>
  <c r="AG75" i="26"/>
  <c r="AG77" i="26" s="1"/>
  <c r="AG83" i="26" s="1"/>
  <c r="AG84" i="26" s="1"/>
  <c r="AL85" i="27"/>
  <c r="Z19" i="26"/>
  <c r="T85" i="27"/>
  <c r="AN75" i="26"/>
  <c r="AN77" i="26" s="1"/>
  <c r="AN83" i="26" s="1"/>
  <c r="AN84" i="26" s="1"/>
  <c r="L19" i="26"/>
  <c r="N19" i="26"/>
  <c r="V85" i="26"/>
  <c r="J75" i="26"/>
  <c r="J88" i="26" s="1"/>
  <c r="G85" i="27"/>
  <c r="K75" i="26"/>
  <c r="K88" i="26" s="1"/>
  <c r="AI85" i="27"/>
  <c r="AH19" i="26"/>
  <c r="C85" i="27"/>
  <c r="AH75" i="26"/>
  <c r="AH88" i="26" s="1"/>
  <c r="AF19" i="26"/>
  <c r="AI85" i="26"/>
  <c r="J85" i="27"/>
  <c r="F75" i="26"/>
  <c r="F77" i="26" s="1"/>
  <c r="F83" i="26" s="1"/>
  <c r="F84" i="26" s="1"/>
  <c r="M85" i="26"/>
  <c r="AJ85" i="26"/>
  <c r="N75" i="26"/>
  <c r="N88" i="26" s="1"/>
  <c r="F23" i="26"/>
  <c r="AJ39" i="26" s="1"/>
  <c r="AJ40" i="26" s="1"/>
  <c r="AG85" i="27"/>
  <c r="AB75" i="26"/>
  <c r="AB77" i="26" s="1"/>
  <c r="AB83" i="26" s="1"/>
  <c r="AB84" i="26" s="1"/>
  <c r="H19" i="26"/>
  <c r="H75" i="26"/>
  <c r="H77" i="26" s="1"/>
  <c r="H83" i="26" s="1"/>
  <c r="H84" i="26" s="1"/>
  <c r="V85" i="27"/>
  <c r="Z85" i="27"/>
  <c r="AM19" i="26"/>
  <c r="G85" i="26"/>
  <c r="AC75" i="26"/>
  <c r="AC77" i="26" s="1"/>
  <c r="AC83" i="26" s="1"/>
  <c r="AC84" i="26" s="1"/>
  <c r="L85" i="26"/>
  <c r="AD85" i="27"/>
  <c r="I19" i="26"/>
  <c r="AF85" i="26"/>
  <c r="AF85" i="27"/>
  <c r="Y85" i="26"/>
  <c r="C85" i="26"/>
  <c r="X75" i="26"/>
  <c r="X88" i="26" s="1"/>
  <c r="AL19" i="26"/>
  <c r="O85" i="26"/>
  <c r="AM75" i="26"/>
  <c r="AM88" i="26" s="1"/>
  <c r="U85" i="27"/>
  <c r="G19" i="26"/>
  <c r="R85" i="26"/>
  <c r="M85" i="27"/>
  <c r="S19" i="26"/>
  <c r="AB19" i="26"/>
  <c r="L85" i="27"/>
  <c r="AN85" i="26"/>
  <c r="Q85" i="26"/>
  <c r="AE19" i="26"/>
  <c r="AK75" i="26"/>
  <c r="AK77" i="26" s="1"/>
  <c r="AK83" i="26" s="1"/>
  <c r="AK84" i="26" s="1"/>
  <c r="AJ85" i="27"/>
  <c r="AG19" i="26"/>
  <c r="Y19" i="26"/>
  <c r="I85" i="26"/>
  <c r="S75" i="26"/>
  <c r="S77" i="26" s="1"/>
  <c r="S83" i="26" s="1"/>
  <c r="S84" i="26" s="1"/>
  <c r="AA85" i="27"/>
  <c r="AM85" i="27"/>
  <c r="AD19" i="26"/>
  <c r="M75" i="26"/>
  <c r="M77" i="26" s="1"/>
  <c r="M83" i="26" s="1"/>
  <c r="M84" i="26" s="1"/>
  <c r="AO75" i="26"/>
  <c r="AO77" i="26" s="1"/>
  <c r="AO83" i="26" s="1"/>
  <c r="AO84" i="26" s="1"/>
  <c r="AA19" i="26"/>
  <c r="X19" i="26"/>
  <c r="O85" i="27"/>
  <c r="B75" i="26"/>
  <c r="B88" i="26" s="1"/>
  <c r="AK19" i="26"/>
  <c r="U19" i="26"/>
  <c r="Y85" i="27"/>
  <c r="B19" i="26"/>
  <c r="W85" i="26"/>
  <c r="K19" i="26"/>
  <c r="W85" i="27"/>
  <c r="AM85" i="26"/>
  <c r="Z75" i="26"/>
  <c r="Z77" i="26" s="1"/>
  <c r="Z83" i="26" s="1"/>
  <c r="Z84" i="26" s="1"/>
  <c r="AE75" i="26"/>
  <c r="AE77" i="26" s="1"/>
  <c r="AE83" i="26" s="1"/>
  <c r="AE84" i="26" s="1"/>
  <c r="R85" i="27"/>
  <c r="K85" i="27"/>
  <c r="AN19" i="26"/>
  <c r="AK85" i="27"/>
  <c r="AD75" i="26"/>
  <c r="AD88" i="26" s="1"/>
  <c r="E85" i="26"/>
  <c r="F85" i="27"/>
  <c r="AI19" i="26"/>
  <c r="W19" i="26"/>
  <c r="I85" i="27"/>
  <c r="AN85" i="27"/>
  <c r="AJ19" i="26"/>
  <c r="N85" i="27"/>
  <c r="D75" i="26"/>
  <c r="D77" i="26" s="1"/>
  <c r="D83" i="26" s="1"/>
  <c r="D84" i="26" s="1"/>
  <c r="D85" i="27"/>
  <c r="S85" i="27"/>
  <c r="P19" i="26"/>
  <c r="I75" i="26"/>
  <c r="I88" i="26" s="1"/>
  <c r="H85" i="26"/>
  <c r="V75" i="26"/>
  <c r="V88" i="26" s="1"/>
  <c r="AL75" i="26"/>
  <c r="AL88" i="26" s="1"/>
  <c r="E85" i="27"/>
  <c r="Q85" i="27"/>
  <c r="D85" i="26"/>
  <c r="R75" i="26"/>
  <c r="R88" i="26" s="1"/>
  <c r="O19" i="26"/>
  <c r="AO85" i="27"/>
  <c r="Z85" i="26"/>
  <c r="AO19" i="26"/>
  <c r="AE85" i="27"/>
  <c r="AA85" i="26"/>
  <c r="U85" i="26"/>
  <c r="E19" i="26"/>
  <c r="F85" i="26"/>
  <c r="AB85" i="26"/>
  <c r="AE85" i="26"/>
  <c r="Q75" i="26"/>
  <c r="Q77" i="26" s="1"/>
  <c r="Q83" i="26" s="1"/>
  <c r="Q84" i="26" s="1"/>
  <c r="C19" i="26"/>
  <c r="T85" i="26"/>
  <c r="AF75" i="26"/>
  <c r="AF88" i="26" s="1"/>
  <c r="G75" i="26"/>
  <c r="G88" i="26" s="1"/>
  <c r="AH85" i="27"/>
  <c r="AJ75" i="26"/>
  <c r="AJ88" i="26" s="1"/>
  <c r="S85" i="26"/>
  <c r="AB85" i="27"/>
  <c r="Y75" i="26"/>
  <c r="Y88" i="26" s="1"/>
  <c r="U75" i="26"/>
  <c r="U77" i="26" s="1"/>
  <c r="U83" i="26" s="1"/>
  <c r="U84" i="26" s="1"/>
  <c r="AL85" i="26"/>
  <c r="AK85" i="26"/>
  <c r="T19" i="26"/>
  <c r="P85" i="26"/>
  <c r="P75" i="26"/>
  <c r="P88" i="26" s="1"/>
  <c r="AC85" i="27"/>
  <c r="Q19" i="26"/>
  <c r="E75" i="26"/>
  <c r="E88" i="26" s="1"/>
  <c r="P85" i="27"/>
  <c r="X85" i="26"/>
  <c r="AN166" i="5"/>
  <c r="AN165" i="5"/>
  <c r="AN170" i="5"/>
  <c r="AN171" i="5" s="1"/>
  <c r="AO164" i="5"/>
  <c r="BX35" i="7"/>
  <c r="BZ78" i="7"/>
  <c r="BZ121" i="7"/>
  <c r="X77" i="26" l="1"/>
  <c r="X83" i="26" s="1"/>
  <c r="X84" i="26" s="1"/>
  <c r="BI27" i="7"/>
  <c r="BH28" i="7"/>
  <c r="BH29" i="7" s="1"/>
  <c r="BH37" i="7" s="1"/>
  <c r="BH38" i="7" s="1"/>
  <c r="BH39" i="7" s="1"/>
  <c r="BH41" i="7" s="1"/>
  <c r="J77" i="26"/>
  <c r="J83" i="26" s="1"/>
  <c r="J84" i="26" s="1"/>
  <c r="AG88" i="26"/>
  <c r="AG92" i="26" s="1"/>
  <c r="AG93" i="26" s="1"/>
  <c r="AK39" i="26"/>
  <c r="AK40" i="26" s="1"/>
  <c r="W39" i="26"/>
  <c r="W40" i="26" s="1"/>
  <c r="L39" i="26"/>
  <c r="L40" i="26" s="1"/>
  <c r="AF39" i="26"/>
  <c r="AF40" i="26" s="1"/>
  <c r="T88" i="26"/>
  <c r="T92" i="26" s="1"/>
  <c r="T93" i="26" s="1"/>
  <c r="AM39" i="26"/>
  <c r="AM40" i="26" s="1"/>
  <c r="AC86" i="26"/>
  <c r="O77" i="26"/>
  <c r="O83" i="26" s="1"/>
  <c r="O84" i="26" s="1"/>
  <c r="L88" i="26"/>
  <c r="L91" i="26" s="1"/>
  <c r="AB88" i="26"/>
  <c r="AB92" i="26" s="1"/>
  <c r="AB93" i="26" s="1"/>
  <c r="AE88" i="26"/>
  <c r="AE92" i="26" s="1"/>
  <c r="AE93" i="26" s="1"/>
  <c r="N77" i="26"/>
  <c r="N83" i="26" s="1"/>
  <c r="N84" i="26" s="1"/>
  <c r="I77" i="26"/>
  <c r="I83" i="26" s="1"/>
  <c r="I84" i="26" s="1"/>
  <c r="AK88" i="26"/>
  <c r="AK91" i="26" s="1"/>
  <c r="AC88" i="26"/>
  <c r="AF77" i="26"/>
  <c r="AF83" i="26" s="1"/>
  <c r="AF84" i="26" s="1"/>
  <c r="AG86" i="26"/>
  <c r="L86" i="26"/>
  <c r="Q68" i="7"/>
  <c r="Q69" i="7" s="1"/>
  <c r="AL68" i="7"/>
  <c r="AL69" i="7" s="1"/>
  <c r="AN68" i="7"/>
  <c r="AN69" i="7" s="1"/>
  <c r="AG68" i="7"/>
  <c r="AG69" i="7" s="1"/>
  <c r="AO68" i="7"/>
  <c r="AO69" i="7" s="1"/>
  <c r="AI68" i="7"/>
  <c r="AI69" i="7" s="1"/>
  <c r="AM68" i="7"/>
  <c r="AM69" i="7" s="1"/>
  <c r="AP68" i="7"/>
  <c r="AP69" i="7" s="1"/>
  <c r="AK68" i="7"/>
  <c r="AK69" i="7" s="1"/>
  <c r="AH68" i="7"/>
  <c r="AH69" i="7" s="1"/>
  <c r="AJ68" i="7"/>
  <c r="AJ69" i="7" s="1"/>
  <c r="P39" i="26"/>
  <c r="P40" i="26" s="1"/>
  <c r="R39" i="26"/>
  <c r="R40" i="26" s="1"/>
  <c r="AI39" i="26"/>
  <c r="AI40" i="26" s="1"/>
  <c r="N39" i="26"/>
  <c r="N40" i="26" s="1"/>
  <c r="AD39" i="26"/>
  <c r="AD40" i="26" s="1"/>
  <c r="AO39" i="26"/>
  <c r="AO40" i="26" s="1"/>
  <c r="C86" i="26"/>
  <c r="M88" i="26"/>
  <c r="K39" i="26"/>
  <c r="K40" i="26" s="1"/>
  <c r="H39" i="26"/>
  <c r="H40" i="26" s="1"/>
  <c r="B39" i="26"/>
  <c r="B40" i="26" s="1"/>
  <c r="D39" i="26"/>
  <c r="D40" i="26" s="1"/>
  <c r="AM77" i="26"/>
  <c r="AM83" i="26" s="1"/>
  <c r="AM84" i="26" s="1"/>
  <c r="G39" i="26"/>
  <c r="G40" i="26" s="1"/>
  <c r="AN39" i="26"/>
  <c r="AN40" i="26" s="1"/>
  <c r="AG39" i="26"/>
  <c r="AG40" i="26" s="1"/>
  <c r="X39" i="26"/>
  <c r="X40" i="26" s="1"/>
  <c r="J39" i="26"/>
  <c r="J40" i="26" s="1"/>
  <c r="AI86" i="26"/>
  <c r="AI88" i="26"/>
  <c r="AJ91" i="26" s="1"/>
  <c r="Z68" i="7"/>
  <c r="Z69" i="7" s="1"/>
  <c r="AJ77" i="26"/>
  <c r="AJ83" i="26" s="1"/>
  <c r="AJ84" i="26" s="1"/>
  <c r="R77" i="26"/>
  <c r="R83" i="26" s="1"/>
  <c r="R84" i="26" s="1"/>
  <c r="R86" i="26" s="1"/>
  <c r="AB86" i="26"/>
  <c r="AE86" i="26"/>
  <c r="D86" i="26"/>
  <c r="Z88" i="26"/>
  <c r="Z92" i="26" s="1"/>
  <c r="Z93" i="26" s="1"/>
  <c r="P77" i="26"/>
  <c r="P83" i="26" s="1"/>
  <c r="P84" i="26" s="1"/>
  <c r="P86" i="26" s="1"/>
  <c r="S86" i="26"/>
  <c r="H86" i="26"/>
  <c r="F86" i="26"/>
  <c r="V77" i="26"/>
  <c r="V83" i="26" s="1"/>
  <c r="V84" i="26" s="1"/>
  <c r="V86" i="26" s="1"/>
  <c r="W86" i="26"/>
  <c r="M68" i="7"/>
  <c r="M69" i="7" s="1"/>
  <c r="U86" i="26"/>
  <c r="Z86" i="26"/>
  <c r="AA86" i="26"/>
  <c r="AO86" i="26"/>
  <c r="AB68" i="7"/>
  <c r="AB69" i="7" s="1"/>
  <c r="X68" i="7"/>
  <c r="X69" i="7" s="1"/>
  <c r="W88" i="26"/>
  <c r="W91" i="26" s="1"/>
  <c r="W68" i="7"/>
  <c r="W69" i="7" s="1"/>
  <c r="T86" i="26"/>
  <c r="F68" i="7"/>
  <c r="F69" i="7" s="1"/>
  <c r="D68" i="7"/>
  <c r="D69" i="7" s="1"/>
  <c r="U88" i="26"/>
  <c r="U92" i="26" s="1"/>
  <c r="U93" i="26" s="1"/>
  <c r="AA88" i="26"/>
  <c r="AA92" i="26" s="1"/>
  <c r="AA93" i="26" s="1"/>
  <c r="AN88" i="26"/>
  <c r="AN92" i="26" s="1"/>
  <c r="AN93" i="26" s="1"/>
  <c r="E77" i="26"/>
  <c r="E83" i="26" s="1"/>
  <c r="E84" i="26" s="1"/>
  <c r="O68" i="7"/>
  <c r="O69" i="7" s="1"/>
  <c r="S68" i="7"/>
  <c r="S69" i="7" s="1"/>
  <c r="C85" i="7"/>
  <c r="K77" i="26"/>
  <c r="K83" i="26" s="1"/>
  <c r="K84" i="26" s="1"/>
  <c r="K86" i="26" s="1"/>
  <c r="P68" i="7"/>
  <c r="P69" i="7" s="1"/>
  <c r="U68" i="7"/>
  <c r="U69" i="7" s="1"/>
  <c r="C69" i="7"/>
  <c r="J68" i="7"/>
  <c r="J69" i="7" s="1"/>
  <c r="AL77" i="26"/>
  <c r="AL83" i="26" s="1"/>
  <c r="AL84" i="26" s="1"/>
  <c r="AL86" i="26" s="1"/>
  <c r="H88" i="26"/>
  <c r="H91" i="26" s="1"/>
  <c r="C88" i="26"/>
  <c r="C91" i="26" s="1"/>
  <c r="I68" i="7"/>
  <c r="I69" i="7" s="1"/>
  <c r="T68" i="7"/>
  <c r="T69" i="7" s="1"/>
  <c r="L68" i="7"/>
  <c r="L69" i="7" s="1"/>
  <c r="E68" i="7"/>
  <c r="E69" i="7" s="1"/>
  <c r="S88" i="26"/>
  <c r="S92" i="26" s="1"/>
  <c r="S93" i="26" s="1"/>
  <c r="Q88" i="26"/>
  <c r="Q92" i="26" s="1"/>
  <c r="Q93" i="26" s="1"/>
  <c r="H68" i="7"/>
  <c r="H69" i="7" s="1"/>
  <c r="G68" i="7"/>
  <c r="G69" i="7" s="1"/>
  <c r="AF68" i="7"/>
  <c r="AF69" i="7" s="1"/>
  <c r="F88" i="26"/>
  <c r="F92" i="26" s="1"/>
  <c r="F93" i="26" s="1"/>
  <c r="M86" i="26"/>
  <c r="E1" i="26"/>
  <c r="L10" i="5" s="1"/>
  <c r="AA68" i="7"/>
  <c r="AA69" i="7" s="1"/>
  <c r="Y68" i="7"/>
  <c r="Y69" i="7" s="1"/>
  <c r="V68" i="7"/>
  <c r="V69" i="7" s="1"/>
  <c r="AC68" i="7"/>
  <c r="AC69" i="7" s="1"/>
  <c r="K68" i="7"/>
  <c r="K69" i="7" s="1"/>
  <c r="N68" i="7"/>
  <c r="N69" i="7" s="1"/>
  <c r="AD77" i="26"/>
  <c r="AD83" i="26" s="1"/>
  <c r="AD84" i="26" s="1"/>
  <c r="AD86" i="26" s="1"/>
  <c r="AN86" i="26"/>
  <c r="G77" i="26"/>
  <c r="G83" i="26" s="1"/>
  <c r="G84" i="26" s="1"/>
  <c r="G86" i="26" s="1"/>
  <c r="R68" i="7"/>
  <c r="R69" i="7" s="1"/>
  <c r="AD68" i="7"/>
  <c r="AD69" i="7" s="1"/>
  <c r="AE68" i="7"/>
  <c r="AE69" i="7" s="1"/>
  <c r="B77" i="26"/>
  <c r="B83" i="26" s="1"/>
  <c r="B84" i="26" s="1"/>
  <c r="B86" i="26" s="1"/>
  <c r="E5" i="26" s="1"/>
  <c r="L13" i="5" s="1"/>
  <c r="AH77" i="26"/>
  <c r="AH83" i="26" s="1"/>
  <c r="AH84" i="26" s="1"/>
  <c r="AH86" i="26" s="1"/>
  <c r="AC39" i="26"/>
  <c r="AC40" i="26" s="1"/>
  <c r="V39" i="26"/>
  <c r="V40" i="26" s="1"/>
  <c r="AH39" i="26"/>
  <c r="AH40" i="26" s="1"/>
  <c r="I39" i="26"/>
  <c r="I40" i="26" s="1"/>
  <c r="S39" i="26"/>
  <c r="S40" i="26" s="1"/>
  <c r="Y77" i="26"/>
  <c r="Y83" i="26" s="1"/>
  <c r="Y84" i="26" s="1"/>
  <c r="Y86" i="26" s="1"/>
  <c r="Q86" i="26"/>
  <c r="D88" i="26"/>
  <c r="E91" i="26" s="1"/>
  <c r="Y39" i="26"/>
  <c r="Y40" i="26" s="1"/>
  <c r="AB39" i="26"/>
  <c r="AB40" i="26" s="1"/>
  <c r="Z39" i="26"/>
  <c r="Z40" i="26" s="1"/>
  <c r="AE39" i="26"/>
  <c r="AE40" i="26" s="1"/>
  <c r="AA39" i="26"/>
  <c r="AA40" i="26" s="1"/>
  <c r="C39" i="26"/>
  <c r="C40" i="26" s="1"/>
  <c r="Q39" i="26"/>
  <c r="Q40" i="26" s="1"/>
  <c r="U39" i="26"/>
  <c r="U40" i="26" s="1"/>
  <c r="O39" i="26"/>
  <c r="O40" i="26" s="1"/>
  <c r="E39" i="26"/>
  <c r="E40" i="26" s="1"/>
  <c r="AK86" i="26"/>
  <c r="F39" i="26"/>
  <c r="F40" i="26" s="1"/>
  <c r="T39" i="26"/>
  <c r="T40" i="26" s="1"/>
  <c r="AL39" i="26"/>
  <c r="AL40" i="26" s="1"/>
  <c r="M39" i="26"/>
  <c r="M40" i="26" s="1"/>
  <c r="AD92" i="26"/>
  <c r="AD93" i="26" s="1"/>
  <c r="AL92" i="26"/>
  <c r="AL93" i="26" s="1"/>
  <c r="B91" i="26"/>
  <c r="B92" i="26"/>
  <c r="B93" i="26" s="1"/>
  <c r="AH92" i="26"/>
  <c r="AH93" i="26" s="1"/>
  <c r="Y92" i="26"/>
  <c r="Y93" i="26" s="1"/>
  <c r="Y91" i="26"/>
  <c r="V92" i="26"/>
  <c r="V93" i="26" s="1"/>
  <c r="X92" i="26"/>
  <c r="X93" i="26" s="1"/>
  <c r="AO166" i="5"/>
  <c r="AO165" i="5"/>
  <c r="AO170" i="5"/>
  <c r="AO171" i="5" s="1"/>
  <c r="AF92" i="26"/>
  <c r="AF93" i="26" s="1"/>
  <c r="P92" i="26"/>
  <c r="P93" i="26" s="1"/>
  <c r="P91" i="26"/>
  <c r="AM91" i="26"/>
  <c r="AM92" i="26"/>
  <c r="AM93" i="26" s="1"/>
  <c r="I92" i="26"/>
  <c r="I93" i="26" s="1"/>
  <c r="G92" i="26"/>
  <c r="G93" i="26" s="1"/>
  <c r="E92" i="26"/>
  <c r="E93" i="26" s="1"/>
  <c r="R92" i="26"/>
  <c r="R93" i="26" s="1"/>
  <c r="O92" i="26"/>
  <c r="O93" i="26" s="1"/>
  <c r="O91" i="26"/>
  <c r="J92" i="26"/>
  <c r="J93" i="26" s="1"/>
  <c r="J91" i="26"/>
  <c r="K91" i="26"/>
  <c r="K92" i="26"/>
  <c r="K93" i="26" s="1"/>
  <c r="AJ92" i="26"/>
  <c r="AJ93" i="26" s="1"/>
  <c r="N92" i="26"/>
  <c r="N93" i="26" s="1"/>
  <c r="BY35" i="7"/>
  <c r="CA121" i="7"/>
  <c r="CA78" i="7"/>
  <c r="X86" i="26" l="1"/>
  <c r="BH43" i="7"/>
  <c r="BJ27" i="7"/>
  <c r="BI28" i="7"/>
  <c r="BI29" i="7" s="1"/>
  <c r="BI37" i="7" s="1"/>
  <c r="BI38" i="7" s="1"/>
  <c r="BI39" i="7" s="1"/>
  <c r="BI41" i="7" s="1"/>
  <c r="BI43" i="7" s="1"/>
  <c r="J86" i="26"/>
  <c r="J94" i="26" s="1"/>
  <c r="AG91" i="26"/>
  <c r="AG94" i="26" s="1"/>
  <c r="AH91" i="26"/>
  <c r="AH94" i="26" s="1"/>
  <c r="AC91" i="26"/>
  <c r="AK92" i="26"/>
  <c r="AK93" i="26" s="1"/>
  <c r="L92" i="26"/>
  <c r="L93" i="26" s="1"/>
  <c r="O86" i="26"/>
  <c r="O94" i="26" s="1"/>
  <c r="AF91" i="26"/>
  <c r="AE91" i="26"/>
  <c r="AE94" i="26" s="1"/>
  <c r="AL91" i="26"/>
  <c r="AL94" i="26" s="1"/>
  <c r="M91" i="26"/>
  <c r="AC92" i="26"/>
  <c r="AC93" i="26" s="1"/>
  <c r="I86" i="26"/>
  <c r="N86" i="26"/>
  <c r="AB91" i="26"/>
  <c r="AB94" i="26" s="1"/>
  <c r="AD91" i="26"/>
  <c r="AD94" i="26" s="1"/>
  <c r="AI91" i="26"/>
  <c r="AF86" i="26"/>
  <c r="AO91" i="26"/>
  <c r="AO94" i="26" s="1"/>
  <c r="AN91" i="26"/>
  <c r="AN94" i="26" s="1"/>
  <c r="AI92" i="26"/>
  <c r="AI93" i="26" s="1"/>
  <c r="M92" i="26"/>
  <c r="M93" i="26" s="1"/>
  <c r="N91" i="26"/>
  <c r="Q91" i="26"/>
  <c r="Q94" i="26" s="1"/>
  <c r="AM86" i="26"/>
  <c r="AM94" i="26" s="1"/>
  <c r="D85" i="7"/>
  <c r="E85" i="7" s="1"/>
  <c r="F85" i="7" s="1"/>
  <c r="G85" i="7" s="1"/>
  <c r="H85" i="7" s="1"/>
  <c r="I85" i="7" s="1"/>
  <c r="J85" i="7" s="1"/>
  <c r="K85" i="7" s="1"/>
  <c r="L85" i="7" s="1"/>
  <c r="M85" i="7" s="1"/>
  <c r="N85" i="7" s="1"/>
  <c r="O85" i="7" s="1"/>
  <c r="P85" i="7" s="1"/>
  <c r="Q85" i="7" s="1"/>
  <c r="R85" i="7" s="1"/>
  <c r="S85" i="7" s="1"/>
  <c r="T85" i="7" s="1"/>
  <c r="U85" i="7" s="1"/>
  <c r="V85" i="7" s="1"/>
  <c r="W85" i="7" s="1"/>
  <c r="X85" i="7" s="1"/>
  <c r="Y85" i="7" s="1"/>
  <c r="Z85" i="7" s="1"/>
  <c r="AA85" i="7" s="1"/>
  <c r="AB85" i="7" s="1"/>
  <c r="AC85" i="7" s="1"/>
  <c r="AD85" i="7" s="1"/>
  <c r="AE85" i="7" s="1"/>
  <c r="AF85" i="7" s="1"/>
  <c r="AG85" i="7" s="1"/>
  <c r="AH85" i="7" s="1"/>
  <c r="AI85" i="7" s="1"/>
  <c r="AJ85" i="7" s="1"/>
  <c r="AK85" i="7" s="1"/>
  <c r="AL85" i="7" s="1"/>
  <c r="AM85" i="7" s="1"/>
  <c r="AN85" i="7" s="1"/>
  <c r="AO85" i="7" s="1"/>
  <c r="AP85" i="7" s="1"/>
  <c r="AQ85" i="7" s="1"/>
  <c r="AR85" i="7" s="1"/>
  <c r="AS85" i="7" s="1"/>
  <c r="AT85" i="7" s="1"/>
  <c r="AU85" i="7" s="1"/>
  <c r="AV85" i="7" s="1"/>
  <c r="AW85" i="7" s="1"/>
  <c r="AX85" i="7" s="1"/>
  <c r="AY85" i="7" s="1"/>
  <c r="AZ85" i="7" s="1"/>
  <c r="BA85" i="7" s="1"/>
  <c r="BB85" i="7" s="1"/>
  <c r="BC85" i="7" s="1"/>
  <c r="BD85" i="7" s="1"/>
  <c r="BE85" i="7" s="1"/>
  <c r="BF85" i="7" s="1"/>
  <c r="BG85" i="7" s="1"/>
  <c r="BH85" i="7" s="1"/>
  <c r="BI85" i="7" s="1"/>
  <c r="BJ85" i="7" s="1"/>
  <c r="BK85" i="7" s="1"/>
  <c r="BL85" i="7" s="1"/>
  <c r="BM85" i="7" s="1"/>
  <c r="BN85" i="7" s="1"/>
  <c r="BO85" i="7" s="1"/>
  <c r="BP85" i="7" s="1"/>
  <c r="BQ85" i="7" s="1"/>
  <c r="BR85" i="7" s="1"/>
  <c r="AJ86" i="26"/>
  <c r="AJ94" i="26" s="1"/>
  <c r="X91" i="26"/>
  <c r="G91" i="26"/>
  <c r="G94" i="26" s="1"/>
  <c r="V91" i="26"/>
  <c r="V94" i="26" s="1"/>
  <c r="Z91" i="26"/>
  <c r="Z94" i="26" s="1"/>
  <c r="P94" i="26"/>
  <c r="D92" i="26"/>
  <c r="D93" i="26" s="1"/>
  <c r="W92" i="26"/>
  <c r="W93" i="26" s="1"/>
  <c r="U91" i="26"/>
  <c r="U94" i="26" s="1"/>
  <c r="C92" i="26"/>
  <c r="C93" i="26" s="1"/>
  <c r="R91" i="26"/>
  <c r="R94" i="26" s="1"/>
  <c r="I91" i="26"/>
  <c r="H92" i="26"/>
  <c r="H93" i="26" s="1"/>
  <c r="AA91" i="26"/>
  <c r="AA94" i="26" s="1"/>
  <c r="F91" i="26"/>
  <c r="F94" i="26" s="1"/>
  <c r="D91" i="26"/>
  <c r="E86" i="26"/>
  <c r="F24" i="26"/>
  <c r="F26" i="26" s="1"/>
  <c r="AO43" i="26" s="1"/>
  <c r="AO44" i="26" s="1"/>
  <c r="B70" i="7"/>
  <c r="C57" i="7" s="1"/>
  <c r="S91" i="26"/>
  <c r="S94" i="26" s="1"/>
  <c r="T91" i="26"/>
  <c r="T94" i="26" s="1"/>
  <c r="Y94" i="26"/>
  <c r="B94" i="26"/>
  <c r="K94" i="26"/>
  <c r="BZ35" i="7"/>
  <c r="X94" i="26" l="1"/>
  <c r="BK27" i="7"/>
  <c r="BJ28" i="7"/>
  <c r="BJ29" i="7" s="1"/>
  <c r="BJ37" i="7" s="1"/>
  <c r="BJ38" i="7" s="1"/>
  <c r="BJ39" i="7" s="1"/>
  <c r="BJ41" i="7" s="1"/>
  <c r="L94" i="26"/>
  <c r="AK94" i="26"/>
  <c r="AF94" i="26"/>
  <c r="AC94" i="26"/>
  <c r="N94" i="26"/>
  <c r="I94" i="26"/>
  <c r="M94" i="26"/>
  <c r="E2" i="26"/>
  <c r="E3" i="26" s="1"/>
  <c r="L12" i="5" s="1"/>
  <c r="AI94" i="26"/>
  <c r="C94" i="26"/>
  <c r="AA43" i="26"/>
  <c r="AA44" i="26" s="1"/>
  <c r="J43" i="26"/>
  <c r="J44" i="26" s="1"/>
  <c r="Y43" i="26"/>
  <c r="Y44" i="26" s="1"/>
  <c r="H43" i="26"/>
  <c r="H44" i="26" s="1"/>
  <c r="Q43" i="26"/>
  <c r="Q44" i="26" s="1"/>
  <c r="AE43" i="26"/>
  <c r="AE44" i="26" s="1"/>
  <c r="B43" i="26"/>
  <c r="B44" i="26" s="1"/>
  <c r="M43" i="26"/>
  <c r="M44" i="26" s="1"/>
  <c r="AC43" i="26"/>
  <c r="AC44" i="26" s="1"/>
  <c r="W43" i="26"/>
  <c r="W44" i="26" s="1"/>
  <c r="AK43" i="26"/>
  <c r="AK44" i="26" s="1"/>
  <c r="AB43" i="26"/>
  <c r="AB44" i="26" s="1"/>
  <c r="O43" i="26"/>
  <c r="O44" i="26" s="1"/>
  <c r="AN43" i="26"/>
  <c r="AN44" i="26" s="1"/>
  <c r="D43" i="26"/>
  <c r="D44" i="26" s="1"/>
  <c r="Z43" i="26"/>
  <c r="Z44" i="26" s="1"/>
  <c r="E43" i="26"/>
  <c r="E44" i="26" s="1"/>
  <c r="X43" i="26"/>
  <c r="X44" i="26" s="1"/>
  <c r="U43" i="26"/>
  <c r="U44" i="26" s="1"/>
  <c r="AI43" i="26"/>
  <c r="AI44" i="26" s="1"/>
  <c r="C43" i="26"/>
  <c r="C44" i="26" s="1"/>
  <c r="P43" i="26"/>
  <c r="P44" i="26" s="1"/>
  <c r="V43" i="26"/>
  <c r="V44" i="26" s="1"/>
  <c r="AH43" i="26"/>
  <c r="AH44" i="26" s="1"/>
  <c r="W94" i="26"/>
  <c r="AF43" i="26"/>
  <c r="AF44" i="26" s="1"/>
  <c r="AJ43" i="26"/>
  <c r="AJ44" i="26" s="1"/>
  <c r="L43" i="26"/>
  <c r="L44" i="26" s="1"/>
  <c r="D94" i="26"/>
  <c r="K43" i="26"/>
  <c r="K44" i="26" s="1"/>
  <c r="S43" i="26"/>
  <c r="S44" i="26" s="1"/>
  <c r="AG43" i="26"/>
  <c r="AG44" i="26" s="1"/>
  <c r="T43" i="26"/>
  <c r="T44" i="26" s="1"/>
  <c r="E94" i="26"/>
  <c r="H94" i="26"/>
  <c r="I43" i="26"/>
  <c r="I44" i="26" s="1"/>
  <c r="AL43" i="26"/>
  <c r="AL44" i="26" s="1"/>
  <c r="R43" i="26"/>
  <c r="R44" i="26" s="1"/>
  <c r="AD43" i="26"/>
  <c r="AD44" i="26" s="1"/>
  <c r="C70" i="7"/>
  <c r="C71" i="7" s="1"/>
  <c r="C72" i="7" s="1"/>
  <c r="C80" i="7" s="1"/>
  <c r="C81" i="7" s="1"/>
  <c r="C82" i="7" s="1"/>
  <c r="C84" i="7" s="1"/>
  <c r="C86" i="7" s="1"/>
  <c r="G43" i="26"/>
  <c r="G44" i="26" s="1"/>
  <c r="F43" i="26"/>
  <c r="F44" i="26" s="1"/>
  <c r="AM43" i="26"/>
  <c r="AM44" i="26" s="1"/>
  <c r="N43" i="26"/>
  <c r="N44" i="26" s="1"/>
  <c r="BS85" i="7"/>
  <c r="CA35" i="7"/>
  <c r="BJ43" i="7" l="1"/>
  <c r="BL27" i="7"/>
  <c r="BK28" i="7"/>
  <c r="BK29" i="7" s="1"/>
  <c r="BK37" i="7" s="1"/>
  <c r="BK38" i="7" s="1"/>
  <c r="BK39" i="7" s="1"/>
  <c r="BK41" i="7" s="1"/>
  <c r="BK43" i="7" s="1"/>
  <c r="L11" i="5"/>
  <c r="E4" i="26"/>
  <c r="L14" i="5" s="1"/>
  <c r="L16" i="5" s="1"/>
  <c r="L17" i="5" s="1"/>
  <c r="M19" i="5" s="1"/>
  <c r="M9" i="5" s="1"/>
  <c r="D70" i="7"/>
  <c r="D71" i="7" s="1"/>
  <c r="D72" i="7" s="1"/>
  <c r="D80" i="7" s="1"/>
  <c r="D81" i="7" s="1"/>
  <c r="D82" i="7" s="1"/>
  <c r="D84" i="7" s="1"/>
  <c r="D86" i="7" s="1"/>
  <c r="B48" i="26"/>
  <c r="B49" i="26" s="1"/>
  <c r="B50" i="26" s="1"/>
  <c r="B58" i="26" s="1"/>
  <c r="B59" i="26" s="1"/>
  <c r="B60" i="26" s="1"/>
  <c r="BT85" i="7"/>
  <c r="BL28" i="7" l="1"/>
  <c r="BL29" i="7" s="1"/>
  <c r="BL37" i="7" s="1"/>
  <c r="BL38" i="7" s="1"/>
  <c r="BL39" i="7" s="1"/>
  <c r="BL41" i="7" s="1"/>
  <c r="BL43" i="7" s="1"/>
  <c r="BM27" i="7"/>
  <c r="B1" i="27"/>
  <c r="F75" i="27" s="1"/>
  <c r="F77" i="27" s="1"/>
  <c r="F83" i="27" s="1"/>
  <c r="F84" i="27" s="1"/>
  <c r="F86" i="27" s="1"/>
  <c r="K25" i="5"/>
  <c r="B3" i="28" s="1"/>
  <c r="E70" i="7"/>
  <c r="F70" i="7" s="1"/>
  <c r="C48" i="26"/>
  <c r="C49" i="26" s="1"/>
  <c r="C50" i="26" s="1"/>
  <c r="C58" i="26" s="1"/>
  <c r="C59" i="26" s="1"/>
  <c r="C60" i="26" s="1"/>
  <c r="BU85" i="7"/>
  <c r="BM28" i="7" l="1"/>
  <c r="BM29" i="7" s="1"/>
  <c r="BM37" i="7" s="1"/>
  <c r="BM38" i="7" s="1"/>
  <c r="BM39" i="7" s="1"/>
  <c r="BM41" i="7" s="1"/>
  <c r="BN27" i="7"/>
  <c r="S75" i="27"/>
  <c r="S77" i="27" s="1"/>
  <c r="S83" i="27" s="1"/>
  <c r="S84" i="27" s="1"/>
  <c r="S86" i="27" s="1"/>
  <c r="W75" i="27"/>
  <c r="W77" i="27" s="1"/>
  <c r="W83" i="27" s="1"/>
  <c r="W84" i="27" s="1"/>
  <c r="W86" i="27" s="1"/>
  <c r="M19" i="27"/>
  <c r="AH75" i="27"/>
  <c r="AH88" i="27" s="1"/>
  <c r="AH92" i="27" s="1"/>
  <c r="AH93" i="27" s="1"/>
  <c r="G75" i="27"/>
  <c r="G77" i="27" s="1"/>
  <c r="G83" i="27" s="1"/>
  <c r="G84" i="27" s="1"/>
  <c r="G86" i="27" s="1"/>
  <c r="D48" i="26"/>
  <c r="E48" i="26" s="1"/>
  <c r="AH19" i="27"/>
  <c r="N75" i="27"/>
  <c r="N88" i="27" s="1"/>
  <c r="N92" i="27" s="1"/>
  <c r="N93" i="27" s="1"/>
  <c r="Z19" i="27"/>
  <c r="AG19" i="27"/>
  <c r="Q75" i="27"/>
  <c r="Q88" i="27" s="1"/>
  <c r="Q92" i="27" s="1"/>
  <c r="Q93" i="27" s="1"/>
  <c r="Z75" i="27"/>
  <c r="Z77" i="27" s="1"/>
  <c r="Z83" i="27" s="1"/>
  <c r="Z84" i="27" s="1"/>
  <c r="Z86" i="27" s="1"/>
  <c r="U19" i="27"/>
  <c r="AK75" i="27"/>
  <c r="AK88" i="27" s="1"/>
  <c r="AA75" i="27"/>
  <c r="AA77" i="27" s="1"/>
  <c r="AA83" i="27" s="1"/>
  <c r="AA84" i="27" s="1"/>
  <c r="AA86" i="27" s="1"/>
  <c r="P19" i="27"/>
  <c r="D75" i="27"/>
  <c r="D77" i="27" s="1"/>
  <c r="D83" i="27" s="1"/>
  <c r="D84" i="27" s="1"/>
  <c r="D86" i="27" s="1"/>
  <c r="T75" i="27"/>
  <c r="T77" i="27" s="1"/>
  <c r="T83" i="27" s="1"/>
  <c r="T84" i="27" s="1"/>
  <c r="T86" i="27" s="1"/>
  <c r="E19" i="27"/>
  <c r="H19" i="27"/>
  <c r="I75" i="27"/>
  <c r="I88" i="27" s="1"/>
  <c r="I92" i="27" s="1"/>
  <c r="I93" i="27" s="1"/>
  <c r="R75" i="27"/>
  <c r="R88" i="27" s="1"/>
  <c r="R92" i="27" s="1"/>
  <c r="R93" i="27" s="1"/>
  <c r="O75" i="27"/>
  <c r="O77" i="27" s="1"/>
  <c r="O83" i="27" s="1"/>
  <c r="O84" i="27" s="1"/>
  <c r="O86" i="27" s="1"/>
  <c r="Y19" i="27"/>
  <c r="AB75" i="27"/>
  <c r="AB77" i="27" s="1"/>
  <c r="AB83" i="27" s="1"/>
  <c r="AB84" i="27" s="1"/>
  <c r="AB86" i="27" s="1"/>
  <c r="G19" i="27"/>
  <c r="AO75" i="27"/>
  <c r="AO77" i="27" s="1"/>
  <c r="AO83" i="27" s="1"/>
  <c r="AO84" i="27" s="1"/>
  <c r="AO86" i="27" s="1"/>
  <c r="V19" i="27"/>
  <c r="F88" i="27"/>
  <c r="F92" i="27" s="1"/>
  <c r="F93" i="27" s="1"/>
  <c r="S19" i="27"/>
  <c r="C19" i="27"/>
  <c r="Q19" i="27"/>
  <c r="D19" i="27"/>
  <c r="AC75" i="27"/>
  <c r="AC88" i="27" s="1"/>
  <c r="AC92" i="27" s="1"/>
  <c r="AC93" i="27" s="1"/>
  <c r="AJ19" i="27"/>
  <c r="N19" i="27"/>
  <c r="B19" i="27"/>
  <c r="AI75" i="27"/>
  <c r="AE75" i="27"/>
  <c r="AE77" i="27" s="1"/>
  <c r="AE83" i="27" s="1"/>
  <c r="AE84" i="27" s="1"/>
  <c r="AE86" i="27" s="1"/>
  <c r="B75" i="27"/>
  <c r="B77" i="27" s="1"/>
  <c r="B83" i="27" s="1"/>
  <c r="B84" i="27" s="1"/>
  <c r="B86" i="27" s="1"/>
  <c r="E5" i="27" s="1"/>
  <c r="M13" i="5" s="1"/>
  <c r="L75" i="27"/>
  <c r="L77" i="27" s="1"/>
  <c r="L83" i="27" s="1"/>
  <c r="L84" i="27" s="1"/>
  <c r="L86" i="27" s="1"/>
  <c r="AE19" i="27"/>
  <c r="AD19" i="27"/>
  <c r="AC19" i="27"/>
  <c r="T19" i="27"/>
  <c r="AF19" i="27"/>
  <c r="J75" i="27"/>
  <c r="J77" i="27" s="1"/>
  <c r="J83" i="27" s="1"/>
  <c r="J84" i="27" s="1"/>
  <c r="J86" i="27" s="1"/>
  <c r="K19" i="27"/>
  <c r="U75" i="27"/>
  <c r="U77" i="27" s="1"/>
  <c r="U83" i="27" s="1"/>
  <c r="U84" i="27" s="1"/>
  <c r="U86" i="27" s="1"/>
  <c r="P75" i="27"/>
  <c r="P88" i="27" s="1"/>
  <c r="P92" i="27" s="1"/>
  <c r="P93" i="27" s="1"/>
  <c r="C111" i="7"/>
  <c r="I111" i="7" s="1"/>
  <c r="I112" i="7" s="1"/>
  <c r="I19" i="27"/>
  <c r="AA19" i="27"/>
  <c r="AB19" i="27"/>
  <c r="H75" i="27"/>
  <c r="H77" i="27" s="1"/>
  <c r="H83" i="27" s="1"/>
  <c r="H84" i="27" s="1"/>
  <c r="H86" i="27" s="1"/>
  <c r="K75" i="27"/>
  <c r="K77" i="27" s="1"/>
  <c r="K83" i="27" s="1"/>
  <c r="K84" i="27" s="1"/>
  <c r="K86" i="27" s="1"/>
  <c r="AO19" i="27"/>
  <c r="J19" i="27"/>
  <c r="R19" i="27"/>
  <c r="AJ75" i="27"/>
  <c r="AJ77" i="27" s="1"/>
  <c r="AJ83" i="27" s="1"/>
  <c r="AJ84" i="27" s="1"/>
  <c r="AJ86" i="27" s="1"/>
  <c r="E75" i="27"/>
  <c r="E77" i="27" s="1"/>
  <c r="E83" i="27" s="1"/>
  <c r="E84" i="27" s="1"/>
  <c r="E86" i="27" s="1"/>
  <c r="C75" i="27"/>
  <c r="C77" i="27" s="1"/>
  <c r="C83" i="27" s="1"/>
  <c r="C84" i="27" s="1"/>
  <c r="C86" i="27" s="1"/>
  <c r="AD75" i="27"/>
  <c r="AD77" i="27" s="1"/>
  <c r="AD83" i="27" s="1"/>
  <c r="AD84" i="27" s="1"/>
  <c r="AD86" i="27" s="1"/>
  <c r="AG75" i="27"/>
  <c r="AG77" i="27" s="1"/>
  <c r="AG83" i="27" s="1"/>
  <c r="AG84" i="27" s="1"/>
  <c r="AG86" i="27" s="1"/>
  <c r="AL19" i="27"/>
  <c r="L19" i="27"/>
  <c r="F23" i="27"/>
  <c r="I39" i="27" s="1"/>
  <c r="I40" i="27" s="1"/>
  <c r="Y75" i="27"/>
  <c r="Y88" i="27" s="1"/>
  <c r="Y92" i="27" s="1"/>
  <c r="Y93" i="27" s="1"/>
  <c r="V75" i="27"/>
  <c r="V88" i="27" s="1"/>
  <c r="V92" i="27" s="1"/>
  <c r="V93" i="27" s="1"/>
  <c r="AN75" i="27"/>
  <c r="AN77" i="27" s="1"/>
  <c r="AN83" i="27" s="1"/>
  <c r="AN84" i="27" s="1"/>
  <c r="AN86" i="27" s="1"/>
  <c r="W19" i="27"/>
  <c r="F19" i="27"/>
  <c r="O19" i="27"/>
  <c r="X75" i="27"/>
  <c r="X77" i="27" s="1"/>
  <c r="X83" i="27" s="1"/>
  <c r="X84" i="27" s="1"/>
  <c r="X86" i="27" s="1"/>
  <c r="AK19" i="27"/>
  <c r="M75" i="27"/>
  <c r="M88" i="27" s="1"/>
  <c r="X19" i="27"/>
  <c r="AI19" i="27"/>
  <c r="AM19" i="27"/>
  <c r="AN19" i="27"/>
  <c r="AL75" i="27"/>
  <c r="AL88" i="27" s="1"/>
  <c r="AL92" i="27" s="1"/>
  <c r="AL93" i="27" s="1"/>
  <c r="AM75" i="27"/>
  <c r="AM77" i="27" s="1"/>
  <c r="AM83" i="27" s="1"/>
  <c r="AM84" i="27" s="1"/>
  <c r="AM86" i="27" s="1"/>
  <c r="AF75" i="27"/>
  <c r="AF77" i="27" s="1"/>
  <c r="AF83" i="27" s="1"/>
  <c r="AF84" i="27" s="1"/>
  <c r="AF86" i="27" s="1"/>
  <c r="E71" i="7"/>
  <c r="E72" i="7" s="1"/>
  <c r="E80" i="7" s="1"/>
  <c r="E81" i="7" s="1"/>
  <c r="E82" i="7" s="1"/>
  <c r="E84" i="7" s="1"/>
  <c r="E86" i="7" s="1"/>
  <c r="AK111" i="7"/>
  <c r="AK112" i="7" s="1"/>
  <c r="AO111" i="7"/>
  <c r="AO112" i="7" s="1"/>
  <c r="AL111" i="7"/>
  <c r="AL112" i="7" s="1"/>
  <c r="AM111" i="7"/>
  <c r="AM112" i="7" s="1"/>
  <c r="AP111" i="7"/>
  <c r="AP112" i="7" s="1"/>
  <c r="AN111" i="7"/>
  <c r="AN112" i="7" s="1"/>
  <c r="AH111" i="7"/>
  <c r="AH112" i="7" s="1"/>
  <c r="BV85" i="7"/>
  <c r="G70" i="7"/>
  <c r="F71" i="7"/>
  <c r="F72" i="7" s="1"/>
  <c r="F80" i="7" s="1"/>
  <c r="F81" i="7" s="1"/>
  <c r="F82" i="7" s="1"/>
  <c r="F84" i="7" s="1"/>
  <c r="F86" i="7" s="1"/>
  <c r="AJ111" i="7" l="1"/>
  <c r="AJ112" i="7" s="1"/>
  <c r="AI111" i="7"/>
  <c r="AI112" i="7" s="1"/>
  <c r="D88" i="27"/>
  <c r="D92" i="27" s="1"/>
  <c r="D93" i="27" s="1"/>
  <c r="Q111" i="7"/>
  <c r="Q112" i="7" s="1"/>
  <c r="W88" i="27"/>
  <c r="W92" i="27" s="1"/>
  <c r="W93" i="27" s="1"/>
  <c r="S88" i="27"/>
  <c r="S92" i="27" s="1"/>
  <c r="S93" i="27" s="1"/>
  <c r="AH77" i="27"/>
  <c r="AH83" i="27" s="1"/>
  <c r="AH84" i="27" s="1"/>
  <c r="AH86" i="27" s="1"/>
  <c r="BN28" i="7"/>
  <c r="BN29" i="7" s="1"/>
  <c r="BN37" i="7" s="1"/>
  <c r="BN38" i="7" s="1"/>
  <c r="BN39" i="7" s="1"/>
  <c r="BN41" i="7" s="1"/>
  <c r="BN43" i="7" s="1"/>
  <c r="BO27" i="7"/>
  <c r="BM43" i="7"/>
  <c r="G88" i="27"/>
  <c r="G92" i="27" s="1"/>
  <c r="G93" i="27" s="1"/>
  <c r="O88" i="27"/>
  <c r="O92" i="27" s="1"/>
  <c r="O93" i="27" s="1"/>
  <c r="B88" i="27"/>
  <c r="B92" i="27" s="1"/>
  <c r="B93" i="27" s="1"/>
  <c r="AA88" i="27"/>
  <c r="AA92" i="27" s="1"/>
  <c r="AA93" i="27" s="1"/>
  <c r="AE88" i="27"/>
  <c r="AE92" i="27" s="1"/>
  <c r="AE93" i="27" s="1"/>
  <c r="J88" i="27"/>
  <c r="J92" i="27" s="1"/>
  <c r="J93" i="27" s="1"/>
  <c r="H88" i="27"/>
  <c r="I91" i="27" s="1"/>
  <c r="AL39" i="27"/>
  <c r="AL40" i="27" s="1"/>
  <c r="AG88" i="27"/>
  <c r="AH91" i="27" s="1"/>
  <c r="N91" i="27"/>
  <c r="N77" i="27"/>
  <c r="N83" i="27" s="1"/>
  <c r="N84" i="27" s="1"/>
  <c r="N86" i="27" s="1"/>
  <c r="K88" i="27"/>
  <c r="K92" i="27" s="1"/>
  <c r="K93" i="27" s="1"/>
  <c r="U88" i="27"/>
  <c r="U92" i="27" s="1"/>
  <c r="U93" i="27" s="1"/>
  <c r="AB88" i="27"/>
  <c r="AC91" i="27" s="1"/>
  <c r="AL77" i="27"/>
  <c r="AL83" i="27" s="1"/>
  <c r="AL84" i="27" s="1"/>
  <c r="AL86" i="27" s="1"/>
  <c r="E111" i="7"/>
  <c r="E112" i="7" s="1"/>
  <c r="P39" i="27"/>
  <c r="P40" i="27" s="1"/>
  <c r="AM39" i="27"/>
  <c r="AM40" i="27" s="1"/>
  <c r="AA39" i="27"/>
  <c r="AA40" i="27" s="1"/>
  <c r="O111" i="7"/>
  <c r="O112" i="7" s="1"/>
  <c r="L39" i="27"/>
  <c r="L40" i="27" s="1"/>
  <c r="D49" i="26"/>
  <c r="D50" i="26" s="1"/>
  <c r="D58" i="26" s="1"/>
  <c r="D59" i="26" s="1"/>
  <c r="D60" i="26" s="1"/>
  <c r="T39" i="27"/>
  <c r="T40" i="27" s="1"/>
  <c r="G39" i="27"/>
  <c r="G40" i="27" s="1"/>
  <c r="AI39" i="27"/>
  <c r="AI40" i="27" s="1"/>
  <c r="AG39" i="27"/>
  <c r="AG40" i="27" s="1"/>
  <c r="AD39" i="27"/>
  <c r="AD40" i="27" s="1"/>
  <c r="C128" i="7"/>
  <c r="J111" i="7"/>
  <c r="J112" i="7" s="1"/>
  <c r="W39" i="27"/>
  <c r="W40" i="27" s="1"/>
  <c r="AJ39" i="27"/>
  <c r="AJ40" i="27" s="1"/>
  <c r="AF39" i="27"/>
  <c r="AF40" i="27" s="1"/>
  <c r="AB111" i="7"/>
  <c r="AB112" i="7" s="1"/>
  <c r="F39" i="27"/>
  <c r="F40" i="27" s="1"/>
  <c r="AC39" i="27"/>
  <c r="AC40" i="27" s="1"/>
  <c r="V39" i="27"/>
  <c r="V40" i="27" s="1"/>
  <c r="U39" i="27"/>
  <c r="U40" i="27" s="1"/>
  <c r="AH39" i="27"/>
  <c r="AH40" i="27" s="1"/>
  <c r="N111" i="7"/>
  <c r="N112" i="7" s="1"/>
  <c r="X39" i="27"/>
  <c r="X40" i="27" s="1"/>
  <c r="N39" i="27"/>
  <c r="N40" i="27" s="1"/>
  <c r="Q77" i="27"/>
  <c r="Q83" i="27" s="1"/>
  <c r="Q84" i="27" s="1"/>
  <c r="Q86" i="27" s="1"/>
  <c r="G111" i="7"/>
  <c r="G112" i="7" s="1"/>
  <c r="AJ88" i="27"/>
  <c r="AJ92" i="27" s="1"/>
  <c r="AJ93" i="27" s="1"/>
  <c r="AC77" i="27"/>
  <c r="AC83" i="27" s="1"/>
  <c r="AC84" i="27" s="1"/>
  <c r="AC86" i="27" s="1"/>
  <c r="X88" i="27"/>
  <c r="Y91" i="27" s="1"/>
  <c r="AK39" i="27"/>
  <c r="AK40" i="27" s="1"/>
  <c r="Q39" i="27"/>
  <c r="Q40" i="27" s="1"/>
  <c r="B39" i="27"/>
  <c r="B40" i="27" s="1"/>
  <c r="Z39" i="27"/>
  <c r="Z40" i="27" s="1"/>
  <c r="M39" i="27"/>
  <c r="M40" i="27" s="1"/>
  <c r="P111" i="7"/>
  <c r="P112" i="7" s="1"/>
  <c r="H111" i="7"/>
  <c r="H112" i="7" s="1"/>
  <c r="L111" i="7"/>
  <c r="L112" i="7" s="1"/>
  <c r="M111" i="7"/>
  <c r="M112" i="7" s="1"/>
  <c r="Q91" i="27"/>
  <c r="AN39" i="27"/>
  <c r="AN40" i="27" s="1"/>
  <c r="U111" i="7"/>
  <c r="U112" i="7" s="1"/>
  <c r="AF111" i="7"/>
  <c r="AF112" i="7" s="1"/>
  <c r="AB39" i="27"/>
  <c r="AB40" i="27" s="1"/>
  <c r="E39" i="27"/>
  <c r="E40" i="27" s="1"/>
  <c r="O39" i="27"/>
  <c r="O40" i="27" s="1"/>
  <c r="AE39" i="27"/>
  <c r="AE40" i="27" s="1"/>
  <c r="AE111" i="7"/>
  <c r="AE112" i="7" s="1"/>
  <c r="W111" i="7"/>
  <c r="W112" i="7" s="1"/>
  <c r="R39" i="27"/>
  <c r="R40" i="27" s="1"/>
  <c r="D39" i="27"/>
  <c r="D40" i="27" s="1"/>
  <c r="AF88" i="27"/>
  <c r="AF92" i="27" s="1"/>
  <c r="AF93" i="27" s="1"/>
  <c r="AO39" i="27"/>
  <c r="AO40" i="27" s="1"/>
  <c r="S39" i="27"/>
  <c r="S40" i="27" s="1"/>
  <c r="Y39" i="27"/>
  <c r="Y40" i="27" s="1"/>
  <c r="AD88" i="27"/>
  <c r="AD92" i="27" s="1"/>
  <c r="AD93" i="27" s="1"/>
  <c r="S111" i="7"/>
  <c r="S112" i="7" s="1"/>
  <c r="X111" i="7"/>
  <c r="X112" i="7" s="1"/>
  <c r="AD111" i="7"/>
  <c r="AD112" i="7" s="1"/>
  <c r="K111" i="7"/>
  <c r="K112" i="7" s="1"/>
  <c r="V111" i="7"/>
  <c r="V112" i="7" s="1"/>
  <c r="C39" i="27"/>
  <c r="C40" i="27" s="1"/>
  <c r="H39" i="27"/>
  <c r="H40" i="27" s="1"/>
  <c r="K39" i="27"/>
  <c r="K40" i="27" s="1"/>
  <c r="J39" i="27"/>
  <c r="J40" i="27" s="1"/>
  <c r="AG111" i="7"/>
  <c r="AG112" i="7" s="1"/>
  <c r="AA111" i="7"/>
  <c r="AA112" i="7" s="1"/>
  <c r="Z111" i="7"/>
  <c r="Z112" i="7" s="1"/>
  <c r="C112" i="7"/>
  <c r="AC111" i="7"/>
  <c r="AC112" i="7" s="1"/>
  <c r="Z88" i="27"/>
  <c r="Z92" i="27" s="1"/>
  <c r="Z93" i="27" s="1"/>
  <c r="M92" i="27"/>
  <c r="M93" i="27" s="1"/>
  <c r="Y77" i="27"/>
  <c r="Y83" i="27" s="1"/>
  <c r="Y84" i="27" s="1"/>
  <c r="Y86" i="27" s="1"/>
  <c r="M77" i="27"/>
  <c r="M83" i="27" s="1"/>
  <c r="M84" i="27" s="1"/>
  <c r="M86" i="27" s="1"/>
  <c r="P77" i="27"/>
  <c r="P83" i="27" s="1"/>
  <c r="P84" i="27" s="1"/>
  <c r="P86" i="27" s="1"/>
  <c r="R111" i="7"/>
  <c r="R112" i="7" s="1"/>
  <c r="AM88" i="27"/>
  <c r="AM92" i="27" s="1"/>
  <c r="AM93" i="27" s="1"/>
  <c r="L88" i="27"/>
  <c r="L92" i="27" s="1"/>
  <c r="L93" i="27" s="1"/>
  <c r="T88" i="27"/>
  <c r="T92" i="27" s="1"/>
  <c r="T93" i="27" s="1"/>
  <c r="E88" i="27"/>
  <c r="F91" i="27" s="1"/>
  <c r="F94" i="27" s="1"/>
  <c r="Y111" i="7"/>
  <c r="Y112" i="7" s="1"/>
  <c r="V77" i="27"/>
  <c r="V83" i="27" s="1"/>
  <c r="V84" i="27" s="1"/>
  <c r="V86" i="27" s="1"/>
  <c r="T111" i="7"/>
  <c r="T112" i="7" s="1"/>
  <c r="F111" i="7"/>
  <c r="F112" i="7" s="1"/>
  <c r="D111" i="7"/>
  <c r="D112" i="7" s="1"/>
  <c r="AL91" i="27"/>
  <c r="R91" i="27"/>
  <c r="AK92" i="27"/>
  <c r="AK93" i="27" s="1"/>
  <c r="AN88" i="27"/>
  <c r="AN92" i="27" s="1"/>
  <c r="AN93" i="27" s="1"/>
  <c r="I77" i="27"/>
  <c r="I83" i="27" s="1"/>
  <c r="I84" i="27" s="1"/>
  <c r="I86" i="27" s="1"/>
  <c r="C88" i="27"/>
  <c r="R77" i="27"/>
  <c r="R83" i="27" s="1"/>
  <c r="R84" i="27" s="1"/>
  <c r="R86" i="27" s="1"/>
  <c r="AI77" i="27"/>
  <c r="AI83" i="27" s="1"/>
  <c r="AI84" i="27" s="1"/>
  <c r="AI86" i="27" s="1"/>
  <c r="AI88" i="27"/>
  <c r="E1" i="27"/>
  <c r="M10" i="5" s="1"/>
  <c r="AK77" i="27"/>
  <c r="AK83" i="27" s="1"/>
  <c r="AK84" i="27" s="1"/>
  <c r="AK86" i="27" s="1"/>
  <c r="F48" i="26"/>
  <c r="E49" i="26"/>
  <c r="E50" i="26" s="1"/>
  <c r="E58" i="26" s="1"/>
  <c r="E59" i="26" s="1"/>
  <c r="E60" i="26" s="1"/>
  <c r="BW85" i="7"/>
  <c r="G71" i="7"/>
  <c r="G72" i="7" s="1"/>
  <c r="G80" i="7" s="1"/>
  <c r="G81" i="7" s="1"/>
  <c r="G82" i="7" s="1"/>
  <c r="G84" i="7" s="1"/>
  <c r="G86" i="7" s="1"/>
  <c r="H70" i="7"/>
  <c r="D91" i="27" l="1"/>
  <c r="D94" i="27" s="1"/>
  <c r="S91" i="27"/>
  <c r="S94" i="27" s="1"/>
  <c r="W91" i="27"/>
  <c r="W94" i="27" s="1"/>
  <c r="B91" i="27"/>
  <c r="B94" i="27" s="1"/>
  <c r="O91" i="27"/>
  <c r="O94" i="27" s="1"/>
  <c r="AH94" i="27"/>
  <c r="AG92" i="27"/>
  <c r="AG93" i="27" s="1"/>
  <c r="G91" i="27"/>
  <c r="G94" i="27" s="1"/>
  <c r="P91" i="27"/>
  <c r="P94" i="27" s="1"/>
  <c r="AB91" i="27"/>
  <c r="BO28" i="7"/>
  <c r="BO29" i="7" s="1"/>
  <c r="BO37" i="7" s="1"/>
  <c r="BO38" i="7" s="1"/>
  <c r="BO39" i="7" s="1"/>
  <c r="BO41" i="7" s="1"/>
  <c r="BP27" i="7"/>
  <c r="AB92" i="27"/>
  <c r="AB93" i="27" s="1"/>
  <c r="J91" i="27"/>
  <c r="J94" i="27" s="1"/>
  <c r="K91" i="27"/>
  <c r="K94" i="27" s="1"/>
  <c r="H91" i="27"/>
  <c r="V91" i="27"/>
  <c r="V94" i="27" s="1"/>
  <c r="N94" i="27"/>
  <c r="H92" i="27"/>
  <c r="H93" i="27" s="1"/>
  <c r="Q94" i="27"/>
  <c r="AL94" i="27"/>
  <c r="E91" i="27"/>
  <c r="X91" i="27"/>
  <c r="U91" i="27"/>
  <c r="U94" i="27" s="1"/>
  <c r="AD91" i="27"/>
  <c r="AD94" i="27" s="1"/>
  <c r="AC94" i="27"/>
  <c r="AE91" i="27"/>
  <c r="AE94" i="27" s="1"/>
  <c r="E92" i="27"/>
  <c r="E93" i="27" s="1"/>
  <c r="X92" i="27"/>
  <c r="X93" i="27" s="1"/>
  <c r="AK91" i="27"/>
  <c r="AK94" i="27" s="1"/>
  <c r="AF91" i="27"/>
  <c r="AF94" i="27" s="1"/>
  <c r="C92" i="27"/>
  <c r="C93" i="27" s="1"/>
  <c r="AJ91" i="27"/>
  <c r="AJ94" i="27" s="1"/>
  <c r="AG91" i="27"/>
  <c r="Y94" i="27"/>
  <c r="T91" i="27"/>
  <c r="T94" i="27" s="1"/>
  <c r="F24" i="27"/>
  <c r="F26" i="27" s="1"/>
  <c r="AK43" i="27" s="1"/>
  <c r="AK44" i="27" s="1"/>
  <c r="R94" i="27"/>
  <c r="Z91" i="27"/>
  <c r="Z94" i="27" s="1"/>
  <c r="B113" i="7"/>
  <c r="C100" i="7" s="1"/>
  <c r="AO91" i="27"/>
  <c r="AO94" i="27" s="1"/>
  <c r="AA91" i="27"/>
  <c r="AA94" i="27" s="1"/>
  <c r="AM91" i="27"/>
  <c r="AM94" i="27" s="1"/>
  <c r="C91" i="27"/>
  <c r="L91" i="27"/>
  <c r="L94" i="27" s="1"/>
  <c r="I94" i="27"/>
  <c r="AN91" i="27"/>
  <c r="AN94" i="27" s="1"/>
  <c r="M91" i="27"/>
  <c r="M94" i="27" s="1"/>
  <c r="E2" i="27"/>
  <c r="E3" i="27" s="1"/>
  <c r="M12" i="5" s="1"/>
  <c r="D128" i="7"/>
  <c r="E128" i="7" s="1"/>
  <c r="F128" i="7" s="1"/>
  <c r="G128" i="7" s="1"/>
  <c r="H128" i="7" s="1"/>
  <c r="I128" i="7" s="1"/>
  <c r="J128" i="7" s="1"/>
  <c r="K128" i="7" s="1"/>
  <c r="L128" i="7" s="1"/>
  <c r="M128" i="7" s="1"/>
  <c r="N128" i="7" s="1"/>
  <c r="O128" i="7" s="1"/>
  <c r="P128" i="7" s="1"/>
  <c r="Q128" i="7" s="1"/>
  <c r="R128" i="7" s="1"/>
  <c r="S128" i="7" s="1"/>
  <c r="T128" i="7" s="1"/>
  <c r="U128" i="7" s="1"/>
  <c r="V128" i="7" s="1"/>
  <c r="W128" i="7" s="1"/>
  <c r="X128" i="7" s="1"/>
  <c r="Y128" i="7" s="1"/>
  <c r="Z128" i="7" s="1"/>
  <c r="AA128" i="7" s="1"/>
  <c r="AB128" i="7" s="1"/>
  <c r="AC128" i="7" s="1"/>
  <c r="AD128" i="7" s="1"/>
  <c r="AE128" i="7" s="1"/>
  <c r="AF128" i="7" s="1"/>
  <c r="AG128" i="7" s="1"/>
  <c r="AH128" i="7" s="1"/>
  <c r="AI128" i="7" s="1"/>
  <c r="AJ128" i="7" s="1"/>
  <c r="AK128" i="7" s="1"/>
  <c r="AL128" i="7" s="1"/>
  <c r="AM128" i="7" s="1"/>
  <c r="AN128" i="7" s="1"/>
  <c r="AO128" i="7" s="1"/>
  <c r="AP128" i="7" s="1"/>
  <c r="AQ128" i="7" s="1"/>
  <c r="AR128" i="7" s="1"/>
  <c r="AS128" i="7" s="1"/>
  <c r="AT128" i="7" s="1"/>
  <c r="AU128" i="7" s="1"/>
  <c r="AV128" i="7" s="1"/>
  <c r="AW128" i="7" s="1"/>
  <c r="AX128" i="7" s="1"/>
  <c r="AY128" i="7" s="1"/>
  <c r="AZ128" i="7" s="1"/>
  <c r="BA128" i="7" s="1"/>
  <c r="BB128" i="7" s="1"/>
  <c r="BC128" i="7" s="1"/>
  <c r="BD128" i="7" s="1"/>
  <c r="BE128" i="7" s="1"/>
  <c r="BF128" i="7" s="1"/>
  <c r="BG128" i="7" s="1"/>
  <c r="BH128" i="7" s="1"/>
  <c r="BI128" i="7" s="1"/>
  <c r="BJ128" i="7" s="1"/>
  <c r="BK128" i="7" s="1"/>
  <c r="BL128" i="7" s="1"/>
  <c r="BM128" i="7" s="1"/>
  <c r="BN128" i="7" s="1"/>
  <c r="BO128" i="7" s="1"/>
  <c r="BP128" i="7" s="1"/>
  <c r="BQ128" i="7" s="1"/>
  <c r="BR128" i="7" s="1"/>
  <c r="AI92" i="27"/>
  <c r="AI93" i="27" s="1"/>
  <c r="AI91" i="27"/>
  <c r="BX85" i="7"/>
  <c r="H71" i="7"/>
  <c r="H72" i="7" s="1"/>
  <c r="H80" i="7" s="1"/>
  <c r="H81" i="7" s="1"/>
  <c r="H82" i="7" s="1"/>
  <c r="H84" i="7" s="1"/>
  <c r="H86" i="7" s="1"/>
  <c r="I70" i="7"/>
  <c r="F49" i="26"/>
  <c r="F50" i="26" s="1"/>
  <c r="F58" i="26" s="1"/>
  <c r="F59" i="26" s="1"/>
  <c r="F60" i="26" s="1"/>
  <c r="G48" i="26"/>
  <c r="AB94" i="27" l="1"/>
  <c r="AG94" i="27"/>
  <c r="BP28" i="7"/>
  <c r="BP29" i="7" s="1"/>
  <c r="BP37" i="7" s="1"/>
  <c r="BP38" i="7" s="1"/>
  <c r="BP39" i="7" s="1"/>
  <c r="BP41" i="7" s="1"/>
  <c r="BP43" i="7" s="1"/>
  <c r="BQ27" i="7"/>
  <c r="BO43" i="7"/>
  <c r="H94" i="27"/>
  <c r="X94" i="27"/>
  <c r="E94" i="27"/>
  <c r="C94" i="27"/>
  <c r="AD43" i="27"/>
  <c r="AD44" i="27" s="1"/>
  <c r="B43" i="27"/>
  <c r="B44" i="27" s="1"/>
  <c r="S43" i="27"/>
  <c r="S44" i="27" s="1"/>
  <c r="AL43" i="27"/>
  <c r="AL44" i="27" s="1"/>
  <c r="D43" i="27"/>
  <c r="D44" i="27" s="1"/>
  <c r="AB43" i="27"/>
  <c r="AB44" i="27" s="1"/>
  <c r="AH43" i="27"/>
  <c r="AH44" i="27" s="1"/>
  <c r="T43" i="27"/>
  <c r="T44" i="27" s="1"/>
  <c r="F43" i="27"/>
  <c r="F44" i="27" s="1"/>
  <c r="H43" i="27"/>
  <c r="H44" i="27" s="1"/>
  <c r="O43" i="27"/>
  <c r="O44" i="27" s="1"/>
  <c r="AM43" i="27"/>
  <c r="AM44" i="27" s="1"/>
  <c r="AN43" i="27"/>
  <c r="AN44" i="27" s="1"/>
  <c r="AC43" i="27"/>
  <c r="AC44" i="27" s="1"/>
  <c r="AF43" i="27"/>
  <c r="AF44" i="27" s="1"/>
  <c r="C43" i="27"/>
  <c r="C44" i="27" s="1"/>
  <c r="P43" i="27"/>
  <c r="P44" i="27" s="1"/>
  <c r="U43" i="27"/>
  <c r="U44" i="27" s="1"/>
  <c r="V43" i="27"/>
  <c r="V44" i="27" s="1"/>
  <c r="W43" i="27"/>
  <c r="W44" i="27" s="1"/>
  <c r="AI43" i="27"/>
  <c r="AI44" i="27" s="1"/>
  <c r="J43" i="27"/>
  <c r="J44" i="27" s="1"/>
  <c r="E43" i="27"/>
  <c r="E44" i="27" s="1"/>
  <c r="AG43" i="27"/>
  <c r="AG44" i="27" s="1"/>
  <c r="AA43" i="27"/>
  <c r="AA44" i="27" s="1"/>
  <c r="Z43" i="27"/>
  <c r="Z44" i="27" s="1"/>
  <c r="R43" i="27"/>
  <c r="R44" i="27" s="1"/>
  <c r="I43" i="27"/>
  <c r="I44" i="27" s="1"/>
  <c r="G43" i="27"/>
  <c r="G44" i="27" s="1"/>
  <c r="M43" i="27"/>
  <c r="M44" i="27" s="1"/>
  <c r="X43" i="27"/>
  <c r="X44" i="27" s="1"/>
  <c r="L43" i="27"/>
  <c r="L44" i="27" s="1"/>
  <c r="AE43" i="27"/>
  <c r="AE44" i="27" s="1"/>
  <c r="AJ43" i="27"/>
  <c r="AJ44" i="27" s="1"/>
  <c r="Q43" i="27"/>
  <c r="Q44" i="27" s="1"/>
  <c r="C113" i="7"/>
  <c r="Y43" i="27"/>
  <c r="Y44" i="27" s="1"/>
  <c r="N43" i="27"/>
  <c r="N44" i="27" s="1"/>
  <c r="K43" i="27"/>
  <c r="K44" i="27" s="1"/>
  <c r="AO43" i="27"/>
  <c r="AO44" i="27" s="1"/>
  <c r="M11" i="5"/>
  <c r="AI94" i="27"/>
  <c r="BS128" i="7"/>
  <c r="BY85" i="7"/>
  <c r="H48" i="26"/>
  <c r="G49" i="26"/>
  <c r="G50" i="26" s="1"/>
  <c r="G58" i="26" s="1"/>
  <c r="G59" i="26" s="1"/>
  <c r="G60" i="26" s="1"/>
  <c r="J70" i="7"/>
  <c r="I71" i="7"/>
  <c r="I72" i="7" s="1"/>
  <c r="I80" i="7" s="1"/>
  <c r="I81" i="7" s="1"/>
  <c r="I82" i="7" s="1"/>
  <c r="I84" i="7" s="1"/>
  <c r="I86" i="7" s="1"/>
  <c r="E4" i="27" l="1"/>
  <c r="M14" i="5" s="1"/>
  <c r="BQ28" i="7"/>
  <c r="BQ29" i="7" s="1"/>
  <c r="BQ37" i="7" s="1"/>
  <c r="BQ38" i="7" s="1"/>
  <c r="BQ39" i="7" s="1"/>
  <c r="BQ41" i="7" s="1"/>
  <c r="BQ43" i="7" s="1"/>
  <c r="BR27" i="7"/>
  <c r="B48" i="27"/>
  <c r="C48" i="27" s="1"/>
  <c r="D48" i="27" s="1"/>
  <c r="C114" i="7"/>
  <c r="C115" i="7" s="1"/>
  <c r="C123" i="7" s="1"/>
  <c r="C124" i="7" s="1"/>
  <c r="C125" i="7" s="1"/>
  <c r="C127" i="7" s="1"/>
  <c r="C129" i="7" s="1"/>
  <c r="D113" i="7"/>
  <c r="BT128" i="7"/>
  <c r="BU128" i="7" s="1"/>
  <c r="I48" i="26"/>
  <c r="H49" i="26"/>
  <c r="H50" i="26" s="1"/>
  <c r="H58" i="26" s="1"/>
  <c r="H59" i="26" s="1"/>
  <c r="H60" i="26" s="1"/>
  <c r="J71" i="7"/>
  <c r="J72" i="7" s="1"/>
  <c r="J80" i="7" s="1"/>
  <c r="J81" i="7" s="1"/>
  <c r="J82" i="7" s="1"/>
  <c r="J84" i="7" s="1"/>
  <c r="J86" i="7" s="1"/>
  <c r="K70" i="7"/>
  <c r="BZ85" i="7"/>
  <c r="BR28" i="7" l="1"/>
  <c r="BR29" i="7" s="1"/>
  <c r="BR37" i="7" s="1"/>
  <c r="BR38" i="7" s="1"/>
  <c r="BR39" i="7" s="1"/>
  <c r="BR41" i="7" s="1"/>
  <c r="BR43" i="7" s="1"/>
  <c r="BS27" i="7"/>
  <c r="C49" i="27"/>
  <c r="C50" i="27" s="1"/>
  <c r="C58" i="27" s="1"/>
  <c r="C59" i="27" s="1"/>
  <c r="C60" i="27" s="1"/>
  <c r="B49" i="27"/>
  <c r="B50" i="27" s="1"/>
  <c r="B58" i="27" s="1"/>
  <c r="B59" i="27" s="1"/>
  <c r="B60" i="27" s="1"/>
  <c r="D114" i="7"/>
  <c r="D115" i="7" s="1"/>
  <c r="D123" i="7" s="1"/>
  <c r="D124" i="7" s="1"/>
  <c r="D125" i="7" s="1"/>
  <c r="D127" i="7" s="1"/>
  <c r="D129" i="7" s="1"/>
  <c r="E113" i="7"/>
  <c r="BV128" i="7"/>
  <c r="I49" i="26"/>
  <c r="I50" i="26" s="1"/>
  <c r="I58" i="26" s="1"/>
  <c r="I59" i="26" s="1"/>
  <c r="I60" i="26" s="1"/>
  <c r="J48" i="26"/>
  <c r="CA85" i="7"/>
  <c r="L70" i="7"/>
  <c r="K71" i="7"/>
  <c r="K72" i="7" s="1"/>
  <c r="K80" i="7" s="1"/>
  <c r="K81" i="7" s="1"/>
  <c r="K82" i="7" s="1"/>
  <c r="K84" i="7" s="1"/>
  <c r="K86" i="7" s="1"/>
  <c r="D49" i="27"/>
  <c r="D50" i="27" s="1"/>
  <c r="D58" i="27" s="1"/>
  <c r="D59" i="27" s="1"/>
  <c r="D60" i="27" s="1"/>
  <c r="E48" i="27"/>
  <c r="BT27" i="7" l="1"/>
  <c r="BS28" i="7"/>
  <c r="BS29" i="7" s="1"/>
  <c r="BS37" i="7" s="1"/>
  <c r="BS38" i="7" s="1"/>
  <c r="BS39" i="7" s="1"/>
  <c r="BS41" i="7" s="1"/>
  <c r="BS43" i="7" s="1"/>
  <c r="E114" i="7"/>
  <c r="E115" i="7" s="1"/>
  <c r="E123" i="7" s="1"/>
  <c r="E124" i="7" s="1"/>
  <c r="E125" i="7" s="1"/>
  <c r="E127" i="7" s="1"/>
  <c r="E129" i="7" s="1"/>
  <c r="F113" i="7"/>
  <c r="F48" i="27"/>
  <c r="E49" i="27"/>
  <c r="E50" i="27" s="1"/>
  <c r="E58" i="27" s="1"/>
  <c r="E59" i="27" s="1"/>
  <c r="E60" i="27" s="1"/>
  <c r="BW128" i="7"/>
  <c r="K48" i="26"/>
  <c r="J49" i="26"/>
  <c r="J50" i="26" s="1"/>
  <c r="J58" i="26" s="1"/>
  <c r="J59" i="26" s="1"/>
  <c r="J60" i="26" s="1"/>
  <c r="L71" i="7"/>
  <c r="L72" i="7" s="1"/>
  <c r="L80" i="7" s="1"/>
  <c r="L81" i="7" s="1"/>
  <c r="L82" i="7" s="1"/>
  <c r="L84" i="7" s="1"/>
  <c r="L86" i="7" s="1"/>
  <c r="M70" i="7"/>
  <c r="BT28" i="7" l="1"/>
  <c r="BT29" i="7" s="1"/>
  <c r="BT37" i="7" s="1"/>
  <c r="BT38" i="7" s="1"/>
  <c r="BT39" i="7" s="1"/>
  <c r="BT41" i="7" s="1"/>
  <c r="BT43" i="7" s="1"/>
  <c r="BU27" i="7"/>
  <c r="G113" i="7"/>
  <c r="F114" i="7"/>
  <c r="F115" i="7" s="1"/>
  <c r="F123" i="7" s="1"/>
  <c r="F124" i="7" s="1"/>
  <c r="F125" i="7" s="1"/>
  <c r="F127" i="7" s="1"/>
  <c r="F129" i="7" s="1"/>
  <c r="BX128" i="7"/>
  <c r="L48" i="26"/>
  <c r="K49" i="26"/>
  <c r="K50" i="26" s="1"/>
  <c r="K58" i="26" s="1"/>
  <c r="K59" i="26" s="1"/>
  <c r="K60" i="26" s="1"/>
  <c r="N70" i="7"/>
  <c r="M71" i="7"/>
  <c r="M72" i="7" s="1"/>
  <c r="M80" i="7" s="1"/>
  <c r="M81" i="7" s="1"/>
  <c r="M82" i="7" s="1"/>
  <c r="M84" i="7" s="1"/>
  <c r="M86" i="7" s="1"/>
  <c r="G48" i="27"/>
  <c r="F49" i="27"/>
  <c r="F50" i="27" s="1"/>
  <c r="F58" i="27" s="1"/>
  <c r="F59" i="27" s="1"/>
  <c r="F60" i="27" s="1"/>
  <c r="BU28" i="7" l="1"/>
  <c r="BU29" i="7" s="1"/>
  <c r="BU37" i="7" s="1"/>
  <c r="BU38" i="7" s="1"/>
  <c r="BU39" i="7" s="1"/>
  <c r="BU41" i="7" s="1"/>
  <c r="BU43" i="7" s="1"/>
  <c r="BV27" i="7"/>
  <c r="H113" i="7"/>
  <c r="G114" i="7"/>
  <c r="G115" i="7" s="1"/>
  <c r="G123" i="7" s="1"/>
  <c r="G124" i="7" s="1"/>
  <c r="G125" i="7" s="1"/>
  <c r="G127" i="7" s="1"/>
  <c r="G129" i="7" s="1"/>
  <c r="L49" i="26"/>
  <c r="L50" i="26" s="1"/>
  <c r="L58" i="26" s="1"/>
  <c r="L59" i="26" s="1"/>
  <c r="L60" i="26" s="1"/>
  <c r="M48" i="26"/>
  <c r="O70" i="7"/>
  <c r="N71" i="7"/>
  <c r="N72" i="7" s="1"/>
  <c r="N80" i="7" s="1"/>
  <c r="N81" i="7" s="1"/>
  <c r="N82" i="7" s="1"/>
  <c r="N84" i="7" s="1"/>
  <c r="N86" i="7" s="1"/>
  <c r="G49" i="27"/>
  <c r="G50" i="27" s="1"/>
  <c r="G58" i="27" s="1"/>
  <c r="G59" i="27" s="1"/>
  <c r="G60" i="27" s="1"/>
  <c r="H48" i="27"/>
  <c r="BY128" i="7"/>
  <c r="BV28" i="7" l="1"/>
  <c r="BV29" i="7" s="1"/>
  <c r="BV37" i="7" s="1"/>
  <c r="BV38" i="7" s="1"/>
  <c r="BV39" i="7" s="1"/>
  <c r="BV41" i="7" s="1"/>
  <c r="BV43" i="7" s="1"/>
  <c r="BW27" i="7"/>
  <c r="H114" i="7"/>
  <c r="H115" i="7" s="1"/>
  <c r="H123" i="7" s="1"/>
  <c r="H124" i="7" s="1"/>
  <c r="H125" i="7" s="1"/>
  <c r="H127" i="7" s="1"/>
  <c r="H129" i="7" s="1"/>
  <c r="I113" i="7"/>
  <c r="O71" i="7"/>
  <c r="O72" i="7" s="1"/>
  <c r="O80" i="7" s="1"/>
  <c r="O81" i="7" s="1"/>
  <c r="O82" i="7" s="1"/>
  <c r="O84" i="7" s="1"/>
  <c r="O86" i="7" s="1"/>
  <c r="P70" i="7"/>
  <c r="M49" i="26"/>
  <c r="M50" i="26" s="1"/>
  <c r="M58" i="26" s="1"/>
  <c r="M59" i="26" s="1"/>
  <c r="M60" i="26" s="1"/>
  <c r="N48" i="26"/>
  <c r="H49" i="27"/>
  <c r="H50" i="27" s="1"/>
  <c r="H58" i="27" s="1"/>
  <c r="H59" i="27" s="1"/>
  <c r="H60" i="27" s="1"/>
  <c r="I48" i="27"/>
  <c r="BZ128" i="7"/>
  <c r="BX27" i="7" l="1"/>
  <c r="BW28" i="7"/>
  <c r="BW29" i="7" s="1"/>
  <c r="BW37" i="7" s="1"/>
  <c r="BW38" i="7" s="1"/>
  <c r="BW39" i="7" s="1"/>
  <c r="BW41" i="7" s="1"/>
  <c r="BW43" i="7" s="1"/>
  <c r="I114" i="7"/>
  <c r="I115" i="7" s="1"/>
  <c r="I123" i="7" s="1"/>
  <c r="I124" i="7" s="1"/>
  <c r="I125" i="7" s="1"/>
  <c r="I127" i="7" s="1"/>
  <c r="I129" i="7" s="1"/>
  <c r="J113" i="7"/>
  <c r="O48" i="26"/>
  <c r="N49" i="26"/>
  <c r="N50" i="26" s="1"/>
  <c r="N58" i="26" s="1"/>
  <c r="N59" i="26" s="1"/>
  <c r="N60" i="26" s="1"/>
  <c r="Q70" i="7"/>
  <c r="P71" i="7"/>
  <c r="P72" i="7" s="1"/>
  <c r="P80" i="7" s="1"/>
  <c r="P81" i="7" s="1"/>
  <c r="P82" i="7" s="1"/>
  <c r="P84" i="7" s="1"/>
  <c r="P86" i="7" s="1"/>
  <c r="J48" i="27"/>
  <c r="I49" i="27"/>
  <c r="I50" i="27" s="1"/>
  <c r="I58" i="27" s="1"/>
  <c r="I59" i="27" s="1"/>
  <c r="I60" i="27" s="1"/>
  <c r="CA128" i="7"/>
  <c r="BY27" i="7" l="1"/>
  <c r="BX28" i="7"/>
  <c r="BX29" i="7" s="1"/>
  <c r="BX37" i="7" s="1"/>
  <c r="BX38" i="7" s="1"/>
  <c r="BX39" i="7" s="1"/>
  <c r="BX41" i="7" s="1"/>
  <c r="BX43" i="7" s="1"/>
  <c r="J114" i="7"/>
  <c r="J115" i="7" s="1"/>
  <c r="J123" i="7" s="1"/>
  <c r="J124" i="7" s="1"/>
  <c r="J125" i="7" s="1"/>
  <c r="J127" i="7" s="1"/>
  <c r="J129" i="7" s="1"/>
  <c r="K113" i="7"/>
  <c r="K48" i="27"/>
  <c r="J49" i="27"/>
  <c r="J50" i="27" s="1"/>
  <c r="J58" i="27" s="1"/>
  <c r="J59" i="27" s="1"/>
  <c r="J60" i="27" s="1"/>
  <c r="P48" i="26"/>
  <c r="O49" i="26"/>
  <c r="O50" i="26" s="1"/>
  <c r="O58" i="26" s="1"/>
  <c r="O59" i="26" s="1"/>
  <c r="O60" i="26" s="1"/>
  <c r="R70" i="7"/>
  <c r="Q71" i="7"/>
  <c r="Q72" i="7" s="1"/>
  <c r="Q80" i="7" s="1"/>
  <c r="Q81" i="7" s="1"/>
  <c r="Q82" i="7" s="1"/>
  <c r="Q84" i="7" s="1"/>
  <c r="Q86" i="7" s="1"/>
  <c r="BY28" i="7" l="1"/>
  <c r="BY29" i="7" s="1"/>
  <c r="BY37" i="7" s="1"/>
  <c r="BY38" i="7" s="1"/>
  <c r="BY39" i="7" s="1"/>
  <c r="BY41" i="7" s="1"/>
  <c r="BY43" i="7" s="1"/>
  <c r="BZ27" i="7"/>
  <c r="K114" i="7"/>
  <c r="K115" i="7" s="1"/>
  <c r="K123" i="7" s="1"/>
  <c r="K124" i="7" s="1"/>
  <c r="K125" i="7" s="1"/>
  <c r="K127" i="7" s="1"/>
  <c r="K129" i="7" s="1"/>
  <c r="L113" i="7"/>
  <c r="S70" i="7"/>
  <c r="R71" i="7"/>
  <c r="R72" i="7" s="1"/>
  <c r="R80" i="7" s="1"/>
  <c r="R81" i="7" s="1"/>
  <c r="R82" i="7" s="1"/>
  <c r="R84" i="7" s="1"/>
  <c r="R86" i="7" s="1"/>
  <c r="Q48" i="26"/>
  <c r="P49" i="26"/>
  <c r="P50" i="26" s="1"/>
  <c r="P58" i="26" s="1"/>
  <c r="P59" i="26" s="1"/>
  <c r="P60" i="26" s="1"/>
  <c r="K49" i="27"/>
  <c r="K50" i="27" s="1"/>
  <c r="K58" i="27" s="1"/>
  <c r="K59" i="27" s="1"/>
  <c r="K60" i="27" s="1"/>
  <c r="L48" i="27"/>
  <c r="CA27" i="7" l="1"/>
  <c r="CA28" i="7" s="1"/>
  <c r="CA29" i="7" s="1"/>
  <c r="CA37" i="7" s="1"/>
  <c r="CA38" i="7" s="1"/>
  <c r="CA39" i="7" s="1"/>
  <c r="CA41" i="7" s="1"/>
  <c r="BZ28" i="7"/>
  <c r="BZ29" i="7" s="1"/>
  <c r="BZ37" i="7" s="1"/>
  <c r="BZ38" i="7" s="1"/>
  <c r="BZ39" i="7" s="1"/>
  <c r="BZ41" i="7" s="1"/>
  <c r="BZ43" i="7" s="1"/>
  <c r="M113" i="7"/>
  <c r="L114" i="7"/>
  <c r="L115" i="7" s="1"/>
  <c r="L123" i="7" s="1"/>
  <c r="L124" i="7" s="1"/>
  <c r="L125" i="7" s="1"/>
  <c r="L127" i="7" s="1"/>
  <c r="L129" i="7" s="1"/>
  <c r="L49" i="27"/>
  <c r="L50" i="27" s="1"/>
  <c r="L58" i="27" s="1"/>
  <c r="L59" i="27" s="1"/>
  <c r="L60" i="27" s="1"/>
  <c r="M48" i="27"/>
  <c r="R48" i="26"/>
  <c r="Q49" i="26"/>
  <c r="Q50" i="26" s="1"/>
  <c r="Q58" i="26" s="1"/>
  <c r="Q59" i="26" s="1"/>
  <c r="Q60" i="26" s="1"/>
  <c r="S71" i="7"/>
  <c r="S72" i="7" s="1"/>
  <c r="S80" i="7" s="1"/>
  <c r="S81" i="7" s="1"/>
  <c r="S82" i="7" s="1"/>
  <c r="S84" i="7" s="1"/>
  <c r="S86" i="7" s="1"/>
  <c r="T70" i="7"/>
  <c r="CA43" i="7" l="1"/>
  <c r="C15" i="7"/>
  <c r="M114" i="7"/>
  <c r="M115" i="7" s="1"/>
  <c r="M123" i="7" s="1"/>
  <c r="M124" i="7" s="1"/>
  <c r="M125" i="7" s="1"/>
  <c r="M127" i="7" s="1"/>
  <c r="M129" i="7" s="1"/>
  <c r="N113" i="7"/>
  <c r="U70" i="7"/>
  <c r="T71" i="7"/>
  <c r="T72" i="7" s="1"/>
  <c r="T80" i="7" s="1"/>
  <c r="T81" i="7" s="1"/>
  <c r="T82" i="7" s="1"/>
  <c r="T84" i="7" s="1"/>
  <c r="T86" i="7" s="1"/>
  <c r="R49" i="26"/>
  <c r="R50" i="26" s="1"/>
  <c r="R58" i="26" s="1"/>
  <c r="R59" i="26" s="1"/>
  <c r="R60" i="26" s="1"/>
  <c r="S48" i="26"/>
  <c r="N48" i="27"/>
  <c r="M49" i="27"/>
  <c r="M50" i="27" s="1"/>
  <c r="M58" i="27" s="1"/>
  <c r="M59" i="27" s="1"/>
  <c r="M60" i="27" s="1"/>
  <c r="O113" i="7" l="1"/>
  <c r="N114" i="7"/>
  <c r="N115" i="7" s="1"/>
  <c r="N123" i="7" s="1"/>
  <c r="N124" i="7" s="1"/>
  <c r="N125" i="7" s="1"/>
  <c r="N127" i="7" s="1"/>
  <c r="N129" i="7" s="1"/>
  <c r="N49" i="27"/>
  <c r="N50" i="27" s="1"/>
  <c r="N58" i="27" s="1"/>
  <c r="N59" i="27" s="1"/>
  <c r="N60" i="27" s="1"/>
  <c r="O48" i="27"/>
  <c r="T48" i="26"/>
  <c r="S49" i="26"/>
  <c r="S50" i="26" s="1"/>
  <c r="S58" i="26" s="1"/>
  <c r="S59" i="26" s="1"/>
  <c r="S60" i="26" s="1"/>
  <c r="V70" i="7"/>
  <c r="U71" i="7"/>
  <c r="U72" i="7" s="1"/>
  <c r="U80" i="7" s="1"/>
  <c r="U81" i="7" s="1"/>
  <c r="U82" i="7" s="1"/>
  <c r="U84" i="7" s="1"/>
  <c r="U86" i="7" s="1"/>
  <c r="O114" i="7" l="1"/>
  <c r="O115" i="7" s="1"/>
  <c r="O123" i="7" s="1"/>
  <c r="O124" i="7" s="1"/>
  <c r="O125" i="7" s="1"/>
  <c r="O127" i="7" s="1"/>
  <c r="O129" i="7" s="1"/>
  <c r="P113" i="7"/>
  <c r="V71" i="7"/>
  <c r="V72" i="7" s="1"/>
  <c r="V80" i="7" s="1"/>
  <c r="V81" i="7" s="1"/>
  <c r="V82" i="7" s="1"/>
  <c r="V84" i="7" s="1"/>
  <c r="V86" i="7" s="1"/>
  <c r="W70" i="7"/>
  <c r="P48" i="27"/>
  <c r="O49" i="27"/>
  <c r="O50" i="27" s="1"/>
  <c r="O58" i="27" s="1"/>
  <c r="O59" i="27" s="1"/>
  <c r="O60" i="27" s="1"/>
  <c r="T49" i="26"/>
  <c r="T50" i="26" s="1"/>
  <c r="T58" i="26" s="1"/>
  <c r="T59" i="26" s="1"/>
  <c r="T60" i="26" s="1"/>
  <c r="U48" i="26"/>
  <c r="Q113" i="7" l="1"/>
  <c r="P114" i="7"/>
  <c r="P115" i="7" s="1"/>
  <c r="P123" i="7" s="1"/>
  <c r="P124" i="7" s="1"/>
  <c r="P125" i="7" s="1"/>
  <c r="P127" i="7" s="1"/>
  <c r="P129" i="7" s="1"/>
  <c r="Q48" i="27"/>
  <c r="P49" i="27"/>
  <c r="P50" i="27" s="1"/>
  <c r="P58" i="27" s="1"/>
  <c r="P59" i="27" s="1"/>
  <c r="P60" i="27" s="1"/>
  <c r="V48" i="26"/>
  <c r="U49" i="26"/>
  <c r="U50" i="26" s="1"/>
  <c r="U58" i="26" s="1"/>
  <c r="U59" i="26" s="1"/>
  <c r="U60" i="26" s="1"/>
  <c r="X70" i="7"/>
  <c r="W71" i="7"/>
  <c r="W72" i="7" s="1"/>
  <c r="W80" i="7" s="1"/>
  <c r="W81" i="7" s="1"/>
  <c r="W82" i="7" s="1"/>
  <c r="W84" i="7" s="1"/>
  <c r="W86" i="7" s="1"/>
  <c r="R113" i="7" l="1"/>
  <c r="Q114" i="7"/>
  <c r="Q115" i="7" s="1"/>
  <c r="Q123" i="7" s="1"/>
  <c r="Q124" i="7" s="1"/>
  <c r="Q125" i="7" s="1"/>
  <c r="Q127" i="7" s="1"/>
  <c r="Q129" i="7" s="1"/>
  <c r="W48" i="26"/>
  <c r="V49" i="26"/>
  <c r="V50" i="26" s="1"/>
  <c r="V58" i="26" s="1"/>
  <c r="V59" i="26" s="1"/>
  <c r="V60" i="26" s="1"/>
  <c r="Y70" i="7"/>
  <c r="X71" i="7"/>
  <c r="X72" i="7" s="1"/>
  <c r="X80" i="7" s="1"/>
  <c r="X81" i="7" s="1"/>
  <c r="X82" i="7" s="1"/>
  <c r="X84" i="7" s="1"/>
  <c r="X86" i="7" s="1"/>
  <c r="R48" i="27"/>
  <c r="Q49" i="27"/>
  <c r="Q50" i="27" s="1"/>
  <c r="Q58" i="27" s="1"/>
  <c r="Q59" i="27" s="1"/>
  <c r="Q60" i="27" s="1"/>
  <c r="S113" i="7" l="1"/>
  <c r="R114" i="7"/>
  <c r="R115" i="7" s="1"/>
  <c r="R123" i="7" s="1"/>
  <c r="R124" i="7" s="1"/>
  <c r="R125" i="7" s="1"/>
  <c r="R127" i="7" s="1"/>
  <c r="R129" i="7" s="1"/>
  <c r="Z70" i="7"/>
  <c r="Y71" i="7"/>
  <c r="Y72" i="7" s="1"/>
  <c r="Y80" i="7" s="1"/>
  <c r="Y81" i="7" s="1"/>
  <c r="Y82" i="7" s="1"/>
  <c r="Y84" i="7" s="1"/>
  <c r="Y86" i="7" s="1"/>
  <c r="W49" i="26"/>
  <c r="W50" i="26" s="1"/>
  <c r="W58" i="26" s="1"/>
  <c r="W59" i="26" s="1"/>
  <c r="W60" i="26" s="1"/>
  <c r="X48" i="26"/>
  <c r="R49" i="27"/>
  <c r="R50" i="27" s="1"/>
  <c r="R58" i="27" s="1"/>
  <c r="R59" i="27" s="1"/>
  <c r="R60" i="27" s="1"/>
  <c r="S48" i="27"/>
  <c r="T113" i="7" l="1"/>
  <c r="S114" i="7"/>
  <c r="S115" i="7" s="1"/>
  <c r="S123" i="7" s="1"/>
  <c r="S124" i="7" s="1"/>
  <c r="S125" i="7" s="1"/>
  <c r="S127" i="7" s="1"/>
  <c r="S129" i="7" s="1"/>
  <c r="T48" i="27"/>
  <c r="S49" i="27"/>
  <c r="S50" i="27" s="1"/>
  <c r="S58" i="27" s="1"/>
  <c r="S59" i="27" s="1"/>
  <c r="S60" i="27" s="1"/>
  <c r="Y48" i="26"/>
  <c r="X49" i="26"/>
  <c r="X50" i="26" s="1"/>
  <c r="X58" i="26" s="1"/>
  <c r="X59" i="26" s="1"/>
  <c r="X60" i="26" s="1"/>
  <c r="AA70" i="7"/>
  <c r="Z71" i="7"/>
  <c r="Z72" i="7" s="1"/>
  <c r="Z80" i="7" s="1"/>
  <c r="Z81" i="7" s="1"/>
  <c r="Z82" i="7" s="1"/>
  <c r="Z84" i="7" s="1"/>
  <c r="Z86" i="7" s="1"/>
  <c r="T114" i="7" l="1"/>
  <c r="T115" i="7" s="1"/>
  <c r="T123" i="7" s="1"/>
  <c r="T124" i="7" s="1"/>
  <c r="T125" i="7" s="1"/>
  <c r="T127" i="7" s="1"/>
  <c r="T129" i="7" s="1"/>
  <c r="U113" i="7"/>
  <c r="U48" i="27"/>
  <c r="T49" i="27"/>
  <c r="T50" i="27" s="1"/>
  <c r="T58" i="27" s="1"/>
  <c r="T59" i="27" s="1"/>
  <c r="T60" i="27" s="1"/>
  <c r="Z48" i="26"/>
  <c r="Y49" i="26"/>
  <c r="Y50" i="26" s="1"/>
  <c r="Y58" i="26" s="1"/>
  <c r="Y59" i="26" s="1"/>
  <c r="Y60" i="26" s="1"/>
  <c r="AA71" i="7"/>
  <c r="AA72" i="7" s="1"/>
  <c r="AA80" i="7" s="1"/>
  <c r="AA81" i="7" s="1"/>
  <c r="AA82" i="7" s="1"/>
  <c r="AA84" i="7" s="1"/>
  <c r="AA86" i="7" s="1"/>
  <c r="AB70" i="7"/>
  <c r="V113" i="7" l="1"/>
  <c r="U114" i="7"/>
  <c r="U115" i="7" s="1"/>
  <c r="U123" i="7" s="1"/>
  <c r="U124" i="7" s="1"/>
  <c r="U125" i="7" s="1"/>
  <c r="U127" i="7" s="1"/>
  <c r="U129" i="7" s="1"/>
  <c r="AA48" i="26"/>
  <c r="Z49" i="26"/>
  <c r="Z50" i="26" s="1"/>
  <c r="Z58" i="26" s="1"/>
  <c r="Z59" i="26" s="1"/>
  <c r="Z60" i="26" s="1"/>
  <c r="AB71" i="7"/>
  <c r="AB72" i="7" s="1"/>
  <c r="AB80" i="7" s="1"/>
  <c r="AB81" i="7" s="1"/>
  <c r="AB82" i="7" s="1"/>
  <c r="AB84" i="7" s="1"/>
  <c r="AB86" i="7" s="1"/>
  <c r="AC70" i="7"/>
  <c r="V48" i="27"/>
  <c r="U49" i="27"/>
  <c r="U50" i="27" s="1"/>
  <c r="U58" i="27" s="1"/>
  <c r="U59" i="27" s="1"/>
  <c r="U60" i="27" s="1"/>
  <c r="V114" i="7" l="1"/>
  <c r="V115" i="7" s="1"/>
  <c r="V123" i="7" s="1"/>
  <c r="V124" i="7" s="1"/>
  <c r="V125" i="7" s="1"/>
  <c r="V127" i="7" s="1"/>
  <c r="V129" i="7" s="1"/>
  <c r="W113" i="7"/>
  <c r="AD70" i="7"/>
  <c r="AC71" i="7"/>
  <c r="AC72" i="7" s="1"/>
  <c r="AC80" i="7" s="1"/>
  <c r="AC81" i="7" s="1"/>
  <c r="AC82" i="7" s="1"/>
  <c r="AC84" i="7" s="1"/>
  <c r="AC86" i="7" s="1"/>
  <c r="W48" i="27"/>
  <c r="V49" i="27"/>
  <c r="V50" i="27" s="1"/>
  <c r="V58" i="27" s="1"/>
  <c r="V59" i="27" s="1"/>
  <c r="V60" i="27" s="1"/>
  <c r="AA49" i="26"/>
  <c r="AA50" i="26" s="1"/>
  <c r="AA58" i="26" s="1"/>
  <c r="AA59" i="26" s="1"/>
  <c r="AA60" i="26" s="1"/>
  <c r="AB48" i="26"/>
  <c r="W114" i="7" l="1"/>
  <c r="W115" i="7" s="1"/>
  <c r="W123" i="7" s="1"/>
  <c r="W124" i="7" s="1"/>
  <c r="W125" i="7" s="1"/>
  <c r="W127" i="7" s="1"/>
  <c r="W129" i="7" s="1"/>
  <c r="X113" i="7"/>
  <c r="AC48" i="26"/>
  <c r="AB49" i="26"/>
  <c r="AB50" i="26" s="1"/>
  <c r="AB58" i="26" s="1"/>
  <c r="AB59" i="26" s="1"/>
  <c r="AB60" i="26" s="1"/>
  <c r="W49" i="27"/>
  <c r="W50" i="27" s="1"/>
  <c r="W58" i="27" s="1"/>
  <c r="W59" i="27" s="1"/>
  <c r="W60" i="27" s="1"/>
  <c r="X48" i="27"/>
  <c r="AD71" i="7"/>
  <c r="AD72" i="7" s="1"/>
  <c r="AD80" i="7" s="1"/>
  <c r="AD81" i="7" s="1"/>
  <c r="AD82" i="7" s="1"/>
  <c r="AD84" i="7" s="1"/>
  <c r="AD86" i="7" s="1"/>
  <c r="AE70" i="7"/>
  <c r="X114" i="7" l="1"/>
  <c r="X115" i="7" s="1"/>
  <c r="X123" i="7" s="1"/>
  <c r="X124" i="7" s="1"/>
  <c r="X125" i="7" s="1"/>
  <c r="X127" i="7" s="1"/>
  <c r="X129" i="7" s="1"/>
  <c r="Y113" i="7"/>
  <c r="AE71" i="7"/>
  <c r="AE72" i="7" s="1"/>
  <c r="AE80" i="7" s="1"/>
  <c r="AE81" i="7" s="1"/>
  <c r="AE82" i="7" s="1"/>
  <c r="AE84" i="7" s="1"/>
  <c r="AE86" i="7" s="1"/>
  <c r="AF70" i="7"/>
  <c r="Y48" i="27"/>
  <c r="X49" i="27"/>
  <c r="X50" i="27" s="1"/>
  <c r="X58" i="27" s="1"/>
  <c r="X59" i="27" s="1"/>
  <c r="X60" i="27" s="1"/>
  <c r="AC49" i="26"/>
  <c r="AC50" i="26" s="1"/>
  <c r="AC58" i="26" s="1"/>
  <c r="AC59" i="26" s="1"/>
  <c r="AC60" i="26" s="1"/>
  <c r="AD48" i="26"/>
  <c r="Z113" i="7" l="1"/>
  <c r="Y114" i="7"/>
  <c r="Y115" i="7" s="1"/>
  <c r="Y123" i="7" s="1"/>
  <c r="Y124" i="7" s="1"/>
  <c r="Y125" i="7" s="1"/>
  <c r="Y127" i="7" s="1"/>
  <c r="Y129" i="7" s="1"/>
  <c r="AD49" i="26"/>
  <c r="AD50" i="26" s="1"/>
  <c r="AD58" i="26" s="1"/>
  <c r="AD59" i="26" s="1"/>
  <c r="AD60" i="26" s="1"/>
  <c r="AE48" i="26"/>
  <c r="Z48" i="27"/>
  <c r="Y49" i="27"/>
  <c r="Y50" i="27" s="1"/>
  <c r="Y58" i="27" s="1"/>
  <c r="Y59" i="27" s="1"/>
  <c r="Y60" i="27" s="1"/>
  <c r="AG70" i="7"/>
  <c r="AF71" i="7"/>
  <c r="AF72" i="7" s="1"/>
  <c r="AF80" i="7" s="1"/>
  <c r="AF81" i="7" s="1"/>
  <c r="AF82" i="7" s="1"/>
  <c r="AF84" i="7" s="1"/>
  <c r="AF86" i="7" s="1"/>
  <c r="AA113" i="7" l="1"/>
  <c r="Z114" i="7"/>
  <c r="Z115" i="7" s="1"/>
  <c r="Z123" i="7" s="1"/>
  <c r="Z124" i="7" s="1"/>
  <c r="Z125" i="7" s="1"/>
  <c r="Z127" i="7" s="1"/>
  <c r="Z129" i="7" s="1"/>
  <c r="AA48" i="27"/>
  <c r="Z49" i="27"/>
  <c r="Z50" i="27" s="1"/>
  <c r="Z58" i="27" s="1"/>
  <c r="Z59" i="27" s="1"/>
  <c r="Z60" i="27" s="1"/>
  <c r="AF48" i="26"/>
  <c r="AE49" i="26"/>
  <c r="AE50" i="26" s="1"/>
  <c r="AE58" i="26" s="1"/>
  <c r="AE59" i="26" s="1"/>
  <c r="AE60" i="26" s="1"/>
  <c r="AG71" i="7"/>
  <c r="AG72" i="7" s="1"/>
  <c r="AG80" i="7" s="1"/>
  <c r="AG81" i="7" s="1"/>
  <c r="AG82" i="7" s="1"/>
  <c r="AG84" i="7" s="1"/>
  <c r="AG86" i="7" s="1"/>
  <c r="AH70" i="7"/>
  <c r="AB113" i="7" l="1"/>
  <c r="AA114" i="7"/>
  <c r="AA115" i="7" s="1"/>
  <c r="AA123" i="7" s="1"/>
  <c r="AA124" i="7" s="1"/>
  <c r="AA125" i="7" s="1"/>
  <c r="AA127" i="7" s="1"/>
  <c r="AA129" i="7" s="1"/>
  <c r="AH71" i="7"/>
  <c r="AH72" i="7" s="1"/>
  <c r="AH80" i="7" s="1"/>
  <c r="AH81" i="7" s="1"/>
  <c r="AH82" i="7" s="1"/>
  <c r="AH84" i="7" s="1"/>
  <c r="AH86" i="7" s="1"/>
  <c r="AI70" i="7"/>
  <c r="AG48" i="26"/>
  <c r="AF49" i="26"/>
  <c r="AF50" i="26" s="1"/>
  <c r="AF58" i="26" s="1"/>
  <c r="AF59" i="26" s="1"/>
  <c r="AF60" i="26" s="1"/>
  <c r="AB48" i="27"/>
  <c r="AA49" i="27"/>
  <c r="AA50" i="27" s="1"/>
  <c r="AA58" i="27" s="1"/>
  <c r="AA59" i="27" s="1"/>
  <c r="AA60" i="27" s="1"/>
  <c r="AB114" i="7" l="1"/>
  <c r="AB115" i="7" s="1"/>
  <c r="AB123" i="7" s="1"/>
  <c r="AB124" i="7" s="1"/>
  <c r="AB125" i="7" s="1"/>
  <c r="AB127" i="7" s="1"/>
  <c r="AB129" i="7" s="1"/>
  <c r="AC113" i="7"/>
  <c r="AC48" i="27"/>
  <c r="AB49" i="27"/>
  <c r="AB50" i="27" s="1"/>
  <c r="AB58" i="27" s="1"/>
  <c r="AB59" i="27" s="1"/>
  <c r="AB60" i="27" s="1"/>
  <c r="AH48" i="26"/>
  <c r="AG49" i="26"/>
  <c r="AG50" i="26" s="1"/>
  <c r="AG58" i="26" s="1"/>
  <c r="AG59" i="26" s="1"/>
  <c r="AG60" i="26" s="1"/>
  <c r="AJ70" i="7"/>
  <c r="AI71" i="7"/>
  <c r="AI72" i="7" s="1"/>
  <c r="AI80" i="7" s="1"/>
  <c r="AI81" i="7" s="1"/>
  <c r="AI82" i="7" s="1"/>
  <c r="AI84" i="7" s="1"/>
  <c r="AI86" i="7" s="1"/>
  <c r="AD113" i="7" l="1"/>
  <c r="AC114" i="7"/>
  <c r="AC115" i="7" s="1"/>
  <c r="AC123" i="7" s="1"/>
  <c r="AC124" i="7" s="1"/>
  <c r="AC125" i="7" s="1"/>
  <c r="AC127" i="7" s="1"/>
  <c r="AC129" i="7" s="1"/>
  <c r="AK70" i="7"/>
  <c r="AJ71" i="7"/>
  <c r="AJ72" i="7" s="1"/>
  <c r="AJ80" i="7" s="1"/>
  <c r="AJ81" i="7" s="1"/>
  <c r="AJ82" i="7" s="1"/>
  <c r="AJ84" i="7" s="1"/>
  <c r="AJ86" i="7" s="1"/>
  <c r="AI48" i="26"/>
  <c r="AH49" i="26"/>
  <c r="AH50" i="26" s="1"/>
  <c r="AH58" i="26" s="1"/>
  <c r="AH59" i="26" s="1"/>
  <c r="AH60" i="26" s="1"/>
  <c r="AD48" i="27"/>
  <c r="AC49" i="27"/>
  <c r="AC50" i="27" s="1"/>
  <c r="AC58" i="27" s="1"/>
  <c r="AC59" i="27" s="1"/>
  <c r="AC60" i="27" s="1"/>
  <c r="AD114" i="7" l="1"/>
  <c r="AD115" i="7" s="1"/>
  <c r="AD123" i="7" s="1"/>
  <c r="AD124" i="7" s="1"/>
  <c r="AD125" i="7" s="1"/>
  <c r="AD127" i="7" s="1"/>
  <c r="AD129" i="7" s="1"/>
  <c r="AE113" i="7"/>
  <c r="AJ48" i="26"/>
  <c r="AI49" i="26"/>
  <c r="AI50" i="26" s="1"/>
  <c r="AI58" i="26" s="1"/>
  <c r="AI59" i="26" s="1"/>
  <c r="AI60" i="26" s="1"/>
  <c r="AE48" i="27"/>
  <c r="AD49" i="27"/>
  <c r="AD50" i="27" s="1"/>
  <c r="AD58" i="27" s="1"/>
  <c r="AD59" i="27" s="1"/>
  <c r="AD60" i="27" s="1"/>
  <c r="AL70" i="7"/>
  <c r="AK71" i="7"/>
  <c r="AK72" i="7" s="1"/>
  <c r="AK80" i="7" s="1"/>
  <c r="AK81" i="7" s="1"/>
  <c r="AK82" i="7" s="1"/>
  <c r="AK84" i="7" s="1"/>
  <c r="AK86" i="7" s="1"/>
  <c r="AF113" i="7" l="1"/>
  <c r="AE114" i="7"/>
  <c r="AE115" i="7" s="1"/>
  <c r="AE123" i="7" s="1"/>
  <c r="AE124" i="7" s="1"/>
  <c r="AE125" i="7" s="1"/>
  <c r="AE127" i="7" s="1"/>
  <c r="AE129" i="7" s="1"/>
  <c r="AF48" i="27"/>
  <c r="AE49" i="27"/>
  <c r="AE50" i="27" s="1"/>
  <c r="AE58" i="27" s="1"/>
  <c r="AE59" i="27" s="1"/>
  <c r="AE60" i="27" s="1"/>
  <c r="AM70" i="7"/>
  <c r="AL71" i="7"/>
  <c r="AL72" i="7" s="1"/>
  <c r="AL80" i="7" s="1"/>
  <c r="AL81" i="7" s="1"/>
  <c r="AL82" i="7" s="1"/>
  <c r="AL84" i="7" s="1"/>
  <c r="AL86" i="7" s="1"/>
  <c r="AK48" i="26"/>
  <c r="AJ49" i="26"/>
  <c r="AJ50" i="26" s="1"/>
  <c r="AJ58" i="26" s="1"/>
  <c r="AJ59" i="26" s="1"/>
  <c r="AJ60" i="26" s="1"/>
  <c r="AF114" i="7" l="1"/>
  <c r="AF115" i="7" s="1"/>
  <c r="AF123" i="7" s="1"/>
  <c r="AF124" i="7" s="1"/>
  <c r="AF125" i="7" s="1"/>
  <c r="AF127" i="7" s="1"/>
  <c r="AF129" i="7" s="1"/>
  <c r="AG113" i="7"/>
  <c r="AN70" i="7"/>
  <c r="AM71" i="7"/>
  <c r="AM72" i="7" s="1"/>
  <c r="AM80" i="7" s="1"/>
  <c r="AM81" i="7" s="1"/>
  <c r="AM82" i="7" s="1"/>
  <c r="AM84" i="7" s="1"/>
  <c r="AM86" i="7" s="1"/>
  <c r="AL48" i="26"/>
  <c r="AK49" i="26"/>
  <c r="AK50" i="26" s="1"/>
  <c r="AK58" i="26" s="1"/>
  <c r="AK59" i="26" s="1"/>
  <c r="AK60" i="26" s="1"/>
  <c r="AG48" i="27"/>
  <c r="AF49" i="27"/>
  <c r="AF50" i="27" s="1"/>
  <c r="AF58" i="27" s="1"/>
  <c r="AF59" i="27" s="1"/>
  <c r="AF60" i="27" s="1"/>
  <c r="AH113" i="7" l="1"/>
  <c r="AG114" i="7"/>
  <c r="AG115" i="7" s="1"/>
  <c r="AG123" i="7" s="1"/>
  <c r="AG124" i="7" s="1"/>
  <c r="AG125" i="7" s="1"/>
  <c r="AG127" i="7" s="1"/>
  <c r="AG129" i="7" s="1"/>
  <c r="AH48" i="27"/>
  <c r="AG49" i="27"/>
  <c r="AG50" i="27" s="1"/>
  <c r="AG58" i="27" s="1"/>
  <c r="AG59" i="27" s="1"/>
  <c r="AG60" i="27" s="1"/>
  <c r="AM48" i="26"/>
  <c r="AL49" i="26"/>
  <c r="AL50" i="26" s="1"/>
  <c r="AL58" i="26" s="1"/>
  <c r="AL59" i="26" s="1"/>
  <c r="AL60" i="26" s="1"/>
  <c r="AO70" i="7"/>
  <c r="AN71" i="7"/>
  <c r="AN72" i="7" s="1"/>
  <c r="AN80" i="7" s="1"/>
  <c r="AN81" i="7" s="1"/>
  <c r="AN82" i="7" s="1"/>
  <c r="AN84" i="7" s="1"/>
  <c r="AN86" i="7" s="1"/>
  <c r="AI113" i="7" l="1"/>
  <c r="AH114" i="7"/>
  <c r="AH115" i="7" s="1"/>
  <c r="AH123" i="7" s="1"/>
  <c r="AH124" i="7" s="1"/>
  <c r="AH125" i="7" s="1"/>
  <c r="AH127" i="7" s="1"/>
  <c r="AH129" i="7" s="1"/>
  <c r="AN48" i="26"/>
  <c r="AM49" i="26"/>
  <c r="AM50" i="26" s="1"/>
  <c r="AM58" i="26" s="1"/>
  <c r="AM59" i="26" s="1"/>
  <c r="AM60" i="26" s="1"/>
  <c r="AP70" i="7"/>
  <c r="AO71" i="7"/>
  <c r="AO72" i="7" s="1"/>
  <c r="AO80" i="7" s="1"/>
  <c r="AO81" i="7" s="1"/>
  <c r="AO82" i="7" s="1"/>
  <c r="AO84" i="7" s="1"/>
  <c r="AO86" i="7" s="1"/>
  <c r="AI48" i="27"/>
  <c r="AH49" i="27"/>
  <c r="AH50" i="27" s="1"/>
  <c r="AH58" i="27" s="1"/>
  <c r="AH59" i="27" s="1"/>
  <c r="AH60" i="27" s="1"/>
  <c r="AJ113" i="7" l="1"/>
  <c r="AI114" i="7"/>
  <c r="AI115" i="7" s="1"/>
  <c r="AI123" i="7" s="1"/>
  <c r="AI124" i="7" s="1"/>
  <c r="AI125" i="7" s="1"/>
  <c r="AI127" i="7" s="1"/>
  <c r="AI129" i="7" s="1"/>
  <c r="AJ48" i="27"/>
  <c r="AI49" i="27"/>
  <c r="AI50" i="27" s="1"/>
  <c r="AI58" i="27" s="1"/>
  <c r="AI59" i="27" s="1"/>
  <c r="AI60" i="27" s="1"/>
  <c r="AQ70" i="7"/>
  <c r="AP71" i="7"/>
  <c r="AP72" i="7" s="1"/>
  <c r="AP80" i="7" s="1"/>
  <c r="AP81" i="7" s="1"/>
  <c r="AP82" i="7" s="1"/>
  <c r="AP84" i="7" s="1"/>
  <c r="AP86" i="7" s="1"/>
  <c r="AO48" i="26"/>
  <c r="AO49" i="26" s="1"/>
  <c r="AO50" i="26" s="1"/>
  <c r="AO58" i="26" s="1"/>
  <c r="AO59" i="26" s="1"/>
  <c r="AO60" i="26" s="1"/>
  <c r="AN49" i="26"/>
  <c r="AN50" i="26" s="1"/>
  <c r="AN58" i="26" s="1"/>
  <c r="AN59" i="26" s="1"/>
  <c r="AN60" i="26" s="1"/>
  <c r="AK113" i="7" l="1"/>
  <c r="AJ114" i="7"/>
  <c r="AJ115" i="7" s="1"/>
  <c r="AJ123" i="7" s="1"/>
  <c r="AJ124" i="7" s="1"/>
  <c r="AJ125" i="7" s="1"/>
  <c r="AJ127" i="7" s="1"/>
  <c r="AJ129" i="7" s="1"/>
  <c r="AR70" i="7"/>
  <c r="AQ71" i="7"/>
  <c r="AQ72" i="7" s="1"/>
  <c r="AQ80" i="7" s="1"/>
  <c r="AQ81" i="7" s="1"/>
  <c r="AQ82" i="7" s="1"/>
  <c r="AQ84" i="7" s="1"/>
  <c r="AQ86" i="7" s="1"/>
  <c r="AK48" i="27"/>
  <c r="AJ49" i="27"/>
  <c r="AJ50" i="27" s="1"/>
  <c r="AJ58" i="27" s="1"/>
  <c r="AJ59" i="27" s="1"/>
  <c r="AJ60" i="27" s="1"/>
  <c r="AL113" i="7" l="1"/>
  <c r="AK114" i="7"/>
  <c r="AK115" i="7" s="1"/>
  <c r="AK123" i="7" s="1"/>
  <c r="AK124" i="7" s="1"/>
  <c r="AK125" i="7" s="1"/>
  <c r="AK127" i="7" s="1"/>
  <c r="AK129" i="7" s="1"/>
  <c r="AL48" i="27"/>
  <c r="AK49" i="27"/>
  <c r="AK50" i="27" s="1"/>
  <c r="AK58" i="27" s="1"/>
  <c r="AK59" i="27" s="1"/>
  <c r="AK60" i="27" s="1"/>
  <c r="AS70" i="7"/>
  <c r="AR71" i="7"/>
  <c r="AR72" i="7" s="1"/>
  <c r="AR80" i="7" s="1"/>
  <c r="AR81" i="7" s="1"/>
  <c r="AR82" i="7" s="1"/>
  <c r="AR84" i="7" s="1"/>
  <c r="AR86" i="7" s="1"/>
  <c r="AM113" i="7" l="1"/>
  <c r="AL114" i="7"/>
  <c r="AL115" i="7" s="1"/>
  <c r="AL123" i="7" s="1"/>
  <c r="AL124" i="7" s="1"/>
  <c r="AL125" i="7" s="1"/>
  <c r="AL127" i="7" s="1"/>
  <c r="AL129" i="7" s="1"/>
  <c r="AT70" i="7"/>
  <c r="AS71" i="7"/>
  <c r="AS72" i="7" s="1"/>
  <c r="AS80" i="7" s="1"/>
  <c r="AS81" i="7" s="1"/>
  <c r="AS82" i="7" s="1"/>
  <c r="AS84" i="7" s="1"/>
  <c r="AS86" i="7" s="1"/>
  <c r="AM48" i="27"/>
  <c r="AL49" i="27"/>
  <c r="AL50" i="27" s="1"/>
  <c r="AL58" i="27" s="1"/>
  <c r="AL59" i="27" s="1"/>
  <c r="AL60" i="27" s="1"/>
  <c r="AM114" i="7" l="1"/>
  <c r="AM115" i="7" s="1"/>
  <c r="AM123" i="7" s="1"/>
  <c r="AM124" i="7" s="1"/>
  <c r="AM125" i="7" s="1"/>
  <c r="AM127" i="7" s="1"/>
  <c r="AM129" i="7" s="1"/>
  <c r="AN113" i="7"/>
  <c r="AN48" i="27"/>
  <c r="AM49" i="27"/>
  <c r="AM50" i="27" s="1"/>
  <c r="AM58" i="27" s="1"/>
  <c r="AM59" i="27" s="1"/>
  <c r="AM60" i="27" s="1"/>
  <c r="AT71" i="7"/>
  <c r="AT72" i="7" s="1"/>
  <c r="AT80" i="7" s="1"/>
  <c r="AT81" i="7" s="1"/>
  <c r="AT82" i="7" s="1"/>
  <c r="AT84" i="7" s="1"/>
  <c r="AT86" i="7" s="1"/>
  <c r="AU70" i="7"/>
  <c r="AO113" i="7" l="1"/>
  <c r="AN114" i="7"/>
  <c r="AN115" i="7" s="1"/>
  <c r="AN123" i="7" s="1"/>
  <c r="AN124" i="7" s="1"/>
  <c r="AN125" i="7" s="1"/>
  <c r="AN127" i="7" s="1"/>
  <c r="AN129" i="7" s="1"/>
  <c r="AU71" i="7"/>
  <c r="AU72" i="7" s="1"/>
  <c r="AU80" i="7" s="1"/>
  <c r="AU81" i="7" s="1"/>
  <c r="AU82" i="7" s="1"/>
  <c r="AU84" i="7" s="1"/>
  <c r="AU86" i="7" s="1"/>
  <c r="AV70" i="7"/>
  <c r="AN49" i="27"/>
  <c r="AN50" i="27" s="1"/>
  <c r="AN58" i="27" s="1"/>
  <c r="AN59" i="27" s="1"/>
  <c r="AN60" i="27" s="1"/>
  <c r="AO48" i="27"/>
  <c r="AO49" i="27" s="1"/>
  <c r="AO50" i="27" s="1"/>
  <c r="AO58" i="27" s="1"/>
  <c r="AO59" i="27" s="1"/>
  <c r="AO60" i="27" s="1"/>
  <c r="AO114" i="7" l="1"/>
  <c r="AO115" i="7" s="1"/>
  <c r="AO123" i="7" s="1"/>
  <c r="AO124" i="7" s="1"/>
  <c r="AO125" i="7" s="1"/>
  <c r="AO127" i="7" s="1"/>
  <c r="AO129" i="7" s="1"/>
  <c r="AP113" i="7"/>
  <c r="AW70" i="7"/>
  <c r="AV71" i="7"/>
  <c r="AV72" i="7" s="1"/>
  <c r="AV80" i="7" s="1"/>
  <c r="AV81" i="7" s="1"/>
  <c r="AV82" i="7" s="1"/>
  <c r="AV84" i="7" s="1"/>
  <c r="AV86" i="7" s="1"/>
  <c r="AP114" i="7" l="1"/>
  <c r="AP115" i="7" s="1"/>
  <c r="AP123" i="7" s="1"/>
  <c r="AP124" i="7" s="1"/>
  <c r="AP125" i="7" s="1"/>
  <c r="AP127" i="7" s="1"/>
  <c r="AP129" i="7" s="1"/>
  <c r="AQ113" i="7"/>
  <c r="AX70" i="7"/>
  <c r="AW71" i="7"/>
  <c r="AW72" i="7" s="1"/>
  <c r="AW80" i="7" s="1"/>
  <c r="AW81" i="7" s="1"/>
  <c r="AW82" i="7" s="1"/>
  <c r="AW84" i="7" s="1"/>
  <c r="AW86" i="7" s="1"/>
  <c r="AR113" i="7" l="1"/>
  <c r="AQ114" i="7"/>
  <c r="AQ115" i="7" s="1"/>
  <c r="AQ123" i="7" s="1"/>
  <c r="AQ124" i="7" s="1"/>
  <c r="AQ125" i="7" s="1"/>
  <c r="AQ127" i="7" s="1"/>
  <c r="AQ129" i="7" s="1"/>
  <c r="AY70" i="7"/>
  <c r="AX71" i="7"/>
  <c r="AX72" i="7" s="1"/>
  <c r="AX80" i="7" s="1"/>
  <c r="AX81" i="7" s="1"/>
  <c r="AX82" i="7" s="1"/>
  <c r="AX84" i="7" s="1"/>
  <c r="AX86" i="7" s="1"/>
  <c r="AS113" i="7" l="1"/>
  <c r="AR114" i="7"/>
  <c r="AR115" i="7" s="1"/>
  <c r="AR123" i="7" s="1"/>
  <c r="AR124" i="7" s="1"/>
  <c r="AR125" i="7" s="1"/>
  <c r="AR127" i="7" s="1"/>
  <c r="AR129" i="7" s="1"/>
  <c r="AZ70" i="7"/>
  <c r="AY71" i="7"/>
  <c r="AY72" i="7" s="1"/>
  <c r="AY80" i="7" s="1"/>
  <c r="AY81" i="7" s="1"/>
  <c r="AY82" i="7" s="1"/>
  <c r="AY84" i="7" s="1"/>
  <c r="AY86" i="7" s="1"/>
  <c r="AS114" i="7" l="1"/>
  <c r="AS115" i="7" s="1"/>
  <c r="AS123" i="7" s="1"/>
  <c r="AS124" i="7" s="1"/>
  <c r="AS125" i="7" s="1"/>
  <c r="AS127" i="7" s="1"/>
  <c r="AS129" i="7" s="1"/>
  <c r="AT113" i="7"/>
  <c r="BA70" i="7"/>
  <c r="AZ71" i="7"/>
  <c r="AZ72" i="7" s="1"/>
  <c r="AZ80" i="7" s="1"/>
  <c r="AZ81" i="7" s="1"/>
  <c r="AZ82" i="7" s="1"/>
  <c r="AZ84" i="7" s="1"/>
  <c r="AZ86" i="7" s="1"/>
  <c r="AU113" i="7" l="1"/>
  <c r="AT114" i="7"/>
  <c r="AT115" i="7" s="1"/>
  <c r="AT123" i="7" s="1"/>
  <c r="AT124" i="7" s="1"/>
  <c r="AT125" i="7" s="1"/>
  <c r="AT127" i="7" s="1"/>
  <c r="AT129" i="7" s="1"/>
  <c r="BB70" i="7"/>
  <c r="BA71" i="7"/>
  <c r="BA72" i="7" s="1"/>
  <c r="BA80" i="7" s="1"/>
  <c r="BA81" i="7" s="1"/>
  <c r="BA82" i="7" s="1"/>
  <c r="BA84" i="7" s="1"/>
  <c r="BA86" i="7" s="1"/>
  <c r="AV113" i="7" l="1"/>
  <c r="AU114" i="7"/>
  <c r="AU115" i="7" s="1"/>
  <c r="AU123" i="7" s="1"/>
  <c r="AU124" i="7" s="1"/>
  <c r="AU125" i="7" s="1"/>
  <c r="AU127" i="7" s="1"/>
  <c r="AU129" i="7" s="1"/>
  <c r="BC70" i="7"/>
  <c r="BB71" i="7"/>
  <c r="BB72" i="7" s="1"/>
  <c r="BB80" i="7" s="1"/>
  <c r="BB81" i="7" s="1"/>
  <c r="BB82" i="7" s="1"/>
  <c r="BB84" i="7" s="1"/>
  <c r="BB86" i="7" s="1"/>
  <c r="AV114" i="7" l="1"/>
  <c r="AV115" i="7" s="1"/>
  <c r="AV123" i="7" s="1"/>
  <c r="AV124" i="7" s="1"/>
  <c r="AV125" i="7" s="1"/>
  <c r="AV127" i="7" s="1"/>
  <c r="AV129" i="7" s="1"/>
  <c r="AW113" i="7"/>
  <c r="BD70" i="7"/>
  <c r="BC71" i="7"/>
  <c r="BC72" i="7" s="1"/>
  <c r="BC80" i="7" s="1"/>
  <c r="BC81" i="7" s="1"/>
  <c r="BC82" i="7" s="1"/>
  <c r="BC84" i="7" s="1"/>
  <c r="BC86" i="7" s="1"/>
  <c r="AW114" i="7" l="1"/>
  <c r="AW115" i="7" s="1"/>
  <c r="AW123" i="7" s="1"/>
  <c r="AW124" i="7" s="1"/>
  <c r="AW125" i="7" s="1"/>
  <c r="AW127" i="7" s="1"/>
  <c r="AW129" i="7" s="1"/>
  <c r="AX113" i="7"/>
  <c r="BD71" i="7"/>
  <c r="BD72" i="7" s="1"/>
  <c r="BD80" i="7" s="1"/>
  <c r="BD81" i="7" s="1"/>
  <c r="BD82" i="7" s="1"/>
  <c r="BD84" i="7" s="1"/>
  <c r="BD86" i="7" s="1"/>
  <c r="BE70" i="7"/>
  <c r="AX114" i="7" l="1"/>
  <c r="AX115" i="7" s="1"/>
  <c r="AX123" i="7" s="1"/>
  <c r="AX124" i="7" s="1"/>
  <c r="AX125" i="7" s="1"/>
  <c r="AX127" i="7" s="1"/>
  <c r="AX129" i="7" s="1"/>
  <c r="AY113" i="7"/>
  <c r="BF70" i="7"/>
  <c r="BE71" i="7"/>
  <c r="BE72" i="7" s="1"/>
  <c r="BE80" i="7" s="1"/>
  <c r="BE81" i="7" s="1"/>
  <c r="BE82" i="7" s="1"/>
  <c r="BE84" i="7" s="1"/>
  <c r="BE86" i="7" s="1"/>
  <c r="AZ113" i="7" l="1"/>
  <c r="AY114" i="7"/>
  <c r="AY115" i="7" s="1"/>
  <c r="AY123" i="7" s="1"/>
  <c r="AY124" i="7" s="1"/>
  <c r="AY125" i="7" s="1"/>
  <c r="AY127" i="7" s="1"/>
  <c r="AY129" i="7" s="1"/>
  <c r="BG70" i="7"/>
  <c r="BF71" i="7"/>
  <c r="BF72" i="7" s="1"/>
  <c r="BF80" i="7" s="1"/>
  <c r="BF81" i="7" s="1"/>
  <c r="BF82" i="7" s="1"/>
  <c r="BF84" i="7" s="1"/>
  <c r="BF86" i="7" s="1"/>
  <c r="AZ114" i="7" l="1"/>
  <c r="AZ115" i="7" s="1"/>
  <c r="AZ123" i="7" s="1"/>
  <c r="AZ124" i="7" s="1"/>
  <c r="AZ125" i="7" s="1"/>
  <c r="AZ127" i="7" s="1"/>
  <c r="AZ129" i="7" s="1"/>
  <c r="BA113" i="7"/>
  <c r="BH70" i="7"/>
  <c r="BG71" i="7"/>
  <c r="BG72" i="7" s="1"/>
  <c r="BG80" i="7" s="1"/>
  <c r="BG81" i="7" s="1"/>
  <c r="BG82" i="7" s="1"/>
  <c r="BG84" i="7" s="1"/>
  <c r="BG86" i="7" s="1"/>
  <c r="BA114" i="7" l="1"/>
  <c r="BA115" i="7" s="1"/>
  <c r="BA123" i="7" s="1"/>
  <c r="BA124" i="7" s="1"/>
  <c r="BA125" i="7" s="1"/>
  <c r="BA127" i="7" s="1"/>
  <c r="BA129" i="7" s="1"/>
  <c r="BB113" i="7"/>
  <c r="BI70" i="7"/>
  <c r="BH71" i="7"/>
  <c r="BH72" i="7" s="1"/>
  <c r="BH80" i="7" s="1"/>
  <c r="BH81" i="7" s="1"/>
  <c r="BH82" i="7" s="1"/>
  <c r="BH84" i="7" s="1"/>
  <c r="BH86" i="7" s="1"/>
  <c r="BB114" i="7" l="1"/>
  <c r="BB115" i="7" s="1"/>
  <c r="BB123" i="7" s="1"/>
  <c r="BB124" i="7" s="1"/>
  <c r="BB125" i="7" s="1"/>
  <c r="BB127" i="7" s="1"/>
  <c r="BB129" i="7" s="1"/>
  <c r="BC113" i="7"/>
  <c r="BJ70" i="7"/>
  <c r="BI71" i="7"/>
  <c r="BI72" i="7" s="1"/>
  <c r="BI80" i="7" s="1"/>
  <c r="BI81" i="7" s="1"/>
  <c r="BI82" i="7" s="1"/>
  <c r="BI84" i="7" s="1"/>
  <c r="BI86" i="7" s="1"/>
  <c r="BD113" i="7" l="1"/>
  <c r="BC114" i="7"/>
  <c r="BC115" i="7" s="1"/>
  <c r="BC123" i="7" s="1"/>
  <c r="BC124" i="7" s="1"/>
  <c r="BC125" i="7" s="1"/>
  <c r="BC127" i="7" s="1"/>
  <c r="BC129" i="7" s="1"/>
  <c r="BK70" i="7"/>
  <c r="BJ71" i="7"/>
  <c r="BJ72" i="7" s="1"/>
  <c r="BJ80" i="7" s="1"/>
  <c r="BJ81" i="7" s="1"/>
  <c r="BJ82" i="7" s="1"/>
  <c r="BJ84" i="7" s="1"/>
  <c r="BJ86" i="7" s="1"/>
  <c r="BD114" i="7" l="1"/>
  <c r="BD115" i="7" s="1"/>
  <c r="BD123" i="7" s="1"/>
  <c r="BD124" i="7" s="1"/>
  <c r="BD125" i="7" s="1"/>
  <c r="BD127" i="7" s="1"/>
  <c r="BD129" i="7" s="1"/>
  <c r="BE113" i="7"/>
  <c r="BL70" i="7"/>
  <c r="BK71" i="7"/>
  <c r="BK72" i="7" s="1"/>
  <c r="BK80" i="7" s="1"/>
  <c r="BK81" i="7" s="1"/>
  <c r="BK82" i="7" s="1"/>
  <c r="BK84" i="7" s="1"/>
  <c r="BK86" i="7" s="1"/>
  <c r="BE114" i="7" l="1"/>
  <c r="BE115" i="7" s="1"/>
  <c r="BE123" i="7" s="1"/>
  <c r="BE124" i="7" s="1"/>
  <c r="BE125" i="7" s="1"/>
  <c r="BE127" i="7" s="1"/>
  <c r="BE129" i="7" s="1"/>
  <c r="BF113" i="7"/>
  <c r="BM70" i="7"/>
  <c r="BL71" i="7"/>
  <c r="BL72" i="7" s="1"/>
  <c r="BL80" i="7" s="1"/>
  <c r="BL81" i="7" s="1"/>
  <c r="BL82" i="7" s="1"/>
  <c r="BL84" i="7" s="1"/>
  <c r="BL86" i="7" s="1"/>
  <c r="BF114" i="7" l="1"/>
  <c r="BF115" i="7" s="1"/>
  <c r="BF123" i="7" s="1"/>
  <c r="BF124" i="7" s="1"/>
  <c r="BF125" i="7" s="1"/>
  <c r="BF127" i="7" s="1"/>
  <c r="BF129" i="7" s="1"/>
  <c r="BG113" i="7"/>
  <c r="BN70" i="7"/>
  <c r="BM71" i="7"/>
  <c r="BM72" i="7" s="1"/>
  <c r="BM80" i="7" s="1"/>
  <c r="BM81" i="7" s="1"/>
  <c r="BM82" i="7" s="1"/>
  <c r="BM84" i="7" s="1"/>
  <c r="BM86" i="7" s="1"/>
  <c r="BG114" i="7" l="1"/>
  <c r="BG115" i="7" s="1"/>
  <c r="BG123" i="7" s="1"/>
  <c r="BG124" i="7" s="1"/>
  <c r="BG125" i="7" s="1"/>
  <c r="BG127" i="7" s="1"/>
  <c r="BG129" i="7" s="1"/>
  <c r="BH113" i="7"/>
  <c r="BO70" i="7"/>
  <c r="BN71" i="7"/>
  <c r="BN72" i="7" s="1"/>
  <c r="BN80" i="7" s="1"/>
  <c r="BN81" i="7" s="1"/>
  <c r="BN82" i="7" s="1"/>
  <c r="BN84" i="7" s="1"/>
  <c r="BN86" i="7" s="1"/>
  <c r="BI113" i="7" l="1"/>
  <c r="BH114" i="7"/>
  <c r="BH115" i="7" s="1"/>
  <c r="BH123" i="7" s="1"/>
  <c r="BH124" i="7" s="1"/>
  <c r="BH125" i="7" s="1"/>
  <c r="BH127" i="7" s="1"/>
  <c r="BH129" i="7" s="1"/>
  <c r="BO71" i="7"/>
  <c r="BO72" i="7" s="1"/>
  <c r="BO80" i="7" s="1"/>
  <c r="BO81" i="7" s="1"/>
  <c r="BO82" i="7" s="1"/>
  <c r="BO84" i="7" s="1"/>
  <c r="BO86" i="7" s="1"/>
  <c r="BP70" i="7"/>
  <c r="BJ113" i="7" l="1"/>
  <c r="BI114" i="7"/>
  <c r="BI115" i="7" s="1"/>
  <c r="BI123" i="7" s="1"/>
  <c r="BI124" i="7" s="1"/>
  <c r="BI125" i="7" s="1"/>
  <c r="BI127" i="7" s="1"/>
  <c r="BI129" i="7" s="1"/>
  <c r="BQ70" i="7"/>
  <c r="BP71" i="7"/>
  <c r="BP72" i="7" s="1"/>
  <c r="BP80" i="7" s="1"/>
  <c r="BP81" i="7" s="1"/>
  <c r="BP82" i="7" s="1"/>
  <c r="BP84" i="7" s="1"/>
  <c r="BP86" i="7" s="1"/>
  <c r="BK113" i="7" l="1"/>
  <c r="BJ114" i="7"/>
  <c r="BJ115" i="7" s="1"/>
  <c r="BJ123" i="7" s="1"/>
  <c r="BJ124" i="7" s="1"/>
  <c r="BJ125" i="7" s="1"/>
  <c r="BJ127" i="7" s="1"/>
  <c r="BJ129" i="7" s="1"/>
  <c r="BR70" i="7"/>
  <c r="BQ71" i="7"/>
  <c r="BQ72" i="7" s="1"/>
  <c r="BQ80" i="7" s="1"/>
  <c r="BQ81" i="7" s="1"/>
  <c r="BQ82" i="7" s="1"/>
  <c r="BQ84" i="7" s="1"/>
  <c r="BQ86" i="7" s="1"/>
  <c r="BL113" i="7" l="1"/>
  <c r="BK114" i="7"/>
  <c r="BK115" i="7" s="1"/>
  <c r="BK123" i="7" s="1"/>
  <c r="BK124" i="7" s="1"/>
  <c r="BK125" i="7" s="1"/>
  <c r="BK127" i="7" s="1"/>
  <c r="BK129" i="7" s="1"/>
  <c r="BS70" i="7"/>
  <c r="BR71" i="7"/>
  <c r="BR72" i="7" s="1"/>
  <c r="BR80" i="7" s="1"/>
  <c r="BR81" i="7" s="1"/>
  <c r="BR82" i="7" s="1"/>
  <c r="BR84" i="7" s="1"/>
  <c r="BR86" i="7" s="1"/>
  <c r="BL114" i="7" l="1"/>
  <c r="BL115" i="7" s="1"/>
  <c r="BL123" i="7" s="1"/>
  <c r="BL124" i="7" s="1"/>
  <c r="BL125" i="7" s="1"/>
  <c r="BL127" i="7" s="1"/>
  <c r="BL129" i="7" s="1"/>
  <c r="BM113" i="7"/>
  <c r="BS71" i="7"/>
  <c r="BS72" i="7" s="1"/>
  <c r="BS80" i="7" s="1"/>
  <c r="BS81" i="7" s="1"/>
  <c r="BS82" i="7" s="1"/>
  <c r="BS84" i="7" s="1"/>
  <c r="BS86" i="7" s="1"/>
  <c r="BT70" i="7"/>
  <c r="BN113" i="7" l="1"/>
  <c r="BM114" i="7"/>
  <c r="BM115" i="7" s="1"/>
  <c r="BM123" i="7" s="1"/>
  <c r="BM124" i="7" s="1"/>
  <c r="BM125" i="7" s="1"/>
  <c r="BM127" i="7" s="1"/>
  <c r="BM129" i="7" s="1"/>
  <c r="BU70" i="7"/>
  <c r="BT71" i="7"/>
  <c r="BT72" i="7" s="1"/>
  <c r="BT80" i="7" s="1"/>
  <c r="BT81" i="7" s="1"/>
  <c r="BT82" i="7" s="1"/>
  <c r="BT84" i="7" s="1"/>
  <c r="BT86" i="7" s="1"/>
  <c r="BN114" i="7" l="1"/>
  <c r="BN115" i="7" s="1"/>
  <c r="BN123" i="7" s="1"/>
  <c r="BN124" i="7" s="1"/>
  <c r="BN125" i="7" s="1"/>
  <c r="BN127" i="7" s="1"/>
  <c r="BN129" i="7" s="1"/>
  <c r="BO113" i="7"/>
  <c r="BV70" i="7"/>
  <c r="BU71" i="7"/>
  <c r="BU72" i="7" s="1"/>
  <c r="BU80" i="7" s="1"/>
  <c r="BU81" i="7" s="1"/>
  <c r="BU82" i="7" s="1"/>
  <c r="BU84" i="7" s="1"/>
  <c r="BU86" i="7" s="1"/>
  <c r="BP113" i="7" l="1"/>
  <c r="BO114" i="7"/>
  <c r="BO115" i="7" s="1"/>
  <c r="BO123" i="7" s="1"/>
  <c r="BO124" i="7" s="1"/>
  <c r="BO125" i="7" s="1"/>
  <c r="BO127" i="7" s="1"/>
  <c r="BO129" i="7" s="1"/>
  <c r="BV71" i="7"/>
  <c r="BV72" i="7" s="1"/>
  <c r="BV80" i="7" s="1"/>
  <c r="BV81" i="7" s="1"/>
  <c r="BV82" i="7" s="1"/>
  <c r="BV84" i="7" s="1"/>
  <c r="BV86" i="7" s="1"/>
  <c r="BW70" i="7"/>
  <c r="BQ113" i="7" l="1"/>
  <c r="BP114" i="7"/>
  <c r="BP115" i="7" s="1"/>
  <c r="BP123" i="7" s="1"/>
  <c r="BP124" i="7" s="1"/>
  <c r="BP125" i="7" s="1"/>
  <c r="BP127" i="7" s="1"/>
  <c r="BP129" i="7" s="1"/>
  <c r="BW71" i="7"/>
  <c r="BW72" i="7" s="1"/>
  <c r="BW80" i="7" s="1"/>
  <c r="BW81" i="7" s="1"/>
  <c r="BW82" i="7" s="1"/>
  <c r="BW84" i="7" s="1"/>
  <c r="BW86" i="7" s="1"/>
  <c r="BX70" i="7"/>
  <c r="BQ114" i="7" l="1"/>
  <c r="BQ115" i="7" s="1"/>
  <c r="BQ123" i="7" s="1"/>
  <c r="BQ124" i="7" s="1"/>
  <c r="BQ125" i="7" s="1"/>
  <c r="BQ127" i="7" s="1"/>
  <c r="BQ129" i="7" s="1"/>
  <c r="BR113" i="7"/>
  <c r="BX71" i="7"/>
  <c r="BX72" i="7" s="1"/>
  <c r="BX80" i="7" s="1"/>
  <c r="BX81" i="7" s="1"/>
  <c r="BX82" i="7" s="1"/>
  <c r="BX84" i="7" s="1"/>
  <c r="BX86" i="7" s="1"/>
  <c r="BY70" i="7"/>
  <c r="BS113" i="7" l="1"/>
  <c r="BR114" i="7"/>
  <c r="BR115" i="7" s="1"/>
  <c r="BR123" i="7" s="1"/>
  <c r="BR124" i="7" s="1"/>
  <c r="BR125" i="7" s="1"/>
  <c r="BR127" i="7" s="1"/>
  <c r="BR129" i="7" s="1"/>
  <c r="BY71" i="7"/>
  <c r="BY72" i="7" s="1"/>
  <c r="BY80" i="7" s="1"/>
  <c r="BY81" i="7" s="1"/>
  <c r="BY82" i="7" s="1"/>
  <c r="BY84" i="7" s="1"/>
  <c r="BY86" i="7" s="1"/>
  <c r="BZ70" i="7"/>
  <c r="BT113" i="7" l="1"/>
  <c r="BS114" i="7"/>
  <c r="BS115" i="7" s="1"/>
  <c r="BS123" i="7" s="1"/>
  <c r="BS124" i="7" s="1"/>
  <c r="BS125" i="7" s="1"/>
  <c r="BS127" i="7" s="1"/>
  <c r="BS129" i="7" s="1"/>
  <c r="BZ71" i="7"/>
  <c r="BZ72" i="7" s="1"/>
  <c r="BZ80" i="7" s="1"/>
  <c r="BZ81" i="7" s="1"/>
  <c r="BZ82" i="7" s="1"/>
  <c r="BZ84" i="7" s="1"/>
  <c r="BZ86" i="7" s="1"/>
  <c r="CA70" i="7"/>
  <c r="CA71" i="7" s="1"/>
  <c r="CA72" i="7" s="1"/>
  <c r="CA80" i="7" s="1"/>
  <c r="CA81" i="7" s="1"/>
  <c r="CA82" i="7" s="1"/>
  <c r="CA84" i="7" s="1"/>
  <c r="CA86" i="7" s="1"/>
  <c r="BT114" i="7" l="1"/>
  <c r="BT115" i="7" s="1"/>
  <c r="BT123" i="7" s="1"/>
  <c r="BT124" i="7" s="1"/>
  <c r="BT125" i="7" s="1"/>
  <c r="BT127" i="7" s="1"/>
  <c r="BT129" i="7" s="1"/>
  <c r="BU113" i="7"/>
  <c r="BU114" i="7" l="1"/>
  <c r="BU115" i="7" s="1"/>
  <c r="BU123" i="7" s="1"/>
  <c r="BU124" i="7" s="1"/>
  <c r="BU125" i="7" s="1"/>
  <c r="BU127" i="7" s="1"/>
  <c r="BU129" i="7" s="1"/>
  <c r="BV113" i="7"/>
  <c r="BW113" i="7" l="1"/>
  <c r="BV114" i="7"/>
  <c r="BV115" i="7" s="1"/>
  <c r="BV123" i="7" s="1"/>
  <c r="BV124" i="7" s="1"/>
  <c r="BV125" i="7" s="1"/>
  <c r="BV127" i="7" s="1"/>
  <c r="BV129" i="7" s="1"/>
  <c r="BW114" i="7" l="1"/>
  <c r="BW115" i="7" s="1"/>
  <c r="BW123" i="7" s="1"/>
  <c r="BW124" i="7" s="1"/>
  <c r="BW125" i="7" s="1"/>
  <c r="BW127" i="7" s="1"/>
  <c r="BW129" i="7" s="1"/>
  <c r="BX113" i="7"/>
  <c r="BY113" i="7" l="1"/>
  <c r="BX114" i="7"/>
  <c r="BX115" i="7" s="1"/>
  <c r="BX123" i="7" s="1"/>
  <c r="BX124" i="7" s="1"/>
  <c r="BX125" i="7" s="1"/>
  <c r="BX127" i="7" s="1"/>
  <c r="BX129" i="7" s="1"/>
  <c r="BY114" i="7" l="1"/>
  <c r="BY115" i="7" s="1"/>
  <c r="BY123" i="7" s="1"/>
  <c r="BY124" i="7" s="1"/>
  <c r="BY125" i="7" s="1"/>
  <c r="BY127" i="7" s="1"/>
  <c r="BY129" i="7" s="1"/>
  <c r="BZ113" i="7"/>
  <c r="BZ114" i="7" l="1"/>
  <c r="BZ115" i="7" s="1"/>
  <c r="BZ123" i="7" s="1"/>
  <c r="BZ124" i="7" s="1"/>
  <c r="BZ125" i="7" s="1"/>
  <c r="BZ127" i="7" s="1"/>
  <c r="BZ129" i="7" s="1"/>
  <c r="CA113" i="7"/>
  <c r="CA114" i="7" s="1"/>
  <c r="CA115" i="7" s="1"/>
  <c r="CA123" i="7" s="1"/>
  <c r="CA124" i="7" s="1"/>
  <c r="CA125" i="7" s="1"/>
  <c r="CA127" i="7" s="1"/>
  <c r="CA129" i="7" s="1"/>
</calcChain>
</file>

<file path=xl/sharedStrings.xml><?xml version="1.0" encoding="utf-8"?>
<sst xmlns="http://schemas.openxmlformats.org/spreadsheetml/2006/main" count="1014" uniqueCount="434">
  <si>
    <t>M</t>
  </si>
  <si>
    <t>Policy Year</t>
  </si>
  <si>
    <t>Change since issue:</t>
  </si>
  <si>
    <t>Traditional level lapse rate:</t>
  </si>
  <si>
    <t>Adding to targeted margin for higher death benefits</t>
  </si>
  <si>
    <t>Increase in DB since year 1</t>
  </si>
  <si>
    <t>Additional margin added</t>
  </si>
  <si>
    <t>Pricing assumptions</t>
  </si>
  <si>
    <t>Dynamic lapse formula</t>
  </si>
  <si>
    <t>Add'l lapses</t>
  </si>
  <si>
    <t>Expenses as % premium (all years)</t>
  </si>
  <si>
    <t>Per policy issue expenses</t>
  </si>
  <si>
    <t>Annual inflation rate</t>
  </si>
  <si>
    <t>Last year of coverage requested (BOY age):</t>
  </si>
  <si>
    <t>PV death claims</t>
  </si>
  <si>
    <t>Last year of custom design model (BOY age)</t>
  </si>
  <si>
    <t>Last year of coverage priced/shown</t>
  </si>
  <si>
    <t>Annualizing factor</t>
  </si>
  <si>
    <t>Cost of DAC tax (PV CFs as % initial premium)</t>
  </si>
  <si>
    <t>Annual premium (Prelim 2)</t>
  </si>
  <si>
    <t>FINAL</t>
  </si>
  <si>
    <t>Total covered years</t>
  </si>
  <si>
    <t>Age of insured</t>
  </si>
  <si>
    <t>Coverage active?</t>
  </si>
  <si>
    <t>Inflation factor (cumulative since issue)</t>
  </si>
  <si>
    <t>Expected mortality rate</t>
  </si>
  <si>
    <t>Base Pricing Lapse rate - customized DB</t>
  </si>
  <si>
    <t>Inforce death benefit (beg of year)</t>
  </si>
  <si>
    <t>Per Policy expenses</t>
  </si>
  <si>
    <t>Premium-based expenses</t>
  </si>
  <si>
    <t>Total expenses</t>
  </si>
  <si>
    <t>Cash value paid out on lapses</t>
  </si>
  <si>
    <t>Customized death benefit</t>
  </si>
  <si>
    <t>Annual Premium (from static lapse rate)</t>
  </si>
  <si>
    <t>Additional dynamic lapses</t>
  </si>
  <si>
    <t>Baseline lapse rate</t>
  </si>
  <si>
    <t>Dynamic lapse rate</t>
  </si>
  <si>
    <t>Mortality rate</t>
  </si>
  <si>
    <t>Death claims</t>
  </si>
  <si>
    <t>Key Valuation Input Factors</t>
  </si>
  <si>
    <t>Valuation discount rate (NPR):</t>
  </si>
  <si>
    <t>First Year allow for Net Prem Resv:</t>
  </si>
  <si>
    <t>Nonforfeiture interest rate</t>
  </si>
  <si>
    <t>Policy year</t>
  </si>
  <si>
    <t>Death benefit</t>
  </si>
  <si>
    <t>Raw cash value</t>
  </si>
  <si>
    <t>Min cash value</t>
  </si>
  <si>
    <t>Year:</t>
  </si>
  <si>
    <t>Age</t>
  </si>
  <si>
    <t>Adj GP factors</t>
  </si>
  <si>
    <t>Inforce?</t>
  </si>
  <si>
    <t>CSO qx</t>
  </si>
  <si>
    <t>VM-20 lapses</t>
  </si>
  <si>
    <t>Custom DB</t>
  </si>
  <si>
    <t>Adj Gross Prm</t>
  </si>
  <si>
    <t>VNP factor</t>
  </si>
  <si>
    <t>Val net prem</t>
  </si>
  <si>
    <t>PV VNP</t>
  </si>
  <si>
    <t>PV(db)-PV(VNP)</t>
  </si>
  <si>
    <t>PV Premiums</t>
  </si>
  <si>
    <t>PV Claims&amp;exp</t>
  </si>
  <si>
    <t>Determ Resv</t>
  </si>
  <si>
    <t>VM-20 Resv</t>
  </si>
  <si>
    <t>RBC factors:</t>
  </si>
  <si>
    <t>Premium</t>
  </si>
  <si>
    <t>Margin</t>
  </si>
  <si>
    <t>Gross premium</t>
  </si>
  <si>
    <t>Stat book profit (customized policy)</t>
  </si>
  <si>
    <t>Premiums</t>
  </si>
  <si>
    <t>Inv Inc reserves</t>
  </si>
  <si>
    <t>Cash value/lapses</t>
  </si>
  <si>
    <t>Change in resv</t>
  </si>
  <si>
    <t>Pre-tax stat book</t>
  </si>
  <si>
    <t>Stat strain yr1</t>
  </si>
  <si>
    <t>Net income</t>
  </si>
  <si>
    <t>Stat Equity</t>
  </si>
  <si>
    <t>Acctg breakeven</t>
  </si>
  <si>
    <t>Stat reserves</t>
  </si>
  <si>
    <t>Taxes on lapse</t>
  </si>
  <si>
    <t>G/L on lapses</t>
  </si>
  <si>
    <t>Lapse breakeven</t>
  </si>
  <si>
    <t>Risk based cap</t>
  </si>
  <si>
    <t>Distributable profit with RBC</t>
  </si>
  <si>
    <t>change RBC</t>
  </si>
  <si>
    <t>Inv inc RBC</t>
  </si>
  <si>
    <t>Tax on inv inc</t>
  </si>
  <si>
    <t>Distrib Profit</t>
  </si>
  <si>
    <t>Rate</t>
  </si>
  <si>
    <t>Initial premium</t>
  </si>
  <si>
    <t>Years</t>
  </si>
  <si>
    <t>Tax Rate</t>
  </si>
  <si>
    <t>PV Cash flows</t>
  </si>
  <si>
    <t>Year</t>
  </si>
  <si>
    <t>tPx</t>
  </si>
  <si>
    <t>Pol Yr total</t>
  </si>
  <si>
    <t>Cash Flows</t>
  </si>
  <si>
    <t>Expected premium</t>
  </si>
  <si>
    <t>Issue Age</t>
  </si>
  <si>
    <t>Valuation Risk Class</t>
  </si>
  <si>
    <t>Gender:</t>
  </si>
  <si>
    <t>Great health</t>
  </si>
  <si>
    <t>Male</t>
  </si>
  <si>
    <t>Smoker status:</t>
  </si>
  <si>
    <t>Good health</t>
  </si>
  <si>
    <t>Female</t>
  </si>
  <si>
    <t>Self-selected status</t>
  </si>
  <si>
    <t>1=great,2=good,3=avg</t>
  </si>
  <si>
    <t>Standard health</t>
  </si>
  <si>
    <t>Risk class</t>
  </si>
  <si>
    <t>Pricing factor</t>
  </si>
  <si>
    <t>Pricing mortality table by broad risk class before the health multiplier</t>
  </si>
  <si>
    <t>Male NS</t>
  </si>
  <si>
    <t>M Smoker</t>
  </si>
  <si>
    <t>Female NS</t>
  </si>
  <si>
    <t>F Smoker</t>
  </si>
  <si>
    <t>Selected</t>
  </si>
  <si>
    <t>Risk Class</t>
  </si>
  <si>
    <t>2017 CSO Select and Ultimate table for reserving</t>
  </si>
  <si>
    <t>M super p</t>
  </si>
  <si>
    <t>M pref NS</t>
  </si>
  <si>
    <t>M std NS</t>
  </si>
  <si>
    <t>M pref SM</t>
  </si>
  <si>
    <t>M pref std</t>
  </si>
  <si>
    <t>F super p</t>
  </si>
  <si>
    <t>F pref NS</t>
  </si>
  <si>
    <t>F std NS</t>
  </si>
  <si>
    <t>F pref SM</t>
  </si>
  <si>
    <t>F pref std</t>
  </si>
  <si>
    <t>Pricing/V</t>
  </si>
  <si>
    <t>Male Nonsmoker Super Preferred 2017 CSO ANB Mortality Rates per 1000</t>
  </si>
  <si>
    <t>Duration</t>
  </si>
  <si>
    <t>Iss. Age</t>
  </si>
  <si>
    <t>Male Nonsmoker Preferred 2017 CSO ANB Mortality Rates per 1000</t>
  </si>
  <si>
    <t>Male Nonsmoker Residual Standard 2017 CSO ANB Mortality Rates per 1000</t>
  </si>
  <si>
    <t>Female Nonsmoker Super Preferred 2017 CSO ANB Mortality Rates per 1000</t>
  </si>
  <si>
    <t>Female Nonsmoker Preferred 2017 CSO ANB Mortality Rates per 1000</t>
  </si>
  <si>
    <t>Female Nonsmoker Residual Standard 2017 CSO ANB Mortality Rates per 1000</t>
  </si>
  <si>
    <t>Male Smoker Preferred 2017 CSO ANB Mortality Rates per 1000</t>
  </si>
  <si>
    <t>Male Smoker Residual Standard 2017 CSO ANB Mortality Rates per 1000</t>
  </si>
  <si>
    <t>Female Smoker Preferred 2017 CSO ANB Mortality Rates per 1000</t>
  </si>
  <si>
    <t>Female Smoker Residual Standard 2017 CSO ANB Mortality Rates per 1000</t>
  </si>
  <si>
    <t>2015 VBT Male Nonsmoker ANB Mortality Rates per 1000</t>
  </si>
  <si>
    <t>2015 VBT Female Nonsmoker ANB Mortality Rates per 1000</t>
  </si>
  <si>
    <t>2015 VBT Male Smoker ANB Mortality Rates per 1000</t>
  </si>
  <si>
    <t>2015 VBT Female Smoker ANB Mortality Rates per 1000</t>
  </si>
  <si>
    <t>Per policy Exp</t>
  </si>
  <si>
    <t>Prem-based exp</t>
  </si>
  <si>
    <t>PV DB</t>
  </si>
  <si>
    <t>CV per DB inforce</t>
  </si>
  <si>
    <t>CV/val Inforce</t>
  </si>
  <si>
    <t>Exp Adj GPrm</t>
  </si>
  <si>
    <t>Exp DB paid</t>
  </si>
  <si>
    <t>Exp VNP "paid"</t>
  </si>
  <si>
    <t>Exp inforce NPR</t>
  </si>
  <si>
    <t>tPx (beg yr)</t>
  </si>
  <si>
    <t>Inforce DB (BOY)</t>
  </si>
  <si>
    <t>Reserve inforce</t>
  </si>
  <si>
    <t>CV inforce</t>
  </si>
  <si>
    <t>Orig issue</t>
  </si>
  <si>
    <t>Prospective death benefit</t>
  </si>
  <si>
    <t>Inforce death benefit</t>
  </si>
  <si>
    <t>Expected death claim paid</t>
  </si>
  <si>
    <t>Future age:</t>
  </si>
  <si>
    <t>Extra lapses activated after 5 yrs</t>
  </si>
  <si>
    <t>2017 CSO Select and Ultimate table for CV's (premium to replace) policy year 6</t>
  </si>
  <si>
    <t>2017 CSO Select and Ultimate table for CV's (premium to replace) policy year 11</t>
  </si>
  <si>
    <t>Issue age:</t>
  </si>
  <si>
    <t>Death ben (BOY)</t>
  </si>
  <si>
    <t>How RBC factor is applied:</t>
  </si>
  <si>
    <t>Statutory reserve</t>
  </si>
  <si>
    <t>Equity/Cum Prm</t>
  </si>
  <si>
    <t>EOY survival rate before that yr's Qx and Lx</t>
  </si>
  <si>
    <t>Survival rate for coverage period</t>
  </si>
  <si>
    <t>Discount rate for pricing:</t>
  </si>
  <si>
    <t>Std deviation of change:</t>
  </si>
  <si>
    <t>Deterministic reserve discount rate</t>
  </si>
  <si>
    <t>Threshold limit to pay cash value</t>
  </si>
  <si>
    <t>Key policy inputs:</t>
  </si>
  <si>
    <t>2023: 4% if term is 20 years+; 3.75% if less than 20 years</t>
  </si>
  <si>
    <t>Annuity factor</t>
  </si>
  <si>
    <t>Avg DB (maximum of 10 yrs)</t>
  </si>
  <si>
    <t>PV Guar DB</t>
  </si>
  <si>
    <t>CV% with threshold</t>
  </si>
  <si>
    <t>Claims no decrements</t>
  </si>
  <si>
    <t>FA* = average face amount over first 10 years</t>
  </si>
  <si>
    <t>Expected claims</t>
  </si>
  <si>
    <t>Final CV/policy</t>
  </si>
  <si>
    <t>Cumulative Prm</t>
  </si>
  <si>
    <t>CV as % cum prm</t>
  </si>
  <si>
    <t>Base lapse rate by duration block</t>
  </si>
  <si>
    <t>Prm vs replace</t>
  </si>
  <si>
    <t>Raw Cash Value(t) = PV Future DB(x+t) - PVAGP(x+t)</t>
  </si>
  <si>
    <t>Custom period</t>
  </si>
  <si>
    <t>Post level prm rate</t>
  </si>
  <si>
    <t>Ult premium as % of CSO</t>
  </si>
  <si>
    <t>Gross Premium</t>
  </si>
  <si>
    <t>Exp Gross Prm</t>
  </si>
  <si>
    <t>PV Future GP</t>
  </si>
  <si>
    <t>K factor</t>
  </si>
  <si>
    <t>To age 95</t>
  </si>
  <si>
    <t>Survival %</t>
  </si>
  <si>
    <t>Level Prm</t>
  </si>
  <si>
    <t>Level End</t>
  </si>
  <si>
    <t xml:space="preserve">If calculated CV is less than this percentage of that year's death benefit, do not pay cash value.  </t>
  </si>
  <si>
    <t>NNLP(x+t) = PVFDB(x+t) /  annuity(x+t)</t>
  </si>
  <si>
    <r>
      <t xml:space="preserve">K (x+t) = PV Gross Premium (x+t) / PV Gross Premium (x)   </t>
    </r>
    <r>
      <rPr>
        <b/>
        <sz val="11"/>
        <color rgb="FFFF0000"/>
        <rFont val="Calibri"/>
        <family val="2"/>
        <scheme val="minor"/>
      </rPr>
      <t>level GP then ART to age 95</t>
    </r>
  </si>
  <si>
    <t>PVDB(x+t) = [PVDB(x+t-1)*(1+i) - Exp DB(x+t)] / (1 - Qx+t)   aka NSP(x+t)</t>
  </si>
  <si>
    <t xml:space="preserve">Required PV Adj Prem(x) = [PVFDB(x) + 1% FA* + 125% x MIN (4%*FA, NLP(x)) ] </t>
  </si>
  <si>
    <t>Required Adj Premium = PV adj prem(x) / annuity(x)</t>
  </si>
  <si>
    <t>PVAGP(x+t) = K(x+t) * Required PV NFNLP(x)</t>
  </si>
  <si>
    <t>Required PV adjusted premium(x)</t>
  </si>
  <si>
    <t>PV Adj GP</t>
  </si>
  <si>
    <t xml:space="preserve">Custom DB-VM20 </t>
  </si>
  <si>
    <t>Custom death benefit-reserves using VM20 6%</t>
  </si>
  <si>
    <t>Reserves Per Policy Inforce using VM20 lapses</t>
  </si>
  <si>
    <t>Additional target margin/year on face amt increase since issue</t>
  </si>
  <si>
    <t>REVISING LAPSE RATES BASED ON PREMIUM VS. Loaded value of future claims</t>
  </si>
  <si>
    <t>Final persistency factor</t>
  </si>
  <si>
    <t>Calculation of Dynamic 1 annual premium</t>
  </si>
  <si>
    <t>Custom Benefits level premium determination</t>
  </si>
  <si>
    <t>Base lapses</t>
  </si>
  <si>
    <t>Custom design benefits-base lapses</t>
  </si>
  <si>
    <t>Custom design benefits-lower 1</t>
  </si>
  <si>
    <t>Custom design benefits-higher 1</t>
  </si>
  <si>
    <t>Custom design benefits-lower then higher</t>
  </si>
  <si>
    <t>Lower 1</t>
  </si>
  <si>
    <t>Higher 1</t>
  </si>
  <si>
    <t>Higher/lower</t>
  </si>
  <si>
    <t>Lower/higher</t>
  </si>
  <si>
    <t>chg vs base:</t>
  </si>
  <si>
    <t>Dynamic</t>
  </si>
  <si>
    <t>Inforce premium collected (beg of year)</t>
  </si>
  <si>
    <t>Expected death claims (EOY before lapses)</t>
  </si>
  <si>
    <t>Lapse rates for chosen static pricing</t>
  </si>
  <si>
    <t>Annual prem for future claims</t>
  </si>
  <si>
    <t>Mortality rate as % 2015 VBT table</t>
  </si>
  <si>
    <t>First year marketing &amp; sales costs</t>
  </si>
  <si>
    <t>Per policy administrative expenses</t>
  </si>
  <si>
    <t>Investment yield</t>
  </si>
  <si>
    <t>Corporate tax rate</t>
  </si>
  <si>
    <t>Profit margin (traditional level)</t>
  </si>
  <si>
    <t>EG could be shorter period than requested</t>
  </si>
  <si>
    <t>Custom design benefits-higher then lower</t>
  </si>
  <si>
    <t>PV of prospective claims (no lapses)</t>
  </si>
  <si>
    <t>Indicator of year active</t>
  </si>
  <si>
    <t>Total number years</t>
  </si>
  <si>
    <t>Extra margin for rising death benefit</t>
  </si>
  <si>
    <t>Total gross margin for custom benefit</t>
  </si>
  <si>
    <t>Attained age</t>
  </si>
  <si>
    <t>Replacement premium / current policy premium</t>
  </si>
  <si>
    <t>Note:  this model does not vary base lapse rates by issue age or UW class.</t>
  </si>
  <si>
    <t>Selection:</t>
  </si>
  <si>
    <t>Std Deviation</t>
  </si>
  <si>
    <t>comp for Vs</t>
  </si>
  <si>
    <t>Final lapse rates (reflects any dynamic lapses)</t>
  </si>
  <si>
    <t>PV expected DB paid</t>
  </si>
  <si>
    <t>VM20 lapses</t>
  </si>
  <si>
    <t xml:space="preserve">IRR </t>
  </si>
  <si>
    <t>PV book pft</t>
  </si>
  <si>
    <t>PV premium</t>
  </si>
  <si>
    <t>Lapse rate (base rate for profit expectation)</t>
  </si>
  <si>
    <t>Reserve per DB inforce</t>
  </si>
  <si>
    <t>Cash Value per DB inforce</t>
  </si>
  <si>
    <t>Percentage</t>
  </si>
  <si>
    <t>Variance</t>
  </si>
  <si>
    <t>chart below</t>
  </si>
  <si>
    <t>Duration column for gross margin</t>
  </si>
  <si>
    <t>Change in FA</t>
  </si>
  <si>
    <t>Column for lapse rate:</t>
  </si>
  <si>
    <t>Since Issue</t>
  </si>
  <si>
    <t>Data for calculating variance around base lapse rate for custom term:</t>
  </si>
  <si>
    <t>Change in FA if decrease:</t>
  </si>
  <si>
    <t>Alternative lapse rates for pricing custom term:</t>
  </si>
  <si>
    <t>Custom Base lapse rate (1):</t>
  </si>
  <si>
    <t>Lower (2):</t>
  </si>
  <si>
    <t>Higher (3):</t>
  </si>
  <si>
    <t>Higher then lower (5):</t>
  </si>
  <si>
    <t>Lower then higher (4):</t>
  </si>
  <si>
    <t>of FA decreases</t>
  </si>
  <si>
    <t>Total number of years where FA is lower:</t>
  </si>
  <si>
    <t>Year number of FA decrease</t>
  </si>
  <si>
    <t>Indicator of 1st half of FA dec</t>
  </si>
  <si>
    <t>Indicator of 2nd half of FA dec</t>
  </si>
  <si>
    <t>Reserve per inforce</t>
  </si>
  <si>
    <t>Lessor of above</t>
  </si>
  <si>
    <t>Extra margin for custom benefit</t>
  </si>
  <si>
    <t>PVCF % initial prem</t>
  </si>
  <si>
    <t>Income tax</t>
  </si>
  <si>
    <t>DAC tax payments</t>
  </si>
  <si>
    <t>Base tPx</t>
  </si>
  <si>
    <t>High/low</t>
  </si>
  <si>
    <t>Lower</t>
  </si>
  <si>
    <t>Low/high</t>
  </si>
  <si>
    <t>Low tPx</t>
  </si>
  <si>
    <t>Cash flows</t>
  </si>
  <si>
    <t>High tPx</t>
  </si>
  <si>
    <t>High/Low tPx</t>
  </si>
  <si>
    <t>Low/High tPx</t>
  </si>
  <si>
    <t>Dynamic tPx</t>
  </si>
  <si>
    <t>Base lapse rates</t>
  </si>
  <si>
    <t>Low lapse rates</t>
  </si>
  <si>
    <t>High lapse rates</t>
  </si>
  <si>
    <t>High/low lapses</t>
  </si>
  <si>
    <t>Low/high lapses</t>
  </si>
  <si>
    <t>Premium for extra comp &amp; DAC tax</t>
  </si>
  <si>
    <t>Premium for extra comp &amp; DAC tax II</t>
  </si>
  <si>
    <t>Premium for extra comp &amp; DAC tax III</t>
  </si>
  <si>
    <t>Premium for extra comp &amp; DAC tax IV</t>
  </si>
  <si>
    <t>Total annual premium</t>
  </si>
  <si>
    <t>Pre fixed cost Annual Premium</t>
  </si>
  <si>
    <t>Total FY expenses &amp; PV DAC tax</t>
  </si>
  <si>
    <t>Premium for FY expenses &amp; DAC tax I</t>
  </si>
  <si>
    <t>Annual premium grossed up for ongoing exp</t>
  </si>
  <si>
    <t>Premium for FY expenses &amp; DAC tax II</t>
  </si>
  <si>
    <t>Premium for FY expenses &amp; DAC tax III</t>
  </si>
  <si>
    <t>Premium for FY expenses &amp; DAC tax IV</t>
  </si>
  <si>
    <t>Premium for FY expenses &amp; DAC tax V</t>
  </si>
  <si>
    <t>Premium grossed up for margin</t>
  </si>
  <si>
    <t>Premium for costs related to gross up I</t>
  </si>
  <si>
    <t>Premium for costs related to gross up II</t>
  </si>
  <si>
    <t>Premium for costs related to gross up III</t>
  </si>
  <si>
    <t>Premium for costs related to gross up IV</t>
  </si>
  <si>
    <t>Premium for per policy expenses</t>
  </si>
  <si>
    <t>Annual premium for death claims</t>
  </si>
  <si>
    <t>Alt lapse rates based on curve</t>
  </si>
  <si>
    <t>Any cash value required?</t>
  </si>
  <si>
    <t>Gross margin (ex fixed expenses) by age/duration targeting 7% IRR at 500K face</t>
  </si>
  <si>
    <t>Lapse rates from base pricing</t>
  </si>
  <si>
    <t>VM-20 lapse rates</t>
  </si>
  <si>
    <t>Base Pricing</t>
  </si>
  <si>
    <t>PV expected Adj Gross prem</t>
  </si>
  <si>
    <t>Premium adjustment</t>
  </si>
  <si>
    <t>Calculation of Cash values upon lapse (as required by the standard nonforfeiture law) ---- Base Pricing</t>
  </si>
  <si>
    <t>Calculation of Cash values upon lapse (as required by the standard nonforfeiture law) ---- Higher Premium Pricing</t>
  </si>
  <si>
    <t>Calculation of Cash values upon lapse (as required by the standard nonforfeiture law) ---- Lower Premium Pricing</t>
  </si>
  <si>
    <t>Custom death benefit-reserves</t>
  </si>
  <si>
    <t>Profitability Calculation</t>
  </si>
  <si>
    <t>Lapse rate (set used from highest premium)</t>
  </si>
  <si>
    <t>w/o dynamic</t>
  </si>
  <si>
    <t>Max premium</t>
  </si>
  <si>
    <t>Targeted IRR</t>
  </si>
  <si>
    <t xml:space="preserve">Variance </t>
  </si>
  <si>
    <t>Alt 1</t>
  </si>
  <si>
    <t>Alt 2</t>
  </si>
  <si>
    <t>Calculate IRR with Alt2 premium</t>
  </si>
  <si>
    <t>Calculate IRR with Alt1 premium</t>
  </si>
  <si>
    <t>Target Adj</t>
  </si>
  <si>
    <t>Premium for add'l 1% IRR</t>
  </si>
  <si>
    <t>Max incl dyn</t>
  </si>
  <si>
    <t>Final "Base"</t>
  </si>
  <si>
    <t>Stat strain</t>
  </si>
  <si>
    <t>Calculated IRR</t>
  </si>
  <si>
    <t>set to tgt IRR</t>
  </si>
  <si>
    <t>Last year of custom benefit (BOY age)</t>
  </si>
  <si>
    <t>year</t>
  </si>
  <si>
    <t>age</t>
  </si>
  <si>
    <t>sex</t>
  </si>
  <si>
    <t>smoker</t>
  </si>
  <si>
    <t>healthStatus</t>
  </si>
  <si>
    <t>lastYearOfPolicyAge</t>
  </si>
  <si>
    <t>permanentCoverage</t>
  </si>
  <si>
    <t>curve</t>
  </si>
  <si>
    <t>key</t>
  </si>
  <si>
    <t>Year1</t>
  </si>
  <si>
    <t>Year2</t>
  </si>
  <si>
    <t>Year3</t>
  </si>
  <si>
    <t>Year4</t>
  </si>
  <si>
    <t>Year5</t>
  </si>
  <si>
    <t>Year6</t>
  </si>
  <si>
    <t>Year7</t>
  </si>
  <si>
    <t>Year8</t>
  </si>
  <si>
    <t>Year9</t>
  </si>
  <si>
    <t>Year10</t>
  </si>
  <si>
    <t>Year11</t>
  </si>
  <si>
    <t>Year12</t>
  </si>
  <si>
    <t>Year13</t>
  </si>
  <si>
    <t>Year14</t>
  </si>
  <si>
    <t>Year15</t>
  </si>
  <si>
    <t>Year16</t>
  </si>
  <si>
    <t>Year17</t>
  </si>
  <si>
    <t>Year18</t>
  </si>
  <si>
    <t>Year19</t>
  </si>
  <si>
    <t>Year20</t>
  </si>
  <si>
    <t>Year21</t>
  </si>
  <si>
    <t>Year22</t>
  </si>
  <si>
    <t>Year23</t>
  </si>
  <si>
    <t>Year24</t>
  </si>
  <si>
    <t>Year25</t>
  </si>
  <si>
    <t>Year26</t>
  </si>
  <si>
    <t>Year27</t>
  </si>
  <si>
    <t>Year28</t>
  </si>
  <si>
    <t>Year29</t>
  </si>
  <si>
    <t>Year30</t>
  </si>
  <si>
    <t>Year31</t>
  </si>
  <si>
    <t>Year32</t>
  </si>
  <si>
    <t>Year33</t>
  </si>
  <si>
    <t>Year34</t>
  </si>
  <si>
    <t>Year35</t>
  </si>
  <si>
    <t>Year36</t>
  </si>
  <si>
    <t>Year37</t>
  </si>
  <si>
    <t>Year38</t>
  </si>
  <si>
    <t>Year39</t>
  </si>
  <si>
    <t>Year40</t>
  </si>
  <si>
    <t>Monthly Premium</t>
  </si>
  <si>
    <t>Level prem years requested</t>
  </si>
  <si>
    <t>check: is the benefit zero in all years so as to produce a bogus premium (e.g., pol expenses)?</t>
  </si>
  <si>
    <t>Minimum face amount</t>
  </si>
  <si>
    <t>Raw benefit amount</t>
  </si>
  <si>
    <t>Final benefit amount</t>
  </si>
  <si>
    <t>Adjust once zero</t>
  </si>
  <si>
    <t>Apply min face amount</t>
  </si>
  <si>
    <t>Replace threshold (dyn pricing)</t>
  </si>
  <si>
    <t>Years left (level</t>
  </si>
  <si>
    <t>Gross up</t>
  </si>
  <si>
    <t>premium pd)</t>
  </si>
  <si>
    <t>Factor</t>
  </si>
  <si>
    <t>Coverage indicator</t>
  </si>
  <si>
    <t>Level premiums remaining</t>
  </si>
  <si>
    <t>Annuity factor for level premiums remaining</t>
  </si>
  <si>
    <t>Gross up factor (PV future claims to level prem)</t>
  </si>
  <si>
    <t>Replacement premium for remaining term</t>
  </si>
  <si>
    <t>Threshold to activate dynamic lapses</t>
  </si>
  <si>
    <t>FA as % original</t>
  </si>
  <si>
    <t>Activate potential dynamic lapses?</t>
  </si>
  <si>
    <t>Value</t>
  </si>
  <si>
    <t>Schema</t>
  </si>
  <si>
    <t>Description</t>
  </si>
  <si>
    <t>Inputs</t>
  </si>
  <si>
    <t>{"type": "number", "maximum": 85, "minimum": 18, "required": true }</t>
  </si>
  <si>
    <t>{ "type": "boolean" }</t>
  </si>
  <si>
    <t>{"type": "number", "minimum": 0}</t>
  </si>
  <si>
    <t>{"enum": ["M","F"]}</t>
  </si>
  <si>
    <t>{"type": "number", "maximum": 3, "minimum": 1}</t>
  </si>
  <si>
    <t>{"type": "number", "maximum": 90, "minimum": 25, "required": true}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</si>
</sst>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%"/>
    <numFmt numFmtId="167" formatCode="0.0000%"/>
    <numFmt numFmtId="168" formatCode="_(* #,##0.0000_);_(* \(#,##0.0000\);_(* &quot;-&quot;??_);_(@_)"/>
    <numFmt numFmtId="169" formatCode="0.000%"/>
    <numFmt numFmtId="170" formatCode="_(* #,##0.000_);_(* \(#,##0.000\);_(* &quot;-&quot;??_);_(@_)"/>
    <numFmt numFmtId="171" formatCode="_(&quot;$&quot;* #,##0.0_);_(&quot;$&quot;* \(#,##0.0\);_(&quot;$&quot;* &quot;-&quot;?_);_(@_)"/>
    <numFmt numFmtId="172" formatCode="0.00000%"/>
  </numFmts>
  <fonts count="6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"/>
      <name val="Calibri"/>
      <family val="2"/>
    </font>
    <font>
      <b/>
      <sz val="11"/>
      <color rgb="FF3F3F76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sz val="11"/>
      <color rgb="FF3F3F76"/>
      <name val="Calibri"/>
      <family val="2"/>
    </font>
    <font>
      <sz val="11"/>
      <color rgb="FF006100"/>
      <name val="Calibri"/>
      <family val="2"/>
    </font>
    <font>
      <sz val="10"/>
      <color theme="1"/>
      <name val="Calibri"/>
      <family val="2"/>
    </font>
    <font>
      <b/>
      <sz val="11"/>
      <color rgb="FFFA7D00"/>
      <name val="Calibri"/>
      <family val="2"/>
    </font>
    <font>
      <sz val="10"/>
      <color theme="1"/>
      <name val="Calibri"/>
      <family val="2"/>
      <scheme val="minor"/>
    </font>
    <font>
      <u/>
      <sz val="11"/>
      <color theme="1"/>
      <name val="Calibri"/>
      <family val="2"/>
    </font>
    <font>
      <sz val="14"/>
      <color theme="1"/>
      <name val="Calibri"/>
      <family val="2"/>
    </font>
    <font>
      <sz val="8"/>
      <color theme="1"/>
      <name val="Calibri"/>
      <family val="2"/>
    </font>
    <font>
      <b/>
      <sz val="11"/>
      <color rgb="FF006100"/>
      <name val="Calibri"/>
      <family val="2"/>
    </font>
    <font>
      <u/>
      <sz val="11"/>
      <color theme="1"/>
      <name val="Calibri"/>
      <family val="2"/>
    </font>
    <font>
      <sz val="14"/>
      <color rgb="FF3F3F76"/>
      <name val="Calibri"/>
      <family val="2"/>
    </font>
    <font>
      <sz val="11"/>
      <color theme="1"/>
      <name val="CG Times"/>
    </font>
    <font>
      <u/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4"/>
      <color theme="1"/>
      <name val="Calibri"/>
      <family val="2"/>
      <scheme val="minor"/>
    </font>
    <font>
      <u/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rgb="FFFF0000"/>
      <name val="Calibri"/>
      <family val="2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EEAF6"/>
        <bgColor rgb="FFDEEAF6"/>
      </patternFill>
    </fill>
    <fill>
      <patternFill patternType="solid">
        <fgColor rgb="FFA5A5A5"/>
        <bgColor rgb="FFA5A5A5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rgb="FFD8D8D8"/>
      </patternFill>
    </fill>
    <fill>
      <patternFill patternType="solid">
        <fgColor theme="0"/>
        <bgColor rgb="FFF2F2F2"/>
      </patternFill>
    </fill>
    <fill>
      <patternFill patternType="solid">
        <fgColor theme="6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FF"/>
        <bgColor rgb="FFFFFFFF"/>
      </patternFill>
    </fill>
    <fill>
      <patternFill patternType="solid">
        <fgColor rgb="FFFFCC99"/>
        <bgColor rgb="FF000000"/>
      </patternFill>
    </fill>
    <fill>
      <patternFill patternType="solid">
        <fgColor rgb="FFFFFFCC"/>
      </patternFill>
    </fill>
  </fills>
  <borders count="3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4">
    <xf numFmtId="0" fontId="0" fillId="0" borderId="0"/>
    <xf numFmtId="44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9" fillId="9" borderId="1" applyNumberFormat="0" applyAlignment="0" applyProtection="0"/>
    <xf numFmtId="43" fontId="37" fillId="0" borderId="0" applyFont="0" applyFill="0" applyBorder="0" applyAlignment="0" applyProtection="0"/>
    <xf numFmtId="0" fontId="40" fillId="10" borderId="15" applyNumberFormat="0" applyAlignment="0" applyProtection="0"/>
    <xf numFmtId="0" fontId="11" fillId="18" borderId="0" applyNumberFormat="0" applyBorder="0" applyAlignment="0" applyProtection="0"/>
    <xf numFmtId="0" fontId="10" fillId="20" borderId="0" applyNumberFormat="0" applyBorder="0" applyAlignment="0" applyProtection="0"/>
    <xf numFmtId="0" fontId="56" fillId="23" borderId="0" applyNumberFormat="0" applyBorder="0" applyAlignment="0" applyProtection="0"/>
    <xf numFmtId="0" fontId="57" fillId="24" borderId="0" applyNumberFormat="0" applyBorder="0" applyAlignment="0" applyProtection="0"/>
    <xf numFmtId="0" fontId="7" fillId="25" borderId="0" applyNumberFormat="0" applyBorder="0" applyAlignment="0" applyProtection="0"/>
    <xf numFmtId="0" fontId="56" fillId="26" borderId="0" applyNumberFormat="0" applyBorder="0" applyAlignment="0" applyProtection="0"/>
    <xf numFmtId="0" fontId="3" fillId="28" borderId="0" applyNumberFormat="0" applyBorder="0" applyAlignment="0" applyProtection="0"/>
    <xf numFmtId="0" fontId="60" fillId="31" borderId="29" applyNumberFormat="0" applyFont="0" applyAlignment="0" applyProtection="0"/>
  </cellStyleXfs>
  <cellXfs count="297">
    <xf numFmtId="0" fontId="0" fillId="0" borderId="0" xfId="0"/>
    <xf numFmtId="0" fontId="16" fillId="0" borderId="0" xfId="0" applyFont="1"/>
    <xf numFmtId="0" fontId="17" fillId="0" borderId="0" xfId="0" applyFont="1"/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left"/>
    </xf>
    <xf numFmtId="0" fontId="19" fillId="3" borderId="2" xfId="0" applyFont="1" applyFill="1" applyBorder="1" applyAlignment="1">
      <alignment horizontal="center"/>
    </xf>
    <xf numFmtId="0" fontId="20" fillId="0" borderId="0" xfId="0" applyFont="1" applyAlignment="1">
      <alignment horizontal="center"/>
    </xf>
    <xf numFmtId="0" fontId="19" fillId="3" borderId="3" xfId="0" applyFont="1" applyFill="1" applyBorder="1" applyAlignment="1">
      <alignment horizontal="center"/>
    </xf>
    <xf numFmtId="0" fontId="19" fillId="3" borderId="4" xfId="0" applyFont="1" applyFill="1" applyBorder="1" applyAlignment="1">
      <alignment horizontal="center"/>
    </xf>
    <xf numFmtId="0" fontId="22" fillId="0" borderId="0" xfId="0" applyFont="1"/>
    <xf numFmtId="0" fontId="17" fillId="2" borderId="5" xfId="0" applyFont="1" applyFill="1" applyBorder="1"/>
    <xf numFmtId="164" fontId="23" fillId="3" borderId="1" xfId="0" applyNumberFormat="1" applyFont="1" applyFill="1" applyBorder="1"/>
    <xf numFmtId="9" fontId="17" fillId="0" borderId="0" xfId="0" applyNumberFormat="1" applyFont="1"/>
    <xf numFmtId="164" fontId="17" fillId="0" borderId="0" xfId="0" applyNumberFormat="1" applyFont="1"/>
    <xf numFmtId="0" fontId="20" fillId="0" borderId="0" xfId="0" applyFont="1"/>
    <xf numFmtId="0" fontId="17" fillId="0" borderId="0" xfId="0" quotePrefix="1" applyFont="1"/>
    <xf numFmtId="6" fontId="17" fillId="0" borderId="0" xfId="0" applyNumberFormat="1" applyFont="1"/>
    <xf numFmtId="2" fontId="17" fillId="0" borderId="0" xfId="0" applyNumberFormat="1" applyFont="1"/>
    <xf numFmtId="165" fontId="17" fillId="0" borderId="0" xfId="0" applyNumberFormat="1" applyFont="1"/>
    <xf numFmtId="44" fontId="17" fillId="0" borderId="0" xfId="0" applyNumberFormat="1" applyFont="1"/>
    <xf numFmtId="0" fontId="25" fillId="0" borderId="0" xfId="0" applyFont="1"/>
    <xf numFmtId="0" fontId="27" fillId="0" borderId="0" xfId="0" applyFont="1"/>
    <xf numFmtId="9" fontId="23" fillId="3" borderId="1" xfId="0" applyNumberFormat="1" applyFont="1" applyFill="1" applyBorder="1"/>
    <xf numFmtId="166" fontId="17" fillId="0" borderId="0" xfId="0" applyNumberFormat="1" applyFont="1"/>
    <xf numFmtId="0" fontId="28" fillId="0" borderId="0" xfId="0" applyFont="1"/>
    <xf numFmtId="0" fontId="29" fillId="0" borderId="7" xfId="0" applyFont="1" applyBorder="1" applyAlignment="1">
      <alignment horizontal="center"/>
    </xf>
    <xf numFmtId="10" fontId="17" fillId="0" borderId="0" xfId="0" applyNumberFormat="1" applyFont="1"/>
    <xf numFmtId="166" fontId="23" fillId="3" borderId="1" xfId="0" applyNumberFormat="1" applyFont="1" applyFill="1" applyBorder="1"/>
    <xf numFmtId="167" fontId="17" fillId="0" borderId="7" xfId="0" applyNumberFormat="1" applyFont="1" applyBorder="1" applyAlignment="1">
      <alignment horizontal="center"/>
    </xf>
    <xf numFmtId="166" fontId="23" fillId="3" borderId="4" xfId="0" applyNumberFormat="1" applyFont="1" applyFill="1" applyBorder="1"/>
    <xf numFmtId="164" fontId="20" fillId="0" borderId="0" xfId="0" applyNumberFormat="1" applyFont="1"/>
    <xf numFmtId="164" fontId="17" fillId="0" borderId="8" xfId="0" applyNumberFormat="1" applyFont="1" applyBorder="1"/>
    <xf numFmtId="168" fontId="26" fillId="5" borderId="1" xfId="0" applyNumberFormat="1" applyFont="1" applyFill="1" applyBorder="1"/>
    <xf numFmtId="0" fontId="17" fillId="0" borderId="7" xfId="0" applyFont="1" applyBorder="1" applyAlignment="1">
      <alignment horizontal="center"/>
    </xf>
    <xf numFmtId="169" fontId="17" fillId="0" borderId="0" xfId="0" applyNumberFormat="1" applyFont="1"/>
    <xf numFmtId="164" fontId="17" fillId="7" borderId="5" xfId="0" applyNumberFormat="1" applyFont="1" applyFill="1" applyBorder="1"/>
    <xf numFmtId="167" fontId="17" fillId="0" borderId="0" xfId="0" applyNumberFormat="1" applyFont="1"/>
    <xf numFmtId="0" fontId="17" fillId="0" borderId="8" xfId="0" applyFont="1" applyBorder="1"/>
    <xf numFmtId="9" fontId="21" fillId="8" borderId="5" xfId="0" applyNumberFormat="1" applyFont="1" applyFill="1" applyBorder="1"/>
    <xf numFmtId="170" fontId="17" fillId="0" borderId="0" xfId="0" applyNumberFormat="1" applyFont="1"/>
    <xf numFmtId="43" fontId="17" fillId="0" borderId="0" xfId="0" applyNumberFormat="1" applyFont="1"/>
    <xf numFmtId="0" fontId="30" fillId="0" borderId="0" xfId="0" applyFont="1"/>
    <xf numFmtId="171" fontId="17" fillId="0" borderId="0" xfId="0" applyNumberFormat="1" applyFont="1"/>
    <xf numFmtId="0" fontId="17" fillId="0" borderId="9" xfId="0" applyFont="1" applyBorder="1" applyAlignment="1">
      <alignment horizontal="center"/>
    </xf>
    <xf numFmtId="0" fontId="17" fillId="0" borderId="9" xfId="0" applyFont="1" applyBorder="1"/>
    <xf numFmtId="43" fontId="17" fillId="0" borderId="0" xfId="0" applyNumberFormat="1" applyFont="1" applyAlignment="1">
      <alignment horizontal="center"/>
    </xf>
    <xf numFmtId="169" fontId="23" fillId="3" borderId="1" xfId="0" applyNumberFormat="1" applyFont="1" applyFill="1" applyBorder="1"/>
    <xf numFmtId="164" fontId="31" fillId="6" borderId="5" xfId="0" applyNumberFormat="1" applyFont="1" applyFill="1" applyBorder="1" applyAlignment="1">
      <alignment horizontal="center"/>
    </xf>
    <xf numFmtId="8" fontId="17" fillId="0" borderId="0" xfId="0" applyNumberFormat="1" applyFont="1"/>
    <xf numFmtId="0" fontId="32" fillId="0" borderId="0" xfId="0" applyFont="1" applyAlignment="1">
      <alignment horizontal="center"/>
    </xf>
    <xf numFmtId="0" fontId="17" fillId="7" borderId="5" xfId="0" applyFont="1" applyFill="1" applyBorder="1"/>
    <xf numFmtId="165" fontId="17" fillId="7" borderId="5" xfId="0" applyNumberFormat="1" applyFont="1" applyFill="1" applyBorder="1"/>
    <xf numFmtId="9" fontId="17" fillId="0" borderId="0" xfId="0" applyNumberFormat="1" applyFont="1" applyAlignment="1">
      <alignment horizontal="center"/>
    </xf>
    <xf numFmtId="165" fontId="17" fillId="0" borderId="8" xfId="0" applyNumberFormat="1" applyFont="1" applyBorder="1"/>
    <xf numFmtId="0" fontId="20" fillId="0" borderId="7" xfId="0" applyFont="1" applyBorder="1"/>
    <xf numFmtId="0" fontId="17" fillId="0" borderId="6" xfId="0" applyFont="1" applyBorder="1" applyAlignment="1">
      <alignment horizontal="center"/>
    </xf>
    <xf numFmtId="6" fontId="23" fillId="4" borderId="6" xfId="0" applyNumberFormat="1" applyFont="1" applyFill="1" applyBorder="1" applyAlignment="1">
      <alignment horizontal="center"/>
    </xf>
    <xf numFmtId="0" fontId="23" fillId="4" borderId="6" xfId="0" applyFont="1" applyFill="1" applyBorder="1" applyAlignment="1">
      <alignment horizontal="center"/>
    </xf>
    <xf numFmtId="2" fontId="17" fillId="0" borderId="6" xfId="0" applyNumberFormat="1" applyFont="1" applyBorder="1" applyAlignment="1">
      <alignment horizontal="center"/>
    </xf>
    <xf numFmtId="9" fontId="33" fillId="4" borderId="6" xfId="0" applyNumberFormat="1" applyFont="1" applyFill="1" applyBorder="1" applyAlignment="1">
      <alignment horizontal="center"/>
    </xf>
    <xf numFmtId="9" fontId="33" fillId="4" borderId="5" xfId="0" applyNumberFormat="1" applyFont="1" applyFill="1" applyBorder="1" applyAlignment="1">
      <alignment horizontal="center"/>
    </xf>
    <xf numFmtId="0" fontId="34" fillId="0" borderId="0" xfId="0" applyFont="1"/>
    <xf numFmtId="0" fontId="29" fillId="0" borderId="0" xfId="0" applyFont="1"/>
    <xf numFmtId="2" fontId="25" fillId="0" borderId="0" xfId="0" applyNumberFormat="1" applyFont="1"/>
    <xf numFmtId="0" fontId="35" fillId="0" borderId="0" xfId="0" applyFont="1" applyAlignment="1">
      <alignment horizontal="left"/>
    </xf>
    <xf numFmtId="1" fontId="17" fillId="0" borderId="0" xfId="0" applyNumberFormat="1" applyFont="1" applyAlignment="1">
      <alignment horizontal="center"/>
    </xf>
    <xf numFmtId="0" fontId="17" fillId="2" borderId="9" xfId="0" applyFont="1" applyFill="1" applyBorder="1"/>
    <xf numFmtId="0" fontId="17" fillId="0" borderId="10" xfId="0" applyFont="1" applyBorder="1" applyAlignment="1">
      <alignment horizontal="center"/>
    </xf>
    <xf numFmtId="2" fontId="17" fillId="0" borderId="0" xfId="0" applyNumberFormat="1" applyFont="1" applyAlignment="1">
      <alignment horizontal="right"/>
    </xf>
    <xf numFmtId="2" fontId="17" fillId="0" borderId="10" xfId="0" applyNumberFormat="1" applyFont="1" applyBorder="1" applyAlignment="1">
      <alignment horizontal="right"/>
    </xf>
    <xf numFmtId="2" fontId="17" fillId="0" borderId="11" xfId="0" applyNumberFormat="1" applyFont="1" applyBorder="1" applyAlignment="1">
      <alignment horizontal="right"/>
    </xf>
    <xf numFmtId="2" fontId="17" fillId="0" borderId="10" xfId="0" applyNumberFormat="1" applyFont="1" applyBorder="1"/>
    <xf numFmtId="2" fontId="17" fillId="0" borderId="12" xfId="0" applyNumberFormat="1" applyFont="1" applyBorder="1"/>
    <xf numFmtId="2" fontId="17" fillId="0" borderId="13" xfId="0" applyNumberFormat="1" applyFont="1" applyBorder="1" applyAlignment="1">
      <alignment horizontal="right"/>
    </xf>
    <xf numFmtId="165" fontId="17" fillId="0" borderId="0" xfId="0" applyNumberFormat="1" applyFont="1" applyAlignment="1">
      <alignment horizontal="center"/>
    </xf>
    <xf numFmtId="2" fontId="17" fillId="0" borderId="14" xfId="0" applyNumberFormat="1" applyFont="1" applyBorder="1" applyAlignment="1">
      <alignment horizontal="right"/>
    </xf>
    <xf numFmtId="2" fontId="36" fillId="0" borderId="0" xfId="0" applyNumberFormat="1" applyFont="1" applyAlignment="1">
      <alignment horizontal="right"/>
    </xf>
    <xf numFmtId="2" fontId="36" fillId="0" borderId="13" xfId="0" applyNumberFormat="1" applyFont="1" applyBorder="1" applyAlignment="1">
      <alignment horizontal="right"/>
    </xf>
    <xf numFmtId="2" fontId="36" fillId="0" borderId="14" xfId="0" applyNumberFormat="1" applyFont="1" applyBorder="1" applyAlignment="1">
      <alignment horizontal="right"/>
    </xf>
    <xf numFmtId="2" fontId="17" fillId="0" borderId="12" xfId="0" applyNumberFormat="1" applyFont="1" applyBorder="1" applyAlignment="1">
      <alignment horizontal="right"/>
    </xf>
    <xf numFmtId="2" fontId="36" fillId="0" borderId="11" xfId="0" applyNumberFormat="1" applyFont="1" applyBorder="1" applyAlignment="1">
      <alignment horizontal="right"/>
    </xf>
    <xf numFmtId="2" fontId="36" fillId="0" borderId="10" xfId="0" applyNumberFormat="1" applyFont="1" applyBorder="1" applyAlignment="1">
      <alignment horizontal="right"/>
    </xf>
    <xf numFmtId="164" fontId="0" fillId="0" borderId="0" xfId="1" applyNumberFormat="1" applyFont="1"/>
    <xf numFmtId="9" fontId="0" fillId="0" borderId="0" xfId="2" applyFont="1"/>
    <xf numFmtId="166" fontId="0" fillId="0" borderId="0" xfId="2" applyNumberFormat="1" applyFont="1"/>
    <xf numFmtId="10" fontId="0" fillId="0" borderId="0" xfId="2" applyNumberFormat="1" applyFont="1"/>
    <xf numFmtId="0" fontId="38" fillId="0" borderId="0" xfId="0" applyFont="1"/>
    <xf numFmtId="9" fontId="0" fillId="0" borderId="0" xfId="0" applyNumberFormat="1"/>
    <xf numFmtId="164" fontId="0" fillId="0" borderId="0" xfId="0" applyNumberFormat="1"/>
    <xf numFmtId="6" fontId="0" fillId="0" borderId="0" xfId="0" applyNumberFormat="1"/>
    <xf numFmtId="165" fontId="0" fillId="0" borderId="0" xfId="0" applyNumberFormat="1"/>
    <xf numFmtId="9" fontId="17" fillId="0" borderId="0" xfId="2" applyFont="1"/>
    <xf numFmtId="10" fontId="17" fillId="0" borderId="0" xfId="2" applyNumberFormat="1" applyFont="1"/>
    <xf numFmtId="6" fontId="17" fillId="0" borderId="0" xfId="1" applyNumberFormat="1" applyFont="1"/>
    <xf numFmtId="9" fontId="39" fillId="9" borderId="1" xfId="3" applyNumberFormat="1"/>
    <xf numFmtId="169" fontId="0" fillId="0" borderId="0" xfId="2" applyNumberFormat="1" applyFont="1"/>
    <xf numFmtId="166" fontId="17" fillId="0" borderId="0" xfId="2" applyNumberFormat="1" applyFont="1"/>
    <xf numFmtId="164" fontId="0" fillId="0" borderId="5" xfId="1" applyNumberFormat="1" applyFont="1" applyBorder="1"/>
    <xf numFmtId="164" fontId="17" fillId="0" borderId="0" xfId="1" applyNumberFormat="1" applyFont="1"/>
    <xf numFmtId="165" fontId="20" fillId="0" borderId="0" xfId="4" applyNumberFormat="1" applyFont="1" applyAlignment="1">
      <alignment horizontal="center"/>
    </xf>
    <xf numFmtId="0" fontId="15" fillId="0" borderId="0" xfId="0" applyFont="1" applyAlignment="1">
      <alignment horizontal="right"/>
    </xf>
    <xf numFmtId="0" fontId="26" fillId="5" borderId="1" xfId="0" applyFont="1" applyFill="1" applyBorder="1" applyAlignment="1">
      <alignment horizontal="left"/>
    </xf>
    <xf numFmtId="0" fontId="40" fillId="10" borderId="5" xfId="5" applyBorder="1"/>
    <xf numFmtId="0" fontId="41" fillId="2" borderId="5" xfId="0" applyFont="1" applyFill="1" applyBorder="1"/>
    <xf numFmtId="164" fontId="15" fillId="0" borderId="5" xfId="1" applyNumberFormat="1" applyFont="1" applyBorder="1"/>
    <xf numFmtId="0" fontId="17" fillId="12" borderId="0" xfId="0" applyFont="1" applyFill="1"/>
    <xf numFmtId="0" fontId="0" fillId="0" borderId="5" xfId="0" applyBorder="1"/>
    <xf numFmtId="0" fontId="41" fillId="0" borderId="0" xfId="0" applyFont="1" applyAlignment="1">
      <alignment horizontal="center"/>
    </xf>
    <xf numFmtId="0" fontId="0" fillId="0" borderId="18" xfId="0" applyBorder="1"/>
    <xf numFmtId="0" fontId="17" fillId="0" borderId="5" xfId="0" applyFont="1" applyBorder="1"/>
    <xf numFmtId="166" fontId="0" fillId="0" borderId="0" xfId="0" applyNumberFormat="1"/>
    <xf numFmtId="0" fontId="14" fillId="0" borderId="0" xfId="0" applyFont="1"/>
    <xf numFmtId="0" fontId="43" fillId="0" borderId="0" xfId="0" applyFont="1" applyAlignment="1">
      <alignment horizontal="left"/>
    </xf>
    <xf numFmtId="0" fontId="44" fillId="0" borderId="0" xfId="0" applyFont="1"/>
    <xf numFmtId="0" fontId="41" fillId="0" borderId="0" xfId="0" applyFont="1"/>
    <xf numFmtId="0" fontId="45" fillId="0" borderId="0" xfId="0" applyFont="1"/>
    <xf numFmtId="43" fontId="0" fillId="0" borderId="0" xfId="0" applyNumberFormat="1"/>
    <xf numFmtId="0" fontId="43" fillId="0" borderId="0" xfId="0" applyFont="1"/>
    <xf numFmtId="166" fontId="39" fillId="9" borderId="1" xfId="3" applyNumberFormat="1"/>
    <xf numFmtId="10" fontId="39" fillId="9" borderId="1" xfId="3" applyNumberFormat="1"/>
    <xf numFmtId="10" fontId="17" fillId="7" borderId="5" xfId="2" applyNumberFormat="1" applyFont="1" applyFill="1" applyBorder="1"/>
    <xf numFmtId="165" fontId="17" fillId="14" borderId="0" xfId="0" applyNumberFormat="1" applyFont="1" applyFill="1"/>
    <xf numFmtId="165" fontId="17" fillId="0" borderId="0" xfId="4" applyNumberFormat="1" applyFont="1"/>
    <xf numFmtId="168" fontId="0" fillId="0" borderId="0" xfId="4" quotePrefix="1" applyNumberFormat="1" applyFont="1"/>
    <xf numFmtId="8" fontId="0" fillId="0" borderId="0" xfId="0" applyNumberFormat="1"/>
    <xf numFmtId="9" fontId="40" fillId="10" borderId="5" xfId="5" applyNumberFormat="1" applyBorder="1"/>
    <xf numFmtId="0" fontId="12" fillId="0" borderId="0" xfId="0" applyFont="1"/>
    <xf numFmtId="44" fontId="0" fillId="0" borderId="0" xfId="0" applyNumberFormat="1"/>
    <xf numFmtId="0" fontId="17" fillId="12" borderId="5" xfId="0" applyFont="1" applyFill="1" applyBorder="1"/>
    <xf numFmtId="0" fontId="0" fillId="12" borderId="0" xfId="0" applyFill="1"/>
    <xf numFmtId="44" fontId="17" fillId="12" borderId="0" xfId="0" applyNumberFormat="1" applyFont="1" applyFill="1"/>
    <xf numFmtId="43" fontId="17" fillId="0" borderId="0" xfId="4" applyFont="1"/>
    <xf numFmtId="0" fontId="42" fillId="15" borderId="0" xfId="0" applyFont="1" applyFill="1"/>
    <xf numFmtId="165" fontId="46" fillId="15" borderId="0" xfId="0" quotePrefix="1" applyNumberFormat="1" applyFont="1" applyFill="1"/>
    <xf numFmtId="165" fontId="47" fillId="15" borderId="0" xfId="0" applyNumberFormat="1" applyFont="1" applyFill="1"/>
    <xf numFmtId="0" fontId="42" fillId="16" borderId="0" xfId="0" applyFont="1" applyFill="1"/>
    <xf numFmtId="0" fontId="0" fillId="16" borderId="0" xfId="0" applyFill="1"/>
    <xf numFmtId="0" fontId="48" fillId="0" borderId="0" xfId="0" applyFont="1"/>
    <xf numFmtId="0" fontId="49" fillId="0" borderId="0" xfId="0" applyFont="1"/>
    <xf numFmtId="0" fontId="42" fillId="17" borderId="0" xfId="0" applyFont="1" applyFill="1"/>
    <xf numFmtId="0" fontId="0" fillId="17" borderId="0" xfId="0" applyFill="1"/>
    <xf numFmtId="0" fontId="50" fillId="0" borderId="0" xfId="0" applyFont="1"/>
    <xf numFmtId="0" fontId="17" fillId="11" borderId="0" xfId="0" applyFont="1" applyFill="1"/>
    <xf numFmtId="10" fontId="17" fillId="13" borderId="0" xfId="0" applyNumberFormat="1" applyFont="1" applyFill="1"/>
    <xf numFmtId="9" fontId="0" fillId="0" borderId="25" xfId="0" applyNumberFormat="1" applyBorder="1"/>
    <xf numFmtId="9" fontId="17" fillId="0" borderId="25" xfId="0" applyNumberFormat="1" applyFont="1" applyBorder="1"/>
    <xf numFmtId="9" fontId="17" fillId="11" borderId="25" xfId="0" applyNumberFormat="1" applyFont="1" applyFill="1" applyBorder="1"/>
    <xf numFmtId="166" fontId="17" fillId="11" borderId="25" xfId="0" applyNumberFormat="1" applyFont="1" applyFill="1" applyBorder="1"/>
    <xf numFmtId="9" fontId="0" fillId="11" borderId="25" xfId="0" applyNumberFormat="1" applyFill="1" applyBorder="1"/>
    <xf numFmtId="166" fontId="0" fillId="11" borderId="25" xfId="0" applyNumberFormat="1" applyFill="1" applyBorder="1"/>
    <xf numFmtId="0" fontId="41" fillId="0" borderId="7" xfId="0" applyFont="1" applyBorder="1"/>
    <xf numFmtId="0" fontId="11" fillId="18" borderId="0" xfId="6"/>
    <xf numFmtId="0" fontId="42" fillId="19" borderId="0" xfId="0" applyFont="1" applyFill="1"/>
    <xf numFmtId="0" fontId="0" fillId="19" borderId="0" xfId="0" applyFill="1"/>
    <xf numFmtId="44" fontId="11" fillId="0" borderId="20" xfId="0" applyNumberFormat="1" applyFont="1" applyBorder="1"/>
    <xf numFmtId="0" fontId="51" fillId="0" borderId="0" xfId="0" applyFont="1"/>
    <xf numFmtId="168" fontId="0" fillId="0" borderId="0" xfId="4" applyNumberFormat="1" applyFont="1"/>
    <xf numFmtId="168" fontId="17" fillId="0" borderId="0" xfId="4" applyNumberFormat="1" applyFont="1"/>
    <xf numFmtId="0" fontId="52" fillId="0" borderId="5" xfId="0" applyFont="1" applyBorder="1" applyAlignment="1">
      <alignment wrapText="1"/>
    </xf>
    <xf numFmtId="0" fontId="0" fillId="15" borderId="0" xfId="0" applyFill="1"/>
    <xf numFmtId="0" fontId="11" fillId="0" borderId="0" xfId="0" applyFont="1"/>
    <xf numFmtId="165" fontId="0" fillId="0" borderId="0" xfId="4" applyNumberFormat="1" applyFont="1"/>
    <xf numFmtId="164" fontId="17" fillId="0" borderId="5" xfId="0" applyNumberFormat="1" applyFont="1" applyBorder="1"/>
    <xf numFmtId="9" fontId="0" fillId="0" borderId="5" xfId="2" applyFont="1" applyBorder="1"/>
    <xf numFmtId="0" fontId="18" fillId="0" borderId="0" xfId="0" applyFont="1"/>
    <xf numFmtId="10" fontId="24" fillId="6" borderId="5" xfId="0" applyNumberFormat="1" applyFont="1" applyFill="1" applyBorder="1"/>
    <xf numFmtId="0" fontId="55" fillId="0" borderId="0" xfId="0" applyFont="1"/>
    <xf numFmtId="0" fontId="54" fillId="0" borderId="0" xfId="0" applyFont="1"/>
    <xf numFmtId="166" fontId="0" fillId="0" borderId="5" xfId="2" applyNumberFormat="1" applyFont="1" applyBorder="1"/>
    <xf numFmtId="164" fontId="40" fillId="10" borderId="5" xfId="5" applyNumberFormat="1" applyBorder="1"/>
    <xf numFmtId="164" fontId="46" fillId="0" borderId="20" xfId="0" applyNumberFormat="1" applyFont="1" applyBorder="1"/>
    <xf numFmtId="0" fontId="42" fillId="0" borderId="20" xfId="0" applyFont="1" applyBorder="1" applyAlignment="1">
      <alignment horizontal="center"/>
    </xf>
    <xf numFmtId="10" fontId="10" fillId="0" borderId="0" xfId="2" quotePrefix="1" applyNumberFormat="1" applyFont="1"/>
    <xf numFmtId="0" fontId="41" fillId="0" borderId="0" xfId="0" applyFont="1" applyAlignment="1">
      <alignment horizontal="left"/>
    </xf>
    <xf numFmtId="0" fontId="17" fillId="21" borderId="5" xfId="0" applyFont="1" applyFill="1" applyBorder="1"/>
    <xf numFmtId="0" fontId="26" fillId="22" borderId="1" xfId="0" applyFont="1" applyFill="1" applyBorder="1" applyAlignment="1">
      <alignment horizontal="center"/>
    </xf>
    <xf numFmtId="166" fontId="21" fillId="8" borderId="16" xfId="0" applyNumberFormat="1" applyFont="1" applyFill="1" applyBorder="1"/>
    <xf numFmtId="43" fontId="0" fillId="0" borderId="0" xfId="4" applyFont="1"/>
    <xf numFmtId="9" fontId="17" fillId="0" borderId="5" xfId="0" applyNumberFormat="1" applyFont="1" applyBorder="1"/>
    <xf numFmtId="0" fontId="17" fillId="0" borderId="5" xfId="0" applyFont="1" applyBorder="1" applyAlignment="1">
      <alignment horizontal="left"/>
    </xf>
    <xf numFmtId="0" fontId="9" fillId="0" borderId="0" xfId="0" applyFont="1"/>
    <xf numFmtId="169" fontId="0" fillId="0" borderId="0" xfId="2" applyNumberFormat="1" applyFont="1" applyFill="1"/>
    <xf numFmtId="165" fontId="0" fillId="0" borderId="5" xfId="4" applyNumberFormat="1" applyFont="1" applyBorder="1"/>
    <xf numFmtId="9" fontId="0" fillId="0" borderId="17" xfId="2" applyFont="1" applyBorder="1"/>
    <xf numFmtId="9" fontId="0" fillId="0" borderId="18" xfId="2" applyFont="1" applyBorder="1"/>
    <xf numFmtId="9" fontId="0" fillId="0" borderId="20" xfId="2" applyFont="1" applyBorder="1"/>
    <xf numFmtId="165" fontId="39" fillId="9" borderId="1" xfId="4" applyNumberFormat="1" applyFont="1" applyFill="1" applyBorder="1"/>
    <xf numFmtId="0" fontId="25" fillId="0" borderId="5" xfId="0" applyFont="1" applyBorder="1"/>
    <xf numFmtId="43" fontId="17" fillId="12" borderId="5" xfId="4" applyFont="1" applyFill="1" applyBorder="1"/>
    <xf numFmtId="164" fontId="39" fillId="9" borderId="1" xfId="3" applyNumberFormat="1"/>
    <xf numFmtId="10" fontId="0" fillId="0" borderId="0" xfId="0" applyNumberFormat="1"/>
    <xf numFmtId="0" fontId="56" fillId="23" borderId="0" xfId="8"/>
    <xf numFmtId="0" fontId="39" fillId="9" borderId="1" xfId="3"/>
    <xf numFmtId="0" fontId="8" fillId="0" borderId="0" xfId="0" applyFont="1"/>
    <xf numFmtId="0" fontId="0" fillId="0" borderId="17" xfId="0" applyBorder="1"/>
    <xf numFmtId="0" fontId="7" fillId="0" borderId="0" xfId="0" applyFont="1"/>
    <xf numFmtId="0" fontId="7" fillId="0" borderId="0" xfId="0" applyFont="1" applyAlignment="1">
      <alignment horizontal="center"/>
    </xf>
    <xf numFmtId="10" fontId="39" fillId="11" borderId="26" xfId="3" applyNumberFormat="1" applyFill="1" applyBorder="1"/>
    <xf numFmtId="167" fontId="0" fillId="0" borderId="0" xfId="0" applyNumberFormat="1"/>
    <xf numFmtId="167" fontId="0" fillId="0" borderId="0" xfId="2" applyNumberFormat="1" applyFont="1"/>
    <xf numFmtId="172" fontId="0" fillId="0" borderId="0" xfId="2" applyNumberFormat="1" applyFont="1"/>
    <xf numFmtId="166" fontId="7" fillId="0" borderId="0" xfId="2" applyNumberFormat="1" applyFont="1"/>
    <xf numFmtId="43" fontId="7" fillId="0" borderId="0" xfId="4" applyFont="1"/>
    <xf numFmtId="0" fontId="17" fillId="0" borderId="5" xfId="0" applyFont="1" applyBorder="1" applyAlignment="1">
      <alignment horizontal="center"/>
    </xf>
    <xf numFmtId="166" fontId="39" fillId="9" borderId="2" xfId="3" applyNumberFormat="1" applyBorder="1"/>
    <xf numFmtId="0" fontId="41" fillId="0" borderId="5" xfId="0" applyFont="1" applyBorder="1" applyAlignment="1">
      <alignment horizontal="center"/>
    </xf>
    <xf numFmtId="165" fontId="17" fillId="0" borderId="5" xfId="4" applyNumberFormat="1" applyFont="1" applyBorder="1"/>
    <xf numFmtId="0" fontId="7" fillId="0" borderId="22" xfId="0" applyFont="1" applyBorder="1"/>
    <xf numFmtId="0" fontId="7" fillId="0" borderId="24" xfId="0" applyFont="1" applyBorder="1"/>
    <xf numFmtId="0" fontId="0" fillId="0" borderId="20" xfId="0" applyBorder="1"/>
    <xf numFmtId="0" fontId="0" fillId="0" borderId="21" xfId="0" applyBorder="1"/>
    <xf numFmtId="0" fontId="58" fillId="0" borderId="5" xfId="0" applyFont="1" applyBorder="1"/>
    <xf numFmtId="0" fontId="45" fillId="0" borderId="24" xfId="0" applyFont="1" applyBorder="1"/>
    <xf numFmtId="9" fontId="17" fillId="11" borderId="21" xfId="2" applyFont="1" applyFill="1" applyBorder="1"/>
    <xf numFmtId="9" fontId="7" fillId="0" borderId="24" xfId="2" applyFont="1" applyBorder="1"/>
    <xf numFmtId="165" fontId="0" fillId="11" borderId="21" xfId="4" applyNumberFormat="1" applyFont="1" applyFill="1" applyBorder="1"/>
    <xf numFmtId="0" fontId="7" fillId="0" borderId="23" xfId="0" applyFont="1" applyBorder="1"/>
    <xf numFmtId="165" fontId="0" fillId="0" borderId="19" xfId="4" applyNumberFormat="1" applyFont="1" applyBorder="1"/>
    <xf numFmtId="165" fontId="0" fillId="0" borderId="20" xfId="4" applyNumberFormat="1" applyFont="1" applyBorder="1"/>
    <xf numFmtId="165" fontId="0" fillId="0" borderId="21" xfId="4" applyNumberFormat="1" applyFont="1" applyBorder="1"/>
    <xf numFmtId="172" fontId="17" fillId="0" borderId="0" xfId="0" applyNumberFormat="1" applyFont="1"/>
    <xf numFmtId="168" fontId="59" fillId="22" borderId="1" xfId="0" applyNumberFormat="1" applyFont="1" applyFill="1" applyBorder="1"/>
    <xf numFmtId="0" fontId="6" fillId="0" borderId="0" xfId="0" applyFont="1"/>
    <xf numFmtId="0" fontId="6" fillId="0" borderId="0" xfId="0" quotePrefix="1" applyFont="1"/>
    <xf numFmtId="0" fontId="6" fillId="0" borderId="20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0" borderId="16" xfId="0" applyFont="1" applyBorder="1"/>
    <xf numFmtId="0" fontId="17" fillId="0" borderId="16" xfId="0" applyFont="1" applyBorder="1" applyAlignment="1">
      <alignment horizontal="center"/>
    </xf>
    <xf numFmtId="164" fontId="20" fillId="0" borderId="16" xfId="0" applyNumberFormat="1" applyFont="1" applyBorder="1"/>
    <xf numFmtId="164" fontId="42" fillId="0" borderId="16" xfId="0" applyNumberFormat="1" applyFont="1" applyBorder="1"/>
    <xf numFmtId="164" fontId="42" fillId="0" borderId="16" xfId="1" applyNumberFormat="1" applyFont="1" applyBorder="1" applyAlignment="1">
      <alignment horizontal="center"/>
    </xf>
    <xf numFmtId="0" fontId="58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9" fontId="56" fillId="26" borderId="1" xfId="11" applyNumberFormat="1" applyBorder="1"/>
    <xf numFmtId="166" fontId="56" fillId="26" borderId="1" xfId="11" applyNumberFormat="1" applyBorder="1"/>
    <xf numFmtId="164" fontId="0" fillId="0" borderId="5" xfId="1" quotePrefix="1" applyNumberFormat="1" applyFont="1" applyBorder="1" applyAlignment="1">
      <alignment horizontal="center"/>
    </xf>
    <xf numFmtId="0" fontId="17" fillId="27" borderId="0" xfId="0" applyFont="1" applyFill="1"/>
    <xf numFmtId="0" fontId="4" fillId="0" borderId="0" xfId="0" applyFont="1"/>
    <xf numFmtId="0" fontId="4" fillId="0" borderId="0" xfId="0" applyFont="1" applyAlignment="1">
      <alignment horizontal="center"/>
    </xf>
    <xf numFmtId="167" fontId="0" fillId="0" borderId="5" xfId="2" applyNumberFormat="1" applyFont="1" applyBorder="1"/>
    <xf numFmtId="172" fontId="0" fillId="0" borderId="5" xfId="2" applyNumberFormat="1" applyFont="1" applyBorder="1"/>
    <xf numFmtId="0" fontId="3" fillId="28" borderId="0" xfId="12"/>
    <xf numFmtId="10" fontId="17" fillId="12" borderId="5" xfId="0" applyNumberFormat="1" applyFont="1" applyFill="1" applyBorder="1"/>
    <xf numFmtId="166" fontId="3" fillId="0" borderId="0" xfId="2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5" xfId="0" applyFont="1" applyBorder="1"/>
    <xf numFmtId="0" fontId="54" fillId="0" borderId="5" xfId="0" applyFont="1" applyBorder="1"/>
    <xf numFmtId="166" fontId="54" fillId="0" borderId="0" xfId="0" applyNumberFormat="1" applyFont="1"/>
    <xf numFmtId="0" fontId="47" fillId="0" borderId="5" xfId="0" applyFont="1" applyBorder="1" applyAlignment="1">
      <alignment horizontal="center"/>
    </xf>
    <xf numFmtId="0" fontId="0" fillId="0" borderId="22" xfId="0" applyBorder="1"/>
    <xf numFmtId="0" fontId="3" fillId="0" borderId="23" xfId="0" applyFont="1" applyBorder="1" applyAlignment="1">
      <alignment horizontal="center"/>
    </xf>
    <xf numFmtId="0" fontId="0" fillId="0" borderId="23" xfId="0" applyBorder="1"/>
    <xf numFmtId="166" fontId="0" fillId="0" borderId="19" xfId="0" applyNumberFormat="1" applyBorder="1"/>
    <xf numFmtId="166" fontId="39" fillId="9" borderId="28" xfId="3" applyNumberFormat="1" applyBorder="1"/>
    <xf numFmtId="0" fontId="39" fillId="9" borderId="27" xfId="3" applyBorder="1" applyAlignment="1">
      <alignment horizontal="center"/>
    </xf>
    <xf numFmtId="168" fontId="0" fillId="0" borderId="5" xfId="4" applyNumberFormat="1" applyFont="1" applyBorder="1"/>
    <xf numFmtId="165" fontId="17" fillId="29" borderId="5" xfId="4" applyNumberFormat="1" applyFont="1" applyFill="1" applyBorder="1"/>
    <xf numFmtId="43" fontId="0" fillId="0" borderId="5" xfId="0" applyNumberFormat="1" applyBorder="1" applyAlignment="1">
      <alignment horizontal="center"/>
    </xf>
    <xf numFmtId="166" fontId="0" fillId="0" borderId="5" xfId="2" applyNumberFormat="1" applyFont="1" applyBorder="1" applyAlignment="1">
      <alignment horizontal="center"/>
    </xf>
    <xf numFmtId="0" fontId="42" fillId="0" borderId="5" xfId="0" applyFont="1" applyBorder="1"/>
    <xf numFmtId="165" fontId="20" fillId="0" borderId="0" xfId="0" applyNumberFormat="1" applyFont="1"/>
    <xf numFmtId="0" fontId="42" fillId="0" borderId="0" xfId="0" applyFont="1"/>
    <xf numFmtId="164" fontId="39" fillId="30" borderId="1" xfId="0" applyNumberFormat="1" applyFont="1" applyFill="1" applyBorder="1"/>
    <xf numFmtId="0" fontId="0" fillId="31" borderId="29" xfId="13" applyFont="1"/>
    <xf numFmtId="0" fontId="2" fillId="0" borderId="0" xfId="0" applyFont="1"/>
    <xf numFmtId="164" fontId="39" fillId="9" borderId="1" xfId="1" applyNumberFormat="1" applyFont="1" applyFill="1" applyBorder="1"/>
    <xf numFmtId="164" fontId="17" fillId="0" borderId="5" xfId="1" applyNumberFormat="1" applyFont="1" applyBorder="1" applyAlignment="1">
      <alignment horizontal="center"/>
    </xf>
    <xf numFmtId="0" fontId="1" fillId="0" borderId="0" xfId="0" applyFont="1"/>
    <xf numFmtId="0" fontId="1" fillId="0" borderId="5" xfId="0" applyFont="1" applyBorder="1"/>
    <xf numFmtId="0" fontId="1" fillId="0" borderId="0" xfId="0" applyFont="1" applyAlignment="1">
      <alignment horizontal="center"/>
    </xf>
    <xf numFmtId="43" fontId="0" fillId="0" borderId="5" xfId="4" applyFont="1" applyBorder="1"/>
    <xf numFmtId="43" fontId="1" fillId="0" borderId="5" xfId="4" quotePrefix="1" applyFont="1" applyBorder="1"/>
    <xf numFmtId="9" fontId="1" fillId="0" borderId="5" xfId="2" quotePrefix="1" applyFont="1" applyBorder="1"/>
    <xf numFmtId="0" fontId="61" fillId="0" borderId="5" xfId="0" applyFont="1" applyBorder="1"/>
    <xf numFmtId="0" fontId="62" fillId="0" borderId="5" xfId="0" applyFont="1" applyBorder="1"/>
    <xf numFmtId="0" fontId="61" fillId="0" borderId="0" xfId="0" applyFont="1"/>
    <xf numFmtId="3" fontId="61" fillId="0" borderId="5" xfId="0" applyNumberFormat="1" applyFont="1" applyBorder="1"/>
    <xf numFmtId="0" fontId="20" fillId="0" borderId="0" xfId="0" applyFont="1" applyAlignment="1">
      <alignment horizontal="center"/>
    </xf>
    <xf numFmtId="0" fontId="0" fillId="0" borderId="0" xfId="0"/>
    <xf numFmtId="0" fontId="13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25" borderId="5" xfId="10" applyBorder="1" applyAlignment="1">
      <alignment horizontal="center"/>
    </xf>
    <xf numFmtId="0" fontId="7" fillId="25" borderId="5" xfId="10" applyBorder="1" applyAlignment="1"/>
    <xf numFmtId="0" fontId="7" fillId="25" borderId="0" xfId="10" applyAlignment="1"/>
    <xf numFmtId="0" fontId="57" fillId="24" borderId="0" xfId="9" applyAlignment="1">
      <alignment horizontal="center"/>
    </xf>
    <xf numFmtId="0" fontId="10" fillId="20" borderId="0" xfId="7" applyAlignment="1">
      <alignment horizontal="center"/>
    </xf>
    <xf numFmtId="0" fontId="0" fillId="0" borderId="0" xfId="0" applyAlignment="1">
      <alignment horizontal="center"/>
    </xf>
    <xf numFmtId="0" fontId="3" fillId="0" borderId="18" xfId="0" applyFont="1" applyBorder="1" applyAlignment="1">
      <alignment wrapText="1"/>
    </xf>
    <xf numFmtId="0" fontId="0" fillId="0" borderId="19" xfId="0" applyBorder="1" applyAlignment="1">
      <alignment wrapText="1"/>
    </xf>
    <xf numFmtId="0" fontId="2" fillId="0" borderId="5" xfId="0" applyFont="1" applyBorder="1" applyAlignment="1">
      <alignment wrapText="1"/>
    </xf>
    <xf numFmtId="0" fontId="0" fillId="0" borderId="5" xfId="0" applyBorder="1" applyAlignment="1">
      <alignment wrapText="1"/>
    </xf>
    <xf numFmtId="0" fontId="52" fillId="12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0" fillId="0" borderId="0" xfId="0" applyFont="1" applyAlignment="1">
      <alignment horizontal="left"/>
    </xf>
  </cellXfs>
  <cellStyles count="14">
    <cellStyle name="20% - Accent1" xfId="10" builtinId="30"/>
    <cellStyle name="40% - Accent1" xfId="7" builtinId="31"/>
    <cellStyle name="40% - Accent2" xfId="6" builtinId="35"/>
    <cellStyle name="40% - Accent3" xfId="12" builtinId="39"/>
    <cellStyle name="Accent2" xfId="11" builtinId="33"/>
    <cellStyle name="Accent3" xfId="8" builtinId="37"/>
    <cellStyle name="Check Cell" xfId="5" builtinId="23"/>
    <cellStyle name="Comma" xfId="4" builtinId="3"/>
    <cellStyle name="Currency" xfId="1" builtinId="4"/>
    <cellStyle name="Good" xfId="9" builtinId="26"/>
    <cellStyle name="Input" xfId="3" builtinId="20"/>
    <cellStyle name="Normal" xfId="0" builtinId="0"/>
    <cellStyle name="Note" xfId="13" builtinId="10"/>
    <cellStyle name="Percent" xfId="2" builtinId="5"/>
  </cellStyles>
  <dxfs count="1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CF13C-4D8C-544A-A255-F286403B5991}">
  <dimension ref="A1:D19"/>
  <sheetViews>
    <sheetView workbookViewId="0">
      <selection activeCell="B8" sqref="B8"/>
    </sheetView>
  </sheetViews>
  <sheetFormatPr baseColWidth="10" defaultRowHeight="15"/>
  <cols>
    <col min="1" max="1" width="28" bestFit="1" customWidth="1"/>
    <col min="2" max="2" width="25.5" bestFit="1" customWidth="1"/>
    <col min="3" max="3" width="84.1640625" bestFit="1" customWidth="1"/>
    <col min="4" max="4" width="10.1640625" bestFit="1" customWidth="1"/>
  </cols>
  <sheetData>
    <row r="1" spans="1:4">
      <c r="A1" s="276"/>
      <c r="B1" s="277" t="s">
        <v>424</v>
      </c>
      <c r="C1" s="277" t="s">
        <v>425</v>
      </c>
      <c r="D1" s="277" t="s">
        <v>426</v>
      </c>
    </row>
    <row r="2" spans="1:4">
      <c r="A2" s="277" t="s">
        <v>427</v>
      </c>
      <c r="B2" s="276"/>
      <c r="C2" s="276"/>
      <c r="D2" s="276"/>
    </row>
    <row r="3" spans="1:4">
      <c r="A3" s="2" t="s">
        <v>355</v>
      </c>
      <c r="B3" s="276">
        <v>35</v>
      </c>
      <c r="C3" s="278" t="s">
        <v>428</v>
      </c>
      <c r="D3" s="278"/>
    </row>
    <row r="4" spans="1:4">
      <c r="A4" s="4" t="s">
        <v>356</v>
      </c>
      <c r="B4" s="276" t="s">
        <v>0</v>
      </c>
      <c r="C4" s="276" t="s">
        <v>431</v>
      </c>
      <c r="D4" s="278"/>
    </row>
    <row r="5" spans="1:4">
      <c r="A5" s="276" t="s">
        <v>357</v>
      </c>
      <c r="B5" s="276" t="b">
        <v>0</v>
      </c>
      <c r="C5" s="276" t="s">
        <v>429</v>
      </c>
      <c r="D5" s="276"/>
    </row>
    <row r="6" spans="1:4">
      <c r="A6" s="276" t="s">
        <v>358</v>
      </c>
      <c r="B6" s="276">
        <v>1</v>
      </c>
      <c r="C6" s="276" t="s">
        <v>432</v>
      </c>
      <c r="D6" s="276"/>
    </row>
    <row r="7" spans="1:4">
      <c r="A7" s="109" t="s">
        <v>359</v>
      </c>
      <c r="B7" s="276">
        <v>65</v>
      </c>
      <c r="C7" s="276" t="s">
        <v>433</v>
      </c>
      <c r="D7" s="276"/>
    </row>
    <row r="8" spans="1:4">
      <c r="A8" s="246" t="s">
        <v>360</v>
      </c>
      <c r="B8" s="276"/>
      <c r="C8" s="276" t="s">
        <v>430</v>
      </c>
      <c r="D8" s="276"/>
    </row>
    <row r="9" spans="1:4">
      <c r="A9" s="276"/>
      <c r="B9" s="279"/>
      <c r="C9" s="278"/>
      <c r="D9" s="276"/>
    </row>
    <row r="10" spans="1:4">
      <c r="A10" s="276"/>
      <c r="B10" s="276"/>
      <c r="C10" s="276"/>
      <c r="D10" s="276"/>
    </row>
    <row r="11" spans="1:4">
      <c r="A11" s="276"/>
      <c r="B11" s="276"/>
      <c r="C11" s="276"/>
      <c r="D11" s="276"/>
    </row>
    <row r="12" spans="1:4">
      <c r="A12" s="276"/>
      <c r="B12" s="276"/>
      <c r="C12" s="276"/>
      <c r="D12" s="276"/>
    </row>
    <row r="13" spans="1:4">
      <c r="A13" s="276"/>
      <c r="B13" s="276"/>
      <c r="C13" s="276"/>
      <c r="D13" s="276"/>
    </row>
    <row r="14" spans="1:4">
      <c r="A14" s="276"/>
      <c r="B14" s="276"/>
      <c r="C14" s="276"/>
      <c r="D14" s="276"/>
    </row>
    <row r="15" spans="1:4">
      <c r="A15" s="276"/>
      <c r="B15" s="276"/>
      <c r="C15" s="276"/>
      <c r="D15" s="276"/>
    </row>
    <row r="16" spans="1:4">
      <c r="A16" s="276"/>
      <c r="B16" s="276"/>
      <c r="C16" s="276"/>
      <c r="D16" s="276"/>
    </row>
    <row r="17" spans="1:4">
      <c r="A17" s="276"/>
      <c r="B17" s="276"/>
      <c r="C17" s="276"/>
      <c r="D17" s="276"/>
    </row>
    <row r="18" spans="1:4">
      <c r="A18" s="276"/>
      <c r="B18" s="276"/>
      <c r="C18" s="278"/>
      <c r="D18" s="278"/>
    </row>
    <row r="19" spans="1:4">
      <c r="A19" s="276"/>
      <c r="B19" s="276"/>
      <c r="C19" s="278"/>
      <c r="D19" s="27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939C6-027B-4761-BBF8-EB967FB72FB9}">
  <dimension ref="A1:AO10"/>
  <sheetViews>
    <sheetView tabSelected="1" topLeftCell="Q1" workbookViewId="0">
      <selection activeCell="AR8" sqref="AR8"/>
    </sheetView>
  </sheetViews>
  <sheetFormatPr baseColWidth="10" defaultColWidth="8.83203125" defaultRowHeight="15"/>
  <cols>
    <col min="1" max="1" width="29.33203125" bestFit="1" customWidth="1"/>
    <col min="2" max="41" width="11.6640625" customWidth="1"/>
  </cols>
  <sheetData>
    <row r="1" spans="1:41">
      <c r="A1" s="2"/>
      <c r="B1" s="2"/>
      <c r="D1" s="1"/>
      <c r="E1" s="1"/>
      <c r="F1" s="2"/>
      <c r="G1" s="2"/>
      <c r="H1" s="2"/>
      <c r="I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41">
      <c r="A2" s="2" t="s">
        <v>355</v>
      </c>
      <c r="B2" s="186">
        <f>API!B3</f>
        <v>35</v>
      </c>
      <c r="F2" s="2"/>
      <c r="G2" s="2"/>
      <c r="H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41">
      <c r="A3" s="4" t="s">
        <v>356</v>
      </c>
      <c r="B3" s="5" t="str">
        <f>API!B4</f>
        <v>M</v>
      </c>
      <c r="D3" s="2"/>
      <c r="E3" s="2"/>
      <c r="F3" s="2"/>
      <c r="G3" s="2"/>
      <c r="H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41">
      <c r="A4" s="2" t="s">
        <v>357</v>
      </c>
      <c r="B4" s="7" t="str">
        <f>IF(API!B5, "Yes", "No")</f>
        <v>No</v>
      </c>
      <c r="D4" s="2"/>
      <c r="E4" s="2"/>
      <c r="F4" s="2"/>
      <c r="G4" s="2"/>
      <c r="H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41">
      <c r="A5" s="109" t="s">
        <v>358</v>
      </c>
      <c r="B5" s="186">
        <f>API!B6</f>
        <v>1</v>
      </c>
      <c r="D5" s="2"/>
      <c r="E5" s="2"/>
      <c r="F5" s="2"/>
      <c r="G5" s="2"/>
      <c r="H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41">
      <c r="A6" s="109" t="s">
        <v>359</v>
      </c>
      <c r="B6" s="8">
        <f>API!B7</f>
        <v>65</v>
      </c>
      <c r="F6" s="109"/>
      <c r="G6" s="109"/>
      <c r="H6" s="109"/>
      <c r="P6" s="2"/>
      <c r="Q6" s="2"/>
      <c r="R6" s="2"/>
      <c r="S6" s="2"/>
      <c r="T6" s="2"/>
      <c r="U6" s="2"/>
      <c r="V6" s="2"/>
      <c r="W6" s="2"/>
      <c r="X6" s="2"/>
      <c r="Y6" s="2"/>
    </row>
    <row r="7" spans="1:41">
      <c r="A7" s="246" t="s">
        <v>360</v>
      </c>
      <c r="B7" s="189">
        <f>API!B8</f>
        <v>0</v>
      </c>
    </row>
    <row r="8" spans="1:41"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41">
      <c r="A9" s="246" t="s">
        <v>354</v>
      </c>
      <c r="B9">
        <v>1</v>
      </c>
      <c r="C9">
        <f>B9+1</f>
        <v>2</v>
      </c>
      <c r="D9">
        <f t="shared" ref="D9:AO9" si="0">C9+1</f>
        <v>3</v>
      </c>
      <c r="E9">
        <f t="shared" si="0"/>
        <v>4</v>
      </c>
      <c r="F9">
        <f t="shared" si="0"/>
        <v>5</v>
      </c>
      <c r="G9">
        <f t="shared" si="0"/>
        <v>6</v>
      </c>
      <c r="H9">
        <f t="shared" si="0"/>
        <v>7</v>
      </c>
      <c r="I9">
        <f t="shared" si="0"/>
        <v>8</v>
      </c>
      <c r="J9">
        <f t="shared" si="0"/>
        <v>9</v>
      </c>
      <c r="K9">
        <f t="shared" si="0"/>
        <v>10</v>
      </c>
      <c r="L9">
        <f t="shared" si="0"/>
        <v>11</v>
      </c>
      <c r="M9">
        <f t="shared" si="0"/>
        <v>12</v>
      </c>
      <c r="N9">
        <f t="shared" si="0"/>
        <v>13</v>
      </c>
      <c r="O9">
        <f t="shared" si="0"/>
        <v>14</v>
      </c>
      <c r="P9">
        <f t="shared" si="0"/>
        <v>15</v>
      </c>
      <c r="Q9">
        <f t="shared" si="0"/>
        <v>16</v>
      </c>
      <c r="R9">
        <f t="shared" si="0"/>
        <v>17</v>
      </c>
      <c r="S9">
        <f t="shared" si="0"/>
        <v>18</v>
      </c>
      <c r="T9">
        <f t="shared" si="0"/>
        <v>19</v>
      </c>
      <c r="U9">
        <f t="shared" si="0"/>
        <v>20</v>
      </c>
      <c r="V9">
        <f t="shared" si="0"/>
        <v>21</v>
      </c>
      <c r="W9">
        <f t="shared" si="0"/>
        <v>22</v>
      </c>
      <c r="X9">
        <f t="shared" si="0"/>
        <v>23</v>
      </c>
      <c r="Y9">
        <f t="shared" si="0"/>
        <v>24</v>
      </c>
      <c r="Z9">
        <f t="shared" si="0"/>
        <v>25</v>
      </c>
      <c r="AA9">
        <f t="shared" si="0"/>
        <v>26</v>
      </c>
      <c r="AB9">
        <f t="shared" si="0"/>
        <v>27</v>
      </c>
      <c r="AC9">
        <f t="shared" si="0"/>
        <v>28</v>
      </c>
      <c r="AD9">
        <f t="shared" si="0"/>
        <v>29</v>
      </c>
      <c r="AE9">
        <f t="shared" si="0"/>
        <v>30</v>
      </c>
      <c r="AF9">
        <f t="shared" si="0"/>
        <v>31</v>
      </c>
      <c r="AG9">
        <f t="shared" si="0"/>
        <v>32</v>
      </c>
      <c r="AH9">
        <f t="shared" si="0"/>
        <v>33</v>
      </c>
      <c r="AI9">
        <f t="shared" si="0"/>
        <v>34</v>
      </c>
      <c r="AJ9">
        <f t="shared" si="0"/>
        <v>35</v>
      </c>
      <c r="AK9">
        <f t="shared" si="0"/>
        <v>36</v>
      </c>
      <c r="AL9">
        <f t="shared" si="0"/>
        <v>37</v>
      </c>
      <c r="AM9">
        <f t="shared" si="0"/>
        <v>38</v>
      </c>
      <c r="AN9">
        <f t="shared" si="0"/>
        <v>39</v>
      </c>
      <c r="AO9">
        <f t="shared" si="0"/>
        <v>40</v>
      </c>
    </row>
    <row r="10" spans="1:41">
      <c r="A10" s="246" t="s">
        <v>361</v>
      </c>
      <c r="B10" s="265">
        <v>100000</v>
      </c>
      <c r="C10" s="265">
        <v>100000</v>
      </c>
      <c r="D10" s="265">
        <v>100000</v>
      </c>
      <c r="E10" s="265">
        <v>100000</v>
      </c>
      <c r="F10" s="265">
        <v>100000</v>
      </c>
      <c r="G10" s="265">
        <v>100000</v>
      </c>
      <c r="H10" s="265">
        <v>100000</v>
      </c>
      <c r="I10" s="265">
        <v>100000</v>
      </c>
      <c r="J10" s="265">
        <v>100000</v>
      </c>
      <c r="K10" s="265">
        <v>150000</v>
      </c>
      <c r="L10" s="265">
        <v>150000</v>
      </c>
      <c r="M10" s="265">
        <v>150000</v>
      </c>
      <c r="N10" s="265">
        <v>150000</v>
      </c>
      <c r="O10" s="265">
        <v>150000</v>
      </c>
      <c r="P10" s="265">
        <v>150000</v>
      </c>
      <c r="Q10" s="265">
        <v>150000</v>
      </c>
      <c r="R10" s="265">
        <v>150000</v>
      </c>
      <c r="S10" s="265">
        <v>170000</v>
      </c>
      <c r="T10" s="265">
        <v>170000</v>
      </c>
      <c r="U10" s="265">
        <v>170000</v>
      </c>
      <c r="V10" s="265">
        <v>170000</v>
      </c>
      <c r="W10" s="265">
        <v>170000</v>
      </c>
      <c r="X10" s="265">
        <v>170000</v>
      </c>
      <c r="Y10" s="265">
        <v>170000</v>
      </c>
      <c r="Z10" s="265">
        <v>170000</v>
      </c>
      <c r="AA10" s="265">
        <v>200000</v>
      </c>
      <c r="AB10" s="265">
        <v>200000</v>
      </c>
      <c r="AC10" s="265">
        <v>200000</v>
      </c>
      <c r="AD10" s="265">
        <v>200000</v>
      </c>
      <c r="AE10" s="265">
        <v>200000</v>
      </c>
      <c r="AF10" s="265">
        <v>200000</v>
      </c>
      <c r="AG10" s="265">
        <v>200000</v>
      </c>
      <c r="AH10" s="265">
        <v>200000</v>
      </c>
      <c r="AI10" s="265">
        <v>200000</v>
      </c>
      <c r="AJ10" s="265">
        <v>200000</v>
      </c>
      <c r="AK10" s="265">
        <v>200000</v>
      </c>
      <c r="AL10" s="265">
        <v>200000</v>
      </c>
      <c r="AM10" s="265">
        <v>200000</v>
      </c>
      <c r="AN10" s="265">
        <v>200000</v>
      </c>
      <c r="AO10" s="265">
        <v>200000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1782E-C55A-4E5E-8C8A-7FC103C067D7}">
  <dimension ref="A2:AO7"/>
  <sheetViews>
    <sheetView workbookViewId="0">
      <selection activeCell="B3" sqref="B3"/>
    </sheetView>
  </sheetViews>
  <sheetFormatPr baseColWidth="10" defaultColWidth="8.83203125" defaultRowHeight="15"/>
  <cols>
    <col min="1" max="1" width="27.5" bestFit="1" customWidth="1"/>
    <col min="2" max="2" width="10.83203125" bestFit="1" customWidth="1"/>
    <col min="3" max="41" width="11.6640625" customWidth="1"/>
  </cols>
  <sheetData>
    <row r="2" spans="1:41">
      <c r="A2" s="14"/>
      <c r="B2" s="19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1">
      <c r="A3" s="2" t="s">
        <v>403</v>
      </c>
      <c r="B3" s="97">
        <f>BasePricing!K25/12</f>
        <v>37.111392324305534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</row>
    <row r="4" spans="1:41">
      <c r="A4" s="2"/>
      <c r="B4" s="97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</row>
    <row r="5" spans="1:41" s="264" customFormat="1" ht="14.25" customHeight="1">
      <c r="A5" s="14" t="s">
        <v>362</v>
      </c>
      <c r="B5" s="263" t="s">
        <v>363</v>
      </c>
      <c r="C5" s="263" t="s">
        <v>364</v>
      </c>
      <c r="D5" s="263" t="s">
        <v>365</v>
      </c>
      <c r="E5" s="263" t="s">
        <v>366</v>
      </c>
      <c r="F5" s="263" t="s">
        <v>367</v>
      </c>
      <c r="G5" s="263" t="s">
        <v>368</v>
      </c>
      <c r="H5" s="263" t="s">
        <v>369</v>
      </c>
      <c r="I5" s="263" t="s">
        <v>370</v>
      </c>
      <c r="J5" s="263" t="s">
        <v>371</v>
      </c>
      <c r="K5" s="263" t="s">
        <v>372</v>
      </c>
      <c r="L5" s="263" t="s">
        <v>373</v>
      </c>
      <c r="M5" s="263" t="s">
        <v>374</v>
      </c>
      <c r="N5" s="263" t="s">
        <v>375</v>
      </c>
      <c r="O5" s="263" t="s">
        <v>376</v>
      </c>
      <c r="P5" s="263" t="s">
        <v>377</v>
      </c>
      <c r="Q5" s="263" t="s">
        <v>378</v>
      </c>
      <c r="R5" s="263" t="s">
        <v>379</v>
      </c>
      <c r="S5" s="263" t="s">
        <v>380</v>
      </c>
      <c r="T5" s="263" t="s">
        <v>381</v>
      </c>
      <c r="U5" s="263" t="s">
        <v>382</v>
      </c>
      <c r="V5" s="263" t="s">
        <v>383</v>
      </c>
      <c r="W5" s="263" t="s">
        <v>384</v>
      </c>
      <c r="X5" s="263" t="s">
        <v>385</v>
      </c>
      <c r="Y5" s="263" t="s">
        <v>386</v>
      </c>
      <c r="Z5" s="263" t="s">
        <v>387</v>
      </c>
      <c r="AA5" s="263" t="s">
        <v>388</v>
      </c>
      <c r="AB5" s="263" t="s">
        <v>389</v>
      </c>
      <c r="AC5" s="263" t="s">
        <v>390</v>
      </c>
      <c r="AD5" s="263" t="s">
        <v>391</v>
      </c>
      <c r="AE5" s="263" t="s">
        <v>392</v>
      </c>
      <c r="AF5" s="263" t="s">
        <v>393</v>
      </c>
      <c r="AG5" s="263" t="s">
        <v>394</v>
      </c>
      <c r="AH5" s="263" t="s">
        <v>395</v>
      </c>
      <c r="AI5" s="263" t="s">
        <v>396</v>
      </c>
      <c r="AJ5" s="263" t="s">
        <v>397</v>
      </c>
      <c r="AK5" s="263" t="s">
        <v>398</v>
      </c>
      <c r="AL5" s="263" t="s">
        <v>399</v>
      </c>
      <c r="AM5" s="263" t="s">
        <v>400</v>
      </c>
      <c r="AN5" s="263" t="s">
        <v>401</v>
      </c>
      <c r="AO5" s="263" t="s">
        <v>402</v>
      </c>
    </row>
    <row r="6" spans="1:41">
      <c r="A6" s="4" t="s">
        <v>355</v>
      </c>
      <c r="B6" s="259">
        <f>BasePricing!B32</f>
        <v>35</v>
      </c>
      <c r="C6" s="259">
        <f>BasePricing!C32</f>
        <v>36</v>
      </c>
      <c r="D6" s="259">
        <f>BasePricing!D32</f>
        <v>37</v>
      </c>
      <c r="E6" s="259">
        <f>BasePricing!E32</f>
        <v>38</v>
      </c>
      <c r="F6" s="259">
        <f>BasePricing!F32</f>
        <v>39</v>
      </c>
      <c r="G6" s="259">
        <f>BasePricing!G32</f>
        <v>40</v>
      </c>
      <c r="H6" s="259">
        <f>BasePricing!H32</f>
        <v>41</v>
      </c>
      <c r="I6" s="259">
        <f>BasePricing!I32</f>
        <v>42</v>
      </c>
      <c r="J6" s="259">
        <f>BasePricing!J32</f>
        <v>43</v>
      </c>
      <c r="K6" s="259">
        <f>BasePricing!K32</f>
        <v>44</v>
      </c>
      <c r="L6" s="259">
        <f>BasePricing!L32</f>
        <v>45</v>
      </c>
      <c r="M6" s="259">
        <f>BasePricing!M32</f>
        <v>46</v>
      </c>
      <c r="N6" s="259">
        <f>BasePricing!N32</f>
        <v>47</v>
      </c>
      <c r="O6" s="259">
        <f>BasePricing!O32</f>
        <v>48</v>
      </c>
      <c r="P6" s="259">
        <f>BasePricing!P32</f>
        <v>49</v>
      </c>
      <c r="Q6" s="259">
        <f>BasePricing!Q32</f>
        <v>50</v>
      </c>
      <c r="R6" s="259">
        <f>BasePricing!R32</f>
        <v>51</v>
      </c>
      <c r="S6" s="259">
        <f>BasePricing!S32</f>
        <v>52</v>
      </c>
      <c r="T6" s="259">
        <f>BasePricing!T32</f>
        <v>53</v>
      </c>
      <c r="U6" s="259">
        <f>BasePricing!U32</f>
        <v>54</v>
      </c>
      <c r="V6" s="259">
        <f>BasePricing!V32</f>
        <v>55</v>
      </c>
      <c r="W6" s="259">
        <f>BasePricing!W32</f>
        <v>56</v>
      </c>
      <c r="X6" s="259">
        <f>BasePricing!X32</f>
        <v>57</v>
      </c>
      <c r="Y6" s="259">
        <f>BasePricing!Y32</f>
        <v>58</v>
      </c>
      <c r="Z6" s="259">
        <f>BasePricing!Z32</f>
        <v>59</v>
      </c>
      <c r="AA6" s="259">
        <f>BasePricing!AA32</f>
        <v>60</v>
      </c>
      <c r="AB6" s="259">
        <f>BasePricing!AB32</f>
        <v>61</v>
      </c>
      <c r="AC6" s="259">
        <f>BasePricing!AC32</f>
        <v>62</v>
      </c>
      <c r="AD6" s="259">
        <f>BasePricing!AD32</f>
        <v>63</v>
      </c>
      <c r="AE6" s="259">
        <f>BasePricing!AE32</f>
        <v>64</v>
      </c>
      <c r="AF6" s="259">
        <f>BasePricing!AF32</f>
        <v>65</v>
      </c>
      <c r="AG6" s="259">
        <f>BasePricing!AG32</f>
        <v>66</v>
      </c>
      <c r="AH6" s="259">
        <f>BasePricing!AH32</f>
        <v>67</v>
      </c>
      <c r="AI6" s="259">
        <f>BasePricing!AI32</f>
        <v>68</v>
      </c>
      <c r="AJ6" s="259">
        <f>BasePricing!AJ32</f>
        <v>69</v>
      </c>
      <c r="AK6" s="259">
        <f>BasePricing!AK32</f>
        <v>70</v>
      </c>
      <c r="AL6" s="259">
        <f>BasePricing!AL32</f>
        <v>71</v>
      </c>
      <c r="AM6" s="259">
        <f>BasePricing!AM32</f>
        <v>72</v>
      </c>
      <c r="AN6" s="259">
        <f>BasePricing!AN32</f>
        <v>73</v>
      </c>
      <c r="AO6" s="259">
        <f>BasePricing!AO32</f>
        <v>74</v>
      </c>
    </row>
    <row r="7" spans="1:41">
      <c r="A7" s="2" t="s">
        <v>361</v>
      </c>
      <c r="B7" s="98">
        <f>BasePricing!B35</f>
        <v>100000</v>
      </c>
      <c r="C7" s="98">
        <f>BasePricing!C35</f>
        <v>100000</v>
      </c>
      <c r="D7" s="98">
        <f>BasePricing!D35</f>
        <v>100000</v>
      </c>
      <c r="E7" s="98">
        <f>BasePricing!E35</f>
        <v>100000</v>
      </c>
      <c r="F7" s="98">
        <f>BasePricing!F35</f>
        <v>100000</v>
      </c>
      <c r="G7" s="98">
        <f>BasePricing!G35</f>
        <v>100000</v>
      </c>
      <c r="H7" s="98">
        <f>BasePricing!H35</f>
        <v>100000</v>
      </c>
      <c r="I7" s="98">
        <f>BasePricing!I35</f>
        <v>100000</v>
      </c>
      <c r="J7" s="98">
        <f>BasePricing!J35</f>
        <v>100000</v>
      </c>
      <c r="K7" s="98">
        <f>BasePricing!K35</f>
        <v>150000</v>
      </c>
      <c r="L7" s="98">
        <f>BasePricing!L35</f>
        <v>150000</v>
      </c>
      <c r="M7" s="98">
        <f>BasePricing!M35</f>
        <v>150000</v>
      </c>
      <c r="N7" s="98">
        <f>BasePricing!N35</f>
        <v>150000</v>
      </c>
      <c r="O7" s="98">
        <f>BasePricing!O35</f>
        <v>150000</v>
      </c>
      <c r="P7" s="98">
        <f>BasePricing!P35</f>
        <v>150000</v>
      </c>
      <c r="Q7" s="98">
        <f>BasePricing!Q35</f>
        <v>150000</v>
      </c>
      <c r="R7" s="98">
        <f>BasePricing!R35</f>
        <v>150000</v>
      </c>
      <c r="S7" s="98">
        <f>BasePricing!S35</f>
        <v>170000</v>
      </c>
      <c r="T7" s="98">
        <f>BasePricing!T35</f>
        <v>170000</v>
      </c>
      <c r="U7" s="98">
        <f>BasePricing!U35</f>
        <v>170000</v>
      </c>
      <c r="V7" s="98">
        <f>BasePricing!V35</f>
        <v>170000</v>
      </c>
      <c r="W7" s="98">
        <f>BasePricing!W35</f>
        <v>170000</v>
      </c>
      <c r="X7" s="98">
        <f>BasePricing!X35</f>
        <v>170000</v>
      </c>
      <c r="Y7" s="98">
        <f>BasePricing!Y35</f>
        <v>170000</v>
      </c>
      <c r="Z7" s="98">
        <f>BasePricing!Z35</f>
        <v>170000</v>
      </c>
      <c r="AA7" s="98">
        <f>BasePricing!AA35</f>
        <v>200000</v>
      </c>
      <c r="AB7" s="98">
        <f>BasePricing!AB35</f>
        <v>200000</v>
      </c>
      <c r="AC7" s="98">
        <f>BasePricing!AC35</f>
        <v>200000</v>
      </c>
      <c r="AD7" s="98">
        <f>BasePricing!AD35</f>
        <v>200000</v>
      </c>
      <c r="AE7" s="98">
        <f>BasePricing!AE35</f>
        <v>200000</v>
      </c>
      <c r="AF7" s="98">
        <f>BasePricing!AF35</f>
        <v>200000</v>
      </c>
      <c r="AG7" s="98">
        <f>BasePricing!AG35</f>
        <v>0</v>
      </c>
      <c r="AH7" s="98">
        <f>BasePricing!AH35</f>
        <v>0</v>
      </c>
      <c r="AI7" s="98">
        <f>BasePricing!AI35</f>
        <v>0</v>
      </c>
      <c r="AJ7" s="98">
        <f>BasePricing!AJ35</f>
        <v>0</v>
      </c>
      <c r="AK7" s="98">
        <f>BasePricing!AK35</f>
        <v>0</v>
      </c>
      <c r="AL7" s="98">
        <f>BasePricing!AL35</f>
        <v>0</v>
      </c>
      <c r="AM7" s="98">
        <f>BasePricing!AM35</f>
        <v>0</v>
      </c>
      <c r="AN7" s="98">
        <f>BasePricing!AN35</f>
        <v>0</v>
      </c>
      <c r="AO7" s="98">
        <f>BasePricing!AO35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P1013"/>
  <sheetViews>
    <sheetView topLeftCell="Q1" workbookViewId="0">
      <selection activeCell="AQ9" sqref="AQ9"/>
    </sheetView>
  </sheetViews>
  <sheetFormatPr baseColWidth="10" defaultColWidth="14.33203125" defaultRowHeight="15" customHeight="1"/>
  <cols>
    <col min="1" max="1" width="23.6640625" customWidth="1"/>
    <col min="2" max="2" width="13.33203125" bestFit="1" customWidth="1"/>
    <col min="3" max="5" width="12.6640625" customWidth="1"/>
    <col min="7" max="9" width="12.6640625" customWidth="1"/>
    <col min="10" max="10" width="14.6640625" customWidth="1"/>
    <col min="11" max="41" width="12.6640625" customWidth="1"/>
  </cols>
  <sheetData>
    <row r="1" spans="1:42" ht="15" customHeight="1">
      <c r="A1" t="s">
        <v>404</v>
      </c>
      <c r="B1">
        <f>Inputs!B6-age+1</f>
        <v>31</v>
      </c>
    </row>
    <row r="2" spans="1:42" ht="14.25" customHeight="1" thickBot="1">
      <c r="B2" s="25">
        <v>1</v>
      </c>
      <c r="C2" s="25">
        <f t="shared" ref="C2:AO2" si="0">B2+1</f>
        <v>2</v>
      </c>
      <c r="D2" s="25">
        <f t="shared" si="0"/>
        <v>3</v>
      </c>
      <c r="E2" s="25">
        <f t="shared" si="0"/>
        <v>4</v>
      </c>
      <c r="F2" s="25">
        <f t="shared" si="0"/>
        <v>5</v>
      </c>
      <c r="G2" s="25">
        <f t="shared" si="0"/>
        <v>6</v>
      </c>
      <c r="H2" s="25">
        <f t="shared" si="0"/>
        <v>7</v>
      </c>
      <c r="I2" s="25">
        <f t="shared" si="0"/>
        <v>8</v>
      </c>
      <c r="J2" s="25">
        <f t="shared" si="0"/>
        <v>9</v>
      </c>
      <c r="K2" s="25">
        <f t="shared" si="0"/>
        <v>10</v>
      </c>
      <c r="L2" s="25">
        <f t="shared" si="0"/>
        <v>11</v>
      </c>
      <c r="M2" s="25">
        <f t="shared" si="0"/>
        <v>12</v>
      </c>
      <c r="N2" s="25">
        <f t="shared" si="0"/>
        <v>13</v>
      </c>
      <c r="O2" s="25">
        <f t="shared" si="0"/>
        <v>14</v>
      </c>
      <c r="P2" s="25">
        <f t="shared" si="0"/>
        <v>15</v>
      </c>
      <c r="Q2" s="25">
        <f t="shared" si="0"/>
        <v>16</v>
      </c>
      <c r="R2" s="25">
        <f t="shared" si="0"/>
        <v>17</v>
      </c>
      <c r="S2" s="25">
        <f t="shared" si="0"/>
        <v>18</v>
      </c>
      <c r="T2" s="25">
        <f t="shared" si="0"/>
        <v>19</v>
      </c>
      <c r="U2" s="25">
        <f t="shared" si="0"/>
        <v>20</v>
      </c>
      <c r="V2" s="25">
        <f t="shared" si="0"/>
        <v>21</v>
      </c>
      <c r="W2" s="25">
        <f t="shared" si="0"/>
        <v>22</v>
      </c>
      <c r="X2" s="25">
        <f t="shared" si="0"/>
        <v>23</v>
      </c>
      <c r="Y2" s="25">
        <f t="shared" si="0"/>
        <v>24</v>
      </c>
      <c r="Z2" s="25">
        <f t="shared" si="0"/>
        <v>25</v>
      </c>
      <c r="AA2" s="25">
        <f t="shared" si="0"/>
        <v>26</v>
      </c>
      <c r="AB2" s="25">
        <f t="shared" si="0"/>
        <v>27</v>
      </c>
      <c r="AC2" s="25">
        <f t="shared" si="0"/>
        <v>28</v>
      </c>
      <c r="AD2" s="25">
        <f t="shared" si="0"/>
        <v>29</v>
      </c>
      <c r="AE2" s="25">
        <f t="shared" si="0"/>
        <v>30</v>
      </c>
      <c r="AF2" s="25">
        <f t="shared" si="0"/>
        <v>31</v>
      </c>
      <c r="AG2" s="25">
        <f t="shared" si="0"/>
        <v>32</v>
      </c>
      <c r="AH2" s="25">
        <f t="shared" si="0"/>
        <v>33</v>
      </c>
      <c r="AI2" s="25">
        <f t="shared" si="0"/>
        <v>34</v>
      </c>
      <c r="AJ2" s="25">
        <f t="shared" si="0"/>
        <v>35</v>
      </c>
      <c r="AK2" s="25">
        <f t="shared" si="0"/>
        <v>36</v>
      </c>
      <c r="AL2" s="25">
        <f t="shared" si="0"/>
        <v>37</v>
      </c>
      <c r="AM2" s="25">
        <f t="shared" si="0"/>
        <v>38</v>
      </c>
      <c r="AN2" s="25">
        <f t="shared" si="0"/>
        <v>39</v>
      </c>
      <c r="AO2" s="25">
        <f t="shared" si="0"/>
        <v>40</v>
      </c>
    </row>
    <row r="3" spans="1:42" ht="14.25" customHeight="1">
      <c r="A3" s="267" t="s">
        <v>407</v>
      </c>
      <c r="B3" s="269">
        <f>MAX(Inputs!B10-Inputs!$B$7,0)</f>
        <v>100000</v>
      </c>
      <c r="C3" s="269">
        <f>MAX(Inputs!C10-Inputs!$B$7,0)</f>
        <v>100000</v>
      </c>
      <c r="D3" s="269">
        <f>MAX(Inputs!D10-Inputs!$B$7,0)</f>
        <v>100000</v>
      </c>
      <c r="E3" s="269">
        <f>MAX(Inputs!E10-Inputs!$B$7,0)</f>
        <v>100000</v>
      </c>
      <c r="F3" s="269">
        <f>MAX(Inputs!F10-Inputs!$B$7,0)</f>
        <v>100000</v>
      </c>
      <c r="G3" s="269">
        <f>MAX(Inputs!G10-Inputs!$B$7,0)</f>
        <v>100000</v>
      </c>
      <c r="H3" s="269">
        <f>MAX(Inputs!H10-Inputs!$B$7,0)</f>
        <v>100000</v>
      </c>
      <c r="I3" s="269">
        <f>MAX(Inputs!I10-Inputs!$B$7,0)</f>
        <v>100000</v>
      </c>
      <c r="J3" s="269">
        <f>MAX(Inputs!J10-Inputs!$B$7,0)</f>
        <v>100000</v>
      </c>
      <c r="K3" s="269">
        <f>MAX(Inputs!K10-Inputs!$B$7,0)</f>
        <v>150000</v>
      </c>
      <c r="L3" s="269">
        <f>MAX(Inputs!L10-Inputs!$B$7,0)</f>
        <v>150000</v>
      </c>
      <c r="M3" s="269">
        <f>MAX(Inputs!M10-Inputs!$B$7,0)</f>
        <v>150000</v>
      </c>
      <c r="N3" s="269">
        <f>MAX(Inputs!N10-Inputs!$B$7,0)</f>
        <v>150000</v>
      </c>
      <c r="O3" s="269">
        <f>MAX(Inputs!O10-Inputs!$B$7,0)</f>
        <v>150000</v>
      </c>
      <c r="P3" s="269">
        <f>MAX(Inputs!P10-Inputs!$B$7,0)</f>
        <v>150000</v>
      </c>
      <c r="Q3" s="269">
        <f>MAX(Inputs!Q10-Inputs!$B$7,0)</f>
        <v>150000</v>
      </c>
      <c r="R3" s="269">
        <f>MAX(Inputs!R10-Inputs!$B$7,0)</f>
        <v>150000</v>
      </c>
      <c r="S3" s="269">
        <f>MAX(Inputs!S10-Inputs!$B$7,0)</f>
        <v>170000</v>
      </c>
      <c r="T3" s="269">
        <f>MAX(Inputs!T10-Inputs!$B$7,0)</f>
        <v>170000</v>
      </c>
      <c r="U3" s="269">
        <f>MAX(Inputs!U10-Inputs!$B$7,0)</f>
        <v>170000</v>
      </c>
      <c r="V3" s="269">
        <f>MAX(Inputs!V10-Inputs!$B$7,0)</f>
        <v>170000</v>
      </c>
      <c r="W3" s="269">
        <f>MAX(Inputs!W10-Inputs!$B$7,0)</f>
        <v>170000</v>
      </c>
      <c r="X3" s="269">
        <f>MAX(Inputs!X10-Inputs!$B$7,0)</f>
        <v>170000</v>
      </c>
      <c r="Y3" s="269">
        <f>MAX(Inputs!Y10-Inputs!$B$7,0)</f>
        <v>170000</v>
      </c>
      <c r="Z3" s="269">
        <f>MAX(Inputs!Z10-Inputs!$B$7,0)</f>
        <v>170000</v>
      </c>
      <c r="AA3" s="269">
        <f>MAX(Inputs!AA10-Inputs!$B$7,0)</f>
        <v>200000</v>
      </c>
      <c r="AB3" s="269">
        <f>MAX(Inputs!AB10-Inputs!$B$7,0)</f>
        <v>200000</v>
      </c>
      <c r="AC3" s="269">
        <f>MAX(Inputs!AC10-Inputs!$B$7,0)</f>
        <v>200000</v>
      </c>
      <c r="AD3" s="269">
        <f>MAX(Inputs!AD10-Inputs!$B$7,0)</f>
        <v>200000</v>
      </c>
      <c r="AE3" s="269">
        <f>MAX(Inputs!AE10-Inputs!$B$7,0)</f>
        <v>200000</v>
      </c>
      <c r="AF3" s="269">
        <f>MAX(Inputs!AF10-Inputs!$B$7,0)</f>
        <v>200000</v>
      </c>
      <c r="AG3" s="269">
        <f>MAX(Inputs!AG10-Inputs!$B$7,0)</f>
        <v>200000</v>
      </c>
      <c r="AH3" s="269">
        <f>MAX(Inputs!AH10-Inputs!$B$7,0)</f>
        <v>200000</v>
      </c>
      <c r="AI3" s="269">
        <f>MAX(Inputs!AI10-Inputs!$B$7,0)</f>
        <v>200000</v>
      </c>
      <c r="AJ3" s="269">
        <f>MAX(Inputs!AJ10-Inputs!$B$7,0)</f>
        <v>200000</v>
      </c>
      <c r="AK3" s="269">
        <f>MAX(Inputs!AK10-Inputs!$B$7,0)</f>
        <v>200000</v>
      </c>
      <c r="AL3" s="269">
        <f>MAX(Inputs!AL10-Inputs!$B$7,0)</f>
        <v>200000</v>
      </c>
      <c r="AM3" s="269">
        <f>MAX(Inputs!AM10-Inputs!$B$7,0)</f>
        <v>200000</v>
      </c>
      <c r="AN3" s="269">
        <f>MAX(Inputs!AN10-Inputs!$B$7,0)</f>
        <v>200000</v>
      </c>
      <c r="AO3" s="269">
        <f>MAX(Inputs!AO10-Inputs!$B$7,0)</f>
        <v>200000</v>
      </c>
    </row>
    <row r="4" spans="1:42" ht="14.25" customHeight="1">
      <c r="A4" s="267" t="s">
        <v>409</v>
      </c>
      <c r="B4" s="269">
        <f>B3</f>
        <v>100000</v>
      </c>
      <c r="C4" s="269">
        <f>IF(B4=0,0,C3)</f>
        <v>100000</v>
      </c>
      <c r="D4" s="269">
        <f t="shared" ref="D4:AO4" si="1">IF(C4=0,0,D3)</f>
        <v>100000</v>
      </c>
      <c r="E4" s="269">
        <f t="shared" si="1"/>
        <v>100000</v>
      </c>
      <c r="F4" s="269">
        <f t="shared" si="1"/>
        <v>100000</v>
      </c>
      <c r="G4" s="269">
        <f t="shared" si="1"/>
        <v>100000</v>
      </c>
      <c r="H4" s="269">
        <f t="shared" si="1"/>
        <v>100000</v>
      </c>
      <c r="I4" s="269">
        <f t="shared" si="1"/>
        <v>100000</v>
      </c>
      <c r="J4" s="269">
        <f t="shared" si="1"/>
        <v>100000</v>
      </c>
      <c r="K4" s="269">
        <f t="shared" si="1"/>
        <v>150000</v>
      </c>
      <c r="L4" s="269">
        <f t="shared" si="1"/>
        <v>150000</v>
      </c>
      <c r="M4" s="269">
        <f t="shared" si="1"/>
        <v>150000</v>
      </c>
      <c r="N4" s="269">
        <f t="shared" si="1"/>
        <v>150000</v>
      </c>
      <c r="O4" s="269">
        <f t="shared" si="1"/>
        <v>150000</v>
      </c>
      <c r="P4" s="269">
        <f t="shared" si="1"/>
        <v>150000</v>
      </c>
      <c r="Q4" s="269">
        <f t="shared" si="1"/>
        <v>150000</v>
      </c>
      <c r="R4" s="269">
        <f t="shared" si="1"/>
        <v>150000</v>
      </c>
      <c r="S4" s="269">
        <f t="shared" si="1"/>
        <v>170000</v>
      </c>
      <c r="T4" s="269">
        <f t="shared" si="1"/>
        <v>170000</v>
      </c>
      <c r="U4" s="269">
        <f t="shared" si="1"/>
        <v>170000</v>
      </c>
      <c r="V4" s="269">
        <f t="shared" si="1"/>
        <v>170000</v>
      </c>
      <c r="W4" s="269">
        <f t="shared" si="1"/>
        <v>170000</v>
      </c>
      <c r="X4" s="269">
        <f t="shared" si="1"/>
        <v>170000</v>
      </c>
      <c r="Y4" s="269">
        <f t="shared" si="1"/>
        <v>170000</v>
      </c>
      <c r="Z4" s="269">
        <f t="shared" si="1"/>
        <v>170000</v>
      </c>
      <c r="AA4" s="269">
        <f t="shared" si="1"/>
        <v>200000</v>
      </c>
      <c r="AB4" s="269">
        <f t="shared" si="1"/>
        <v>200000</v>
      </c>
      <c r="AC4" s="269">
        <f t="shared" si="1"/>
        <v>200000</v>
      </c>
      <c r="AD4" s="269">
        <f t="shared" si="1"/>
        <v>200000</v>
      </c>
      <c r="AE4" s="269">
        <f t="shared" si="1"/>
        <v>200000</v>
      </c>
      <c r="AF4" s="269">
        <f t="shared" si="1"/>
        <v>200000</v>
      </c>
      <c r="AG4" s="269">
        <f t="shared" si="1"/>
        <v>200000</v>
      </c>
      <c r="AH4" s="269">
        <f t="shared" si="1"/>
        <v>200000</v>
      </c>
      <c r="AI4" s="269">
        <f t="shared" si="1"/>
        <v>200000</v>
      </c>
      <c r="AJ4" s="269">
        <f t="shared" si="1"/>
        <v>200000</v>
      </c>
      <c r="AK4" s="269">
        <f t="shared" si="1"/>
        <v>200000</v>
      </c>
      <c r="AL4" s="269">
        <f t="shared" si="1"/>
        <v>200000</v>
      </c>
      <c r="AM4" s="269">
        <f t="shared" si="1"/>
        <v>200000</v>
      </c>
      <c r="AN4" s="269">
        <f t="shared" si="1"/>
        <v>200000</v>
      </c>
      <c r="AO4" s="269">
        <f t="shared" si="1"/>
        <v>200000</v>
      </c>
    </row>
    <row r="5" spans="1:42" ht="14.25" customHeight="1">
      <c r="A5" s="267" t="s">
        <v>410</v>
      </c>
      <c r="B5" s="269">
        <f>IF(B4&gt;0,MAX(B4,$C$62),0)</f>
        <v>100000</v>
      </c>
      <c r="C5" s="269">
        <f t="shared" ref="C5:AO5" si="2">IF(C4&gt;0,MAX(C4,$C$62),0)</f>
        <v>100000</v>
      </c>
      <c r="D5" s="269">
        <f t="shared" si="2"/>
        <v>100000</v>
      </c>
      <c r="E5" s="269">
        <f t="shared" si="2"/>
        <v>100000</v>
      </c>
      <c r="F5" s="269">
        <f t="shared" si="2"/>
        <v>100000</v>
      </c>
      <c r="G5" s="269">
        <f t="shared" si="2"/>
        <v>100000</v>
      </c>
      <c r="H5" s="269">
        <f t="shared" si="2"/>
        <v>100000</v>
      </c>
      <c r="I5" s="269">
        <f t="shared" si="2"/>
        <v>100000</v>
      </c>
      <c r="J5" s="269">
        <f t="shared" si="2"/>
        <v>100000</v>
      </c>
      <c r="K5" s="269">
        <f t="shared" si="2"/>
        <v>150000</v>
      </c>
      <c r="L5" s="269">
        <f t="shared" si="2"/>
        <v>150000</v>
      </c>
      <c r="M5" s="269">
        <f t="shared" si="2"/>
        <v>150000</v>
      </c>
      <c r="N5" s="269">
        <f t="shared" si="2"/>
        <v>150000</v>
      </c>
      <c r="O5" s="269">
        <f t="shared" si="2"/>
        <v>150000</v>
      </c>
      <c r="P5" s="269">
        <f t="shared" si="2"/>
        <v>150000</v>
      </c>
      <c r="Q5" s="269">
        <f t="shared" si="2"/>
        <v>150000</v>
      </c>
      <c r="R5" s="269">
        <f t="shared" si="2"/>
        <v>150000</v>
      </c>
      <c r="S5" s="269">
        <f t="shared" si="2"/>
        <v>170000</v>
      </c>
      <c r="T5" s="269">
        <f t="shared" si="2"/>
        <v>170000</v>
      </c>
      <c r="U5" s="269">
        <f t="shared" si="2"/>
        <v>170000</v>
      </c>
      <c r="V5" s="269">
        <f t="shared" si="2"/>
        <v>170000</v>
      </c>
      <c r="W5" s="269">
        <f t="shared" si="2"/>
        <v>170000</v>
      </c>
      <c r="X5" s="269">
        <f t="shared" si="2"/>
        <v>170000</v>
      </c>
      <c r="Y5" s="269">
        <f t="shared" si="2"/>
        <v>170000</v>
      </c>
      <c r="Z5" s="269">
        <f t="shared" si="2"/>
        <v>170000</v>
      </c>
      <c r="AA5" s="269">
        <f t="shared" si="2"/>
        <v>200000</v>
      </c>
      <c r="AB5" s="269">
        <f t="shared" si="2"/>
        <v>200000</v>
      </c>
      <c r="AC5" s="269">
        <f t="shared" si="2"/>
        <v>200000</v>
      </c>
      <c r="AD5" s="269">
        <f t="shared" si="2"/>
        <v>200000</v>
      </c>
      <c r="AE5" s="269">
        <f t="shared" si="2"/>
        <v>200000</v>
      </c>
      <c r="AF5" s="269">
        <f t="shared" si="2"/>
        <v>200000</v>
      </c>
      <c r="AG5" s="269">
        <f t="shared" si="2"/>
        <v>200000</v>
      </c>
      <c r="AH5" s="269">
        <f t="shared" si="2"/>
        <v>200000</v>
      </c>
      <c r="AI5" s="269">
        <f t="shared" si="2"/>
        <v>200000</v>
      </c>
      <c r="AJ5" s="269">
        <f t="shared" si="2"/>
        <v>200000</v>
      </c>
      <c r="AK5" s="269">
        <f t="shared" si="2"/>
        <v>200000</v>
      </c>
      <c r="AL5" s="269">
        <f t="shared" si="2"/>
        <v>200000</v>
      </c>
      <c r="AM5" s="269">
        <f t="shared" si="2"/>
        <v>200000</v>
      </c>
      <c r="AN5" s="269">
        <f t="shared" si="2"/>
        <v>200000</v>
      </c>
      <c r="AO5" s="269">
        <f t="shared" si="2"/>
        <v>200000</v>
      </c>
    </row>
    <row r="6" spans="1:42" ht="14.25" customHeight="1">
      <c r="A6" s="20" t="s">
        <v>408</v>
      </c>
      <c r="B6" s="13">
        <f>IF(B2&lt;=$B$1,B5,0)</f>
        <v>100000</v>
      </c>
      <c r="C6" s="13">
        <f t="shared" ref="C6:AO6" si="3">IF(C2&lt;=$B$1,C5,0)</f>
        <v>100000</v>
      </c>
      <c r="D6" s="13">
        <f t="shared" si="3"/>
        <v>100000</v>
      </c>
      <c r="E6" s="13">
        <f t="shared" si="3"/>
        <v>100000</v>
      </c>
      <c r="F6" s="13">
        <f t="shared" si="3"/>
        <v>100000</v>
      </c>
      <c r="G6" s="13">
        <f t="shared" si="3"/>
        <v>100000</v>
      </c>
      <c r="H6" s="13">
        <f t="shared" si="3"/>
        <v>100000</v>
      </c>
      <c r="I6" s="13">
        <f t="shared" si="3"/>
        <v>100000</v>
      </c>
      <c r="J6" s="13">
        <f t="shared" si="3"/>
        <v>100000</v>
      </c>
      <c r="K6" s="13">
        <f t="shared" si="3"/>
        <v>150000</v>
      </c>
      <c r="L6" s="13">
        <f t="shared" si="3"/>
        <v>150000</v>
      </c>
      <c r="M6" s="13">
        <f t="shared" si="3"/>
        <v>150000</v>
      </c>
      <c r="N6" s="13">
        <f t="shared" si="3"/>
        <v>150000</v>
      </c>
      <c r="O6" s="13">
        <f t="shared" si="3"/>
        <v>150000</v>
      </c>
      <c r="P6" s="13">
        <f t="shared" si="3"/>
        <v>150000</v>
      </c>
      <c r="Q6" s="13">
        <f t="shared" si="3"/>
        <v>150000</v>
      </c>
      <c r="R6" s="13">
        <f t="shared" si="3"/>
        <v>150000</v>
      </c>
      <c r="S6" s="13">
        <f t="shared" si="3"/>
        <v>170000</v>
      </c>
      <c r="T6" s="13">
        <f t="shared" si="3"/>
        <v>170000</v>
      </c>
      <c r="U6" s="13">
        <f t="shared" si="3"/>
        <v>170000</v>
      </c>
      <c r="V6" s="13">
        <f t="shared" si="3"/>
        <v>170000</v>
      </c>
      <c r="W6" s="13">
        <f t="shared" si="3"/>
        <v>170000</v>
      </c>
      <c r="X6" s="13">
        <f t="shared" si="3"/>
        <v>170000</v>
      </c>
      <c r="Y6" s="13">
        <f t="shared" si="3"/>
        <v>170000</v>
      </c>
      <c r="Z6" s="13">
        <f t="shared" si="3"/>
        <v>170000</v>
      </c>
      <c r="AA6" s="13">
        <f t="shared" si="3"/>
        <v>200000</v>
      </c>
      <c r="AB6" s="13">
        <f t="shared" si="3"/>
        <v>200000</v>
      </c>
      <c r="AC6" s="13">
        <f t="shared" si="3"/>
        <v>200000</v>
      </c>
      <c r="AD6" s="13">
        <f t="shared" si="3"/>
        <v>200000</v>
      </c>
      <c r="AE6" s="13">
        <f t="shared" si="3"/>
        <v>200000</v>
      </c>
      <c r="AF6" s="13">
        <f t="shared" si="3"/>
        <v>200000</v>
      </c>
      <c r="AG6" s="13">
        <f t="shared" si="3"/>
        <v>0</v>
      </c>
      <c r="AH6" s="13">
        <f t="shared" si="3"/>
        <v>0</v>
      </c>
      <c r="AI6" s="13">
        <f t="shared" si="3"/>
        <v>0</v>
      </c>
      <c r="AJ6" s="13">
        <f t="shared" si="3"/>
        <v>0</v>
      </c>
      <c r="AK6" s="13">
        <f t="shared" si="3"/>
        <v>0</v>
      </c>
      <c r="AL6" s="13">
        <f t="shared" si="3"/>
        <v>0</v>
      </c>
      <c r="AM6" s="13">
        <f t="shared" si="3"/>
        <v>0</v>
      </c>
      <c r="AN6" s="13">
        <f t="shared" si="3"/>
        <v>0</v>
      </c>
      <c r="AO6" s="13">
        <f t="shared" si="3"/>
        <v>0</v>
      </c>
    </row>
    <row r="7" spans="1:42" ht="14.25" customHeight="1">
      <c r="A7" s="187" t="s">
        <v>244</v>
      </c>
      <c r="B7" s="188">
        <f>IF(B6&gt;0,1,"")</f>
        <v>1</v>
      </c>
      <c r="C7" s="188">
        <f t="shared" ref="C7:AO7" si="4">IF(C6&gt;0,1,"")</f>
        <v>1</v>
      </c>
      <c r="D7" s="188">
        <f t="shared" si="4"/>
        <v>1</v>
      </c>
      <c r="E7" s="188">
        <f t="shared" si="4"/>
        <v>1</v>
      </c>
      <c r="F7" s="188">
        <f t="shared" si="4"/>
        <v>1</v>
      </c>
      <c r="G7" s="188">
        <f t="shared" si="4"/>
        <v>1</v>
      </c>
      <c r="H7" s="188">
        <f t="shared" si="4"/>
        <v>1</v>
      </c>
      <c r="I7" s="188">
        <f t="shared" si="4"/>
        <v>1</v>
      </c>
      <c r="J7" s="188">
        <f t="shared" si="4"/>
        <v>1</v>
      </c>
      <c r="K7" s="188">
        <f t="shared" si="4"/>
        <v>1</v>
      </c>
      <c r="L7" s="188">
        <f t="shared" si="4"/>
        <v>1</v>
      </c>
      <c r="M7" s="188">
        <f t="shared" si="4"/>
        <v>1</v>
      </c>
      <c r="N7" s="188">
        <f t="shared" si="4"/>
        <v>1</v>
      </c>
      <c r="O7" s="188">
        <f t="shared" si="4"/>
        <v>1</v>
      </c>
      <c r="P7" s="188">
        <f t="shared" si="4"/>
        <v>1</v>
      </c>
      <c r="Q7" s="188">
        <f t="shared" si="4"/>
        <v>1</v>
      </c>
      <c r="R7" s="188">
        <f t="shared" si="4"/>
        <v>1</v>
      </c>
      <c r="S7" s="188">
        <f t="shared" si="4"/>
        <v>1</v>
      </c>
      <c r="T7" s="188">
        <f t="shared" si="4"/>
        <v>1</v>
      </c>
      <c r="U7" s="188">
        <f t="shared" si="4"/>
        <v>1</v>
      </c>
      <c r="V7" s="188">
        <f t="shared" si="4"/>
        <v>1</v>
      </c>
      <c r="W7" s="188">
        <f t="shared" si="4"/>
        <v>1</v>
      </c>
      <c r="X7" s="188">
        <f t="shared" si="4"/>
        <v>1</v>
      </c>
      <c r="Y7" s="188">
        <f t="shared" si="4"/>
        <v>1</v>
      </c>
      <c r="Z7" s="188">
        <f t="shared" si="4"/>
        <v>1</v>
      </c>
      <c r="AA7" s="188">
        <f t="shared" si="4"/>
        <v>1</v>
      </c>
      <c r="AB7" s="188">
        <f t="shared" si="4"/>
        <v>1</v>
      </c>
      <c r="AC7" s="188">
        <f t="shared" si="4"/>
        <v>1</v>
      </c>
      <c r="AD7" s="188">
        <f t="shared" si="4"/>
        <v>1</v>
      </c>
      <c r="AE7" s="188">
        <f t="shared" si="4"/>
        <v>1</v>
      </c>
      <c r="AF7" s="188">
        <f t="shared" si="4"/>
        <v>1</v>
      </c>
      <c r="AG7" s="188" t="str">
        <f t="shared" si="4"/>
        <v/>
      </c>
      <c r="AH7" s="188" t="str">
        <f t="shared" si="4"/>
        <v/>
      </c>
      <c r="AI7" s="188" t="str">
        <f t="shared" si="4"/>
        <v/>
      </c>
      <c r="AJ7" s="188" t="str">
        <f t="shared" si="4"/>
        <v/>
      </c>
      <c r="AK7" s="188" t="str">
        <f t="shared" si="4"/>
        <v/>
      </c>
      <c r="AL7" s="188" t="str">
        <f t="shared" si="4"/>
        <v/>
      </c>
      <c r="AM7" s="188" t="str">
        <f t="shared" si="4"/>
        <v/>
      </c>
      <c r="AN7" s="188" t="str">
        <f t="shared" si="4"/>
        <v/>
      </c>
      <c r="AO7" s="188" t="str">
        <f t="shared" si="4"/>
        <v/>
      </c>
    </row>
    <row r="8" spans="1:42" ht="14.25" customHeight="1">
      <c r="A8" s="187" t="s">
        <v>245</v>
      </c>
      <c r="B8" s="188">
        <f>SUM(B7:AO7)</f>
        <v>31</v>
      </c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</row>
    <row r="9" spans="1:42" ht="15" customHeight="1">
      <c r="A9" s="20" t="s">
        <v>2</v>
      </c>
      <c r="B9" s="163">
        <v>0</v>
      </c>
      <c r="C9" s="12">
        <f t="shared" ref="C9:U9" si="5">IF(C6="","",IF(C6=0,0,C6/$B$6-1))</f>
        <v>0</v>
      </c>
      <c r="D9" s="12">
        <f t="shared" si="5"/>
        <v>0</v>
      </c>
      <c r="E9" s="12">
        <f t="shared" si="5"/>
        <v>0</v>
      </c>
      <c r="F9" s="12">
        <f t="shared" si="5"/>
        <v>0</v>
      </c>
      <c r="G9" s="12">
        <f t="shared" si="5"/>
        <v>0</v>
      </c>
      <c r="H9" s="12">
        <f t="shared" si="5"/>
        <v>0</v>
      </c>
      <c r="I9" s="12">
        <f t="shared" si="5"/>
        <v>0</v>
      </c>
      <c r="J9" s="12">
        <f t="shared" si="5"/>
        <v>0</v>
      </c>
      <c r="K9" s="12">
        <f t="shared" si="5"/>
        <v>0.5</v>
      </c>
      <c r="L9" s="12">
        <f t="shared" si="5"/>
        <v>0.5</v>
      </c>
      <c r="M9" s="12">
        <f t="shared" si="5"/>
        <v>0.5</v>
      </c>
      <c r="N9" s="12">
        <f t="shared" si="5"/>
        <v>0.5</v>
      </c>
      <c r="O9" s="12">
        <f t="shared" si="5"/>
        <v>0.5</v>
      </c>
      <c r="P9" s="12">
        <f t="shared" si="5"/>
        <v>0.5</v>
      </c>
      <c r="Q9" s="12">
        <f t="shared" si="5"/>
        <v>0.5</v>
      </c>
      <c r="R9" s="12">
        <f t="shared" si="5"/>
        <v>0.5</v>
      </c>
      <c r="S9" s="12">
        <f t="shared" si="5"/>
        <v>0.7</v>
      </c>
      <c r="T9" s="12">
        <f t="shared" si="5"/>
        <v>0.7</v>
      </c>
      <c r="U9" s="12">
        <f t="shared" si="5"/>
        <v>0.7</v>
      </c>
      <c r="V9" s="12">
        <f>IF(V6="","",IF(V6=0,0,V6/$B$6-1))</f>
        <v>0.7</v>
      </c>
      <c r="W9" s="12">
        <f t="shared" ref="W9:AO9" si="6">IF(W6="","",IF(W6=0,0,W6/$B$6-1))</f>
        <v>0.7</v>
      </c>
      <c r="X9" s="12">
        <f t="shared" si="6"/>
        <v>0.7</v>
      </c>
      <c r="Y9" s="12">
        <f t="shared" si="6"/>
        <v>0.7</v>
      </c>
      <c r="Z9" s="12">
        <f t="shared" si="6"/>
        <v>0.7</v>
      </c>
      <c r="AA9" s="12">
        <f t="shared" si="6"/>
        <v>1</v>
      </c>
      <c r="AB9" s="12">
        <f t="shared" si="6"/>
        <v>1</v>
      </c>
      <c r="AC9" s="12">
        <f t="shared" si="6"/>
        <v>1</v>
      </c>
      <c r="AD9" s="12">
        <f t="shared" si="6"/>
        <v>1</v>
      </c>
      <c r="AE9" s="12">
        <f t="shared" si="6"/>
        <v>1</v>
      </c>
      <c r="AF9" s="12">
        <f t="shared" si="6"/>
        <v>1</v>
      </c>
      <c r="AG9" s="12">
        <f t="shared" si="6"/>
        <v>0</v>
      </c>
      <c r="AH9" s="12">
        <f t="shared" si="6"/>
        <v>0</v>
      </c>
      <c r="AI9" s="12">
        <f t="shared" si="6"/>
        <v>0</v>
      </c>
      <c r="AJ9" s="12">
        <f t="shared" si="6"/>
        <v>0</v>
      </c>
      <c r="AK9" s="12">
        <f t="shared" si="6"/>
        <v>0</v>
      </c>
      <c r="AL9" s="12">
        <f t="shared" si="6"/>
        <v>0</v>
      </c>
      <c r="AM9" s="12">
        <f t="shared" si="6"/>
        <v>0</v>
      </c>
      <c r="AN9" s="12">
        <f t="shared" si="6"/>
        <v>0</v>
      </c>
      <c r="AO9" s="12">
        <f t="shared" si="6"/>
        <v>0</v>
      </c>
    </row>
    <row r="10" spans="1:42" ht="15" customHeight="1">
      <c r="A10" s="187" t="s">
        <v>268</v>
      </c>
      <c r="B10" s="206">
        <f t="shared" ref="B10:AO10" si="7">HLOOKUP(B2,$F$31:$L$32,2)+1</f>
        <v>2</v>
      </c>
      <c r="C10" s="206">
        <f t="shared" si="7"/>
        <v>3</v>
      </c>
      <c r="D10" s="206">
        <f t="shared" si="7"/>
        <v>3</v>
      </c>
      <c r="E10" s="206">
        <f t="shared" si="7"/>
        <v>3</v>
      </c>
      <c r="F10" s="206">
        <f t="shared" si="7"/>
        <v>3</v>
      </c>
      <c r="G10" s="206">
        <f t="shared" si="7"/>
        <v>3</v>
      </c>
      <c r="H10" s="206">
        <f t="shared" si="7"/>
        <v>3</v>
      </c>
      <c r="I10" s="206">
        <f t="shared" si="7"/>
        <v>3</v>
      </c>
      <c r="J10" s="206">
        <f t="shared" si="7"/>
        <v>3</v>
      </c>
      <c r="K10" s="206">
        <f t="shared" si="7"/>
        <v>4</v>
      </c>
      <c r="L10" s="206">
        <f t="shared" si="7"/>
        <v>4</v>
      </c>
      <c r="M10" s="206">
        <f t="shared" si="7"/>
        <v>4</v>
      </c>
      <c r="N10" s="206">
        <f t="shared" si="7"/>
        <v>4</v>
      </c>
      <c r="O10" s="206">
        <f t="shared" si="7"/>
        <v>4</v>
      </c>
      <c r="P10" s="206">
        <f t="shared" si="7"/>
        <v>5</v>
      </c>
      <c r="Q10" s="206">
        <f t="shared" si="7"/>
        <v>5</v>
      </c>
      <c r="R10" s="206">
        <f t="shared" si="7"/>
        <v>5</v>
      </c>
      <c r="S10" s="206">
        <f t="shared" si="7"/>
        <v>5</v>
      </c>
      <c r="T10" s="206">
        <f t="shared" si="7"/>
        <v>5</v>
      </c>
      <c r="U10" s="206">
        <f t="shared" si="7"/>
        <v>6</v>
      </c>
      <c r="V10" s="206">
        <f t="shared" si="7"/>
        <v>6</v>
      </c>
      <c r="W10" s="206">
        <f t="shared" si="7"/>
        <v>6</v>
      </c>
      <c r="X10" s="206">
        <f t="shared" si="7"/>
        <v>6</v>
      </c>
      <c r="Y10" s="206">
        <f t="shared" si="7"/>
        <v>6</v>
      </c>
      <c r="Z10" s="206">
        <f t="shared" si="7"/>
        <v>6</v>
      </c>
      <c r="AA10" s="206">
        <f t="shared" si="7"/>
        <v>6</v>
      </c>
      <c r="AB10" s="206">
        <f t="shared" si="7"/>
        <v>6</v>
      </c>
      <c r="AC10" s="206">
        <f t="shared" si="7"/>
        <v>6</v>
      </c>
      <c r="AD10" s="206">
        <f t="shared" si="7"/>
        <v>6</v>
      </c>
      <c r="AE10" s="206">
        <f t="shared" si="7"/>
        <v>7</v>
      </c>
      <c r="AF10" s="206">
        <f t="shared" si="7"/>
        <v>7</v>
      </c>
      <c r="AG10" s="206">
        <f t="shared" si="7"/>
        <v>7</v>
      </c>
      <c r="AH10" s="206">
        <f t="shared" si="7"/>
        <v>7</v>
      </c>
      <c r="AI10" s="206">
        <f t="shared" si="7"/>
        <v>7</v>
      </c>
      <c r="AJ10" s="206">
        <f t="shared" si="7"/>
        <v>7</v>
      </c>
      <c r="AK10" s="206">
        <f t="shared" si="7"/>
        <v>7</v>
      </c>
      <c r="AL10" s="206">
        <f t="shared" si="7"/>
        <v>7</v>
      </c>
      <c r="AM10" s="206">
        <f t="shared" si="7"/>
        <v>7</v>
      </c>
      <c r="AN10" s="206">
        <f t="shared" si="7"/>
        <v>7</v>
      </c>
      <c r="AO10" s="206">
        <f t="shared" si="7"/>
        <v>8</v>
      </c>
    </row>
    <row r="11" spans="1:42" ht="15" customHeight="1">
      <c r="A11" s="20" t="s">
        <v>273</v>
      </c>
      <c r="B11" s="118">
        <f t="shared" ref="B11:AO11" si="8">IF(B7="",0,VLOOKUP(B9,$E$33:$L$46,B10))</f>
        <v>7.0000000000000007E-2</v>
      </c>
      <c r="C11" s="118">
        <f t="shared" si="8"/>
        <v>0.06</v>
      </c>
      <c r="D11" s="118">
        <f t="shared" si="8"/>
        <v>0.06</v>
      </c>
      <c r="E11" s="118">
        <f t="shared" si="8"/>
        <v>0.06</v>
      </c>
      <c r="F11" s="118">
        <f t="shared" si="8"/>
        <v>0.06</v>
      </c>
      <c r="G11" s="118">
        <f t="shared" si="8"/>
        <v>0.06</v>
      </c>
      <c r="H11" s="118">
        <f t="shared" si="8"/>
        <v>0.06</v>
      </c>
      <c r="I11" s="118">
        <f t="shared" si="8"/>
        <v>0.06</v>
      </c>
      <c r="J11" s="118">
        <f t="shared" si="8"/>
        <v>0.06</v>
      </c>
      <c r="K11" s="118">
        <f t="shared" si="8"/>
        <v>0.03</v>
      </c>
      <c r="L11" s="118">
        <f t="shared" si="8"/>
        <v>0.03</v>
      </c>
      <c r="M11" s="118">
        <f t="shared" si="8"/>
        <v>0.03</v>
      </c>
      <c r="N11" s="118">
        <f t="shared" si="8"/>
        <v>0.03</v>
      </c>
      <c r="O11" s="118">
        <f t="shared" si="8"/>
        <v>0.03</v>
      </c>
      <c r="P11" s="118">
        <f t="shared" si="8"/>
        <v>2.5000000000000001E-2</v>
      </c>
      <c r="Q11" s="118">
        <f t="shared" si="8"/>
        <v>2.5000000000000001E-2</v>
      </c>
      <c r="R11" s="118">
        <f t="shared" si="8"/>
        <v>2.5000000000000001E-2</v>
      </c>
      <c r="S11" s="118">
        <f t="shared" si="8"/>
        <v>0.02</v>
      </c>
      <c r="T11" s="118">
        <f t="shared" si="8"/>
        <v>0.02</v>
      </c>
      <c r="U11" s="118">
        <f t="shared" si="8"/>
        <v>9.999999999999995E-3</v>
      </c>
      <c r="V11" s="118">
        <f t="shared" si="8"/>
        <v>9.999999999999995E-3</v>
      </c>
      <c r="W11" s="118">
        <f t="shared" si="8"/>
        <v>9.999999999999995E-3</v>
      </c>
      <c r="X11" s="118">
        <f t="shared" si="8"/>
        <v>9.999999999999995E-3</v>
      </c>
      <c r="Y11" s="118">
        <f t="shared" si="8"/>
        <v>9.999999999999995E-3</v>
      </c>
      <c r="Z11" s="118">
        <f t="shared" si="8"/>
        <v>9.999999999999995E-3</v>
      </c>
      <c r="AA11" s="118">
        <f t="shared" si="8"/>
        <v>5.0000000000000001E-3</v>
      </c>
      <c r="AB11" s="118">
        <f t="shared" si="8"/>
        <v>5.0000000000000001E-3</v>
      </c>
      <c r="AC11" s="118">
        <f t="shared" si="8"/>
        <v>5.0000000000000001E-3</v>
      </c>
      <c r="AD11" s="118">
        <f t="shared" si="8"/>
        <v>5.0000000000000001E-3</v>
      </c>
      <c r="AE11" s="118">
        <f t="shared" si="8"/>
        <v>2.5000000000000001E-3</v>
      </c>
      <c r="AF11" s="118">
        <f t="shared" si="8"/>
        <v>2.5000000000000001E-3</v>
      </c>
      <c r="AG11" s="118">
        <f t="shared" si="8"/>
        <v>0</v>
      </c>
      <c r="AH11" s="118">
        <f t="shared" si="8"/>
        <v>0</v>
      </c>
      <c r="AI11" s="118">
        <f t="shared" si="8"/>
        <v>0</v>
      </c>
      <c r="AJ11" s="118">
        <f t="shared" si="8"/>
        <v>0</v>
      </c>
      <c r="AK11" s="118">
        <f t="shared" si="8"/>
        <v>0</v>
      </c>
      <c r="AL11" s="118">
        <f t="shared" si="8"/>
        <v>0</v>
      </c>
      <c r="AM11" s="118">
        <f t="shared" si="8"/>
        <v>0</v>
      </c>
      <c r="AN11" s="118">
        <f t="shared" si="8"/>
        <v>0</v>
      </c>
      <c r="AO11" s="118">
        <f t="shared" si="8"/>
        <v>0</v>
      </c>
    </row>
    <row r="12" spans="1:42" ht="15" customHeight="1">
      <c r="A12" s="20" t="s">
        <v>3</v>
      </c>
      <c r="B12" s="118">
        <f t="shared" ref="B12:AO12" si="9">IF(B9="",0,VLOOKUP(0%,$E$33:$L$46,B10))</f>
        <v>7.0000000000000007E-2</v>
      </c>
      <c r="C12" s="118">
        <f t="shared" si="9"/>
        <v>0.06</v>
      </c>
      <c r="D12" s="118">
        <f t="shared" si="9"/>
        <v>0.06</v>
      </c>
      <c r="E12" s="118">
        <f t="shared" si="9"/>
        <v>0.06</v>
      </c>
      <c r="F12" s="118">
        <f t="shared" si="9"/>
        <v>0.06</v>
      </c>
      <c r="G12" s="118">
        <f t="shared" si="9"/>
        <v>0.06</v>
      </c>
      <c r="H12" s="118">
        <f t="shared" si="9"/>
        <v>0.06</v>
      </c>
      <c r="I12" s="118">
        <f t="shared" si="9"/>
        <v>0.06</v>
      </c>
      <c r="J12" s="118">
        <f t="shared" si="9"/>
        <v>0.06</v>
      </c>
      <c r="K12" s="118">
        <f t="shared" si="9"/>
        <v>0.05</v>
      </c>
      <c r="L12" s="118">
        <f t="shared" si="9"/>
        <v>0.05</v>
      </c>
      <c r="M12" s="118">
        <f t="shared" si="9"/>
        <v>0.05</v>
      </c>
      <c r="N12" s="118">
        <f t="shared" si="9"/>
        <v>0.05</v>
      </c>
      <c r="O12" s="118">
        <f t="shared" si="9"/>
        <v>0.05</v>
      </c>
      <c r="P12" s="118">
        <f t="shared" si="9"/>
        <v>0.04</v>
      </c>
      <c r="Q12" s="118">
        <f t="shared" si="9"/>
        <v>0.04</v>
      </c>
      <c r="R12" s="118">
        <f t="shared" si="9"/>
        <v>0.04</v>
      </c>
      <c r="S12" s="118">
        <f t="shared" si="9"/>
        <v>0.04</v>
      </c>
      <c r="T12" s="118">
        <f t="shared" si="9"/>
        <v>0.04</v>
      </c>
      <c r="U12" s="118">
        <f t="shared" si="9"/>
        <v>0.03</v>
      </c>
      <c r="V12" s="118">
        <f t="shared" si="9"/>
        <v>0.03</v>
      </c>
      <c r="W12" s="118">
        <f t="shared" si="9"/>
        <v>0.03</v>
      </c>
      <c r="X12" s="118">
        <f t="shared" si="9"/>
        <v>0.03</v>
      </c>
      <c r="Y12" s="118">
        <f t="shared" si="9"/>
        <v>0.03</v>
      </c>
      <c r="Z12" s="118">
        <f t="shared" si="9"/>
        <v>0.03</v>
      </c>
      <c r="AA12" s="118">
        <f t="shared" si="9"/>
        <v>0.03</v>
      </c>
      <c r="AB12" s="118">
        <f t="shared" si="9"/>
        <v>0.03</v>
      </c>
      <c r="AC12" s="118">
        <f t="shared" si="9"/>
        <v>0.03</v>
      </c>
      <c r="AD12" s="118">
        <f t="shared" si="9"/>
        <v>0.03</v>
      </c>
      <c r="AE12" s="118">
        <f t="shared" si="9"/>
        <v>0.02</v>
      </c>
      <c r="AF12" s="118">
        <f t="shared" si="9"/>
        <v>0.02</v>
      </c>
      <c r="AG12" s="118">
        <f t="shared" si="9"/>
        <v>0.02</v>
      </c>
      <c r="AH12" s="118">
        <f t="shared" si="9"/>
        <v>0.02</v>
      </c>
      <c r="AI12" s="118">
        <f t="shared" si="9"/>
        <v>0.02</v>
      </c>
      <c r="AJ12" s="118">
        <f t="shared" si="9"/>
        <v>0.02</v>
      </c>
      <c r="AK12" s="118">
        <f t="shared" si="9"/>
        <v>0.02</v>
      </c>
      <c r="AL12" s="118">
        <f t="shared" si="9"/>
        <v>0.02</v>
      </c>
      <c r="AM12" s="118">
        <f t="shared" si="9"/>
        <v>0.02</v>
      </c>
      <c r="AN12" s="118">
        <f t="shared" si="9"/>
        <v>0.02</v>
      </c>
      <c r="AO12" s="118">
        <f t="shared" si="9"/>
        <v>0.01</v>
      </c>
    </row>
    <row r="13" spans="1:42" ht="15" customHeight="1" thickBot="1">
      <c r="A13" s="211" t="s">
        <v>270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6"/>
      <c r="AM13" s="106"/>
      <c r="AN13" s="106"/>
      <c r="AO13" s="106"/>
      <c r="AP13" s="106"/>
    </row>
    <row r="14" spans="1:42" ht="15" customHeight="1">
      <c r="A14" s="207" t="s">
        <v>271</v>
      </c>
      <c r="B14" s="194" t="str">
        <f>IF(B9&lt;0,-B9,"")</f>
        <v/>
      </c>
      <c r="C14" s="183" t="str">
        <f t="shared" ref="C14:AO14" si="10">IF(C9&lt;0,-C9,"")</f>
        <v/>
      </c>
      <c r="D14" s="183" t="str">
        <f t="shared" si="10"/>
        <v/>
      </c>
      <c r="E14" s="183" t="str">
        <f t="shared" si="10"/>
        <v/>
      </c>
      <c r="F14" s="183" t="str">
        <f t="shared" si="10"/>
        <v/>
      </c>
      <c r="G14" s="183" t="str">
        <f t="shared" si="10"/>
        <v/>
      </c>
      <c r="H14" s="183" t="str">
        <f t="shared" si="10"/>
        <v/>
      </c>
      <c r="I14" s="183" t="str">
        <f t="shared" si="10"/>
        <v/>
      </c>
      <c r="J14" s="183" t="str">
        <f t="shared" si="10"/>
        <v/>
      </c>
      <c r="K14" s="183" t="str">
        <f t="shared" si="10"/>
        <v/>
      </c>
      <c r="L14" s="183" t="str">
        <f t="shared" si="10"/>
        <v/>
      </c>
      <c r="M14" s="183" t="str">
        <f t="shared" si="10"/>
        <v/>
      </c>
      <c r="N14" s="183" t="str">
        <f t="shared" si="10"/>
        <v/>
      </c>
      <c r="O14" s="183" t="str">
        <f t="shared" si="10"/>
        <v/>
      </c>
      <c r="P14" s="183" t="str">
        <f t="shared" si="10"/>
        <v/>
      </c>
      <c r="Q14" s="183" t="str">
        <f t="shared" si="10"/>
        <v/>
      </c>
      <c r="R14" s="183" t="str">
        <f t="shared" si="10"/>
        <v/>
      </c>
      <c r="S14" s="183" t="str">
        <f t="shared" si="10"/>
        <v/>
      </c>
      <c r="T14" s="183" t="str">
        <f t="shared" si="10"/>
        <v/>
      </c>
      <c r="U14" s="183" t="str">
        <f t="shared" si="10"/>
        <v/>
      </c>
      <c r="V14" s="183" t="str">
        <f t="shared" si="10"/>
        <v/>
      </c>
      <c r="W14" s="183" t="str">
        <f t="shared" si="10"/>
        <v/>
      </c>
      <c r="X14" s="183" t="str">
        <f t="shared" si="10"/>
        <v/>
      </c>
      <c r="Y14" s="183" t="str">
        <f t="shared" si="10"/>
        <v/>
      </c>
      <c r="Z14" s="183" t="str">
        <f t="shared" si="10"/>
        <v/>
      </c>
      <c r="AA14" s="183" t="str">
        <f t="shared" si="10"/>
        <v/>
      </c>
      <c r="AB14" s="183" t="str">
        <f t="shared" si="10"/>
        <v/>
      </c>
      <c r="AC14" s="183" t="str">
        <f t="shared" si="10"/>
        <v/>
      </c>
      <c r="AD14" s="183" t="str">
        <f t="shared" si="10"/>
        <v/>
      </c>
      <c r="AE14" s="183" t="str">
        <f t="shared" si="10"/>
        <v/>
      </c>
      <c r="AF14" s="183" t="str">
        <f t="shared" si="10"/>
        <v/>
      </c>
      <c r="AG14" s="183" t="str">
        <f t="shared" si="10"/>
        <v/>
      </c>
      <c r="AH14" s="183" t="str">
        <f t="shared" si="10"/>
        <v/>
      </c>
      <c r="AI14" s="183" t="str">
        <f t="shared" si="10"/>
        <v/>
      </c>
      <c r="AJ14" s="183" t="str">
        <f t="shared" si="10"/>
        <v/>
      </c>
      <c r="AK14" s="183" t="str">
        <f t="shared" si="10"/>
        <v/>
      </c>
      <c r="AL14" s="183" t="str">
        <f t="shared" si="10"/>
        <v/>
      </c>
      <c r="AM14" s="183" t="str">
        <f t="shared" si="10"/>
        <v/>
      </c>
      <c r="AN14" s="183" t="str">
        <f t="shared" si="10"/>
        <v/>
      </c>
      <c r="AO14" s="184" t="str">
        <f t="shared" si="10"/>
        <v/>
      </c>
      <c r="AP14" s="106"/>
    </row>
    <row r="15" spans="1:42" ht="15" customHeight="1">
      <c r="A15" s="216" t="s">
        <v>280</v>
      </c>
      <c r="B15" s="106"/>
      <c r="C15" s="182" t="str">
        <f t="shared" ref="C15:K15" si="11">IF(C14="","",IF(B15="",1,B15+1))</f>
        <v/>
      </c>
      <c r="D15" s="182" t="str">
        <f t="shared" si="11"/>
        <v/>
      </c>
      <c r="E15" s="182" t="str">
        <f t="shared" si="11"/>
        <v/>
      </c>
      <c r="F15" s="182" t="str">
        <f t="shared" si="11"/>
        <v/>
      </c>
      <c r="G15" s="182" t="str">
        <f t="shared" si="11"/>
        <v/>
      </c>
      <c r="H15" s="182" t="str">
        <f t="shared" si="11"/>
        <v/>
      </c>
      <c r="I15" s="182" t="str">
        <f t="shared" si="11"/>
        <v/>
      </c>
      <c r="J15" s="182" t="str">
        <f t="shared" si="11"/>
        <v/>
      </c>
      <c r="K15" s="182" t="str">
        <f t="shared" si="11"/>
        <v/>
      </c>
      <c r="L15" s="182" t="str">
        <f>IF(L14="","",IF(K15="",1,K15+1))</f>
        <v/>
      </c>
      <c r="M15" s="182" t="str">
        <f t="shared" ref="M15:AO15" si="12">IF(M14="","",IF(L15="",1,L15+1))</f>
        <v/>
      </c>
      <c r="N15" s="182" t="str">
        <f t="shared" si="12"/>
        <v/>
      </c>
      <c r="O15" s="182" t="str">
        <f t="shared" si="12"/>
        <v/>
      </c>
      <c r="P15" s="182" t="str">
        <f t="shared" si="12"/>
        <v/>
      </c>
      <c r="Q15" s="182" t="str">
        <f t="shared" si="12"/>
        <v/>
      </c>
      <c r="R15" s="182" t="str">
        <f t="shared" si="12"/>
        <v/>
      </c>
      <c r="S15" s="182" t="str">
        <f t="shared" si="12"/>
        <v/>
      </c>
      <c r="T15" s="182" t="str">
        <f t="shared" si="12"/>
        <v/>
      </c>
      <c r="U15" s="182" t="str">
        <f t="shared" si="12"/>
        <v/>
      </c>
      <c r="V15" s="182" t="str">
        <f t="shared" si="12"/>
        <v/>
      </c>
      <c r="W15" s="182" t="str">
        <f t="shared" si="12"/>
        <v/>
      </c>
      <c r="X15" s="182" t="str">
        <f t="shared" si="12"/>
        <v/>
      </c>
      <c r="Y15" s="182" t="str">
        <f t="shared" si="12"/>
        <v/>
      </c>
      <c r="Z15" s="182" t="str">
        <f t="shared" si="12"/>
        <v/>
      </c>
      <c r="AA15" s="182" t="str">
        <f t="shared" si="12"/>
        <v/>
      </c>
      <c r="AB15" s="182" t="str">
        <f t="shared" si="12"/>
        <v/>
      </c>
      <c r="AC15" s="182" t="str">
        <f t="shared" si="12"/>
        <v/>
      </c>
      <c r="AD15" s="182" t="str">
        <f t="shared" si="12"/>
        <v/>
      </c>
      <c r="AE15" s="182" t="str">
        <f t="shared" si="12"/>
        <v/>
      </c>
      <c r="AF15" s="182" t="str">
        <f t="shared" si="12"/>
        <v/>
      </c>
      <c r="AG15" s="182" t="str">
        <f t="shared" si="12"/>
        <v/>
      </c>
      <c r="AH15" s="182" t="str">
        <f t="shared" si="12"/>
        <v/>
      </c>
      <c r="AI15" s="182" t="str">
        <f t="shared" si="12"/>
        <v/>
      </c>
      <c r="AJ15" s="182" t="str">
        <f t="shared" si="12"/>
        <v/>
      </c>
      <c r="AK15" s="182" t="str">
        <f t="shared" si="12"/>
        <v/>
      </c>
      <c r="AL15" s="182" t="str">
        <f t="shared" si="12"/>
        <v/>
      </c>
      <c r="AM15" s="182" t="str">
        <f t="shared" si="12"/>
        <v/>
      </c>
      <c r="AN15" s="182" t="str">
        <f t="shared" si="12"/>
        <v/>
      </c>
      <c r="AO15" s="217" t="str">
        <f t="shared" si="12"/>
        <v/>
      </c>
      <c r="AP15" s="106"/>
    </row>
    <row r="16" spans="1:42" ht="15" customHeight="1">
      <c r="A16" s="216" t="s">
        <v>281</v>
      </c>
      <c r="B16" s="106"/>
      <c r="C16" s="182" t="str">
        <f>IF(C15="","",IF(C15&lt;=$K$18/2,"Yes","No"))</f>
        <v/>
      </c>
      <c r="D16" s="182" t="str">
        <f t="shared" ref="D16:AO16" si="13">IF(D15="","",IF(D15&lt;=$K$18/2,"Yes","No"))</f>
        <v/>
      </c>
      <c r="E16" s="182" t="str">
        <f t="shared" si="13"/>
        <v/>
      </c>
      <c r="F16" s="182" t="str">
        <f t="shared" si="13"/>
        <v/>
      </c>
      <c r="G16" s="182" t="str">
        <f t="shared" si="13"/>
        <v/>
      </c>
      <c r="H16" s="182" t="str">
        <f t="shared" si="13"/>
        <v/>
      </c>
      <c r="I16" s="182" t="str">
        <f t="shared" si="13"/>
        <v/>
      </c>
      <c r="J16" s="182" t="str">
        <f t="shared" si="13"/>
        <v/>
      </c>
      <c r="K16" s="182" t="str">
        <f t="shared" si="13"/>
        <v/>
      </c>
      <c r="L16" s="182" t="str">
        <f t="shared" si="13"/>
        <v/>
      </c>
      <c r="M16" s="182" t="str">
        <f t="shared" si="13"/>
        <v/>
      </c>
      <c r="N16" s="182" t="str">
        <f t="shared" si="13"/>
        <v/>
      </c>
      <c r="O16" s="182" t="str">
        <f t="shared" si="13"/>
        <v/>
      </c>
      <c r="P16" s="182" t="str">
        <f t="shared" si="13"/>
        <v/>
      </c>
      <c r="Q16" s="182" t="str">
        <f t="shared" si="13"/>
        <v/>
      </c>
      <c r="R16" s="182" t="str">
        <f t="shared" si="13"/>
        <v/>
      </c>
      <c r="S16" s="182" t="str">
        <f t="shared" si="13"/>
        <v/>
      </c>
      <c r="T16" s="182" t="str">
        <f t="shared" si="13"/>
        <v/>
      </c>
      <c r="U16" s="182" t="str">
        <f t="shared" si="13"/>
        <v/>
      </c>
      <c r="V16" s="182" t="str">
        <f t="shared" si="13"/>
        <v/>
      </c>
      <c r="W16" s="182" t="str">
        <f t="shared" si="13"/>
        <v/>
      </c>
      <c r="X16" s="182" t="str">
        <f t="shared" si="13"/>
        <v/>
      </c>
      <c r="Y16" s="182" t="str">
        <f t="shared" si="13"/>
        <v/>
      </c>
      <c r="Z16" s="182" t="str">
        <f t="shared" si="13"/>
        <v/>
      </c>
      <c r="AA16" s="182" t="str">
        <f t="shared" si="13"/>
        <v/>
      </c>
      <c r="AB16" s="182" t="str">
        <f t="shared" si="13"/>
        <v/>
      </c>
      <c r="AC16" s="182" t="str">
        <f t="shared" si="13"/>
        <v/>
      </c>
      <c r="AD16" s="182" t="str">
        <f t="shared" si="13"/>
        <v/>
      </c>
      <c r="AE16" s="182" t="str">
        <f t="shared" si="13"/>
        <v/>
      </c>
      <c r="AF16" s="182" t="str">
        <f t="shared" si="13"/>
        <v/>
      </c>
      <c r="AG16" s="182" t="str">
        <f t="shared" si="13"/>
        <v/>
      </c>
      <c r="AH16" s="182" t="str">
        <f t="shared" si="13"/>
        <v/>
      </c>
      <c r="AI16" s="182" t="str">
        <f t="shared" si="13"/>
        <v/>
      </c>
      <c r="AJ16" s="182" t="str">
        <f t="shared" si="13"/>
        <v/>
      </c>
      <c r="AK16" s="182" t="str">
        <f t="shared" si="13"/>
        <v/>
      </c>
      <c r="AL16" s="182" t="str">
        <f t="shared" si="13"/>
        <v/>
      </c>
      <c r="AM16" s="182" t="str">
        <f t="shared" si="13"/>
        <v/>
      </c>
      <c r="AN16" s="182" t="str">
        <f t="shared" si="13"/>
        <v/>
      </c>
      <c r="AO16" s="217" t="str">
        <f t="shared" si="13"/>
        <v/>
      </c>
      <c r="AP16" s="106"/>
    </row>
    <row r="17" spans="1:42" ht="15" customHeight="1" thickBot="1">
      <c r="A17" s="208" t="s">
        <v>282</v>
      </c>
      <c r="B17" s="209"/>
      <c r="C17" s="218" t="str">
        <f>IF(C15="","",IF(C15&gt;$K$18/2,"Yes","No"))</f>
        <v/>
      </c>
      <c r="D17" s="218" t="str">
        <f t="shared" ref="D17:AO17" si="14">IF(D15="","",IF(D15&gt;$K$18/2,"Yes","No"))</f>
        <v/>
      </c>
      <c r="E17" s="218" t="str">
        <f t="shared" si="14"/>
        <v/>
      </c>
      <c r="F17" s="218" t="str">
        <f t="shared" si="14"/>
        <v/>
      </c>
      <c r="G17" s="218" t="str">
        <f t="shared" si="14"/>
        <v/>
      </c>
      <c r="H17" s="218" t="str">
        <f t="shared" si="14"/>
        <v/>
      </c>
      <c r="I17" s="218" t="str">
        <f t="shared" si="14"/>
        <v/>
      </c>
      <c r="J17" s="218" t="str">
        <f t="shared" si="14"/>
        <v/>
      </c>
      <c r="K17" s="218" t="str">
        <f t="shared" si="14"/>
        <v/>
      </c>
      <c r="L17" s="218" t="str">
        <f t="shared" si="14"/>
        <v/>
      </c>
      <c r="M17" s="218" t="str">
        <f t="shared" si="14"/>
        <v/>
      </c>
      <c r="N17" s="218" t="str">
        <f t="shared" si="14"/>
        <v/>
      </c>
      <c r="O17" s="218" t="str">
        <f t="shared" si="14"/>
        <v/>
      </c>
      <c r="P17" s="218" t="str">
        <f t="shared" si="14"/>
        <v/>
      </c>
      <c r="Q17" s="218" t="str">
        <f t="shared" si="14"/>
        <v/>
      </c>
      <c r="R17" s="218" t="str">
        <f t="shared" si="14"/>
        <v/>
      </c>
      <c r="S17" s="218" t="str">
        <f t="shared" si="14"/>
        <v/>
      </c>
      <c r="T17" s="218" t="str">
        <f t="shared" si="14"/>
        <v/>
      </c>
      <c r="U17" s="218" t="str">
        <f t="shared" si="14"/>
        <v/>
      </c>
      <c r="V17" s="218" t="str">
        <f t="shared" si="14"/>
        <v/>
      </c>
      <c r="W17" s="218" t="str">
        <f t="shared" si="14"/>
        <v/>
      </c>
      <c r="X17" s="218" t="str">
        <f t="shared" si="14"/>
        <v/>
      </c>
      <c r="Y17" s="218" t="str">
        <f t="shared" si="14"/>
        <v/>
      </c>
      <c r="Z17" s="218" t="str">
        <f t="shared" si="14"/>
        <v/>
      </c>
      <c r="AA17" s="218" t="str">
        <f t="shared" si="14"/>
        <v/>
      </c>
      <c r="AB17" s="218" t="str">
        <f t="shared" si="14"/>
        <v/>
      </c>
      <c r="AC17" s="218" t="str">
        <f t="shared" si="14"/>
        <v/>
      </c>
      <c r="AD17" s="218" t="str">
        <f t="shared" si="14"/>
        <v/>
      </c>
      <c r="AE17" s="218" t="str">
        <f t="shared" si="14"/>
        <v/>
      </c>
      <c r="AF17" s="218" t="str">
        <f t="shared" si="14"/>
        <v/>
      </c>
      <c r="AG17" s="218" t="str">
        <f t="shared" si="14"/>
        <v/>
      </c>
      <c r="AH17" s="218" t="str">
        <f t="shared" si="14"/>
        <v/>
      </c>
      <c r="AI17" s="218" t="str">
        <f t="shared" si="14"/>
        <v/>
      </c>
      <c r="AJ17" s="218" t="str">
        <f t="shared" si="14"/>
        <v/>
      </c>
      <c r="AK17" s="218" t="str">
        <f t="shared" si="14"/>
        <v/>
      </c>
      <c r="AL17" s="218" t="str">
        <f t="shared" si="14"/>
        <v/>
      </c>
      <c r="AM17" s="218" t="str">
        <f t="shared" si="14"/>
        <v/>
      </c>
      <c r="AN17" s="218" t="str">
        <f t="shared" si="14"/>
        <v/>
      </c>
      <c r="AO17" s="219" t="str">
        <f t="shared" si="14"/>
        <v/>
      </c>
      <c r="AP17" s="106"/>
    </row>
    <row r="18" spans="1:42" ht="15" customHeight="1" thickBot="1">
      <c r="A18" s="187" t="s">
        <v>272</v>
      </c>
      <c r="B18" s="106"/>
      <c r="C18" s="163"/>
      <c r="D18" s="212" t="s">
        <v>174</v>
      </c>
      <c r="E18" s="209"/>
      <c r="F18" s="213">
        <f>IF(SUM(C14:AO14)=0,0,_xlfn.STDEV.P(C14:AO14))</f>
        <v>0</v>
      </c>
      <c r="G18" s="163"/>
      <c r="H18" s="214" t="s">
        <v>279</v>
      </c>
      <c r="I18" s="185"/>
      <c r="J18" s="185"/>
      <c r="K18" s="215">
        <f>COUNT(C14:AO14)</f>
        <v>0</v>
      </c>
      <c r="L18" s="163"/>
      <c r="M18" s="163"/>
      <c r="N18" s="163"/>
      <c r="O18" s="163"/>
      <c r="P18" s="163"/>
      <c r="Q18" s="16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  <c r="AD18" s="163"/>
      <c r="AE18" s="163"/>
      <c r="AF18" s="163"/>
      <c r="AG18" s="163"/>
      <c r="AH18" s="163"/>
      <c r="AI18" s="163"/>
      <c r="AJ18" s="163"/>
      <c r="AK18" s="163"/>
      <c r="AL18" s="163"/>
      <c r="AM18" s="163"/>
      <c r="AN18" s="163"/>
      <c r="AO18" s="163"/>
      <c r="AP18" s="106"/>
    </row>
    <row r="19" spans="1:42" ht="14.25" customHeight="1">
      <c r="A19" s="187" t="s">
        <v>274</v>
      </c>
      <c r="B19" s="119">
        <f t="shared" ref="B19:AO19" si="15">IF(B9&lt;&gt;0,B11*(1-$O$50),B11)</f>
        <v>7.0000000000000007E-2</v>
      </c>
      <c r="C19" s="119">
        <f t="shared" si="15"/>
        <v>0.06</v>
      </c>
      <c r="D19" s="119">
        <f t="shared" si="15"/>
        <v>0.06</v>
      </c>
      <c r="E19" s="119">
        <f t="shared" si="15"/>
        <v>0.06</v>
      </c>
      <c r="F19" s="119">
        <f t="shared" si="15"/>
        <v>0.06</v>
      </c>
      <c r="G19" s="119">
        <f t="shared" si="15"/>
        <v>0.06</v>
      </c>
      <c r="H19" s="119">
        <f t="shared" si="15"/>
        <v>0.06</v>
      </c>
      <c r="I19" s="119">
        <f t="shared" si="15"/>
        <v>0.06</v>
      </c>
      <c r="J19" s="119">
        <f t="shared" si="15"/>
        <v>0.06</v>
      </c>
      <c r="K19" s="119">
        <f t="shared" si="15"/>
        <v>0.03</v>
      </c>
      <c r="L19" s="119">
        <f t="shared" si="15"/>
        <v>0.03</v>
      </c>
      <c r="M19" s="119">
        <f t="shared" si="15"/>
        <v>0.03</v>
      </c>
      <c r="N19" s="119">
        <f t="shared" si="15"/>
        <v>0.03</v>
      </c>
      <c r="O19" s="119">
        <f t="shared" si="15"/>
        <v>0.03</v>
      </c>
      <c r="P19" s="119">
        <f t="shared" si="15"/>
        <v>2.5000000000000001E-2</v>
      </c>
      <c r="Q19" s="119">
        <f t="shared" si="15"/>
        <v>2.5000000000000001E-2</v>
      </c>
      <c r="R19" s="119">
        <f t="shared" si="15"/>
        <v>2.5000000000000001E-2</v>
      </c>
      <c r="S19" s="119">
        <f t="shared" si="15"/>
        <v>0.02</v>
      </c>
      <c r="T19" s="119">
        <f t="shared" si="15"/>
        <v>0.02</v>
      </c>
      <c r="U19" s="119">
        <f t="shared" si="15"/>
        <v>9.999999999999995E-3</v>
      </c>
      <c r="V19" s="119">
        <f t="shared" si="15"/>
        <v>9.999999999999995E-3</v>
      </c>
      <c r="W19" s="119">
        <f t="shared" si="15"/>
        <v>9.999999999999995E-3</v>
      </c>
      <c r="X19" s="119">
        <f t="shared" si="15"/>
        <v>9.999999999999995E-3</v>
      </c>
      <c r="Y19" s="119">
        <f t="shared" si="15"/>
        <v>9.999999999999995E-3</v>
      </c>
      <c r="Z19" s="119">
        <f t="shared" si="15"/>
        <v>9.999999999999995E-3</v>
      </c>
      <c r="AA19" s="119">
        <f t="shared" si="15"/>
        <v>5.0000000000000001E-3</v>
      </c>
      <c r="AB19" s="119">
        <f t="shared" si="15"/>
        <v>5.0000000000000001E-3</v>
      </c>
      <c r="AC19" s="119">
        <f t="shared" si="15"/>
        <v>5.0000000000000001E-3</v>
      </c>
      <c r="AD19" s="119">
        <f t="shared" si="15"/>
        <v>5.0000000000000001E-3</v>
      </c>
      <c r="AE19" s="119">
        <f t="shared" si="15"/>
        <v>2.5000000000000001E-3</v>
      </c>
      <c r="AF19" s="119">
        <f t="shared" si="15"/>
        <v>2.5000000000000001E-3</v>
      </c>
      <c r="AG19" s="119">
        <f t="shared" si="15"/>
        <v>0</v>
      </c>
      <c r="AH19" s="119">
        <f t="shared" si="15"/>
        <v>0</v>
      </c>
      <c r="AI19" s="119">
        <f t="shared" si="15"/>
        <v>0</v>
      </c>
      <c r="AJ19" s="119">
        <f t="shared" si="15"/>
        <v>0</v>
      </c>
      <c r="AK19" s="119">
        <f t="shared" si="15"/>
        <v>0</v>
      </c>
      <c r="AL19" s="119">
        <f t="shared" si="15"/>
        <v>0</v>
      </c>
      <c r="AM19" s="119">
        <f t="shared" si="15"/>
        <v>0</v>
      </c>
      <c r="AN19" s="119">
        <f t="shared" si="15"/>
        <v>0</v>
      </c>
      <c r="AO19" s="119">
        <f t="shared" si="15"/>
        <v>0</v>
      </c>
    </row>
    <row r="20" spans="1:42" ht="14.25" customHeight="1">
      <c r="A20" s="187" t="s">
        <v>275</v>
      </c>
      <c r="B20" s="119">
        <f t="shared" ref="B20:AO20" si="16">IF(B9&lt;&gt;0,B11*(1+$O$50),B11)</f>
        <v>7.0000000000000007E-2</v>
      </c>
      <c r="C20" s="119">
        <f t="shared" si="16"/>
        <v>0.06</v>
      </c>
      <c r="D20" s="119">
        <f t="shared" si="16"/>
        <v>0.06</v>
      </c>
      <c r="E20" s="119">
        <f t="shared" si="16"/>
        <v>0.06</v>
      </c>
      <c r="F20" s="119">
        <f t="shared" si="16"/>
        <v>0.06</v>
      </c>
      <c r="G20" s="119">
        <f t="shared" si="16"/>
        <v>0.06</v>
      </c>
      <c r="H20" s="119">
        <f t="shared" si="16"/>
        <v>0.06</v>
      </c>
      <c r="I20" s="119">
        <f t="shared" si="16"/>
        <v>0.06</v>
      </c>
      <c r="J20" s="119">
        <f t="shared" si="16"/>
        <v>0.06</v>
      </c>
      <c r="K20" s="119">
        <f t="shared" si="16"/>
        <v>0.03</v>
      </c>
      <c r="L20" s="119">
        <f t="shared" si="16"/>
        <v>0.03</v>
      </c>
      <c r="M20" s="119">
        <f t="shared" si="16"/>
        <v>0.03</v>
      </c>
      <c r="N20" s="119">
        <f t="shared" si="16"/>
        <v>0.03</v>
      </c>
      <c r="O20" s="119">
        <f t="shared" si="16"/>
        <v>0.03</v>
      </c>
      <c r="P20" s="119">
        <f t="shared" si="16"/>
        <v>2.5000000000000001E-2</v>
      </c>
      <c r="Q20" s="119">
        <f t="shared" si="16"/>
        <v>2.5000000000000001E-2</v>
      </c>
      <c r="R20" s="119">
        <f t="shared" si="16"/>
        <v>2.5000000000000001E-2</v>
      </c>
      <c r="S20" s="119">
        <f t="shared" si="16"/>
        <v>0.02</v>
      </c>
      <c r="T20" s="119">
        <f t="shared" si="16"/>
        <v>0.02</v>
      </c>
      <c r="U20" s="119">
        <f t="shared" si="16"/>
        <v>9.999999999999995E-3</v>
      </c>
      <c r="V20" s="119">
        <f t="shared" si="16"/>
        <v>9.999999999999995E-3</v>
      </c>
      <c r="W20" s="119">
        <f t="shared" si="16"/>
        <v>9.999999999999995E-3</v>
      </c>
      <c r="X20" s="119">
        <f t="shared" si="16"/>
        <v>9.999999999999995E-3</v>
      </c>
      <c r="Y20" s="119">
        <f t="shared" si="16"/>
        <v>9.999999999999995E-3</v>
      </c>
      <c r="Z20" s="119">
        <f t="shared" si="16"/>
        <v>9.999999999999995E-3</v>
      </c>
      <c r="AA20" s="119">
        <f t="shared" si="16"/>
        <v>5.0000000000000001E-3</v>
      </c>
      <c r="AB20" s="119">
        <f t="shared" si="16"/>
        <v>5.0000000000000001E-3</v>
      </c>
      <c r="AC20" s="119">
        <f t="shared" si="16"/>
        <v>5.0000000000000001E-3</v>
      </c>
      <c r="AD20" s="119">
        <f t="shared" si="16"/>
        <v>5.0000000000000001E-3</v>
      </c>
      <c r="AE20" s="119">
        <f t="shared" si="16"/>
        <v>2.5000000000000001E-3</v>
      </c>
      <c r="AF20" s="119">
        <f t="shared" si="16"/>
        <v>2.5000000000000001E-3</v>
      </c>
      <c r="AG20" s="119">
        <f t="shared" si="16"/>
        <v>0</v>
      </c>
      <c r="AH20" s="119">
        <f t="shared" si="16"/>
        <v>0</v>
      </c>
      <c r="AI20" s="119">
        <f t="shared" si="16"/>
        <v>0</v>
      </c>
      <c r="AJ20" s="119">
        <f t="shared" si="16"/>
        <v>0</v>
      </c>
      <c r="AK20" s="119">
        <f t="shared" si="16"/>
        <v>0</v>
      </c>
      <c r="AL20" s="119">
        <f t="shared" si="16"/>
        <v>0</v>
      </c>
      <c r="AM20" s="119">
        <f t="shared" si="16"/>
        <v>0</v>
      </c>
      <c r="AN20" s="119">
        <f t="shared" si="16"/>
        <v>0</v>
      </c>
      <c r="AO20" s="119">
        <f t="shared" si="16"/>
        <v>0</v>
      </c>
    </row>
    <row r="21" spans="1:42" ht="14.25" customHeight="1">
      <c r="A21" s="187" t="s">
        <v>277</v>
      </c>
      <c r="B21" s="119">
        <f t="shared" ref="B21:AO21" si="17">IF(B16="Yes",B11*(1-$O$50),IF(B17="Yes",B11*(1+$O$50),B11))</f>
        <v>7.0000000000000007E-2</v>
      </c>
      <c r="C21" s="119">
        <f t="shared" si="17"/>
        <v>0.06</v>
      </c>
      <c r="D21" s="119">
        <f t="shared" si="17"/>
        <v>0.06</v>
      </c>
      <c r="E21" s="119">
        <f t="shared" si="17"/>
        <v>0.06</v>
      </c>
      <c r="F21" s="119">
        <f t="shared" si="17"/>
        <v>0.06</v>
      </c>
      <c r="G21" s="119">
        <f t="shared" si="17"/>
        <v>0.06</v>
      </c>
      <c r="H21" s="119">
        <f t="shared" si="17"/>
        <v>0.06</v>
      </c>
      <c r="I21" s="119">
        <f t="shared" si="17"/>
        <v>0.06</v>
      </c>
      <c r="J21" s="119">
        <f t="shared" si="17"/>
        <v>0.06</v>
      </c>
      <c r="K21" s="119">
        <f t="shared" si="17"/>
        <v>0.03</v>
      </c>
      <c r="L21" s="119">
        <f t="shared" si="17"/>
        <v>0.03</v>
      </c>
      <c r="M21" s="119">
        <f t="shared" si="17"/>
        <v>0.03</v>
      </c>
      <c r="N21" s="119">
        <f t="shared" si="17"/>
        <v>0.03</v>
      </c>
      <c r="O21" s="119">
        <f t="shared" si="17"/>
        <v>0.03</v>
      </c>
      <c r="P21" s="119">
        <f t="shared" si="17"/>
        <v>2.5000000000000001E-2</v>
      </c>
      <c r="Q21" s="119">
        <f t="shared" si="17"/>
        <v>2.5000000000000001E-2</v>
      </c>
      <c r="R21" s="119">
        <f t="shared" si="17"/>
        <v>2.5000000000000001E-2</v>
      </c>
      <c r="S21" s="119">
        <f t="shared" si="17"/>
        <v>0.02</v>
      </c>
      <c r="T21" s="119">
        <f t="shared" si="17"/>
        <v>0.02</v>
      </c>
      <c r="U21" s="119">
        <f t="shared" si="17"/>
        <v>9.999999999999995E-3</v>
      </c>
      <c r="V21" s="119">
        <f t="shared" si="17"/>
        <v>9.999999999999995E-3</v>
      </c>
      <c r="W21" s="119">
        <f t="shared" si="17"/>
        <v>9.999999999999995E-3</v>
      </c>
      <c r="X21" s="119">
        <f t="shared" si="17"/>
        <v>9.999999999999995E-3</v>
      </c>
      <c r="Y21" s="119">
        <f t="shared" si="17"/>
        <v>9.999999999999995E-3</v>
      </c>
      <c r="Z21" s="119">
        <f t="shared" si="17"/>
        <v>9.999999999999995E-3</v>
      </c>
      <c r="AA21" s="119">
        <f t="shared" si="17"/>
        <v>5.0000000000000001E-3</v>
      </c>
      <c r="AB21" s="119">
        <f t="shared" si="17"/>
        <v>5.0000000000000001E-3</v>
      </c>
      <c r="AC21" s="119">
        <f t="shared" si="17"/>
        <v>5.0000000000000001E-3</v>
      </c>
      <c r="AD21" s="119">
        <f t="shared" si="17"/>
        <v>5.0000000000000001E-3</v>
      </c>
      <c r="AE21" s="119">
        <f t="shared" si="17"/>
        <v>2.5000000000000001E-3</v>
      </c>
      <c r="AF21" s="119">
        <f t="shared" si="17"/>
        <v>2.5000000000000001E-3</v>
      </c>
      <c r="AG21" s="119">
        <f t="shared" si="17"/>
        <v>0</v>
      </c>
      <c r="AH21" s="119">
        <f t="shared" si="17"/>
        <v>0</v>
      </c>
      <c r="AI21" s="119">
        <f t="shared" si="17"/>
        <v>0</v>
      </c>
      <c r="AJ21" s="119">
        <f t="shared" si="17"/>
        <v>0</v>
      </c>
      <c r="AK21" s="119">
        <f t="shared" si="17"/>
        <v>0</v>
      </c>
      <c r="AL21" s="119">
        <f t="shared" si="17"/>
        <v>0</v>
      </c>
      <c r="AM21" s="119">
        <f t="shared" si="17"/>
        <v>0</v>
      </c>
      <c r="AN21" s="119">
        <f t="shared" si="17"/>
        <v>0</v>
      </c>
      <c r="AO21" s="119">
        <f t="shared" si="17"/>
        <v>0</v>
      </c>
    </row>
    <row r="22" spans="1:42" ht="14.25" customHeight="1">
      <c r="A22" s="187" t="s">
        <v>276</v>
      </c>
      <c r="B22" s="119">
        <f t="shared" ref="B22:AO22" si="18">IF(B16="Yes",B11*(1+$O$50),IF(B17="Yes",B11*(1-$O$50),B11))</f>
        <v>7.0000000000000007E-2</v>
      </c>
      <c r="C22" s="119">
        <f t="shared" si="18"/>
        <v>0.06</v>
      </c>
      <c r="D22" s="119">
        <f t="shared" si="18"/>
        <v>0.06</v>
      </c>
      <c r="E22" s="119">
        <f t="shared" si="18"/>
        <v>0.06</v>
      </c>
      <c r="F22" s="119">
        <f t="shared" si="18"/>
        <v>0.06</v>
      </c>
      <c r="G22" s="119">
        <f t="shared" si="18"/>
        <v>0.06</v>
      </c>
      <c r="H22" s="119">
        <f t="shared" si="18"/>
        <v>0.06</v>
      </c>
      <c r="I22" s="119">
        <f t="shared" si="18"/>
        <v>0.06</v>
      </c>
      <c r="J22" s="119">
        <f t="shared" si="18"/>
        <v>0.06</v>
      </c>
      <c r="K22" s="119">
        <f t="shared" si="18"/>
        <v>0.03</v>
      </c>
      <c r="L22" s="119">
        <f t="shared" si="18"/>
        <v>0.03</v>
      </c>
      <c r="M22" s="119">
        <f t="shared" si="18"/>
        <v>0.03</v>
      </c>
      <c r="N22" s="119">
        <f t="shared" si="18"/>
        <v>0.03</v>
      </c>
      <c r="O22" s="119">
        <f t="shared" si="18"/>
        <v>0.03</v>
      </c>
      <c r="P22" s="119">
        <f t="shared" si="18"/>
        <v>2.5000000000000001E-2</v>
      </c>
      <c r="Q22" s="119">
        <f t="shared" si="18"/>
        <v>2.5000000000000001E-2</v>
      </c>
      <c r="R22" s="119">
        <f t="shared" si="18"/>
        <v>2.5000000000000001E-2</v>
      </c>
      <c r="S22" s="119">
        <f t="shared" si="18"/>
        <v>0.02</v>
      </c>
      <c r="T22" s="119">
        <f t="shared" si="18"/>
        <v>0.02</v>
      </c>
      <c r="U22" s="119">
        <f t="shared" si="18"/>
        <v>9.999999999999995E-3</v>
      </c>
      <c r="V22" s="119">
        <f t="shared" si="18"/>
        <v>9.999999999999995E-3</v>
      </c>
      <c r="W22" s="119">
        <f t="shared" si="18"/>
        <v>9.999999999999995E-3</v>
      </c>
      <c r="X22" s="119">
        <f t="shared" si="18"/>
        <v>9.999999999999995E-3</v>
      </c>
      <c r="Y22" s="119">
        <f t="shared" si="18"/>
        <v>9.999999999999995E-3</v>
      </c>
      <c r="Z22" s="119">
        <f t="shared" si="18"/>
        <v>9.999999999999995E-3</v>
      </c>
      <c r="AA22" s="119">
        <f t="shared" si="18"/>
        <v>5.0000000000000001E-3</v>
      </c>
      <c r="AB22" s="119">
        <f t="shared" si="18"/>
        <v>5.0000000000000001E-3</v>
      </c>
      <c r="AC22" s="119">
        <f t="shared" si="18"/>
        <v>5.0000000000000001E-3</v>
      </c>
      <c r="AD22" s="119">
        <f t="shared" si="18"/>
        <v>5.0000000000000001E-3</v>
      </c>
      <c r="AE22" s="119">
        <f t="shared" si="18"/>
        <v>2.5000000000000001E-3</v>
      </c>
      <c r="AF22" s="119">
        <f t="shared" si="18"/>
        <v>2.5000000000000001E-3</v>
      </c>
      <c r="AG22" s="119">
        <f t="shared" si="18"/>
        <v>0</v>
      </c>
      <c r="AH22" s="119">
        <f t="shared" si="18"/>
        <v>0</v>
      </c>
      <c r="AI22" s="119">
        <f t="shared" si="18"/>
        <v>0</v>
      </c>
      <c r="AJ22" s="119">
        <f t="shared" si="18"/>
        <v>0</v>
      </c>
      <c r="AK22" s="119">
        <f t="shared" si="18"/>
        <v>0</v>
      </c>
      <c r="AL22" s="119">
        <f t="shared" si="18"/>
        <v>0</v>
      </c>
      <c r="AM22" s="119">
        <f t="shared" si="18"/>
        <v>0</v>
      </c>
      <c r="AN22" s="119">
        <f t="shared" si="18"/>
        <v>0</v>
      </c>
      <c r="AO22" s="119">
        <f t="shared" si="18"/>
        <v>0</v>
      </c>
    </row>
    <row r="23" spans="1:42" ht="14.25" customHeight="1"/>
    <row r="24" spans="1:42" ht="14.25" customHeight="1">
      <c r="A24" s="24" t="s">
        <v>4</v>
      </c>
    </row>
    <row r="25" spans="1:42" ht="14.25" customHeight="1">
      <c r="A25" s="20" t="s">
        <v>5</v>
      </c>
      <c r="B25" s="125"/>
      <c r="C25" s="12">
        <f t="shared" ref="C25:AO25" si="19">IF(C7=1,C6/B6-1,"")</f>
        <v>0</v>
      </c>
      <c r="D25" s="12">
        <f t="shared" si="19"/>
        <v>0</v>
      </c>
      <c r="E25" s="12">
        <f t="shared" si="19"/>
        <v>0</v>
      </c>
      <c r="F25" s="12">
        <f t="shared" si="19"/>
        <v>0</v>
      </c>
      <c r="G25" s="12">
        <f t="shared" si="19"/>
        <v>0</v>
      </c>
      <c r="H25" s="12">
        <f t="shared" si="19"/>
        <v>0</v>
      </c>
      <c r="I25" s="12">
        <f t="shared" si="19"/>
        <v>0</v>
      </c>
      <c r="J25" s="12">
        <f t="shared" si="19"/>
        <v>0</v>
      </c>
      <c r="K25" s="12">
        <f t="shared" si="19"/>
        <v>0.5</v>
      </c>
      <c r="L25" s="12">
        <f t="shared" si="19"/>
        <v>0</v>
      </c>
      <c r="M25" s="12">
        <f t="shared" si="19"/>
        <v>0</v>
      </c>
      <c r="N25" s="12">
        <f t="shared" si="19"/>
        <v>0</v>
      </c>
      <c r="O25" s="12">
        <f t="shared" si="19"/>
        <v>0</v>
      </c>
      <c r="P25" s="12">
        <f t="shared" si="19"/>
        <v>0</v>
      </c>
      <c r="Q25" s="12">
        <f t="shared" si="19"/>
        <v>0</v>
      </c>
      <c r="R25" s="12">
        <f t="shared" si="19"/>
        <v>0</v>
      </c>
      <c r="S25" s="12">
        <f t="shared" si="19"/>
        <v>0.1333333333333333</v>
      </c>
      <c r="T25" s="12">
        <f t="shared" si="19"/>
        <v>0</v>
      </c>
      <c r="U25" s="12">
        <f t="shared" si="19"/>
        <v>0</v>
      </c>
      <c r="V25" s="12">
        <f t="shared" si="19"/>
        <v>0</v>
      </c>
      <c r="W25" s="12">
        <f t="shared" si="19"/>
        <v>0</v>
      </c>
      <c r="X25" s="12">
        <f t="shared" si="19"/>
        <v>0</v>
      </c>
      <c r="Y25" s="12">
        <f t="shared" si="19"/>
        <v>0</v>
      </c>
      <c r="Z25" s="12">
        <f t="shared" si="19"/>
        <v>0</v>
      </c>
      <c r="AA25" s="12">
        <f t="shared" si="19"/>
        <v>0.17647058823529416</v>
      </c>
      <c r="AB25" s="12">
        <f t="shared" si="19"/>
        <v>0</v>
      </c>
      <c r="AC25" s="12">
        <f t="shared" si="19"/>
        <v>0</v>
      </c>
      <c r="AD25" s="12">
        <f t="shared" si="19"/>
        <v>0</v>
      </c>
      <c r="AE25" s="12">
        <f t="shared" si="19"/>
        <v>0</v>
      </c>
      <c r="AF25" s="12">
        <f t="shared" si="19"/>
        <v>0</v>
      </c>
      <c r="AG25" s="12" t="str">
        <f t="shared" si="19"/>
        <v/>
      </c>
      <c r="AH25" s="12" t="str">
        <f t="shared" si="19"/>
        <v/>
      </c>
      <c r="AI25" s="12" t="str">
        <f t="shared" si="19"/>
        <v/>
      </c>
      <c r="AJ25" s="12" t="str">
        <f t="shared" si="19"/>
        <v/>
      </c>
      <c r="AK25" s="12" t="str">
        <f t="shared" si="19"/>
        <v/>
      </c>
      <c r="AL25" s="12" t="str">
        <f t="shared" si="19"/>
        <v/>
      </c>
      <c r="AM25" s="12" t="str">
        <f t="shared" si="19"/>
        <v/>
      </c>
      <c r="AN25" s="12" t="str">
        <f t="shared" si="19"/>
        <v/>
      </c>
      <c r="AO25" s="12" t="str">
        <f t="shared" si="19"/>
        <v/>
      </c>
    </row>
    <row r="26" spans="1:42" ht="14.25" customHeight="1">
      <c r="A26" s="2" t="s">
        <v>6</v>
      </c>
      <c r="B26" s="125"/>
      <c r="C26" s="220">
        <f t="shared" ref="C26:AO26" si="20">IF(C7=1,MAX(0,C25)*$E$27,"")</f>
        <v>0</v>
      </c>
      <c r="D26" s="220">
        <f t="shared" si="20"/>
        <v>0</v>
      </c>
      <c r="E26" s="220">
        <f t="shared" si="20"/>
        <v>0</v>
      </c>
      <c r="F26" s="220">
        <f t="shared" si="20"/>
        <v>0</v>
      </c>
      <c r="G26" s="220">
        <f t="shared" si="20"/>
        <v>0</v>
      </c>
      <c r="H26" s="220">
        <f t="shared" si="20"/>
        <v>0</v>
      </c>
      <c r="I26" s="220">
        <f t="shared" si="20"/>
        <v>0</v>
      </c>
      <c r="J26" s="220">
        <f t="shared" si="20"/>
        <v>0</v>
      </c>
      <c r="K26" s="220">
        <f t="shared" si="20"/>
        <v>2.5000000000000001E-2</v>
      </c>
      <c r="L26" s="220">
        <f t="shared" si="20"/>
        <v>0</v>
      </c>
      <c r="M26" s="220">
        <f t="shared" si="20"/>
        <v>0</v>
      </c>
      <c r="N26" s="220">
        <f t="shared" si="20"/>
        <v>0</v>
      </c>
      <c r="O26" s="220">
        <f t="shared" si="20"/>
        <v>0</v>
      </c>
      <c r="P26" s="220">
        <f t="shared" si="20"/>
        <v>0</v>
      </c>
      <c r="Q26" s="220">
        <f t="shared" si="20"/>
        <v>0</v>
      </c>
      <c r="R26" s="220">
        <f t="shared" si="20"/>
        <v>0</v>
      </c>
      <c r="S26" s="220">
        <f t="shared" si="20"/>
        <v>6.6666666666666654E-3</v>
      </c>
      <c r="T26" s="220">
        <f t="shared" si="20"/>
        <v>0</v>
      </c>
      <c r="U26" s="220">
        <f t="shared" si="20"/>
        <v>0</v>
      </c>
      <c r="V26" s="220">
        <f t="shared" si="20"/>
        <v>0</v>
      </c>
      <c r="W26" s="220">
        <f t="shared" si="20"/>
        <v>0</v>
      </c>
      <c r="X26" s="220">
        <f t="shared" si="20"/>
        <v>0</v>
      </c>
      <c r="Y26" s="220">
        <f t="shared" si="20"/>
        <v>0</v>
      </c>
      <c r="Z26" s="220">
        <f t="shared" si="20"/>
        <v>0</v>
      </c>
      <c r="AA26" s="220">
        <f t="shared" si="20"/>
        <v>8.8235294117647075E-3</v>
      </c>
      <c r="AB26" s="220">
        <f t="shared" si="20"/>
        <v>0</v>
      </c>
      <c r="AC26" s="220">
        <f t="shared" si="20"/>
        <v>0</v>
      </c>
      <c r="AD26" s="220">
        <f t="shared" si="20"/>
        <v>0</v>
      </c>
      <c r="AE26" s="220">
        <f t="shared" si="20"/>
        <v>0</v>
      </c>
      <c r="AF26" s="220">
        <f t="shared" si="20"/>
        <v>0</v>
      </c>
      <c r="AG26" s="220" t="str">
        <f t="shared" si="20"/>
        <v/>
      </c>
      <c r="AH26" s="220" t="str">
        <f t="shared" si="20"/>
        <v/>
      </c>
      <c r="AI26" s="220" t="str">
        <f t="shared" si="20"/>
        <v/>
      </c>
      <c r="AJ26" s="220" t="str">
        <f t="shared" si="20"/>
        <v/>
      </c>
      <c r="AK26" s="220" t="str">
        <f t="shared" si="20"/>
        <v/>
      </c>
      <c r="AL26" s="220" t="str">
        <f t="shared" si="20"/>
        <v/>
      </c>
      <c r="AM26" s="220" t="str">
        <f t="shared" si="20"/>
        <v/>
      </c>
      <c r="AN26" s="220" t="str">
        <f t="shared" si="20"/>
        <v/>
      </c>
      <c r="AO26" s="220" t="str">
        <f t="shared" si="20"/>
        <v/>
      </c>
    </row>
    <row r="27" spans="1:42" ht="14.25" customHeight="1">
      <c r="A27" t="s">
        <v>215</v>
      </c>
      <c r="E27" s="119">
        <v>0.05</v>
      </c>
    </row>
    <row r="28" spans="1:42" ht="14.25" customHeight="1">
      <c r="F28" s="87"/>
    </row>
    <row r="29" spans="1:42" ht="14.25" customHeight="1"/>
    <row r="30" spans="1:42" ht="14.25" customHeight="1">
      <c r="A30" s="24" t="s">
        <v>7</v>
      </c>
      <c r="B30" s="2"/>
      <c r="F30" s="284" t="s">
        <v>189</v>
      </c>
      <c r="G30" s="285"/>
      <c r="H30" s="285"/>
      <c r="I30" s="286"/>
      <c r="J30" s="286"/>
      <c r="K30" s="286"/>
      <c r="L30" s="286"/>
      <c r="N30" s="232" t="s">
        <v>324</v>
      </c>
    </row>
    <row r="31" spans="1:42" ht="14.25" customHeight="1">
      <c r="A31" s="2" t="s">
        <v>236</v>
      </c>
      <c r="C31" s="22">
        <v>1.6</v>
      </c>
      <c r="E31" s="3" t="s">
        <v>267</v>
      </c>
      <c r="F31" s="205">
        <v>1</v>
      </c>
      <c r="G31" s="205">
        <v>2</v>
      </c>
      <c r="H31" s="205">
        <v>10</v>
      </c>
      <c r="I31" s="203">
        <v>15</v>
      </c>
      <c r="J31" s="203">
        <v>20</v>
      </c>
      <c r="K31" s="203">
        <v>30</v>
      </c>
      <c r="L31">
        <v>40</v>
      </c>
      <c r="N31" s="195" t="s">
        <v>252</v>
      </c>
      <c r="O31" s="196" t="s">
        <v>263</v>
      </c>
      <c r="Q31" s="280" t="s">
        <v>8</v>
      </c>
      <c r="R31" s="281"/>
    </row>
    <row r="32" spans="1:42" ht="14.25" customHeight="1">
      <c r="A32" s="2" t="s">
        <v>10</v>
      </c>
      <c r="C32" s="27">
        <v>7.0000000000000007E-2</v>
      </c>
      <c r="E32" s="3" t="s">
        <v>269</v>
      </c>
      <c r="F32">
        <v>1</v>
      </c>
      <c r="G32">
        <v>2</v>
      </c>
      <c r="H32">
        <v>3</v>
      </c>
      <c r="I32">
        <v>4</v>
      </c>
      <c r="J32">
        <v>5</v>
      </c>
      <c r="K32">
        <v>6</v>
      </c>
      <c r="L32">
        <v>7</v>
      </c>
      <c r="N32" s="195" t="s">
        <v>278</v>
      </c>
      <c r="O32" s="196" t="s">
        <v>264</v>
      </c>
      <c r="Q32" s="2" t="s">
        <v>163</v>
      </c>
    </row>
    <row r="33" spans="1:27" ht="14.25" customHeight="1" thickBot="1">
      <c r="E33" s="144">
        <v>-1</v>
      </c>
      <c r="F33" s="204">
        <v>0.1</v>
      </c>
      <c r="G33" s="204">
        <v>0.1</v>
      </c>
      <c r="H33" s="204">
        <v>0.15</v>
      </c>
      <c r="I33" s="204">
        <v>0.2</v>
      </c>
      <c r="J33" s="204">
        <v>0.3</v>
      </c>
      <c r="K33" s="204">
        <v>0.4</v>
      </c>
      <c r="L33" s="118">
        <v>0.5</v>
      </c>
      <c r="N33" s="192">
        <v>0</v>
      </c>
      <c r="O33" s="94">
        <v>0</v>
      </c>
      <c r="Q33" s="150" t="s">
        <v>190</v>
      </c>
      <c r="R33" s="28" t="s">
        <v>9</v>
      </c>
    </row>
    <row r="34" spans="1:27" ht="14.25" customHeight="1">
      <c r="A34" s="2" t="s">
        <v>11</v>
      </c>
      <c r="C34" s="11">
        <v>300</v>
      </c>
      <c r="E34" s="144">
        <v>-0.8</v>
      </c>
      <c r="F34" s="118">
        <v>0.09</v>
      </c>
      <c r="G34" s="118">
        <v>0.09</v>
      </c>
      <c r="H34" s="118">
        <v>0.11</v>
      </c>
      <c r="I34" s="118">
        <v>0.15</v>
      </c>
      <c r="J34" s="118">
        <v>0.2</v>
      </c>
      <c r="K34" s="118">
        <v>0.3</v>
      </c>
      <c r="L34" s="118">
        <v>0.4</v>
      </c>
      <c r="N34" s="94">
        <v>0.05</v>
      </c>
      <c r="O34" s="119">
        <f>N34</f>
        <v>0.05</v>
      </c>
    </row>
    <row r="35" spans="1:27" ht="14.25" customHeight="1">
      <c r="A35" s="2" t="s">
        <v>237</v>
      </c>
      <c r="C35" s="11">
        <v>150</v>
      </c>
      <c r="E35" s="144">
        <v>-0.6</v>
      </c>
      <c r="F35" s="118">
        <v>0.08</v>
      </c>
      <c r="G35" s="118">
        <v>7.0000000000000007E-2</v>
      </c>
      <c r="H35" s="118">
        <v>0.09</v>
      </c>
      <c r="I35" s="118">
        <v>0.1</v>
      </c>
      <c r="J35" s="118">
        <v>0.15</v>
      </c>
      <c r="K35" s="118">
        <v>0.2</v>
      </c>
      <c r="L35" s="118">
        <v>0.3</v>
      </c>
      <c r="N35" s="94">
        <v>0.1</v>
      </c>
      <c r="O35" s="119">
        <f t="shared" ref="O35:O48" si="21">N35</f>
        <v>0.1</v>
      </c>
      <c r="Q35" s="12">
        <v>-1000000</v>
      </c>
      <c r="R35" s="94">
        <v>0</v>
      </c>
      <c r="X35" s="106"/>
      <c r="Y35" s="106"/>
      <c r="Z35" s="106"/>
      <c r="AA35" s="106"/>
    </row>
    <row r="36" spans="1:27" ht="14.25" customHeight="1">
      <c r="A36" s="2" t="s">
        <v>12</v>
      </c>
      <c r="C36" s="27">
        <v>0.04</v>
      </c>
      <c r="E36" s="144">
        <v>-0.4</v>
      </c>
      <c r="F36" s="118">
        <v>7.4999999999999997E-2</v>
      </c>
      <c r="G36" s="118">
        <v>7.4999999999999997E-2</v>
      </c>
      <c r="H36" s="118">
        <v>7.0000000000000007E-2</v>
      </c>
      <c r="I36" s="118">
        <v>0.08</v>
      </c>
      <c r="J36" s="118">
        <v>0.1</v>
      </c>
      <c r="K36" s="118">
        <v>0.14000000000000001</v>
      </c>
      <c r="L36" s="118">
        <v>0.2</v>
      </c>
      <c r="N36" s="94">
        <v>0.15</v>
      </c>
      <c r="O36" s="119">
        <f t="shared" si="21"/>
        <v>0.15</v>
      </c>
      <c r="Q36" s="23">
        <v>1E-3</v>
      </c>
      <c r="R36" s="94">
        <v>0.01</v>
      </c>
      <c r="X36" s="106"/>
      <c r="Y36" s="106"/>
      <c r="Z36" s="106"/>
      <c r="AA36" s="106"/>
    </row>
    <row r="37" spans="1:27" ht="14.25" customHeight="1">
      <c r="E37" s="144">
        <v>-0.2</v>
      </c>
      <c r="F37" s="118">
        <v>7.0000000000000007E-2</v>
      </c>
      <c r="G37" s="118">
        <v>7.0000000000000007E-2</v>
      </c>
      <c r="H37" s="118">
        <v>0.06</v>
      </c>
      <c r="I37" s="118">
        <v>0.06</v>
      </c>
      <c r="J37" s="118">
        <v>0.06</v>
      </c>
      <c r="K37" s="118">
        <v>0.08</v>
      </c>
      <c r="L37" s="118">
        <v>0.1</v>
      </c>
      <c r="N37" s="94">
        <v>0.2</v>
      </c>
      <c r="O37" s="119">
        <f t="shared" si="21"/>
        <v>0.2</v>
      </c>
      <c r="Q37" s="12">
        <v>0.05</v>
      </c>
      <c r="R37" s="94">
        <v>0.02</v>
      </c>
      <c r="X37" s="106"/>
      <c r="Y37" s="106"/>
      <c r="Z37" s="106"/>
      <c r="AA37" s="106"/>
    </row>
    <row r="38" spans="1:27" ht="14.25" customHeight="1">
      <c r="A38" s="2" t="s">
        <v>238</v>
      </c>
      <c r="C38" s="27">
        <v>0.06</v>
      </c>
      <c r="E38" s="145">
        <v>-0.1</v>
      </c>
      <c r="F38" s="118">
        <v>6.5000000000000002E-2</v>
      </c>
      <c r="G38" s="118">
        <v>6.5000000000000002E-2</v>
      </c>
      <c r="H38" s="118">
        <v>5.5E-2</v>
      </c>
      <c r="I38" s="118">
        <v>0.05</v>
      </c>
      <c r="J38" s="118">
        <v>0.04</v>
      </c>
      <c r="K38" s="118">
        <v>0.04</v>
      </c>
      <c r="L38" s="118">
        <v>0.05</v>
      </c>
      <c r="N38" s="94">
        <v>0.25</v>
      </c>
      <c r="O38" s="119">
        <f t="shared" si="21"/>
        <v>0.25</v>
      </c>
      <c r="Q38" s="12">
        <v>0.1</v>
      </c>
      <c r="R38" s="94">
        <v>0.04</v>
      </c>
    </row>
    <row r="39" spans="1:27" ht="14.25" customHeight="1">
      <c r="A39" s="2" t="s">
        <v>239</v>
      </c>
      <c r="C39" s="29">
        <v>0.28000000000000003</v>
      </c>
      <c r="E39" s="146">
        <v>0</v>
      </c>
      <c r="F39" s="147">
        <v>7.0000000000000007E-2</v>
      </c>
      <c r="G39" s="149">
        <v>0.06</v>
      </c>
      <c r="H39" s="149">
        <v>0.05</v>
      </c>
      <c r="I39" s="149">
        <v>0.04</v>
      </c>
      <c r="J39" s="149">
        <v>0.03</v>
      </c>
      <c r="K39" s="149">
        <v>0.02</v>
      </c>
      <c r="L39" s="148">
        <v>0.01</v>
      </c>
      <c r="N39" s="94">
        <v>0.3</v>
      </c>
      <c r="O39" s="119">
        <f t="shared" si="21"/>
        <v>0.3</v>
      </c>
      <c r="Q39" s="12">
        <v>0.15</v>
      </c>
      <c r="R39" s="94">
        <v>0.06</v>
      </c>
      <c r="X39" s="106"/>
      <c r="Y39" s="106"/>
      <c r="Z39" s="106"/>
      <c r="AA39" s="106"/>
    </row>
    <row r="40" spans="1:27" ht="14.25" customHeight="1">
      <c r="A40" s="282" t="s">
        <v>173</v>
      </c>
      <c r="B40" s="283"/>
      <c r="C40" s="118">
        <v>7.0000000000000007E-2</v>
      </c>
      <c r="E40" s="145">
        <v>0.1</v>
      </c>
      <c r="F40" s="118">
        <v>5.5E-2</v>
      </c>
      <c r="G40" s="118">
        <f>G39-0.5%</f>
        <v>5.5E-2</v>
      </c>
      <c r="H40" s="118">
        <f t="shared" ref="H40:K42" si="22">H39-0.5%</f>
        <v>4.5000000000000005E-2</v>
      </c>
      <c r="I40" s="118">
        <f t="shared" si="22"/>
        <v>3.5000000000000003E-2</v>
      </c>
      <c r="J40" s="118">
        <f t="shared" si="22"/>
        <v>2.4999999999999998E-2</v>
      </c>
      <c r="K40" s="118">
        <f t="shared" si="22"/>
        <v>1.4999999999999999E-2</v>
      </c>
      <c r="L40" s="119">
        <v>7.4999999999999997E-3</v>
      </c>
      <c r="N40" s="94">
        <v>0.35</v>
      </c>
      <c r="O40" s="119">
        <f t="shared" si="21"/>
        <v>0.35</v>
      </c>
      <c r="Q40" s="12">
        <v>0.2</v>
      </c>
      <c r="R40" s="94">
        <v>0.08</v>
      </c>
      <c r="U40" s="106"/>
      <c r="X40" s="106"/>
      <c r="Y40" s="106"/>
      <c r="Z40" s="106"/>
      <c r="AA40" s="106"/>
    </row>
    <row r="41" spans="1:27" ht="14.25" customHeight="1">
      <c r="E41" s="145">
        <v>0.2</v>
      </c>
      <c r="F41" s="118">
        <v>0.05</v>
      </c>
      <c r="G41" s="118">
        <f t="shared" ref="G41:K41" si="23">G40-0.5%</f>
        <v>0.05</v>
      </c>
      <c r="H41" s="118">
        <f t="shared" si="23"/>
        <v>4.0000000000000008E-2</v>
      </c>
      <c r="I41" s="118">
        <f t="shared" si="23"/>
        <v>3.0000000000000002E-2</v>
      </c>
      <c r="J41" s="118">
        <f t="shared" si="23"/>
        <v>1.9999999999999997E-2</v>
      </c>
      <c r="K41" s="118">
        <f t="shared" si="23"/>
        <v>9.9999999999999985E-3</v>
      </c>
      <c r="L41" s="119">
        <v>5.0000000000000001E-3</v>
      </c>
      <c r="N41" s="94">
        <v>0.4</v>
      </c>
      <c r="O41" s="119">
        <f t="shared" si="21"/>
        <v>0.4</v>
      </c>
      <c r="Q41" s="12">
        <v>0.25</v>
      </c>
      <c r="R41" s="94">
        <v>0.1</v>
      </c>
    </row>
    <row r="42" spans="1:27" ht="14.25" customHeight="1">
      <c r="A42" s="2" t="s">
        <v>240</v>
      </c>
      <c r="C42" s="119">
        <f>VLOOKUP(C59,D52:L64,C60+1)</f>
        <v>0.28000000000000003</v>
      </c>
      <c r="D42" s="195" t="s">
        <v>265</v>
      </c>
      <c r="E42" s="145">
        <v>0.4</v>
      </c>
      <c r="F42" s="118">
        <v>0.04</v>
      </c>
      <c r="G42" s="118">
        <v>2.5000000000000001E-2</v>
      </c>
      <c r="H42" s="118">
        <v>0.03</v>
      </c>
      <c r="I42" s="118">
        <v>2.5000000000000001E-2</v>
      </c>
      <c r="J42" s="118">
        <f t="shared" si="22"/>
        <v>1.4999999999999996E-2</v>
      </c>
      <c r="K42" s="119">
        <v>7.4999999999999997E-3</v>
      </c>
      <c r="L42" s="119">
        <v>2.5000000000000001E-3</v>
      </c>
      <c r="N42" s="94">
        <v>0.45</v>
      </c>
      <c r="O42" s="119">
        <f t="shared" si="21"/>
        <v>0.45</v>
      </c>
      <c r="Q42" s="12">
        <v>0.3</v>
      </c>
      <c r="R42" s="94">
        <v>0.12</v>
      </c>
    </row>
    <row r="43" spans="1:27" ht="14.25" customHeight="1">
      <c r="A43" s="2" t="s">
        <v>246</v>
      </c>
      <c r="C43" s="198">
        <f>SUM(C26:AO26)</f>
        <v>4.0490196078431379E-2</v>
      </c>
      <c r="D43" s="195" t="s">
        <v>253</v>
      </c>
      <c r="E43" s="145">
        <v>0.6</v>
      </c>
      <c r="F43" s="118">
        <v>0.03</v>
      </c>
      <c r="G43" s="118">
        <v>0.02</v>
      </c>
      <c r="H43" s="118">
        <v>0.02</v>
      </c>
      <c r="I43" s="118">
        <v>0.02</v>
      </c>
      <c r="J43" s="118">
        <f t="shared" ref="J43" si="24">J42-0.5%</f>
        <v>9.999999999999995E-3</v>
      </c>
      <c r="K43" s="119">
        <v>5.0000000000000001E-3</v>
      </c>
      <c r="L43" s="119">
        <v>2.5000000000000001E-3</v>
      </c>
      <c r="N43" s="94">
        <v>0.5</v>
      </c>
      <c r="O43" s="119">
        <f t="shared" si="21"/>
        <v>0.5</v>
      </c>
      <c r="Q43" s="12">
        <v>0.4</v>
      </c>
      <c r="R43" s="94">
        <v>0.15</v>
      </c>
    </row>
    <row r="44" spans="1:27" ht="14.25" customHeight="1">
      <c r="A44" s="2" t="s">
        <v>285</v>
      </c>
      <c r="C44" s="190">
        <v>0</v>
      </c>
      <c r="D44" s="223"/>
      <c r="E44" s="145">
        <v>0.8</v>
      </c>
      <c r="F44" s="118">
        <v>0.02</v>
      </c>
      <c r="G44" s="118">
        <v>1.4999999999999999E-2</v>
      </c>
      <c r="H44" s="118">
        <v>1.4999999999999999E-2</v>
      </c>
      <c r="I44" s="118">
        <v>1.4999999999999999E-2</v>
      </c>
      <c r="J44" s="119">
        <v>7.4999999999999997E-3</v>
      </c>
      <c r="K44" s="119">
        <v>2.5000000000000001E-3</v>
      </c>
      <c r="L44" s="119">
        <v>2.5000000000000001E-3</v>
      </c>
      <c r="N44" s="94">
        <v>0.55000000000000004</v>
      </c>
      <c r="O44" s="119">
        <f t="shared" si="21"/>
        <v>0.55000000000000004</v>
      </c>
      <c r="Q44" s="12">
        <v>0.5</v>
      </c>
      <c r="R44" s="94">
        <v>0.2</v>
      </c>
    </row>
    <row r="45" spans="1:27" ht="14.25" customHeight="1">
      <c r="A45" s="2" t="s">
        <v>247</v>
      </c>
      <c r="C45" s="165">
        <f>C42+C43+C44</f>
        <v>0.32049019607843143</v>
      </c>
      <c r="E45" s="145">
        <v>1</v>
      </c>
      <c r="F45" s="118">
        <v>0.01</v>
      </c>
      <c r="G45" s="118">
        <v>0.01</v>
      </c>
      <c r="H45" s="118">
        <v>0.01</v>
      </c>
      <c r="I45" s="118">
        <v>0.01</v>
      </c>
      <c r="J45" s="119">
        <v>5.0000000000000001E-3</v>
      </c>
      <c r="K45" s="119">
        <v>2.5000000000000001E-3</v>
      </c>
      <c r="L45" s="119">
        <v>2.5000000000000001E-3</v>
      </c>
      <c r="N45" s="94">
        <v>0.6</v>
      </c>
      <c r="O45" s="119">
        <f t="shared" si="21"/>
        <v>0.6</v>
      </c>
      <c r="Q45" s="12">
        <v>0.75</v>
      </c>
      <c r="R45" s="94">
        <v>0.25</v>
      </c>
    </row>
    <row r="46" spans="1:27" ht="14.25" customHeight="1">
      <c r="E46" s="145">
        <v>1000000</v>
      </c>
      <c r="F46" s="118">
        <v>5.0000000000000001E-3</v>
      </c>
      <c r="G46" s="118">
        <v>5.0000000000000001E-3</v>
      </c>
      <c r="H46" s="118">
        <v>5.0000000000000001E-3</v>
      </c>
      <c r="I46" s="118">
        <v>5.0000000000000001E-3</v>
      </c>
      <c r="J46" s="118">
        <v>5.0000000000000001E-3</v>
      </c>
      <c r="K46" s="119">
        <v>2.5000000000000001E-3</v>
      </c>
      <c r="L46" s="119">
        <v>2.5000000000000001E-3</v>
      </c>
      <c r="N46" s="94">
        <v>0.65</v>
      </c>
      <c r="O46" s="119">
        <f t="shared" si="21"/>
        <v>0.65</v>
      </c>
      <c r="Q46" s="12">
        <v>100000</v>
      </c>
      <c r="R46" s="94">
        <v>0.5</v>
      </c>
    </row>
    <row r="47" spans="1:27" ht="14.25" customHeight="1">
      <c r="A47" s="86" t="s">
        <v>235</v>
      </c>
      <c r="C47" s="2"/>
      <c r="E47" s="193" t="s">
        <v>250</v>
      </c>
      <c r="K47" s="9"/>
      <c r="N47" s="94">
        <v>0.7</v>
      </c>
      <c r="O47" s="119">
        <f t="shared" si="21"/>
        <v>0.7</v>
      </c>
    </row>
    <row r="48" spans="1:27" ht="14.25" customHeight="1">
      <c r="A48" s="2" t="s">
        <v>100</v>
      </c>
      <c r="C48" s="22">
        <v>0.45</v>
      </c>
      <c r="N48" s="94">
        <v>0.75</v>
      </c>
      <c r="O48" s="119">
        <f t="shared" si="21"/>
        <v>0.75</v>
      </c>
      <c r="Q48" s="270" t="s">
        <v>411</v>
      </c>
    </row>
    <row r="49" spans="1:18" ht="14.25" customHeight="1">
      <c r="A49" s="2" t="s">
        <v>103</v>
      </c>
      <c r="C49" s="22">
        <v>0.6</v>
      </c>
      <c r="E49" s="287" t="s">
        <v>326</v>
      </c>
      <c r="F49" s="287"/>
      <c r="G49" s="287"/>
      <c r="H49" s="287"/>
      <c r="I49" s="287"/>
      <c r="J49" s="287"/>
      <c r="K49" s="287"/>
      <c r="L49" s="287"/>
      <c r="N49" s="94">
        <v>10000</v>
      </c>
      <c r="O49" s="119">
        <v>0.8</v>
      </c>
      <c r="Q49" s="271" t="s">
        <v>412</v>
      </c>
      <c r="R49" s="272" t="s">
        <v>413</v>
      </c>
    </row>
    <row r="50" spans="1:18" ht="14.25" customHeight="1">
      <c r="A50" s="2" t="s">
        <v>107</v>
      </c>
      <c r="C50" s="22">
        <v>0.75</v>
      </c>
      <c r="E50" s="177">
        <v>0</v>
      </c>
      <c r="F50" s="202">
        <v>10</v>
      </c>
      <c r="G50" s="177">
        <v>15</v>
      </c>
      <c r="H50" s="202">
        <v>20</v>
      </c>
      <c r="I50" s="177">
        <v>25</v>
      </c>
      <c r="J50" s="202">
        <v>30</v>
      </c>
      <c r="K50" s="177">
        <v>35</v>
      </c>
      <c r="L50" s="177">
        <v>40</v>
      </c>
      <c r="N50" s="195" t="s">
        <v>251</v>
      </c>
      <c r="O50" s="197">
        <f>VLOOKUP(F18,N33:O49,2)</f>
        <v>0</v>
      </c>
      <c r="Q50" s="271" t="s">
        <v>414</v>
      </c>
      <c r="R50" s="272" t="s">
        <v>415</v>
      </c>
    </row>
    <row r="51" spans="1:18" ht="14.25" customHeight="1">
      <c r="D51" s="196" t="s">
        <v>97</v>
      </c>
      <c r="E51">
        <v>1</v>
      </c>
      <c r="F51">
        <v>2</v>
      </c>
      <c r="G51">
        <v>3</v>
      </c>
      <c r="H51">
        <v>4</v>
      </c>
      <c r="I51">
        <v>5</v>
      </c>
      <c r="J51">
        <v>6</v>
      </c>
      <c r="K51">
        <v>7</v>
      </c>
      <c r="L51">
        <v>8</v>
      </c>
      <c r="Q51">
        <v>1</v>
      </c>
      <c r="R51" s="94">
        <v>1</v>
      </c>
    </row>
    <row r="52" spans="1:18" ht="14.25" customHeight="1">
      <c r="A52" s="117" t="s">
        <v>168</v>
      </c>
      <c r="C52" s="49" t="s">
        <v>63</v>
      </c>
      <c r="D52">
        <v>0</v>
      </c>
      <c r="E52" s="94">
        <f>F52</f>
        <v>0.43</v>
      </c>
      <c r="F52" s="94">
        <f>F53</f>
        <v>0.43</v>
      </c>
      <c r="G52" s="94">
        <f>(F52+H52)/2</f>
        <v>0.4</v>
      </c>
      <c r="H52" s="94">
        <f>H53</f>
        <v>0.37</v>
      </c>
      <c r="I52" s="94">
        <f>(H52+J52)/2</f>
        <v>0.36</v>
      </c>
      <c r="J52" s="94">
        <f>J53</f>
        <v>0.35</v>
      </c>
      <c r="K52" s="94">
        <f>J52</f>
        <v>0.35</v>
      </c>
      <c r="L52" s="94">
        <f t="shared" ref="L52:L64" si="25">K52</f>
        <v>0.35</v>
      </c>
      <c r="N52" s="270" t="s">
        <v>421</v>
      </c>
      <c r="Q52">
        <v>2</v>
      </c>
      <c r="R52" s="94">
        <v>1</v>
      </c>
    </row>
    <row r="53" spans="1:18" ht="14.25" customHeight="1">
      <c r="A53" s="115" t="s">
        <v>169</v>
      </c>
      <c r="C53" s="118">
        <v>0.02</v>
      </c>
      <c r="D53">
        <v>25</v>
      </c>
      <c r="E53" s="94">
        <f t="shared" ref="E53:E64" si="26">F53</f>
        <v>0.43</v>
      </c>
      <c r="F53" s="235">
        <v>0.43</v>
      </c>
      <c r="G53" s="94">
        <f t="shared" ref="G53:I64" si="27">(F53+H53)/2</f>
        <v>0.4</v>
      </c>
      <c r="H53" s="235">
        <v>0.37</v>
      </c>
      <c r="I53" s="94">
        <f t="shared" si="27"/>
        <v>0.36</v>
      </c>
      <c r="J53" s="235">
        <v>0.35</v>
      </c>
      <c r="K53" s="94">
        <f t="shared" ref="K53" si="28">J53</f>
        <v>0.35</v>
      </c>
      <c r="L53" s="94">
        <f t="shared" si="25"/>
        <v>0.35</v>
      </c>
      <c r="N53" s="270" t="s">
        <v>422</v>
      </c>
      <c r="O53" s="94">
        <v>1</v>
      </c>
      <c r="Q53">
        <v>3</v>
      </c>
      <c r="R53" s="94">
        <v>1</v>
      </c>
    </row>
    <row r="54" spans="1:18" ht="14.25" customHeight="1">
      <c r="A54" s="20" t="s">
        <v>44</v>
      </c>
      <c r="C54" s="119">
        <v>2E-3</v>
      </c>
      <c r="D54">
        <v>30</v>
      </c>
      <c r="E54" s="94">
        <f t="shared" si="26"/>
        <v>0.40500000000000003</v>
      </c>
      <c r="F54" s="94">
        <f>(F53+F55)/2</f>
        <v>0.40500000000000003</v>
      </c>
      <c r="G54" s="94">
        <f t="shared" si="27"/>
        <v>0.3725</v>
      </c>
      <c r="H54" s="94">
        <f>(H53+H55)/2</f>
        <v>0.33999999999999997</v>
      </c>
      <c r="I54" s="94">
        <f t="shared" si="27"/>
        <v>0.32750000000000001</v>
      </c>
      <c r="J54" s="94">
        <f>(J53+J55)/2</f>
        <v>0.315</v>
      </c>
      <c r="K54" s="94">
        <f t="shared" ref="K54" si="29">J54</f>
        <v>0.315</v>
      </c>
      <c r="L54" s="94">
        <f t="shared" si="25"/>
        <v>0.315</v>
      </c>
      <c r="Q54">
        <v>4</v>
      </c>
      <c r="R54" s="94">
        <v>1</v>
      </c>
    </row>
    <row r="55" spans="1:18" ht="14.25" customHeight="1">
      <c r="A55" s="20" t="s">
        <v>66</v>
      </c>
      <c r="C55" s="118">
        <v>0.08</v>
      </c>
      <c r="D55">
        <v>35</v>
      </c>
      <c r="E55" s="94">
        <f t="shared" si="26"/>
        <v>0.38</v>
      </c>
      <c r="F55" s="235">
        <v>0.38</v>
      </c>
      <c r="G55" s="94">
        <f t="shared" si="27"/>
        <v>0.34499999999999997</v>
      </c>
      <c r="H55" s="235">
        <v>0.31</v>
      </c>
      <c r="I55" s="94">
        <f t="shared" si="27"/>
        <v>0.29500000000000004</v>
      </c>
      <c r="J55" s="235">
        <v>0.28000000000000003</v>
      </c>
      <c r="K55" s="94">
        <f t="shared" ref="K55" si="30">J55</f>
        <v>0.28000000000000003</v>
      </c>
      <c r="L55" s="94">
        <f t="shared" si="25"/>
        <v>0.28000000000000003</v>
      </c>
      <c r="Q55">
        <v>5</v>
      </c>
      <c r="R55" s="94">
        <v>1</v>
      </c>
    </row>
    <row r="56" spans="1:18" ht="14.25" customHeight="1">
      <c r="D56">
        <v>40</v>
      </c>
      <c r="E56" s="94">
        <f t="shared" si="26"/>
        <v>0.31</v>
      </c>
      <c r="F56" s="94">
        <f>(F55+F57)/2</f>
        <v>0.31</v>
      </c>
      <c r="G56" s="94">
        <f t="shared" si="27"/>
        <v>0.28500000000000003</v>
      </c>
      <c r="H56" s="94">
        <f>(H55+H57)/2</f>
        <v>0.26</v>
      </c>
      <c r="I56" s="94">
        <f t="shared" si="27"/>
        <v>0.25750000000000001</v>
      </c>
      <c r="J56" s="94">
        <f>(J55+J57)/2</f>
        <v>0.255</v>
      </c>
      <c r="K56" s="94">
        <f t="shared" ref="K56" si="31">J56</f>
        <v>0.255</v>
      </c>
      <c r="L56" s="94">
        <f t="shared" si="25"/>
        <v>0.255</v>
      </c>
      <c r="Q56">
        <v>6</v>
      </c>
      <c r="R56" s="94">
        <f>R55+20%</f>
        <v>1.2</v>
      </c>
    </row>
    <row r="57" spans="1:18" ht="14.25" customHeight="1">
      <c r="A57" s="262" t="s">
        <v>340</v>
      </c>
      <c r="C57" s="118">
        <v>7.0000000000000007E-2</v>
      </c>
      <c r="D57">
        <v>45</v>
      </c>
      <c r="E57" s="94">
        <f t="shared" si="26"/>
        <v>0.24</v>
      </c>
      <c r="F57" s="235">
        <v>0.24</v>
      </c>
      <c r="G57" s="94">
        <f t="shared" si="27"/>
        <v>0.22499999999999998</v>
      </c>
      <c r="H57" s="235">
        <v>0.21</v>
      </c>
      <c r="I57" s="94">
        <f t="shared" si="27"/>
        <v>0.22</v>
      </c>
      <c r="J57" s="235">
        <v>0.23</v>
      </c>
      <c r="K57" s="94">
        <f t="shared" ref="K57" si="32">J57</f>
        <v>0.23</v>
      </c>
      <c r="L57" s="94">
        <f t="shared" si="25"/>
        <v>0.23</v>
      </c>
      <c r="Q57">
        <v>7</v>
      </c>
      <c r="R57" s="94">
        <f t="shared" ref="R57:R60" si="33">R56+20%</f>
        <v>1.4</v>
      </c>
    </row>
    <row r="58" spans="1:18" ht="14.25" customHeight="1" thickBot="1">
      <c r="D58">
        <v>50</v>
      </c>
      <c r="E58" s="94">
        <f t="shared" si="26"/>
        <v>0.2</v>
      </c>
      <c r="F58" s="94">
        <f>(F57+F59)/2</f>
        <v>0.2</v>
      </c>
      <c r="G58" s="94">
        <f t="shared" si="27"/>
        <v>0.19750000000000001</v>
      </c>
      <c r="H58" s="94">
        <f>(H57+H59)/2</f>
        <v>0.19500000000000001</v>
      </c>
      <c r="I58" s="94">
        <f t="shared" si="27"/>
        <v>0.20500000000000002</v>
      </c>
      <c r="J58" s="94">
        <f>(J57+J59)/2</f>
        <v>0.21500000000000002</v>
      </c>
      <c r="K58" s="94">
        <f t="shared" ref="K58" si="34">J58</f>
        <v>0.21500000000000002</v>
      </c>
      <c r="L58" s="94">
        <f t="shared" si="25"/>
        <v>0.21500000000000002</v>
      </c>
      <c r="Q58">
        <v>8</v>
      </c>
      <c r="R58" s="94">
        <f t="shared" si="33"/>
        <v>1.5999999999999999</v>
      </c>
    </row>
    <row r="59" spans="1:18" ht="14.25" customHeight="1">
      <c r="A59" s="207" t="s">
        <v>166</v>
      </c>
      <c r="B59" s="194"/>
      <c r="C59" s="108">
        <f>age</f>
        <v>35</v>
      </c>
      <c r="D59">
        <v>55</v>
      </c>
      <c r="E59" s="94">
        <f t="shared" si="26"/>
        <v>0.16</v>
      </c>
      <c r="F59" s="235">
        <v>0.16</v>
      </c>
      <c r="G59" s="94">
        <f t="shared" si="27"/>
        <v>0.16999999999999998</v>
      </c>
      <c r="H59" s="235">
        <v>0.18</v>
      </c>
      <c r="I59" s="94">
        <f t="shared" si="27"/>
        <v>0.19</v>
      </c>
      <c r="J59" s="235">
        <v>0.2</v>
      </c>
      <c r="K59" s="94">
        <f t="shared" ref="K59" si="35">J59</f>
        <v>0.2</v>
      </c>
      <c r="L59" s="94">
        <f t="shared" si="25"/>
        <v>0.2</v>
      </c>
      <c r="Q59">
        <v>9</v>
      </c>
      <c r="R59" s="94">
        <f t="shared" si="33"/>
        <v>1.7999999999999998</v>
      </c>
    </row>
    <row r="60" spans="1:18" ht="14.25" customHeight="1" thickBot="1">
      <c r="A60" s="208" t="s">
        <v>266</v>
      </c>
      <c r="B60" s="209"/>
      <c r="C60" s="210">
        <f>HLOOKUP(B8,E50:L51,2)</f>
        <v>6</v>
      </c>
      <c r="D60">
        <v>60</v>
      </c>
      <c r="E60" s="94">
        <f t="shared" si="26"/>
        <v>0.14000000000000001</v>
      </c>
      <c r="F60" s="94">
        <f>(F59+F61)/2</f>
        <v>0.14000000000000001</v>
      </c>
      <c r="G60" s="94">
        <f t="shared" si="27"/>
        <v>0.14750000000000002</v>
      </c>
      <c r="H60" s="94">
        <f>(H59+H61)/2</f>
        <v>0.155</v>
      </c>
      <c r="I60" s="94">
        <f t="shared" si="27"/>
        <v>0.16250000000000001</v>
      </c>
      <c r="J60" s="94">
        <f>(J59+J61)/2</f>
        <v>0.17</v>
      </c>
      <c r="K60" s="94">
        <f t="shared" ref="K60" si="36">J60</f>
        <v>0.17</v>
      </c>
      <c r="L60" s="94">
        <f t="shared" si="25"/>
        <v>0.17</v>
      </c>
      <c r="Q60">
        <v>10</v>
      </c>
      <c r="R60" s="94">
        <f t="shared" si="33"/>
        <v>1.9999999999999998</v>
      </c>
    </row>
    <row r="61" spans="1:18" ht="14.25" customHeight="1">
      <c r="D61">
        <v>65</v>
      </c>
      <c r="E61" s="94">
        <f t="shared" si="26"/>
        <v>0.12</v>
      </c>
      <c r="F61" s="235">
        <v>0.12</v>
      </c>
      <c r="G61" s="94">
        <f t="shared" si="27"/>
        <v>0.125</v>
      </c>
      <c r="H61" s="235">
        <v>0.13</v>
      </c>
      <c r="I61" s="94">
        <f t="shared" si="27"/>
        <v>0.13500000000000001</v>
      </c>
      <c r="J61" s="235">
        <v>0.14000000000000001</v>
      </c>
      <c r="K61" s="94">
        <f t="shared" ref="K61" si="37">J61</f>
        <v>0.14000000000000001</v>
      </c>
      <c r="L61" s="94">
        <f t="shared" si="25"/>
        <v>0.14000000000000001</v>
      </c>
      <c r="Q61" s="270">
        <v>40</v>
      </c>
      <c r="R61" s="94">
        <v>2.25</v>
      </c>
    </row>
    <row r="62" spans="1:18" ht="14.25" customHeight="1">
      <c r="A62" s="267" t="s">
        <v>406</v>
      </c>
      <c r="C62" s="268">
        <v>25000</v>
      </c>
      <c r="D62">
        <v>75</v>
      </c>
      <c r="E62" s="94">
        <f t="shared" si="26"/>
        <v>0.11749999999999999</v>
      </c>
      <c r="F62" s="94">
        <f>(F61+F63)/2</f>
        <v>0.11749999999999999</v>
      </c>
      <c r="G62" s="94">
        <f t="shared" si="27"/>
        <v>0.12</v>
      </c>
      <c r="H62" s="94">
        <f>(H61+H63)/2</f>
        <v>0.1225</v>
      </c>
      <c r="I62" s="94">
        <f t="shared" si="27"/>
        <v>0.125</v>
      </c>
      <c r="J62" s="94">
        <f>(J61+J63)/2</f>
        <v>0.1275</v>
      </c>
      <c r="K62" s="94">
        <f t="shared" ref="K62" si="38">J62</f>
        <v>0.1275</v>
      </c>
      <c r="L62" s="94">
        <f t="shared" si="25"/>
        <v>0.1275</v>
      </c>
    </row>
    <row r="63" spans="1:18" ht="14.25" customHeight="1">
      <c r="D63">
        <v>75</v>
      </c>
      <c r="E63" s="94">
        <f t="shared" si="26"/>
        <v>0.115</v>
      </c>
      <c r="F63" s="236">
        <v>0.115</v>
      </c>
      <c r="G63" s="94">
        <f t="shared" si="27"/>
        <v>0.115</v>
      </c>
      <c r="H63" s="236">
        <v>0.115</v>
      </c>
      <c r="I63" s="94">
        <f t="shared" si="27"/>
        <v>0.115</v>
      </c>
      <c r="J63" s="236">
        <v>0.115</v>
      </c>
      <c r="K63" s="94">
        <f t="shared" ref="K63" si="39">J63</f>
        <v>0.115</v>
      </c>
      <c r="L63" s="94">
        <f t="shared" si="25"/>
        <v>0.115</v>
      </c>
    </row>
    <row r="64" spans="1:18" ht="14.25" customHeight="1">
      <c r="D64">
        <v>90</v>
      </c>
      <c r="E64" s="94">
        <f t="shared" si="26"/>
        <v>0.115</v>
      </c>
      <c r="F64" s="94">
        <f>F63</f>
        <v>0.115</v>
      </c>
      <c r="G64" s="94">
        <f t="shared" si="27"/>
        <v>0.115</v>
      </c>
      <c r="H64" s="94">
        <f>H63</f>
        <v>0.115</v>
      </c>
      <c r="I64" s="94">
        <f t="shared" si="27"/>
        <v>0.115</v>
      </c>
      <c r="J64" s="94">
        <f>J63</f>
        <v>0.115</v>
      </c>
      <c r="K64" s="94">
        <f t="shared" ref="K64" si="40">J64</f>
        <v>0.115</v>
      </c>
      <c r="L64" s="94">
        <f t="shared" si="25"/>
        <v>0.115</v>
      </c>
    </row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mergeCells count="4">
    <mergeCell ref="Q31:R31"/>
    <mergeCell ref="A40:B40"/>
    <mergeCell ref="F30:L30"/>
    <mergeCell ref="E49:L49"/>
  </mergeCells>
  <conditionalFormatting sqref="R33 A50">
    <cfRule type="cellIs" dxfId="15" priority="4" operator="lessThan">
      <formula>-0.1</formula>
    </cfRule>
  </conditionalFormatting>
  <conditionalFormatting sqref="R35:R44">
    <cfRule type="cellIs" dxfId="14" priority="1" operator="lessThan">
      <formula>-0.1</formula>
    </cfRule>
  </conditionalFormatting>
  <pageMargins left="0.7" right="0.7" top="0.75" bottom="0.75" header="0" footer="0"/>
  <pageSetup scale="23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P688"/>
  <sheetViews>
    <sheetView workbookViewId="0">
      <selection activeCell="M26" sqref="M26"/>
    </sheetView>
  </sheetViews>
  <sheetFormatPr baseColWidth="10" defaultColWidth="14.33203125" defaultRowHeight="15" customHeight="1"/>
  <cols>
    <col min="1" max="1" width="38" customWidth="1"/>
    <col min="2" max="2" width="14.1640625" customWidth="1"/>
    <col min="3" max="5" width="11.6640625" customWidth="1"/>
    <col min="6" max="6" width="14.1640625" customWidth="1"/>
    <col min="7" max="13" width="11.6640625" customWidth="1"/>
    <col min="14" max="14" width="14.1640625" customWidth="1"/>
    <col min="15" max="19" width="11.6640625" customWidth="1"/>
    <col min="20" max="20" width="14.1640625" bestFit="1" customWidth="1"/>
    <col min="21" max="41" width="11.6640625" customWidth="1"/>
  </cols>
  <sheetData>
    <row r="1" spans="1:16" ht="15" customHeight="1">
      <c r="C1" s="288" t="s">
        <v>219</v>
      </c>
      <c r="D1" s="289"/>
      <c r="E1" s="289"/>
      <c r="F1" s="289"/>
      <c r="G1" s="289"/>
      <c r="J1" s="2" t="s">
        <v>13</v>
      </c>
      <c r="M1" s="106">
        <f>Inputs!B6</f>
        <v>65</v>
      </c>
    </row>
    <row r="2" spans="1:16" ht="15" customHeight="1" thickBot="1">
      <c r="C2" s="170" t="s">
        <v>220</v>
      </c>
      <c r="D2" s="171" t="s">
        <v>225</v>
      </c>
      <c r="E2" s="171" t="s">
        <v>226</v>
      </c>
      <c r="F2" s="171" t="s">
        <v>227</v>
      </c>
      <c r="G2" s="171" t="s">
        <v>228</v>
      </c>
      <c r="H2" s="171" t="s">
        <v>230</v>
      </c>
      <c r="J2" s="2" t="s">
        <v>353</v>
      </c>
      <c r="M2" s="106">
        <f>age+BasePricing!M4-1</f>
        <v>65</v>
      </c>
      <c r="N2" s="180" t="s">
        <v>241</v>
      </c>
    </row>
    <row r="3" spans="1:16" ht="15" customHeight="1">
      <c r="A3" s="3" t="s">
        <v>14</v>
      </c>
      <c r="C3" s="13">
        <f>NPV(Assms!C40,$B46:$AO46)</f>
        <v>519.71194722452083</v>
      </c>
      <c r="D3" s="13">
        <f>NPV(Assms!$C$40,$B56:$AO56)</f>
        <v>519.71194722452083</v>
      </c>
      <c r="E3" s="13">
        <f>NPV(Assms!$C$40,$B66:$AO66)</f>
        <v>519.71194722452083</v>
      </c>
      <c r="F3" s="13">
        <f>NPV(Assms!$C$40,$B76:$AO76)</f>
        <v>519.71194722452083</v>
      </c>
      <c r="G3" s="13">
        <f>NPV(Assms!$C$40,$B86:$AO86)</f>
        <v>519.71194722452083</v>
      </c>
      <c r="H3" s="13">
        <f>NPV(Assms!$C$40,DynPricing!$B$26:$AO$26)</f>
        <v>519.71194722452128</v>
      </c>
      <c r="J3" s="2" t="s">
        <v>16</v>
      </c>
      <c r="M3" s="106">
        <f>MIN(M1,M2)</f>
        <v>65</v>
      </c>
      <c r="N3" s="222" t="s">
        <v>284</v>
      </c>
    </row>
    <row r="4" spans="1:16" ht="15" customHeight="1">
      <c r="A4" s="175" t="s">
        <v>17</v>
      </c>
      <c r="C4" s="221">
        <f>NPV(Assms!$C$40,$C$43:$AO$43)+$B$43</f>
        <v>8.6398676021738758</v>
      </c>
      <c r="D4" s="221">
        <f>NPV(Assms!$C$40,$C$53:$AO$53)+$B$53</f>
        <v>8.6398676021738758</v>
      </c>
      <c r="E4" s="221">
        <f>NPV(Assms!$C$40,$C$63:$AO$63)+$B$63</f>
        <v>8.6398676021738758</v>
      </c>
      <c r="F4" s="221">
        <f>NPV(Assms!$C$40,$C$73:$AO$73)+$B$73</f>
        <v>8.6398676021738758</v>
      </c>
      <c r="G4" s="221">
        <f>NPV(Assms!$C$40,$C$83:$AO$83)+$B$83</f>
        <v>8.6398676021738758</v>
      </c>
      <c r="H4" s="258">
        <f>NPV(Assms!$C$40,DynPricing!$C$22:$AO$22)+DynPricing!$B$22</f>
        <v>8.6398676021738829</v>
      </c>
      <c r="J4" s="179" t="s">
        <v>21</v>
      </c>
      <c r="K4" s="106"/>
      <c r="L4" s="106"/>
      <c r="M4" s="260">
        <f>Assms!B8</f>
        <v>31</v>
      </c>
    </row>
    <row r="5" spans="1:16" ht="15" customHeight="1">
      <c r="A5" s="3" t="s">
        <v>323</v>
      </c>
      <c r="C5" s="162">
        <f t="shared" ref="C5:H5" si="0">(C3/C4)</f>
        <v>60.152767513909147</v>
      </c>
      <c r="D5" s="162">
        <f t="shared" si="0"/>
        <v>60.152767513909147</v>
      </c>
      <c r="E5" s="162">
        <f t="shared" si="0"/>
        <v>60.152767513909147</v>
      </c>
      <c r="F5" s="162">
        <f t="shared" si="0"/>
        <v>60.152767513909147</v>
      </c>
      <c r="G5" s="162">
        <f t="shared" si="0"/>
        <v>60.152767513909147</v>
      </c>
      <c r="H5" s="162">
        <f t="shared" si="0"/>
        <v>60.152767513909147</v>
      </c>
    </row>
    <row r="6" spans="1:16" ht="15" customHeight="1" thickBot="1">
      <c r="A6" s="227" t="s">
        <v>312</v>
      </c>
      <c r="C6" s="230">
        <f>C5/(1-Assms!$C$32)</f>
        <v>64.680395176246392</v>
      </c>
      <c r="D6" s="230">
        <f>D5/(1-Assms!$C$32)</f>
        <v>64.680395176246392</v>
      </c>
      <c r="E6" s="230">
        <f>E5/(1-Assms!$C$32)</f>
        <v>64.680395176246392</v>
      </c>
      <c r="F6" s="230">
        <f>F5/(1-Assms!$C$32)</f>
        <v>64.680395176246392</v>
      </c>
      <c r="G6" s="230">
        <f>G5/(1-Assms!$C$32)</f>
        <v>64.680395176246392</v>
      </c>
      <c r="H6" s="230">
        <f>H5/(1-Assms!$C$32)</f>
        <v>64.680395176246392</v>
      </c>
      <c r="J6" s="246" t="s">
        <v>166</v>
      </c>
      <c r="K6">
        <f>age</f>
        <v>35</v>
      </c>
    </row>
    <row r="7" spans="1:16" ht="15" customHeight="1" thickTop="1">
      <c r="A7" s="261" t="s">
        <v>310</v>
      </c>
      <c r="B7" s="168"/>
      <c r="C7" s="168">
        <f>Assms!$C$31+C29</f>
        <v>1.6731701021898739</v>
      </c>
      <c r="D7" s="168">
        <f>Assms!$C$31+D29</f>
        <v>1.6731701021898739</v>
      </c>
      <c r="E7" s="168">
        <f>Assms!$C$31+E29</f>
        <v>1.6731701021898739</v>
      </c>
      <c r="F7" s="168">
        <f>Assms!$C$31+F29</f>
        <v>1.6731701021898739</v>
      </c>
      <c r="G7" s="168">
        <f>Assms!$C$31+G29</f>
        <v>1.6766046793588822</v>
      </c>
      <c r="H7" s="168">
        <f>Assms!$C$31+H29</f>
        <v>1.6731701021898739</v>
      </c>
      <c r="J7" s="2"/>
      <c r="M7" s="106"/>
      <c r="N7" s="180"/>
      <c r="O7" s="252"/>
      <c r="P7" s="290" t="s">
        <v>347</v>
      </c>
    </row>
    <row r="8" spans="1:16" ht="15" customHeight="1">
      <c r="A8" s="3" t="s">
        <v>311</v>
      </c>
      <c r="C8" s="162">
        <f>C6*C7/C4</f>
        <v>12.525805763446197</v>
      </c>
      <c r="D8" s="162">
        <f t="shared" ref="D8:H8" si="1">D6*D7/D4</f>
        <v>12.525805763446197</v>
      </c>
      <c r="E8" s="162">
        <f t="shared" si="1"/>
        <v>12.525805763446197</v>
      </c>
      <c r="F8" s="162">
        <f t="shared" si="1"/>
        <v>12.525805763446197</v>
      </c>
      <c r="G8" s="162">
        <f t="shared" si="1"/>
        <v>12.551517940852582</v>
      </c>
      <c r="H8" s="162">
        <f t="shared" si="1"/>
        <v>12.525805763446186</v>
      </c>
      <c r="K8" s="240" t="s">
        <v>329</v>
      </c>
      <c r="L8" s="247" t="s">
        <v>342</v>
      </c>
      <c r="M8" s="247" t="s">
        <v>343</v>
      </c>
      <c r="O8" s="253" t="s">
        <v>48</v>
      </c>
      <c r="P8" s="291"/>
    </row>
    <row r="9" spans="1:16" ht="15" customHeight="1">
      <c r="A9" s="3" t="s">
        <v>313</v>
      </c>
      <c r="C9" s="162">
        <f>C8*C7/C4</f>
        <v>2.4257088967384868</v>
      </c>
      <c r="D9" s="162">
        <f t="shared" ref="D9:H9" si="2">D8*D7/D4</f>
        <v>2.4257088967384868</v>
      </c>
      <c r="E9" s="162">
        <f t="shared" si="2"/>
        <v>2.4257088967384868</v>
      </c>
      <c r="F9" s="162">
        <f t="shared" si="2"/>
        <v>2.4257088967384868</v>
      </c>
      <c r="G9" s="162">
        <f t="shared" si="2"/>
        <v>2.4356777999000285</v>
      </c>
      <c r="H9" s="162">
        <f t="shared" si="2"/>
        <v>2.4257088967384828</v>
      </c>
      <c r="J9" s="239" t="s">
        <v>64</v>
      </c>
      <c r="K9" s="88">
        <f>J25</f>
        <v>441.09020272609297</v>
      </c>
      <c r="L9" s="88">
        <f>K9*(1+L19)</f>
        <v>452.13780165692054</v>
      </c>
      <c r="M9" s="88">
        <f>L9*(1+M19)</f>
        <v>445.33670789166644</v>
      </c>
      <c r="O9" s="254">
        <v>0</v>
      </c>
      <c r="P9" s="255">
        <v>0.05</v>
      </c>
    </row>
    <row r="10" spans="1:16" ht="15" customHeight="1">
      <c r="A10" s="3" t="s">
        <v>314</v>
      </c>
      <c r="C10" s="162">
        <f>C9*C7/C4</f>
        <v>0.46975530060410081</v>
      </c>
      <c r="D10" s="162">
        <f t="shared" ref="D10:H10" si="3">D9*D7/D4</f>
        <v>0.46975530060410081</v>
      </c>
      <c r="E10" s="162">
        <f t="shared" si="3"/>
        <v>0.46975530060410081</v>
      </c>
      <c r="F10" s="162">
        <f t="shared" si="3"/>
        <v>0.46975530060410081</v>
      </c>
      <c r="G10" s="162">
        <f t="shared" si="3"/>
        <v>0.47265409433999239</v>
      </c>
      <c r="H10" s="162">
        <f t="shared" si="3"/>
        <v>0.46975530060409959</v>
      </c>
      <c r="J10" s="195" t="s">
        <v>259</v>
      </c>
      <c r="K10" s="89">
        <f>NPV(Assms!C40,C143:AO143)+B143</f>
        <v>3810.9609521694797</v>
      </c>
      <c r="L10" s="89">
        <f>Alt1Prem!E1</f>
        <v>3906.4107442537484</v>
      </c>
      <c r="M10" s="89">
        <f>Alt2Prem!E1</f>
        <v>3847.6501945719829</v>
      </c>
      <c r="O10" s="254">
        <v>25</v>
      </c>
      <c r="P10" s="255">
        <v>0.05</v>
      </c>
    </row>
    <row r="11" spans="1:16" ht="15" customHeight="1">
      <c r="A11" s="3" t="s">
        <v>315</v>
      </c>
      <c r="C11" s="82">
        <f>C10*C7/C4</f>
        <v>9.0971362121132257E-2</v>
      </c>
      <c r="D11" s="82">
        <f t="shared" ref="D11:H11" si="4">D10*D7/D4</f>
        <v>9.0971362121132257E-2</v>
      </c>
      <c r="E11" s="82">
        <f t="shared" si="4"/>
        <v>9.0971362121132257E-2</v>
      </c>
      <c r="F11" s="82">
        <f t="shared" si="4"/>
        <v>9.0971362121132257E-2</v>
      </c>
      <c r="G11" s="82">
        <f t="shared" si="4"/>
        <v>9.1720626145842393E-2</v>
      </c>
      <c r="H11" s="82">
        <f t="shared" si="4"/>
        <v>9.0971362121131952E-2</v>
      </c>
      <c r="J11" s="195" t="s">
        <v>258</v>
      </c>
      <c r="K11" s="93">
        <f>NPV(Assms!C40,B154:AO154)</f>
        <v>25.374295908039763</v>
      </c>
      <c r="L11" s="89">
        <f>Alt1Prem!E2</f>
        <v>72.449195417650429</v>
      </c>
      <c r="M11" s="89">
        <f>Alt2Prem!E2</f>
        <v>42.999472007054393</v>
      </c>
      <c r="O11" s="254">
        <v>30</v>
      </c>
      <c r="P11" s="255">
        <v>5.5E-2</v>
      </c>
    </row>
    <row r="12" spans="1:16" ht="15" customHeight="1">
      <c r="A12" s="3" t="s">
        <v>316</v>
      </c>
      <c r="C12" s="82">
        <f>C11*C7/C4</f>
        <v>1.7617233303235946E-2</v>
      </c>
      <c r="D12" s="82">
        <f t="shared" ref="D12:H12" si="5">D11*D7/D4</f>
        <v>1.7617233303235946E-2</v>
      </c>
      <c r="E12" s="82">
        <f t="shared" si="5"/>
        <v>1.7617233303235946E-2</v>
      </c>
      <c r="F12" s="82">
        <f t="shared" si="5"/>
        <v>1.7617233303235946E-2</v>
      </c>
      <c r="G12" s="82">
        <f t="shared" si="5"/>
        <v>1.779879485087869E-2</v>
      </c>
      <c r="H12" s="82">
        <f t="shared" si="5"/>
        <v>1.761723330323587E-2</v>
      </c>
      <c r="J12" s="195" t="s">
        <v>65</v>
      </c>
      <c r="K12" s="84">
        <f>K11/K10</f>
        <v>6.6582408548675484E-3</v>
      </c>
      <c r="L12" s="84">
        <f>Alt1Prem!E3</f>
        <v>1.854623083970925E-2</v>
      </c>
      <c r="M12" s="84">
        <f>Alt2Prem!E3</f>
        <v>1.1175514881190415E-2</v>
      </c>
      <c r="O12" s="254">
        <v>35</v>
      </c>
      <c r="P12" s="255">
        <v>0.06</v>
      </c>
    </row>
    <row r="13" spans="1:16" ht="15" customHeight="1">
      <c r="A13" s="3" t="s">
        <v>19</v>
      </c>
      <c r="C13" s="162">
        <f>C6+SUM(C8:C12)</f>
        <v>80.210253732459549</v>
      </c>
      <c r="D13" s="162">
        <f t="shared" ref="D13:H13" si="6">D6+SUM(D8:D12)</f>
        <v>80.210253732459549</v>
      </c>
      <c r="E13" s="162">
        <f t="shared" si="6"/>
        <v>80.210253732459549</v>
      </c>
      <c r="F13" s="162">
        <f t="shared" si="6"/>
        <v>80.210253732459549</v>
      </c>
      <c r="G13" s="162">
        <f t="shared" si="6"/>
        <v>80.249764432335724</v>
      </c>
      <c r="H13" s="162">
        <f t="shared" si="6"/>
        <v>80.210253732459535</v>
      </c>
      <c r="J13" s="2" t="s">
        <v>73</v>
      </c>
      <c r="K13" s="52">
        <f>B154/J25</f>
        <v>-1.5512304469772489</v>
      </c>
      <c r="L13" s="87">
        <f>Alt1Prem!E5</f>
        <v>-1.5256412929009604</v>
      </c>
      <c r="M13" s="87">
        <f>Alt2Prem!E5</f>
        <v>-1.5415734667529537</v>
      </c>
      <c r="O13" s="254">
        <v>40</v>
      </c>
      <c r="P13" s="255">
        <v>0.06</v>
      </c>
    </row>
    <row r="14" spans="1:16" ht="15" customHeight="1" thickBot="1">
      <c r="A14" s="228" t="s">
        <v>317</v>
      </c>
      <c r="C14" s="229">
        <f>C13/(1-Assms!$C$45)</f>
        <v>118.04134873338442</v>
      </c>
      <c r="D14" s="229">
        <f>D13/(1-Assms!$C$45)</f>
        <v>118.04134873338442</v>
      </c>
      <c r="E14" s="229">
        <f>E13/(1-Assms!$C$45)</f>
        <v>118.04134873338442</v>
      </c>
      <c r="F14" s="229">
        <f>F13/(1-Assms!$C$45)</f>
        <v>118.04134873338442</v>
      </c>
      <c r="G14" s="229">
        <f>G13/(1-Assms!$C$45)</f>
        <v>118.09949461979865</v>
      </c>
      <c r="H14" s="229">
        <f>H13/(1-Assms!$C$45)</f>
        <v>118.04134873338441</v>
      </c>
      <c r="J14" s="246" t="s">
        <v>351</v>
      </c>
      <c r="K14" s="23">
        <f>IRR(B162:AO162,8%)</f>
        <v>6.5825646370988089E-2</v>
      </c>
      <c r="L14" s="85">
        <f>Alt1Prem!E4</f>
        <v>7.2507013621485372E-2</v>
      </c>
      <c r="M14" s="84">
        <f>Alt2Prem!E4</f>
        <v>6.8323886617942087E-2</v>
      </c>
      <c r="O14" s="254">
        <v>45</v>
      </c>
      <c r="P14" s="255">
        <v>0.06</v>
      </c>
    </row>
    <row r="15" spans="1:16" ht="15" customHeight="1" thickTop="1">
      <c r="A15" s="3" t="s">
        <v>318</v>
      </c>
      <c r="C15" s="162">
        <f>(C14-C13)*(Assms!$C$31+C$29)/C4</f>
        <v>7.3262531329445295</v>
      </c>
      <c r="D15" s="162">
        <f>(D14-D13)*(Assms!$C$31+D$29)/D4</f>
        <v>7.3262531329445295</v>
      </c>
      <c r="E15" s="162">
        <f>(E14-E13)*(Assms!$C$31+E$29)/E4</f>
        <v>7.3262531329445295</v>
      </c>
      <c r="F15" s="162">
        <f>(F14-F13)*(Assms!$C$31+F$29)/F4</f>
        <v>7.3262531329445295</v>
      </c>
      <c r="G15" s="162">
        <f>(G14-G13)*(Assms!$C$31+G$29)/G4</f>
        <v>7.3449082401221704</v>
      </c>
      <c r="H15" s="162">
        <f>(H14-H13)*(Assms!$C$31+H$29)/H4</f>
        <v>7.3262531329445242</v>
      </c>
      <c r="J15" s="192" t="s">
        <v>340</v>
      </c>
      <c r="K15" s="118">
        <f>Assms!C57</f>
        <v>7.0000000000000007E-2</v>
      </c>
      <c r="L15" s="119">
        <f>Assms!C57</f>
        <v>7.0000000000000007E-2</v>
      </c>
      <c r="O15" s="254">
        <v>50</v>
      </c>
      <c r="P15" s="255">
        <v>0.05</v>
      </c>
    </row>
    <row r="16" spans="1:16" ht="15" customHeight="1">
      <c r="A16" s="3" t="s">
        <v>319</v>
      </c>
      <c r="C16" s="162">
        <f>C15*(Assms!$C$31+$B$29)/C4</f>
        <v>1.3567343334939388</v>
      </c>
      <c r="D16" s="162">
        <f>D15*(Assms!$C$31+$B$29)/D4</f>
        <v>1.3567343334939388</v>
      </c>
      <c r="E16" s="162">
        <f>E15*(Assms!$C$31+$B$29)/E4</f>
        <v>1.3567343334939388</v>
      </c>
      <c r="F16" s="162">
        <f>F15*(Assms!$C$31+$B$29)/F4</f>
        <v>1.3567343334939388</v>
      </c>
      <c r="G16" s="162">
        <f>G15*(Assms!$C$31+$B$29)/G4</f>
        <v>1.3601890359105262</v>
      </c>
      <c r="H16" s="162">
        <f>H15*(Assms!$C$31+$B$29)/H4</f>
        <v>1.3567343334939366</v>
      </c>
      <c r="J16" s="249" t="s">
        <v>341</v>
      </c>
      <c r="K16" s="250">
        <f>K14-K15</f>
        <v>-4.1743536290119176E-3</v>
      </c>
      <c r="L16" s="250">
        <f>L14-L15</f>
        <v>2.5070136214853656E-3</v>
      </c>
      <c r="O16" s="254">
        <v>55</v>
      </c>
      <c r="P16" s="255">
        <v>0.04</v>
      </c>
    </row>
    <row r="17" spans="1:41" ht="15" customHeight="1">
      <c r="A17" s="3" t="s">
        <v>320</v>
      </c>
      <c r="C17" s="162">
        <f>C16*(Assms!$C$31+$B$29)/C4</f>
        <v>0.25125094892011007</v>
      </c>
      <c r="D17" s="162">
        <f>D16*(Assms!$C$31+$B$29)/D4</f>
        <v>0.25125094892011007</v>
      </c>
      <c r="E17" s="162">
        <f>E16*(Assms!$C$31+$B$29)/E4</f>
        <v>0.25125094892011007</v>
      </c>
      <c r="F17" s="162">
        <f>F16*(Assms!$C$31+$B$29)/F4</f>
        <v>0.25125094892011007</v>
      </c>
      <c r="G17" s="162">
        <f>G16*(Assms!$C$31+$B$29)/G4</f>
        <v>0.2518907184305999</v>
      </c>
      <c r="H17" s="162">
        <f>H16*(Assms!$C$31+$B$29)/H4</f>
        <v>0.25125094892010941</v>
      </c>
      <c r="J17" s="248" t="s">
        <v>346</v>
      </c>
      <c r="K17" s="84">
        <f>-P22*K16/1%</f>
        <v>2.5046121774071506E-2</v>
      </c>
      <c r="L17" s="85">
        <f>-P22*L16/1%</f>
        <v>-1.5042081728912192E-2</v>
      </c>
      <c r="O17" s="254">
        <v>60</v>
      </c>
      <c r="P17" s="255">
        <v>3.4000000000000002E-2</v>
      </c>
    </row>
    <row r="18" spans="1:41" ht="15" customHeight="1">
      <c r="A18" s="3" t="s">
        <v>321</v>
      </c>
      <c r="C18" s="162">
        <f>C17*(Assms!$C$31+$B$29)/C4</f>
        <v>4.6528666500749223E-2</v>
      </c>
      <c r="D18" s="162">
        <f>D17*(Assms!$C$31+$B$29)/D4</f>
        <v>4.6528666500749223E-2</v>
      </c>
      <c r="E18" s="162">
        <f>E17*(Assms!$C$31+$B$29)/E4</f>
        <v>4.6528666500749223E-2</v>
      </c>
      <c r="F18" s="162">
        <f>F17*(Assms!$C$31+$B$29)/F4</f>
        <v>4.6528666500749223E-2</v>
      </c>
      <c r="G18" s="162">
        <f>G17*(Assms!$C$31+$B$29)/G4</f>
        <v>4.6647144151555603E-2</v>
      </c>
      <c r="H18" s="162">
        <f>H17*(Assms!$C$31+$B$29)/H4</f>
        <v>4.6528666500749064E-2</v>
      </c>
      <c r="J18" s="248"/>
      <c r="O18" s="254">
        <v>65</v>
      </c>
      <c r="P18" s="255">
        <v>2.7E-2</v>
      </c>
    </row>
    <row r="19" spans="1:41" ht="15" customHeight="1" thickBot="1">
      <c r="A19" s="226" t="s">
        <v>309</v>
      </c>
      <c r="C19" s="231">
        <f>SUM(C14:C18)</f>
        <v>127.02211581524375</v>
      </c>
      <c r="D19" s="231">
        <f t="shared" ref="D19:H19" si="7">SUM(D14:D18)</f>
        <v>127.02211581524375</v>
      </c>
      <c r="E19" s="231">
        <f t="shared" si="7"/>
        <v>127.02211581524375</v>
      </c>
      <c r="F19" s="231">
        <f t="shared" si="7"/>
        <v>127.02211581524375</v>
      </c>
      <c r="G19" s="231">
        <f t="shared" si="7"/>
        <v>127.10312975841349</v>
      </c>
      <c r="H19" s="231">
        <f t="shared" si="7"/>
        <v>127.02211581524374</v>
      </c>
      <c r="J19" s="239" t="s">
        <v>331</v>
      </c>
      <c r="L19" s="110">
        <f>K17</f>
        <v>2.5046121774071506E-2</v>
      </c>
      <c r="M19" s="110">
        <f>L17</f>
        <v>-1.5042081728912192E-2</v>
      </c>
      <c r="O19" s="254">
        <v>70</v>
      </c>
      <c r="P19" s="255">
        <v>2.3E-2</v>
      </c>
    </row>
    <row r="20" spans="1:41" ht="15" customHeight="1" thickTop="1">
      <c r="A20" s="225" t="s">
        <v>322</v>
      </c>
      <c r="C20" s="13">
        <f>(NPV(Assms!$C$40,$C$48:$AO$48)+$B$48)/C4</f>
        <v>247.42265770318841</v>
      </c>
      <c r="D20" s="13">
        <f>(NPV(Assms!$C$40,$C$58:$AO$58)+$B$58)/D4</f>
        <v>247.42265770318841</v>
      </c>
      <c r="E20" s="13">
        <f>(NPV(Assms!$C$40,$C$68:$AO$68)+$B$68)/E4</f>
        <v>247.42265770318841</v>
      </c>
      <c r="F20" s="13">
        <f>(NPV(Assms!$C$40,$C$78:$AO$78)+$B$78)/F4</f>
        <v>247.42265770318841</v>
      </c>
      <c r="G20" s="13">
        <f>(NPV(Assms!$C$40,$C$88:$AO$88)+$B$88)/G4</f>
        <v>247.42265770318841</v>
      </c>
      <c r="H20" s="13">
        <f>(NPV(Assms!$C$40,DynPricing!$C$32:$AO$32)+DynPricing!$B$32)/H4</f>
        <v>247.42265770318835</v>
      </c>
      <c r="O20" s="254">
        <v>75</v>
      </c>
      <c r="P20" s="255">
        <v>0.02</v>
      </c>
    </row>
    <row r="21" spans="1:41" ht="15" customHeight="1">
      <c r="A21" s="225" t="s">
        <v>304</v>
      </c>
      <c r="C21" s="162">
        <f>(C20*Assms!$C$31)*(1+C$29+Assms!$C$32)/C$4</f>
        <v>52.379725785515923</v>
      </c>
      <c r="D21" s="162">
        <f>(D20*Assms!$C$31)*(1+D$29+Assms!$C$32)/D$4</f>
        <v>52.379725785515923</v>
      </c>
      <c r="E21" s="162">
        <f>(E20*Assms!$C$31)*(1+E$29+Assms!$C$32)/E$4</f>
        <v>52.379725785515923</v>
      </c>
      <c r="F21" s="162">
        <f>(F20*Assms!$C$31)*(1+F$29+Assms!$C$32)/F$4</f>
        <v>52.379725785515923</v>
      </c>
      <c r="G21" s="162">
        <f>(G20*Assms!$C$31)*(1+G$29+Assms!$C$32)/G$4</f>
        <v>52.537097125054302</v>
      </c>
      <c r="H21" s="162">
        <f>(H20*Assms!$C$31)*(1+H$29+Assms!$C$32)/H$4</f>
        <v>52.379725785515873</v>
      </c>
      <c r="O21" s="254">
        <v>100</v>
      </c>
      <c r="P21" s="255">
        <v>0.02</v>
      </c>
    </row>
    <row r="22" spans="1:41" ht="15" customHeight="1" thickBot="1">
      <c r="A22" s="225" t="s">
        <v>305</v>
      </c>
      <c r="C22" s="162">
        <f>(C21*Assms!$C$31)*(1+C$29+Assms!$C$32)/C$4</f>
        <v>11.088861864288695</v>
      </c>
      <c r="D22" s="162">
        <f>(D21*Assms!$C$31)*(1+D$29+Assms!$C$32)/D$4</f>
        <v>11.088861864288695</v>
      </c>
      <c r="E22" s="162">
        <f>(E21*Assms!$C$31)*(1+E$29+Assms!$C$32)/E$4</f>
        <v>11.088861864288695</v>
      </c>
      <c r="F22" s="162">
        <f>(F21*Assms!$C$31)*(1+F$29+Assms!$C$32)/F$4</f>
        <v>11.088861864288695</v>
      </c>
      <c r="G22" s="162">
        <f>(G21*Assms!$C$31)*(1+G$29+Assms!$C$32)/G$4</f>
        <v>11.155593428466435</v>
      </c>
      <c r="H22" s="162">
        <f>(H21*Assms!$C$31)*(1+H$29+Assms!$C$32)/H$4</f>
        <v>11.088861864288678</v>
      </c>
      <c r="J22" s="251" t="s">
        <v>349</v>
      </c>
      <c r="O22" s="257" t="s">
        <v>251</v>
      </c>
      <c r="P22" s="256">
        <f>VLOOKUP(K6,O9:P21,2)</f>
        <v>0.06</v>
      </c>
    </row>
    <row r="23" spans="1:41" ht="15" customHeight="1">
      <c r="A23" s="225" t="s">
        <v>306</v>
      </c>
      <c r="C23" s="162">
        <f>(C22*Assms!$C$31)*(1+C$29+Assms!$C$32)/C$4</f>
        <v>2.3475277046845084</v>
      </c>
      <c r="D23" s="162">
        <f>(D22*Assms!$C$31)*(1+D$29+Assms!$C$32)/D$4</f>
        <v>2.3475277046845084</v>
      </c>
      <c r="E23" s="162">
        <f>(E22*Assms!$C$31)*(1+E$29+Assms!$C$32)/E$4</f>
        <v>2.3475277046845084</v>
      </c>
      <c r="F23" s="162">
        <f>(F22*Assms!$C$31)*(1+F$29+Assms!$C$32)/F$4</f>
        <v>2.3475277046845084</v>
      </c>
      <c r="G23" s="162">
        <f>(G22*Assms!$C$31)*(1+G$29+Assms!$C$32)/G$4</f>
        <v>2.3687503031433406</v>
      </c>
      <c r="H23" s="162">
        <f>(H22*Assms!$C$31)*(1+H$29+Assms!$C$32)/H$4</f>
        <v>2.3475277046845027</v>
      </c>
      <c r="I23" s="246" t="s">
        <v>339</v>
      </c>
      <c r="J23" s="251" t="s">
        <v>64</v>
      </c>
      <c r="K23" s="247" t="s">
        <v>20</v>
      </c>
    </row>
    <row r="24" spans="1:41" ht="15" customHeight="1">
      <c r="A24" s="225" t="s">
        <v>307</v>
      </c>
      <c r="C24" s="162">
        <f>(C23*Assms!$C$31)*(1+C$29+Assms!$C$32)/C$4</f>
        <v>0.49697492778848112</v>
      </c>
      <c r="D24" s="162">
        <f>(D23*Assms!$C$31)*(1+D$29+Assms!$C$32)/D$4</f>
        <v>0.49697492778848112</v>
      </c>
      <c r="E24" s="162">
        <f>(E23*Assms!$C$31)*(1+E$29+Assms!$C$32)/E$4</f>
        <v>0.49697492778848112</v>
      </c>
      <c r="F24" s="162">
        <f>(F23*Assms!$C$31)*(1+F$29+Assms!$C$32)/F$4</f>
        <v>0.49697492778848112</v>
      </c>
      <c r="G24" s="162">
        <f>(G23*Assms!$C$31)*(1+G$29+Assms!$C$32)/G$4</f>
        <v>0.5029744078269992</v>
      </c>
      <c r="H24" s="162">
        <f>(H23*Assms!$C$31)*(1+H$29+Assms!$C$32)/H$4</f>
        <v>0.49697492778847946</v>
      </c>
      <c r="I24" s="247" t="s">
        <v>338</v>
      </c>
      <c r="J24" s="246" t="s">
        <v>348</v>
      </c>
      <c r="K24" s="246" t="s">
        <v>352</v>
      </c>
      <c r="M24" s="292" t="s">
        <v>405</v>
      </c>
      <c r="N24" s="293"/>
      <c r="O24" s="293"/>
    </row>
    <row r="25" spans="1:41" ht="15" customHeight="1" thickBot="1">
      <c r="A25" s="226" t="s">
        <v>308</v>
      </c>
      <c r="C25" s="230">
        <f>SUM(C19:C24)</f>
        <v>440.75786380070974</v>
      </c>
      <c r="D25" s="230">
        <f t="shared" ref="D25:H25" si="8">SUM(D19:D24)</f>
        <v>440.75786380070974</v>
      </c>
      <c r="E25" s="230">
        <f t="shared" si="8"/>
        <v>440.75786380070974</v>
      </c>
      <c r="F25" s="230">
        <f t="shared" si="8"/>
        <v>440.75786380070974</v>
      </c>
      <c r="G25" s="230">
        <f t="shared" si="8"/>
        <v>441.09020272609297</v>
      </c>
      <c r="H25" s="230">
        <f t="shared" si="8"/>
        <v>440.75786380070963</v>
      </c>
      <c r="I25" s="97">
        <f>MAX(C25:G25)</f>
        <v>441.09020272609297</v>
      </c>
      <c r="J25" s="162">
        <f>MAX(H25:I25)</f>
        <v>441.09020272609297</v>
      </c>
      <c r="K25" s="162">
        <f>IF(M26="Yes",0,M9)</f>
        <v>445.33670789166644</v>
      </c>
      <c r="M25" s="293"/>
      <c r="N25" s="293"/>
      <c r="O25" s="293"/>
    </row>
    <row r="26" spans="1:41" ht="15" customHeight="1" thickTop="1">
      <c r="A26" s="3"/>
      <c r="C26" s="162"/>
      <c r="D26" s="162"/>
      <c r="E26" s="162"/>
      <c r="F26" s="162"/>
      <c r="G26" s="162"/>
      <c r="H26" s="162"/>
      <c r="I26" s="237" t="str">
        <f>IF(I25=C25,"Base",IF(I25=D25,"Alt 1",IF(I25=E25,"Alt 2",IF(I25=F25,"Alt 3","Alt 4"))))</f>
        <v>Alt 4</v>
      </c>
      <c r="J26" s="234" t="str">
        <f>IF(H25&gt;I25,"Dynamic",I26)</f>
        <v>Alt 4</v>
      </c>
      <c r="M26" s="266" t="str">
        <f>IF(SUM(Assms!B6:AO6)=0,"Yes","No")</f>
        <v>No</v>
      </c>
    </row>
    <row r="27" spans="1:41" ht="15" customHeight="1">
      <c r="C27" s="13" t="s">
        <v>229</v>
      </c>
      <c r="D27" s="84">
        <f>D25/$C$25-1</f>
        <v>0</v>
      </c>
      <c r="E27" s="84">
        <f t="shared" ref="E27:H27" si="9">E25/$C$25-1</f>
        <v>0</v>
      </c>
      <c r="F27" s="84">
        <f t="shared" si="9"/>
        <v>0</v>
      </c>
      <c r="G27" s="84">
        <f t="shared" si="9"/>
        <v>7.5401700724619936E-4</v>
      </c>
      <c r="H27" s="84">
        <f t="shared" si="9"/>
        <v>0</v>
      </c>
    </row>
    <row r="29" spans="1:41" ht="15" customHeight="1">
      <c r="A29" s="128" t="s">
        <v>18</v>
      </c>
      <c r="B29" s="129"/>
      <c r="C29" s="244">
        <f>DACtax!K$3</f>
        <v>7.3170102189873854E-2</v>
      </c>
      <c r="D29" s="244">
        <f>DACtax!L$3</f>
        <v>7.3170102189873854E-2</v>
      </c>
      <c r="E29" s="244">
        <f>DACtax!M$3</f>
        <v>7.3170102189873854E-2</v>
      </c>
      <c r="F29" s="244">
        <f>DACtax!N$3</f>
        <v>7.3170102189873854E-2</v>
      </c>
      <c r="G29" s="244">
        <f>DACtax!O$3</f>
        <v>7.6604679358882044E-2</v>
      </c>
      <c r="H29" s="244">
        <f>DACtax!P$3</f>
        <v>7.3170102189873895E-2</v>
      </c>
      <c r="I29" s="246"/>
      <c r="J29" s="110"/>
    </row>
    <row r="31" spans="1:41" ht="14.25" customHeight="1">
      <c r="A31" s="2" t="s">
        <v>1</v>
      </c>
      <c r="B31" s="2">
        <v>1</v>
      </c>
      <c r="C31" s="2">
        <f t="shared" ref="C31:AO32" si="10">B31+1</f>
        <v>2</v>
      </c>
      <c r="D31" s="2">
        <f t="shared" si="10"/>
        <v>3</v>
      </c>
      <c r="E31" s="2">
        <f t="shared" si="10"/>
        <v>4</v>
      </c>
      <c r="F31" s="2">
        <f t="shared" si="10"/>
        <v>5</v>
      </c>
      <c r="G31" s="2">
        <f t="shared" si="10"/>
        <v>6</v>
      </c>
      <c r="H31" s="2">
        <f t="shared" si="10"/>
        <v>7</v>
      </c>
      <c r="I31" s="2">
        <f t="shared" si="10"/>
        <v>8</v>
      </c>
      <c r="J31" s="2">
        <f t="shared" si="10"/>
        <v>9</v>
      </c>
      <c r="K31" s="2">
        <f t="shared" si="10"/>
        <v>10</v>
      </c>
      <c r="L31" s="2">
        <f t="shared" si="10"/>
        <v>11</v>
      </c>
      <c r="M31" s="2">
        <f t="shared" si="10"/>
        <v>12</v>
      </c>
      <c r="N31" s="2">
        <f t="shared" si="10"/>
        <v>13</v>
      </c>
      <c r="O31" s="2">
        <f t="shared" si="10"/>
        <v>14</v>
      </c>
      <c r="P31" s="2">
        <f t="shared" si="10"/>
        <v>15</v>
      </c>
      <c r="Q31" s="2">
        <f t="shared" si="10"/>
        <v>16</v>
      </c>
      <c r="R31" s="2">
        <f t="shared" si="10"/>
        <v>17</v>
      </c>
      <c r="S31" s="2">
        <f t="shared" si="10"/>
        <v>18</v>
      </c>
      <c r="T31" s="2">
        <f t="shared" si="10"/>
        <v>19</v>
      </c>
      <c r="U31" s="2">
        <f t="shared" si="10"/>
        <v>20</v>
      </c>
      <c r="V31" s="2">
        <f t="shared" si="10"/>
        <v>21</v>
      </c>
      <c r="W31" s="2">
        <f t="shared" si="10"/>
        <v>22</v>
      </c>
      <c r="X31" s="2">
        <f t="shared" si="10"/>
        <v>23</v>
      </c>
      <c r="Y31" s="2">
        <f t="shared" si="10"/>
        <v>24</v>
      </c>
      <c r="Z31" s="2">
        <f t="shared" si="10"/>
        <v>25</v>
      </c>
      <c r="AA31" s="2">
        <f t="shared" si="10"/>
        <v>26</v>
      </c>
      <c r="AB31" s="2">
        <f t="shared" si="10"/>
        <v>27</v>
      </c>
      <c r="AC31" s="2">
        <f t="shared" si="10"/>
        <v>28</v>
      </c>
      <c r="AD31" s="2">
        <f t="shared" si="10"/>
        <v>29</v>
      </c>
      <c r="AE31" s="2">
        <f t="shared" si="10"/>
        <v>30</v>
      </c>
      <c r="AF31" s="2">
        <f t="shared" si="10"/>
        <v>31</v>
      </c>
      <c r="AG31" s="2">
        <f t="shared" si="10"/>
        <v>32</v>
      </c>
      <c r="AH31" s="2">
        <f t="shared" si="10"/>
        <v>33</v>
      </c>
      <c r="AI31" s="2">
        <f t="shared" si="10"/>
        <v>34</v>
      </c>
      <c r="AJ31" s="2">
        <f t="shared" si="10"/>
        <v>35</v>
      </c>
      <c r="AK31" s="2">
        <f t="shared" si="10"/>
        <v>36</v>
      </c>
      <c r="AL31" s="2">
        <f t="shared" si="10"/>
        <v>37</v>
      </c>
      <c r="AM31" s="2">
        <f t="shared" si="10"/>
        <v>38</v>
      </c>
      <c r="AN31" s="2">
        <f t="shared" si="10"/>
        <v>39</v>
      </c>
      <c r="AO31" s="2">
        <f t="shared" si="10"/>
        <v>40</v>
      </c>
    </row>
    <row r="32" spans="1:41" ht="14.25" customHeight="1">
      <c r="A32" s="2" t="s">
        <v>22</v>
      </c>
      <c r="B32" s="2">
        <f>age</f>
        <v>35</v>
      </c>
      <c r="C32" s="2">
        <f>B32+1</f>
        <v>36</v>
      </c>
      <c r="D32" s="2">
        <f t="shared" si="10"/>
        <v>37</v>
      </c>
      <c r="E32" s="2">
        <f t="shared" si="10"/>
        <v>38</v>
      </c>
      <c r="F32" s="2">
        <f t="shared" si="10"/>
        <v>39</v>
      </c>
      <c r="G32" s="2">
        <f t="shared" si="10"/>
        <v>40</v>
      </c>
      <c r="H32" s="2">
        <f t="shared" si="10"/>
        <v>41</v>
      </c>
      <c r="I32" s="2">
        <f t="shared" si="10"/>
        <v>42</v>
      </c>
      <c r="J32" s="2">
        <f t="shared" si="10"/>
        <v>43</v>
      </c>
      <c r="K32" s="2">
        <f t="shared" si="10"/>
        <v>44</v>
      </c>
      <c r="L32" s="2">
        <f t="shared" si="10"/>
        <v>45</v>
      </c>
      <c r="M32" s="2">
        <f t="shared" si="10"/>
        <v>46</v>
      </c>
      <c r="N32" s="2">
        <f t="shared" si="10"/>
        <v>47</v>
      </c>
      <c r="O32" s="2">
        <f t="shared" si="10"/>
        <v>48</v>
      </c>
      <c r="P32" s="2">
        <f t="shared" si="10"/>
        <v>49</v>
      </c>
      <c r="Q32" s="2">
        <f t="shared" si="10"/>
        <v>50</v>
      </c>
      <c r="R32" s="2">
        <f t="shared" si="10"/>
        <v>51</v>
      </c>
      <c r="S32" s="2">
        <f t="shared" si="10"/>
        <v>52</v>
      </c>
      <c r="T32" s="2">
        <f t="shared" si="10"/>
        <v>53</v>
      </c>
      <c r="U32" s="2">
        <f t="shared" si="10"/>
        <v>54</v>
      </c>
      <c r="V32" s="2">
        <f t="shared" si="10"/>
        <v>55</v>
      </c>
      <c r="W32" s="2">
        <f t="shared" si="10"/>
        <v>56</v>
      </c>
      <c r="X32" s="2">
        <f t="shared" si="10"/>
        <v>57</v>
      </c>
      <c r="Y32" s="2">
        <f t="shared" si="10"/>
        <v>58</v>
      </c>
      <c r="Z32" s="2">
        <f t="shared" si="10"/>
        <v>59</v>
      </c>
      <c r="AA32" s="2">
        <f t="shared" si="10"/>
        <v>60</v>
      </c>
      <c r="AB32" s="2">
        <f t="shared" si="10"/>
        <v>61</v>
      </c>
      <c r="AC32" s="2">
        <f t="shared" si="10"/>
        <v>62</v>
      </c>
      <c r="AD32" s="2">
        <f t="shared" si="10"/>
        <v>63</v>
      </c>
      <c r="AE32" s="2">
        <f t="shared" si="10"/>
        <v>64</v>
      </c>
      <c r="AF32" s="2">
        <f t="shared" si="10"/>
        <v>65</v>
      </c>
      <c r="AG32" s="2">
        <f t="shared" si="10"/>
        <v>66</v>
      </c>
      <c r="AH32" s="2">
        <f t="shared" si="10"/>
        <v>67</v>
      </c>
      <c r="AI32" s="2">
        <f t="shared" si="10"/>
        <v>68</v>
      </c>
      <c r="AJ32" s="2">
        <f t="shared" si="10"/>
        <v>69</v>
      </c>
      <c r="AK32" s="2">
        <f t="shared" si="10"/>
        <v>70</v>
      </c>
      <c r="AL32" s="2">
        <f t="shared" si="10"/>
        <v>71</v>
      </c>
      <c r="AM32" s="2">
        <f t="shared" si="10"/>
        <v>72</v>
      </c>
      <c r="AN32" s="2">
        <f t="shared" si="10"/>
        <v>73</v>
      </c>
      <c r="AO32" s="2">
        <f t="shared" si="10"/>
        <v>74</v>
      </c>
    </row>
    <row r="33" spans="1:41" ht="14.25" customHeight="1">
      <c r="A33" s="2" t="s">
        <v>23</v>
      </c>
      <c r="B33">
        <v>1</v>
      </c>
      <c r="C33">
        <f>IF(C35&gt;0,1,0)</f>
        <v>1</v>
      </c>
      <c r="D33">
        <f t="shared" ref="D33:AO33" si="11">IF(D35&gt;0,1,0)</f>
        <v>1</v>
      </c>
      <c r="E33">
        <f t="shared" si="11"/>
        <v>1</v>
      </c>
      <c r="F33">
        <f t="shared" si="11"/>
        <v>1</v>
      </c>
      <c r="G33">
        <f t="shared" si="11"/>
        <v>1</v>
      </c>
      <c r="H33">
        <f t="shared" si="11"/>
        <v>1</v>
      </c>
      <c r="I33">
        <f t="shared" si="11"/>
        <v>1</v>
      </c>
      <c r="J33">
        <f t="shared" si="11"/>
        <v>1</v>
      </c>
      <c r="K33">
        <f t="shared" si="11"/>
        <v>1</v>
      </c>
      <c r="L33">
        <f t="shared" si="11"/>
        <v>1</v>
      </c>
      <c r="M33">
        <f t="shared" si="11"/>
        <v>1</v>
      </c>
      <c r="N33">
        <f t="shared" si="11"/>
        <v>1</v>
      </c>
      <c r="O33">
        <f t="shared" si="11"/>
        <v>1</v>
      </c>
      <c r="P33">
        <f t="shared" si="11"/>
        <v>1</v>
      </c>
      <c r="Q33">
        <f t="shared" si="11"/>
        <v>1</v>
      </c>
      <c r="R33">
        <f t="shared" si="11"/>
        <v>1</v>
      </c>
      <c r="S33">
        <f t="shared" si="11"/>
        <v>1</v>
      </c>
      <c r="T33">
        <f t="shared" si="11"/>
        <v>1</v>
      </c>
      <c r="U33">
        <f t="shared" si="11"/>
        <v>1</v>
      </c>
      <c r="V33">
        <f t="shared" si="11"/>
        <v>1</v>
      </c>
      <c r="W33">
        <f t="shared" si="11"/>
        <v>1</v>
      </c>
      <c r="X33">
        <f t="shared" si="11"/>
        <v>1</v>
      </c>
      <c r="Y33">
        <f t="shared" si="11"/>
        <v>1</v>
      </c>
      <c r="Z33">
        <f t="shared" si="11"/>
        <v>1</v>
      </c>
      <c r="AA33">
        <f t="shared" si="11"/>
        <v>1</v>
      </c>
      <c r="AB33">
        <f t="shared" si="11"/>
        <v>1</v>
      </c>
      <c r="AC33">
        <f t="shared" si="11"/>
        <v>1</v>
      </c>
      <c r="AD33">
        <f t="shared" si="11"/>
        <v>1</v>
      </c>
      <c r="AE33">
        <f t="shared" si="11"/>
        <v>1</v>
      </c>
      <c r="AF33">
        <f t="shared" si="11"/>
        <v>1</v>
      </c>
      <c r="AG33">
        <f t="shared" si="11"/>
        <v>0</v>
      </c>
      <c r="AH33">
        <f t="shared" si="11"/>
        <v>0</v>
      </c>
      <c r="AI33">
        <f t="shared" si="11"/>
        <v>0</v>
      </c>
      <c r="AJ33">
        <f t="shared" si="11"/>
        <v>0</v>
      </c>
      <c r="AK33">
        <f t="shared" si="11"/>
        <v>0</v>
      </c>
      <c r="AL33">
        <f t="shared" si="11"/>
        <v>0</v>
      </c>
      <c r="AM33">
        <f t="shared" si="11"/>
        <v>0</v>
      </c>
      <c r="AN33">
        <f t="shared" si="11"/>
        <v>0</v>
      </c>
      <c r="AO33">
        <f t="shared" si="11"/>
        <v>0</v>
      </c>
    </row>
    <row r="34" spans="1:41" ht="14.25" customHeight="1">
      <c r="A34" s="2" t="s">
        <v>24</v>
      </c>
      <c r="B34" s="12">
        <v>1</v>
      </c>
      <c r="C34" s="12">
        <f>B34*(1+Assms!C36)</f>
        <v>1.04</v>
      </c>
      <c r="D34" s="12">
        <f>C34*(1+Assms!C36)</f>
        <v>1.0816000000000001</v>
      </c>
      <c r="E34" s="12">
        <f>D34*(1+Assms!C36)</f>
        <v>1.1248640000000001</v>
      </c>
      <c r="F34" s="12">
        <f>E34*(1+Assms!C36)</f>
        <v>1.1698585600000002</v>
      </c>
      <c r="G34" s="12">
        <f>F34*(1+Assms!C36)</f>
        <v>1.2166529024000003</v>
      </c>
      <c r="H34" s="12">
        <f>G34*(1+Assms!C36)</f>
        <v>1.2653190184960004</v>
      </c>
      <c r="I34" s="12">
        <f>H34*(1+Assms!C36)</f>
        <v>1.3159317792358405</v>
      </c>
      <c r="J34" s="12">
        <f>I34*(1+Assms!C36)</f>
        <v>1.3685690504052741</v>
      </c>
      <c r="K34" s="12">
        <f>J34*(1+Assms!C36)</f>
        <v>1.4233118124214852</v>
      </c>
      <c r="L34" s="12">
        <f>K34*(1+Assms!C36)</f>
        <v>1.4802442849183446</v>
      </c>
      <c r="M34" s="12">
        <f>L34*(1+Assms!C36)</f>
        <v>1.5394540563150785</v>
      </c>
      <c r="N34" s="12">
        <f>M34*(1+Assms!C36)</f>
        <v>1.6010322185676817</v>
      </c>
      <c r="O34" s="12">
        <f>N34*(1+Assms!C36)</f>
        <v>1.6650735073103891</v>
      </c>
      <c r="P34" s="12">
        <f>O34*(1+Assms!C36)</f>
        <v>1.7316764476028046</v>
      </c>
      <c r="Q34" s="12">
        <f>P34*(1+Assms!C36)</f>
        <v>1.8009435055069167</v>
      </c>
      <c r="R34" s="12">
        <f>Q34*(1+Assms!C36)</f>
        <v>1.8729812457271935</v>
      </c>
      <c r="S34" s="12">
        <f>R34*(1+Assms!C36)</f>
        <v>1.9479004955562813</v>
      </c>
      <c r="T34" s="12">
        <f>S34*(1+Assms!C36)</f>
        <v>2.0258165153785326</v>
      </c>
      <c r="U34" s="12">
        <f>T34*(1+Assms!C36)</f>
        <v>2.1068491759936738</v>
      </c>
      <c r="V34" s="12">
        <f>U34*(1+Assms!C36)</f>
        <v>2.1911231430334208</v>
      </c>
      <c r="W34" s="12">
        <f>V34*(1+Assms!C36)</f>
        <v>2.2787680687547578</v>
      </c>
      <c r="X34" s="12">
        <f>W34*(1+Assms!C36)</f>
        <v>2.369918791504948</v>
      </c>
      <c r="Y34" s="12">
        <f>X34*(1+Assms!C36)</f>
        <v>2.4647155431651462</v>
      </c>
      <c r="Z34" s="12">
        <f>Y34*(1+Assms!C36)</f>
        <v>2.5633041648917523</v>
      </c>
      <c r="AA34" s="12">
        <f>Z34*(1+Assms!C36)</f>
        <v>2.6658363314874225</v>
      </c>
      <c r="AB34" s="12">
        <f>AA34*(1+Assms!C36)</f>
        <v>2.7724697847469195</v>
      </c>
      <c r="AC34" s="12">
        <f>AB34*(1+Assms!C36)</f>
        <v>2.8833685761367964</v>
      </c>
      <c r="AD34" s="12">
        <f>AC34*(1+Assms!C36)</f>
        <v>2.9987033191822685</v>
      </c>
      <c r="AE34" s="12">
        <f>AD34*(1+Assms!C36)</f>
        <v>3.1186514519495594</v>
      </c>
      <c r="AF34" s="12">
        <f>AE34*(1+Assms!C36)</f>
        <v>3.2433975100275418</v>
      </c>
      <c r="AG34" s="12">
        <f>AF34*(1+Assms!C36)</f>
        <v>3.3731334104286437</v>
      </c>
      <c r="AH34" s="12">
        <f>AG34*(1+Assms!C36)</f>
        <v>3.5080587468457893</v>
      </c>
      <c r="AI34" s="12">
        <f>AH34*(1+Assms!C36)</f>
        <v>3.6483810967196209</v>
      </c>
      <c r="AJ34" s="12">
        <f>AI34*(1+Assms!C36)</f>
        <v>3.7943163405884057</v>
      </c>
      <c r="AK34" s="12">
        <f>AJ34*(1+Assms!C36)</f>
        <v>3.9460889942119421</v>
      </c>
      <c r="AL34" s="12">
        <f>AK34*(1+Assms!C36)</f>
        <v>4.1039325539804201</v>
      </c>
      <c r="AM34" s="12">
        <f>AL34*(1+Assms!C36)</f>
        <v>4.2680898561396372</v>
      </c>
      <c r="AN34" s="12">
        <f>AM34*(1+Assms!C36)</f>
        <v>4.438813450385223</v>
      </c>
      <c r="AO34" s="12">
        <f>AN34*(1+Assms!C36)</f>
        <v>4.6163659884006325</v>
      </c>
    </row>
    <row r="35" spans="1:41" ht="14.25" customHeight="1">
      <c r="A35" t="s">
        <v>44</v>
      </c>
      <c r="B35" s="13">
        <f>Assms!B6</f>
        <v>100000</v>
      </c>
      <c r="C35" s="13">
        <f>Assms!C6</f>
        <v>100000</v>
      </c>
      <c r="D35" s="13">
        <f>Assms!D6</f>
        <v>100000</v>
      </c>
      <c r="E35" s="13">
        <f>Assms!E6</f>
        <v>100000</v>
      </c>
      <c r="F35" s="13">
        <f>Assms!F6</f>
        <v>100000</v>
      </c>
      <c r="G35" s="13">
        <f>Assms!G6</f>
        <v>100000</v>
      </c>
      <c r="H35" s="13">
        <f>Assms!H6</f>
        <v>100000</v>
      </c>
      <c r="I35" s="13">
        <f>Assms!I6</f>
        <v>100000</v>
      </c>
      <c r="J35" s="13">
        <f>Assms!J6</f>
        <v>100000</v>
      </c>
      <c r="K35" s="13">
        <f>Assms!K6</f>
        <v>150000</v>
      </c>
      <c r="L35" s="13">
        <f>Assms!L6</f>
        <v>150000</v>
      </c>
      <c r="M35" s="13">
        <f>Assms!M6</f>
        <v>150000</v>
      </c>
      <c r="N35" s="13">
        <f>Assms!N6</f>
        <v>150000</v>
      </c>
      <c r="O35" s="13">
        <f>Assms!O6</f>
        <v>150000</v>
      </c>
      <c r="P35" s="13">
        <f>Assms!P6</f>
        <v>150000</v>
      </c>
      <c r="Q35" s="13">
        <f>Assms!Q6</f>
        <v>150000</v>
      </c>
      <c r="R35" s="13">
        <f>Assms!R6</f>
        <v>150000</v>
      </c>
      <c r="S35" s="13">
        <f>Assms!S6</f>
        <v>170000</v>
      </c>
      <c r="T35" s="13">
        <f>Assms!T6</f>
        <v>170000</v>
      </c>
      <c r="U35" s="13">
        <f>Assms!U6</f>
        <v>170000</v>
      </c>
      <c r="V35" s="13">
        <f>Assms!V6</f>
        <v>170000</v>
      </c>
      <c r="W35" s="13">
        <f>Assms!W6</f>
        <v>170000</v>
      </c>
      <c r="X35" s="13">
        <f>Assms!X6</f>
        <v>170000</v>
      </c>
      <c r="Y35" s="13">
        <f>Assms!Y6</f>
        <v>170000</v>
      </c>
      <c r="Z35" s="13">
        <f>Assms!Z6</f>
        <v>170000</v>
      </c>
      <c r="AA35" s="13">
        <f>Assms!AA6</f>
        <v>200000</v>
      </c>
      <c r="AB35" s="13">
        <f>Assms!AB6</f>
        <v>200000</v>
      </c>
      <c r="AC35" s="13">
        <f>Assms!AC6</f>
        <v>200000</v>
      </c>
      <c r="AD35" s="13">
        <f>Assms!AD6</f>
        <v>200000</v>
      </c>
      <c r="AE35" s="13">
        <f>Assms!AE6</f>
        <v>200000</v>
      </c>
      <c r="AF35" s="13">
        <f>Assms!AF6</f>
        <v>200000</v>
      </c>
      <c r="AG35" s="13">
        <f>Assms!AG6</f>
        <v>0</v>
      </c>
      <c r="AH35" s="13">
        <f>Assms!AH6</f>
        <v>0</v>
      </c>
      <c r="AI35" s="13">
        <f>Assms!AI6</f>
        <v>0</v>
      </c>
      <c r="AJ35" s="13">
        <f>Assms!AJ6</f>
        <v>0</v>
      </c>
      <c r="AK35" s="13">
        <f>Assms!AK6</f>
        <v>0</v>
      </c>
      <c r="AL35" s="13">
        <f>Assms!AL6</f>
        <v>0</v>
      </c>
      <c r="AM35" s="13">
        <f>Assms!AM6</f>
        <v>0</v>
      </c>
      <c r="AN35" s="13">
        <f>Assms!AN6</f>
        <v>0</v>
      </c>
      <c r="AO35" s="13">
        <f>Assms!AO6</f>
        <v>0</v>
      </c>
    </row>
    <row r="36" spans="1:41" ht="14.25" customHeight="1">
      <c r="A36" s="2" t="s">
        <v>25</v>
      </c>
      <c r="B36" s="36">
        <f>QxRates!C13</f>
        <v>6.7500000000000001E-5</v>
      </c>
      <c r="C36" s="34">
        <f>QxRates!D13</f>
        <v>7.6500000000000016E-5</v>
      </c>
      <c r="D36" s="34">
        <f>QxRates!E13</f>
        <v>1.2600000000000003E-4</v>
      </c>
      <c r="E36" s="34">
        <f>QxRates!F13</f>
        <v>1.4850000000000003E-4</v>
      </c>
      <c r="F36" s="34">
        <f>QxRates!G13</f>
        <v>1.7100000000000001E-4</v>
      </c>
      <c r="G36" s="34">
        <f>QxRates!H13</f>
        <v>1.9350000000000001E-4</v>
      </c>
      <c r="H36" s="34">
        <f>QxRates!I13</f>
        <v>2.1599999999999999E-4</v>
      </c>
      <c r="I36" s="34">
        <f>QxRates!J13</f>
        <v>2.655E-4</v>
      </c>
      <c r="J36" s="34">
        <f>QxRates!K13</f>
        <v>3.0600000000000007E-4</v>
      </c>
      <c r="K36" s="34">
        <f>QxRates!L13</f>
        <v>3.3750000000000002E-4</v>
      </c>
      <c r="L36" s="34">
        <f>QxRates!M13</f>
        <v>3.5550000000000002E-4</v>
      </c>
      <c r="M36" s="34">
        <f>QxRates!N13</f>
        <v>3.9600000000000003E-4</v>
      </c>
      <c r="N36" s="34">
        <f>QxRates!O13</f>
        <v>4.4999999999999999E-4</v>
      </c>
      <c r="O36" s="34">
        <f>QxRates!P13</f>
        <v>5.0849999999999995E-4</v>
      </c>
      <c r="P36" s="34">
        <f>QxRates!Q13</f>
        <v>5.7149999999999996E-4</v>
      </c>
      <c r="Q36" s="34">
        <f>QxRates!R13</f>
        <v>6.3900000000000003E-4</v>
      </c>
      <c r="R36" s="34">
        <f>QxRates!S13</f>
        <v>7.1100000000000004E-4</v>
      </c>
      <c r="S36" s="34">
        <f>QxRates!T13</f>
        <v>7.8300000000000006E-4</v>
      </c>
      <c r="T36" s="34">
        <f>QxRates!U13</f>
        <v>8.7299999999999997E-4</v>
      </c>
      <c r="U36" s="34">
        <f>QxRates!V13</f>
        <v>9.8999999999999999E-4</v>
      </c>
      <c r="V36" s="34">
        <f>QxRates!W13</f>
        <v>1.1294999999999999E-3</v>
      </c>
      <c r="W36" s="34">
        <f>QxRates!X13</f>
        <v>1.2869999999999999E-3</v>
      </c>
      <c r="X36" s="34">
        <f>QxRates!Y13</f>
        <v>1.4354999999999999E-3</v>
      </c>
      <c r="Y36" s="34">
        <f>QxRates!Z13</f>
        <v>1.5705000000000003E-3</v>
      </c>
      <c r="Z36" s="34">
        <f>QxRates!AA13</f>
        <v>1.6919999999999999E-3</v>
      </c>
      <c r="AA36" s="34">
        <f>QxRates!AB13</f>
        <v>1.8360000000000002E-3</v>
      </c>
      <c r="AB36" s="34">
        <f>QxRates!AC13</f>
        <v>2.0160000000000004E-3</v>
      </c>
      <c r="AC36" s="34">
        <f>QxRates!AD13</f>
        <v>2.2455000000000001E-3</v>
      </c>
      <c r="AD36" s="34">
        <f>QxRates!AE13</f>
        <v>2.5019999999999999E-3</v>
      </c>
      <c r="AE36" s="34">
        <f>QxRates!AF13</f>
        <v>2.7899999999999999E-3</v>
      </c>
      <c r="AF36" s="34">
        <f>QxRates!AG13</f>
        <v>3.0960000000000002E-3</v>
      </c>
      <c r="AG36" s="34">
        <f>QxRates!AH13</f>
        <v>3.4290000000000002E-3</v>
      </c>
      <c r="AH36" s="34">
        <f>QxRates!AI13</f>
        <v>3.7890000000000003E-3</v>
      </c>
      <c r="AI36" s="34">
        <f>QxRates!AJ13</f>
        <v>4.1850000000000004E-3</v>
      </c>
      <c r="AJ36" s="34">
        <f>QxRates!AK13</f>
        <v>4.6350000000000011E-3</v>
      </c>
      <c r="AK36" s="34">
        <f>QxRates!AL13</f>
        <v>5.1615000000000003E-3</v>
      </c>
      <c r="AL36" s="34">
        <f>QxRates!AM13</f>
        <v>5.7869999999999996E-3</v>
      </c>
      <c r="AM36" s="34">
        <f>QxRates!AN13</f>
        <v>6.5339999999999999E-3</v>
      </c>
      <c r="AN36" s="34">
        <f>QxRates!AO13</f>
        <v>7.4070000000000013E-3</v>
      </c>
      <c r="AO36" s="34">
        <f>QxRates!AP13</f>
        <v>8.401500000000001E-3</v>
      </c>
    </row>
    <row r="37" spans="1:41" ht="14.25" customHeight="1">
      <c r="A37" s="114" t="s">
        <v>233</v>
      </c>
      <c r="B37" s="172">
        <f t="shared" ref="B37:AO37" si="12">IF($I$26="Base",B41,IF($I$26="Alt 1",B51,IF($I$26="Alt 2",B61,IF($I$26="Alt 3",B71,B81))))</f>
        <v>7.0000000000000007E-2</v>
      </c>
      <c r="C37" s="172">
        <f t="shared" si="12"/>
        <v>0.06</v>
      </c>
      <c r="D37" s="172">
        <f t="shared" si="12"/>
        <v>0.06</v>
      </c>
      <c r="E37" s="172">
        <f t="shared" si="12"/>
        <v>0.06</v>
      </c>
      <c r="F37" s="172">
        <f t="shared" si="12"/>
        <v>0.06</v>
      </c>
      <c r="G37" s="172">
        <f t="shared" si="12"/>
        <v>0.06</v>
      </c>
      <c r="H37" s="172">
        <f t="shared" si="12"/>
        <v>0.06</v>
      </c>
      <c r="I37" s="172">
        <f t="shared" si="12"/>
        <v>0.06</v>
      </c>
      <c r="J37" s="172">
        <f t="shared" si="12"/>
        <v>0.06</v>
      </c>
      <c r="K37" s="172">
        <f t="shared" si="12"/>
        <v>0.03</v>
      </c>
      <c r="L37" s="172">
        <f t="shared" si="12"/>
        <v>0.03</v>
      </c>
      <c r="M37" s="172">
        <f t="shared" si="12"/>
        <v>0.03</v>
      </c>
      <c r="N37" s="172">
        <f t="shared" si="12"/>
        <v>0.03</v>
      </c>
      <c r="O37" s="172">
        <f t="shared" si="12"/>
        <v>0.03</v>
      </c>
      <c r="P37" s="172">
        <f t="shared" si="12"/>
        <v>2.5000000000000001E-2</v>
      </c>
      <c r="Q37" s="172">
        <f t="shared" si="12"/>
        <v>2.5000000000000001E-2</v>
      </c>
      <c r="R37" s="172">
        <f t="shared" si="12"/>
        <v>2.5000000000000001E-2</v>
      </c>
      <c r="S37" s="172">
        <f t="shared" si="12"/>
        <v>0.02</v>
      </c>
      <c r="T37" s="172">
        <f t="shared" si="12"/>
        <v>0.02</v>
      </c>
      <c r="U37" s="172">
        <f t="shared" si="12"/>
        <v>9.999999999999995E-3</v>
      </c>
      <c r="V37" s="172">
        <f t="shared" si="12"/>
        <v>9.999999999999995E-3</v>
      </c>
      <c r="W37" s="172">
        <f t="shared" si="12"/>
        <v>9.999999999999995E-3</v>
      </c>
      <c r="X37" s="172">
        <f t="shared" si="12"/>
        <v>9.999999999999995E-3</v>
      </c>
      <c r="Y37" s="172">
        <f t="shared" si="12"/>
        <v>9.999999999999995E-3</v>
      </c>
      <c r="Z37" s="172">
        <f t="shared" si="12"/>
        <v>9.999999999999995E-3</v>
      </c>
      <c r="AA37" s="172">
        <f t="shared" si="12"/>
        <v>5.0000000000000001E-3</v>
      </c>
      <c r="AB37" s="172">
        <f t="shared" si="12"/>
        <v>5.0000000000000001E-3</v>
      </c>
      <c r="AC37" s="172">
        <f t="shared" si="12"/>
        <v>5.0000000000000001E-3</v>
      </c>
      <c r="AD37" s="172">
        <f t="shared" si="12"/>
        <v>5.0000000000000001E-3</v>
      </c>
      <c r="AE37" s="172">
        <f t="shared" si="12"/>
        <v>2.5000000000000001E-3</v>
      </c>
      <c r="AF37" s="172">
        <f t="shared" si="12"/>
        <v>2.5000000000000001E-3</v>
      </c>
      <c r="AG37" s="172">
        <f t="shared" si="12"/>
        <v>0</v>
      </c>
      <c r="AH37" s="172">
        <f t="shared" si="12"/>
        <v>0</v>
      </c>
      <c r="AI37" s="172">
        <f t="shared" si="12"/>
        <v>0</v>
      </c>
      <c r="AJ37" s="172">
        <f t="shared" si="12"/>
        <v>0</v>
      </c>
      <c r="AK37" s="172">
        <f t="shared" si="12"/>
        <v>0</v>
      </c>
      <c r="AL37" s="172">
        <f t="shared" si="12"/>
        <v>0</v>
      </c>
      <c r="AM37" s="172">
        <f t="shared" si="12"/>
        <v>0</v>
      </c>
      <c r="AN37" s="172">
        <f t="shared" si="12"/>
        <v>0</v>
      </c>
      <c r="AO37" s="172">
        <f t="shared" si="12"/>
        <v>0</v>
      </c>
    </row>
    <row r="38" spans="1:41" ht="14.25" customHeight="1">
      <c r="A38" s="2" t="s">
        <v>254</v>
      </c>
      <c r="B38" s="172">
        <f>DynPricing!B19</f>
        <v>7.0000000000000007E-2</v>
      </c>
      <c r="C38" s="172">
        <f>DynPricing!C19</f>
        <v>0.06</v>
      </c>
      <c r="D38" s="172">
        <f>DynPricing!D19</f>
        <v>0.06</v>
      </c>
      <c r="E38" s="172">
        <f>DynPricing!E19</f>
        <v>0.06</v>
      </c>
      <c r="F38" s="172">
        <f>DynPricing!F19</f>
        <v>0.06</v>
      </c>
      <c r="G38" s="172">
        <f>DynPricing!G19</f>
        <v>0.06</v>
      </c>
      <c r="H38" s="172">
        <f>DynPricing!H19</f>
        <v>0.06</v>
      </c>
      <c r="I38" s="172">
        <f>DynPricing!I19</f>
        <v>0.06</v>
      </c>
      <c r="J38" s="172">
        <f>DynPricing!J19</f>
        <v>0.06</v>
      </c>
      <c r="K38" s="172">
        <f>DynPricing!K19</f>
        <v>0.03</v>
      </c>
      <c r="L38" s="172">
        <f>DynPricing!L19</f>
        <v>0.03</v>
      </c>
      <c r="M38" s="172">
        <f>DynPricing!M19</f>
        <v>0.03</v>
      </c>
      <c r="N38" s="172">
        <f>DynPricing!N19</f>
        <v>0.03</v>
      </c>
      <c r="O38" s="172">
        <f>DynPricing!O19</f>
        <v>0.03</v>
      </c>
      <c r="P38" s="172">
        <f>DynPricing!P19</f>
        <v>2.5000000000000001E-2</v>
      </c>
      <c r="Q38" s="172">
        <f>DynPricing!Q19</f>
        <v>2.5000000000000001E-2</v>
      </c>
      <c r="R38" s="172">
        <f>DynPricing!R19</f>
        <v>2.5000000000000001E-2</v>
      </c>
      <c r="S38" s="172">
        <f>DynPricing!S19</f>
        <v>0.02</v>
      </c>
      <c r="T38" s="172">
        <f>DynPricing!T19</f>
        <v>0.02</v>
      </c>
      <c r="U38" s="172">
        <f>DynPricing!U19</f>
        <v>9.999999999999995E-3</v>
      </c>
      <c r="V38" s="172">
        <f>DynPricing!V19</f>
        <v>9.999999999999995E-3</v>
      </c>
      <c r="W38" s="172">
        <f>DynPricing!W19</f>
        <v>9.999999999999995E-3</v>
      </c>
      <c r="X38" s="172">
        <f>DynPricing!X19</f>
        <v>9.999999999999995E-3</v>
      </c>
      <c r="Y38" s="172">
        <f>DynPricing!Y19</f>
        <v>9.999999999999995E-3</v>
      </c>
      <c r="Z38" s="172">
        <f>DynPricing!Z19</f>
        <v>9.999999999999995E-3</v>
      </c>
      <c r="AA38" s="172">
        <f>DynPricing!AA19</f>
        <v>5.0000000000000001E-3</v>
      </c>
      <c r="AB38" s="172">
        <f>DynPricing!AB19</f>
        <v>5.0000000000000001E-3</v>
      </c>
      <c r="AC38" s="172">
        <f>DynPricing!AC19</f>
        <v>5.0000000000000001E-3</v>
      </c>
      <c r="AD38" s="172">
        <f>DynPricing!AD19</f>
        <v>5.0000000000000001E-3</v>
      </c>
      <c r="AE38" s="172">
        <f>DynPricing!AE19</f>
        <v>2.5000000000000001E-3</v>
      </c>
      <c r="AF38" s="172">
        <f>DynPricing!AF19</f>
        <v>2.5000000000000001E-3</v>
      </c>
      <c r="AG38" s="172">
        <f>DynPricing!AG19</f>
        <v>0</v>
      </c>
      <c r="AH38" s="172">
        <f>DynPricing!AH19</f>
        <v>0</v>
      </c>
      <c r="AI38" s="172">
        <f>DynPricing!AI19</f>
        <v>0</v>
      </c>
      <c r="AJ38" s="172">
        <f>DynPricing!AJ19</f>
        <v>0</v>
      </c>
      <c r="AK38" s="172">
        <f>DynPricing!AK19</f>
        <v>0</v>
      </c>
      <c r="AL38" s="172">
        <f>DynPricing!AL19</f>
        <v>0</v>
      </c>
      <c r="AM38" s="172">
        <f>DynPricing!AM19</f>
        <v>0</v>
      </c>
      <c r="AN38" s="172">
        <f>DynPricing!AN19</f>
        <v>0</v>
      </c>
      <c r="AO38" s="172">
        <f>DynPricing!AO19</f>
        <v>0</v>
      </c>
    </row>
    <row r="39" spans="1:41" ht="14.25" customHeight="1">
      <c r="A39" s="2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</row>
    <row r="40" spans="1:41" ht="14.25" customHeight="1">
      <c r="A40" s="14" t="s">
        <v>221</v>
      </c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34"/>
    </row>
    <row r="41" spans="1:41" ht="14.25" customHeight="1">
      <c r="A41" s="2" t="s">
        <v>26</v>
      </c>
      <c r="B41" s="168">
        <f>Assms!B11</f>
        <v>7.0000000000000007E-2</v>
      </c>
      <c r="C41" s="168">
        <f>Assms!C11</f>
        <v>0.06</v>
      </c>
      <c r="D41" s="168">
        <f>Assms!D11</f>
        <v>0.06</v>
      </c>
      <c r="E41" s="168">
        <f>Assms!E11</f>
        <v>0.06</v>
      </c>
      <c r="F41" s="168">
        <f>Assms!F11</f>
        <v>0.06</v>
      </c>
      <c r="G41" s="168">
        <f>Assms!G11</f>
        <v>0.06</v>
      </c>
      <c r="H41" s="168">
        <f>Assms!H11</f>
        <v>0.06</v>
      </c>
      <c r="I41" s="168">
        <f>Assms!I11</f>
        <v>0.06</v>
      </c>
      <c r="J41" s="168">
        <f>Assms!J11</f>
        <v>0.06</v>
      </c>
      <c r="K41" s="168">
        <f>Assms!K11</f>
        <v>0.03</v>
      </c>
      <c r="L41" s="168">
        <f>Assms!L11</f>
        <v>0.03</v>
      </c>
      <c r="M41" s="168">
        <f>Assms!M11</f>
        <v>0.03</v>
      </c>
      <c r="N41" s="168">
        <f>Assms!N11</f>
        <v>0.03</v>
      </c>
      <c r="O41" s="168">
        <f>Assms!O11</f>
        <v>0.03</v>
      </c>
      <c r="P41" s="168">
        <f>Assms!P11</f>
        <v>2.5000000000000001E-2</v>
      </c>
      <c r="Q41" s="168">
        <f>Assms!Q11</f>
        <v>2.5000000000000001E-2</v>
      </c>
      <c r="R41" s="168">
        <f>Assms!R11</f>
        <v>2.5000000000000001E-2</v>
      </c>
      <c r="S41" s="168">
        <f>Assms!S11</f>
        <v>0.02</v>
      </c>
      <c r="T41" s="168">
        <f>Assms!T11</f>
        <v>0.02</v>
      </c>
      <c r="U41" s="168">
        <f>Assms!U11</f>
        <v>9.999999999999995E-3</v>
      </c>
      <c r="V41" s="168">
        <f>Assms!V11</f>
        <v>9.999999999999995E-3</v>
      </c>
      <c r="W41" s="168">
        <f>Assms!W11</f>
        <v>9.999999999999995E-3</v>
      </c>
      <c r="X41" s="168">
        <f>Assms!X11</f>
        <v>9.999999999999995E-3</v>
      </c>
      <c r="Y41" s="168">
        <f>Assms!Y11</f>
        <v>9.999999999999995E-3</v>
      </c>
      <c r="Z41" s="168">
        <f>Assms!Z11</f>
        <v>9.999999999999995E-3</v>
      </c>
      <c r="AA41" s="168">
        <f>Assms!AA11</f>
        <v>5.0000000000000001E-3</v>
      </c>
      <c r="AB41" s="168">
        <f>Assms!AB11</f>
        <v>5.0000000000000001E-3</v>
      </c>
      <c r="AC41" s="168">
        <f>Assms!AC11</f>
        <v>5.0000000000000001E-3</v>
      </c>
      <c r="AD41" s="168">
        <f>Assms!AD11</f>
        <v>5.0000000000000001E-3</v>
      </c>
      <c r="AE41" s="168">
        <f>Assms!AE11</f>
        <v>2.5000000000000001E-3</v>
      </c>
      <c r="AF41" s="168">
        <f>Assms!AF11</f>
        <v>2.5000000000000001E-3</v>
      </c>
      <c r="AG41" s="168">
        <f>Assms!AG11</f>
        <v>0</v>
      </c>
      <c r="AH41" s="168">
        <f>Assms!AH11</f>
        <v>0</v>
      </c>
      <c r="AI41" s="168">
        <f>Assms!AI11</f>
        <v>0</v>
      </c>
      <c r="AJ41" s="168">
        <f>Assms!AJ11</f>
        <v>0</v>
      </c>
      <c r="AK41" s="168">
        <f>Assms!AK11</f>
        <v>0</v>
      </c>
      <c r="AL41" s="168">
        <f>Assms!AL11</f>
        <v>0</v>
      </c>
      <c r="AM41" s="168">
        <f>Assms!AM11</f>
        <v>0</v>
      </c>
      <c r="AN41" s="168">
        <f>Assms!AN11</f>
        <v>0</v>
      </c>
      <c r="AO41" s="168">
        <f>Assms!AO11</f>
        <v>0</v>
      </c>
    </row>
    <row r="42" spans="1:41" ht="14.25" customHeight="1">
      <c r="A42" s="114" t="s">
        <v>171</v>
      </c>
      <c r="B42" s="26">
        <v>1</v>
      </c>
      <c r="C42" s="26">
        <f t="shared" ref="C42:AO42" si="13">B42*(1-B41-B36)</f>
        <v>0.92993249999999994</v>
      </c>
      <c r="D42" s="26">
        <f t="shared" si="13"/>
        <v>0.87406541016374983</v>
      </c>
      <c r="E42" s="26">
        <f t="shared" si="13"/>
        <v>0.82151135331224423</v>
      </c>
      <c r="F42" s="26">
        <f t="shared" si="13"/>
        <v>0.7720986776775427</v>
      </c>
      <c r="G42" s="26">
        <f t="shared" si="13"/>
        <v>0.72564072814300717</v>
      </c>
      <c r="H42" s="26">
        <f t="shared" si="13"/>
        <v>0.68196187297353106</v>
      </c>
      <c r="I42" s="26">
        <f t="shared" si="13"/>
        <v>0.64089685683055686</v>
      </c>
      <c r="J42" s="26">
        <f t="shared" si="13"/>
        <v>0.60227288730523487</v>
      </c>
      <c r="K42" s="26">
        <f t="shared" si="13"/>
        <v>0.56595221856340527</v>
      </c>
      <c r="L42" s="26">
        <f t="shared" si="13"/>
        <v>0.54878264313273795</v>
      </c>
      <c r="M42" s="26">
        <f t="shared" si="13"/>
        <v>0.53212407160912212</v>
      </c>
      <c r="N42" s="26">
        <f t="shared" si="13"/>
        <v>0.51594962832849123</v>
      </c>
      <c r="O42" s="26">
        <f t="shared" si="13"/>
        <v>0.5002389621458887</v>
      </c>
      <c r="P42" s="26">
        <f t="shared" si="13"/>
        <v>0.48497742176926084</v>
      </c>
      <c r="Q42" s="26">
        <f t="shared" si="13"/>
        <v>0.47257582162848821</v>
      </c>
      <c r="R42" s="26">
        <f t="shared" si="13"/>
        <v>0.46045945013775541</v>
      </c>
      <c r="S42" s="26">
        <f t="shared" si="13"/>
        <v>0.44862057721526355</v>
      </c>
      <c r="T42" s="26">
        <f t="shared" si="13"/>
        <v>0.43929689575899872</v>
      </c>
      <c r="U42" s="26">
        <f t="shared" si="13"/>
        <v>0.4301274516538211</v>
      </c>
      <c r="V42" s="26">
        <f t="shared" si="13"/>
        <v>0.42540035096014561</v>
      </c>
      <c r="W42" s="26">
        <f t="shared" si="13"/>
        <v>0.42066585775413468</v>
      </c>
      <c r="X42" s="26">
        <f t="shared" si="13"/>
        <v>0.41591780221766372</v>
      </c>
      <c r="Y42" s="26">
        <f t="shared" si="13"/>
        <v>0.41116157419040361</v>
      </c>
      <c r="Z42" s="26">
        <f t="shared" si="13"/>
        <v>0.40640422919623354</v>
      </c>
      <c r="AA42" s="26">
        <f t="shared" si="13"/>
        <v>0.40165255094847113</v>
      </c>
      <c r="AB42" s="26">
        <f t="shared" si="13"/>
        <v>0.39890685411018739</v>
      </c>
      <c r="AC42" s="26">
        <f t="shared" si="13"/>
        <v>0.3961081236217503</v>
      </c>
      <c r="AD42" s="26">
        <f t="shared" si="13"/>
        <v>0.3932381222120489</v>
      </c>
      <c r="AE42" s="26">
        <f t="shared" si="13"/>
        <v>0.39028804981921411</v>
      </c>
      <c r="AF42" s="26">
        <f t="shared" si="13"/>
        <v>0.3882234260356705</v>
      </c>
      <c r="AG42" s="26">
        <f t="shared" si="13"/>
        <v>0.38605092774357491</v>
      </c>
      <c r="AH42" s="26">
        <f t="shared" si="13"/>
        <v>0.38472715911234218</v>
      </c>
      <c r="AI42" s="26">
        <f t="shared" si="13"/>
        <v>0.38326942790646551</v>
      </c>
      <c r="AJ42" s="26">
        <f t="shared" si="13"/>
        <v>0.38166544535067698</v>
      </c>
      <c r="AK42" s="26">
        <f t="shared" si="13"/>
        <v>0.37989642601147655</v>
      </c>
      <c r="AL42" s="26">
        <f t="shared" si="13"/>
        <v>0.37793559060861831</v>
      </c>
      <c r="AM42" s="26">
        <f t="shared" si="13"/>
        <v>0.37574847734576622</v>
      </c>
      <c r="AN42" s="26">
        <f t="shared" si="13"/>
        <v>0.37329333679478899</v>
      </c>
      <c r="AO42" s="26">
        <f t="shared" si="13"/>
        <v>0.37052835304914994</v>
      </c>
    </row>
    <row r="43" spans="1:41" ht="14.25" customHeight="1">
      <c r="A43" s="114" t="s">
        <v>172</v>
      </c>
      <c r="B43" s="26">
        <f t="shared" ref="B43:AO43" si="14">IF(B33=1,B42,0)</f>
        <v>1</v>
      </c>
      <c r="C43" s="26">
        <f t="shared" si="14"/>
        <v>0.92993249999999994</v>
      </c>
      <c r="D43" s="26">
        <f t="shared" si="14"/>
        <v>0.87406541016374983</v>
      </c>
      <c r="E43" s="26">
        <f t="shared" si="14"/>
        <v>0.82151135331224423</v>
      </c>
      <c r="F43" s="26">
        <f t="shared" si="14"/>
        <v>0.7720986776775427</v>
      </c>
      <c r="G43" s="26">
        <f t="shared" si="14"/>
        <v>0.72564072814300717</v>
      </c>
      <c r="H43" s="26">
        <f t="shared" si="14"/>
        <v>0.68196187297353106</v>
      </c>
      <c r="I43" s="26">
        <f t="shared" si="14"/>
        <v>0.64089685683055686</v>
      </c>
      <c r="J43" s="26">
        <f t="shared" si="14"/>
        <v>0.60227288730523487</v>
      </c>
      <c r="K43" s="26">
        <f t="shared" si="14"/>
        <v>0.56595221856340527</v>
      </c>
      <c r="L43" s="26">
        <f t="shared" si="14"/>
        <v>0.54878264313273795</v>
      </c>
      <c r="M43" s="26">
        <f t="shared" si="14"/>
        <v>0.53212407160912212</v>
      </c>
      <c r="N43" s="26">
        <f t="shared" si="14"/>
        <v>0.51594962832849123</v>
      </c>
      <c r="O43" s="26">
        <f t="shared" si="14"/>
        <v>0.5002389621458887</v>
      </c>
      <c r="P43" s="26">
        <f t="shared" si="14"/>
        <v>0.48497742176926084</v>
      </c>
      <c r="Q43" s="26">
        <f t="shared" si="14"/>
        <v>0.47257582162848821</v>
      </c>
      <c r="R43" s="26">
        <f t="shared" si="14"/>
        <v>0.46045945013775541</v>
      </c>
      <c r="S43" s="26">
        <f t="shared" si="14"/>
        <v>0.44862057721526355</v>
      </c>
      <c r="T43" s="26">
        <f t="shared" si="14"/>
        <v>0.43929689575899872</v>
      </c>
      <c r="U43" s="26">
        <f t="shared" si="14"/>
        <v>0.4301274516538211</v>
      </c>
      <c r="V43" s="26">
        <f t="shared" si="14"/>
        <v>0.42540035096014561</v>
      </c>
      <c r="W43" s="26">
        <f t="shared" si="14"/>
        <v>0.42066585775413468</v>
      </c>
      <c r="X43" s="26">
        <f t="shared" si="14"/>
        <v>0.41591780221766372</v>
      </c>
      <c r="Y43" s="26">
        <f t="shared" si="14"/>
        <v>0.41116157419040361</v>
      </c>
      <c r="Z43" s="26">
        <f t="shared" si="14"/>
        <v>0.40640422919623354</v>
      </c>
      <c r="AA43" s="26">
        <f t="shared" si="14"/>
        <v>0.40165255094847113</v>
      </c>
      <c r="AB43" s="26">
        <f t="shared" si="14"/>
        <v>0.39890685411018739</v>
      </c>
      <c r="AC43" s="26">
        <f t="shared" si="14"/>
        <v>0.3961081236217503</v>
      </c>
      <c r="AD43" s="26">
        <f t="shared" si="14"/>
        <v>0.3932381222120489</v>
      </c>
      <c r="AE43" s="26">
        <f t="shared" si="14"/>
        <v>0.39028804981921411</v>
      </c>
      <c r="AF43" s="26">
        <f t="shared" si="14"/>
        <v>0.3882234260356705</v>
      </c>
      <c r="AG43" s="26">
        <f t="shared" si="14"/>
        <v>0</v>
      </c>
      <c r="AH43" s="26">
        <f t="shared" si="14"/>
        <v>0</v>
      </c>
      <c r="AI43" s="26">
        <f t="shared" si="14"/>
        <v>0</v>
      </c>
      <c r="AJ43" s="26">
        <f t="shared" si="14"/>
        <v>0</v>
      </c>
      <c r="AK43" s="26">
        <f t="shared" si="14"/>
        <v>0</v>
      </c>
      <c r="AL43" s="26">
        <f t="shared" si="14"/>
        <v>0</v>
      </c>
      <c r="AM43" s="26">
        <f t="shared" si="14"/>
        <v>0</v>
      </c>
      <c r="AN43" s="26">
        <f t="shared" si="14"/>
        <v>0</v>
      </c>
      <c r="AO43" s="26">
        <f t="shared" si="14"/>
        <v>0</v>
      </c>
    </row>
    <row r="44" spans="1:41" ht="14.25" customHeight="1">
      <c r="A44" s="2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</row>
    <row r="45" spans="1:41" ht="14.25" customHeight="1">
      <c r="A45" s="2" t="s">
        <v>27</v>
      </c>
      <c r="B45" s="13">
        <f t="shared" ref="B45:AO45" si="15">B35*B43</f>
        <v>100000</v>
      </c>
      <c r="C45" s="13">
        <f t="shared" si="15"/>
        <v>92993.25</v>
      </c>
      <c r="D45" s="13">
        <f t="shared" si="15"/>
        <v>87406.541016374977</v>
      </c>
      <c r="E45" s="13">
        <f t="shared" si="15"/>
        <v>82151.135331224417</v>
      </c>
      <c r="F45" s="13">
        <f t="shared" si="15"/>
        <v>77209.867767754273</v>
      </c>
      <c r="G45" s="13">
        <f t="shared" si="15"/>
        <v>72564.072814300715</v>
      </c>
      <c r="H45" s="13">
        <f t="shared" si="15"/>
        <v>68196.187297353099</v>
      </c>
      <c r="I45" s="13">
        <f t="shared" si="15"/>
        <v>64089.685683055686</v>
      </c>
      <c r="J45" s="13">
        <f t="shared" si="15"/>
        <v>60227.288730523491</v>
      </c>
      <c r="K45" s="13">
        <f t="shared" si="15"/>
        <v>84892.832784510785</v>
      </c>
      <c r="L45" s="13">
        <f t="shared" si="15"/>
        <v>82317.396469910687</v>
      </c>
      <c r="M45" s="13">
        <f t="shared" si="15"/>
        <v>79818.61074136832</v>
      </c>
      <c r="N45" s="13">
        <f t="shared" si="15"/>
        <v>77392.444249273685</v>
      </c>
      <c r="O45" s="13">
        <f t="shared" si="15"/>
        <v>75035.844321883298</v>
      </c>
      <c r="P45" s="13">
        <f t="shared" si="15"/>
        <v>72746.613265389125</v>
      </c>
      <c r="Q45" s="13">
        <f t="shared" si="15"/>
        <v>70886.373244273229</v>
      </c>
      <c r="R45" s="13">
        <f t="shared" si="15"/>
        <v>69068.917520663308</v>
      </c>
      <c r="S45" s="13">
        <f t="shared" si="15"/>
        <v>76265.498126594801</v>
      </c>
      <c r="T45" s="13">
        <f t="shared" si="15"/>
        <v>74680.472279029782</v>
      </c>
      <c r="U45" s="13">
        <f t="shared" si="15"/>
        <v>73121.666781149586</v>
      </c>
      <c r="V45" s="13">
        <f t="shared" si="15"/>
        <v>72318.059663224747</v>
      </c>
      <c r="W45" s="13">
        <f t="shared" si="15"/>
        <v>71513.19581820289</v>
      </c>
      <c r="X45" s="13">
        <f t="shared" si="15"/>
        <v>70706.02637700284</v>
      </c>
      <c r="Y45" s="13">
        <f t="shared" si="15"/>
        <v>69897.467612368608</v>
      </c>
      <c r="Z45" s="13">
        <f t="shared" si="15"/>
        <v>69088.718963359701</v>
      </c>
      <c r="AA45" s="13">
        <f t="shared" si="15"/>
        <v>80330.510189694221</v>
      </c>
      <c r="AB45" s="13">
        <f t="shared" si="15"/>
        <v>79781.370822037483</v>
      </c>
      <c r="AC45" s="13">
        <f t="shared" si="15"/>
        <v>79221.624724350055</v>
      </c>
      <c r="AD45" s="13">
        <f t="shared" si="15"/>
        <v>78647.624442409782</v>
      </c>
      <c r="AE45" s="13">
        <f t="shared" si="15"/>
        <v>78057.609963842828</v>
      </c>
      <c r="AF45" s="13">
        <f t="shared" si="15"/>
        <v>77644.685207134098</v>
      </c>
      <c r="AG45" s="13">
        <f t="shared" si="15"/>
        <v>0</v>
      </c>
      <c r="AH45" s="13">
        <f t="shared" si="15"/>
        <v>0</v>
      </c>
      <c r="AI45" s="13">
        <f t="shared" si="15"/>
        <v>0</v>
      </c>
      <c r="AJ45" s="13">
        <f t="shared" si="15"/>
        <v>0</v>
      </c>
      <c r="AK45" s="13">
        <f t="shared" si="15"/>
        <v>0</v>
      </c>
      <c r="AL45" s="13">
        <f t="shared" si="15"/>
        <v>0</v>
      </c>
      <c r="AM45" s="13">
        <f t="shared" si="15"/>
        <v>0</v>
      </c>
      <c r="AN45" s="13">
        <f t="shared" si="15"/>
        <v>0</v>
      </c>
      <c r="AO45" s="13">
        <f t="shared" si="15"/>
        <v>0</v>
      </c>
    </row>
    <row r="46" spans="1:41" ht="14.25" customHeight="1">
      <c r="A46" s="114" t="s">
        <v>232</v>
      </c>
      <c r="B46" s="13">
        <f t="shared" ref="B46:AO46" si="16">B45*B36</f>
        <v>6.75</v>
      </c>
      <c r="C46" s="13">
        <f t="shared" si="16"/>
        <v>7.1139836250000013</v>
      </c>
      <c r="D46" s="13">
        <f t="shared" si="16"/>
        <v>11.01322416806325</v>
      </c>
      <c r="E46" s="13">
        <f t="shared" si="16"/>
        <v>12.199443596686828</v>
      </c>
      <c r="F46" s="13">
        <f t="shared" si="16"/>
        <v>13.202887388285982</v>
      </c>
      <c r="G46" s="13">
        <f t="shared" si="16"/>
        <v>14.041148089567189</v>
      </c>
      <c r="H46" s="13">
        <f t="shared" si="16"/>
        <v>14.730376456228269</v>
      </c>
      <c r="I46" s="13">
        <f t="shared" si="16"/>
        <v>17.015811548851286</v>
      </c>
      <c r="J46" s="13">
        <f t="shared" si="16"/>
        <v>18.429550351540193</v>
      </c>
      <c r="K46" s="13">
        <f t="shared" si="16"/>
        <v>28.651331064772393</v>
      </c>
      <c r="L46" s="13">
        <f t="shared" si="16"/>
        <v>29.263834445053252</v>
      </c>
      <c r="M46" s="13">
        <f t="shared" si="16"/>
        <v>31.608169853581856</v>
      </c>
      <c r="N46" s="13">
        <f t="shared" si="16"/>
        <v>34.826599912173158</v>
      </c>
      <c r="O46" s="13">
        <f t="shared" si="16"/>
        <v>38.155726837677655</v>
      </c>
      <c r="P46" s="13">
        <f t="shared" si="16"/>
        <v>41.574689481169884</v>
      </c>
      <c r="Q46" s="13">
        <f t="shared" si="16"/>
        <v>45.296392503090594</v>
      </c>
      <c r="R46" s="13">
        <f t="shared" si="16"/>
        <v>49.108000357191614</v>
      </c>
      <c r="S46" s="13">
        <f t="shared" si="16"/>
        <v>59.715885033123733</v>
      </c>
      <c r="T46" s="13">
        <f t="shared" si="16"/>
        <v>65.196052299592992</v>
      </c>
      <c r="U46" s="13">
        <f t="shared" si="16"/>
        <v>72.39045011333809</v>
      </c>
      <c r="V46" s="13">
        <f t="shared" si="16"/>
        <v>81.683248389612345</v>
      </c>
      <c r="W46" s="13">
        <f t="shared" si="16"/>
        <v>92.037483018027118</v>
      </c>
      <c r="X46" s="13">
        <f t="shared" si="16"/>
        <v>101.49850086418758</v>
      </c>
      <c r="Y46" s="13">
        <f t="shared" si="16"/>
        <v>109.77397288522492</v>
      </c>
      <c r="Z46" s="13">
        <f t="shared" si="16"/>
        <v>116.89811248600461</v>
      </c>
      <c r="AA46" s="13">
        <f t="shared" si="16"/>
        <v>147.48681670827861</v>
      </c>
      <c r="AB46" s="13">
        <f t="shared" si="16"/>
        <v>160.83924357722759</v>
      </c>
      <c r="AC46" s="13">
        <f t="shared" si="16"/>
        <v>177.89215831852806</v>
      </c>
      <c r="AD46" s="13">
        <f t="shared" si="16"/>
        <v>196.77635635490927</v>
      </c>
      <c r="AE46" s="13">
        <f t="shared" si="16"/>
        <v>217.7807317991215</v>
      </c>
      <c r="AF46" s="13">
        <f t="shared" si="16"/>
        <v>240.3879454012872</v>
      </c>
      <c r="AG46" s="13">
        <f t="shared" si="16"/>
        <v>0</v>
      </c>
      <c r="AH46" s="13">
        <f t="shared" si="16"/>
        <v>0</v>
      </c>
      <c r="AI46" s="13">
        <f t="shared" si="16"/>
        <v>0</v>
      </c>
      <c r="AJ46" s="13">
        <f t="shared" si="16"/>
        <v>0</v>
      </c>
      <c r="AK46" s="13">
        <f t="shared" si="16"/>
        <v>0</v>
      </c>
      <c r="AL46" s="13">
        <f t="shared" si="16"/>
        <v>0</v>
      </c>
      <c r="AM46" s="13">
        <f t="shared" si="16"/>
        <v>0</v>
      </c>
      <c r="AN46" s="13">
        <f t="shared" si="16"/>
        <v>0</v>
      </c>
      <c r="AO46" s="13">
        <f t="shared" si="16"/>
        <v>0</v>
      </c>
    </row>
    <row r="47" spans="1:41" ht="14.25" customHeight="1">
      <c r="A47" s="114" t="s">
        <v>231</v>
      </c>
      <c r="B47" s="13">
        <f t="shared" ref="B47:AO47" si="17">$C$25*B43</f>
        <v>440.75786380070974</v>
      </c>
      <c r="C47" s="13">
        <f t="shared" si="17"/>
        <v>409.87506217885351</v>
      </c>
      <c r="D47" s="13">
        <f t="shared" si="17"/>
        <v>385.25120300586553</v>
      </c>
      <c r="E47" s="13">
        <f t="shared" si="17"/>
        <v>362.08758917393487</v>
      </c>
      <c r="F47" s="13">
        <f t="shared" si="17"/>
        <v>340.30856381650648</v>
      </c>
      <c r="G47" s="13">
        <f t="shared" si="17"/>
        <v>319.83185722310338</v>
      </c>
      <c r="H47" s="13">
        <f t="shared" si="17"/>
        <v>300.58005832534451</v>
      </c>
      <c r="I47" s="13">
        <f t="shared" si="17"/>
        <v>282.48032953322553</v>
      </c>
      <c r="J47" s="13">
        <f t="shared" si="17"/>
        <v>265.45651123374091</v>
      </c>
      <c r="K47" s="13">
        <f t="shared" si="17"/>
        <v>249.44789086727889</v>
      </c>
      <c r="L47" s="13">
        <f t="shared" si="17"/>
        <v>241.88026547809281</v>
      </c>
      <c r="M47" s="13">
        <f t="shared" si="17"/>
        <v>234.53786907937257</v>
      </c>
      <c r="N47" s="13">
        <f t="shared" si="17"/>
        <v>227.40885601083596</v>
      </c>
      <c r="O47" s="13">
        <f t="shared" si="17"/>
        <v>220.48425634530599</v>
      </c>
      <c r="P47" s="13">
        <f t="shared" si="17"/>
        <v>213.75761241059524</v>
      </c>
      <c r="Q47" s="13">
        <f t="shared" si="17"/>
        <v>208.29150962483772</v>
      </c>
      <c r="R47" s="13">
        <f t="shared" si="17"/>
        <v>202.95112360956651</v>
      </c>
      <c r="S47" s="13">
        <f t="shared" si="17"/>
        <v>197.73304727044092</v>
      </c>
      <c r="T47" s="13">
        <f t="shared" si="17"/>
        <v>193.62356134901935</v>
      </c>
      <c r="U47" s="13">
        <f t="shared" si="17"/>
        <v>189.58205675298126</v>
      </c>
      <c r="V47" s="13">
        <f t="shared" si="17"/>
        <v>187.49854994926599</v>
      </c>
      <c r="W47" s="13">
        <f t="shared" si="17"/>
        <v>185.41178483760564</v>
      </c>
      <c r="X47" s="13">
        <f t="shared" si="17"/>
        <v>183.31904202214355</v>
      </c>
      <c r="Y47" s="13">
        <f t="shared" si="17"/>
        <v>181.22269711709933</v>
      </c>
      <c r="Z47" s="13">
        <f t="shared" si="17"/>
        <v>179.12585990010592</v>
      </c>
      <c r="AA47" s="13">
        <f t="shared" si="17"/>
        <v>177.03152034615388</v>
      </c>
      <c r="AB47" s="13">
        <f t="shared" si="17"/>
        <v>175.82133287306758</v>
      </c>
      <c r="AC47" s="13">
        <f t="shared" si="17"/>
        <v>174.58777040163011</v>
      </c>
      <c r="AD47" s="13">
        <f t="shared" si="17"/>
        <v>173.32279471118511</v>
      </c>
      <c r="AE47" s="13">
        <f t="shared" si="17"/>
        <v>172.02252710526179</v>
      </c>
      <c r="AF47" s="13">
        <f t="shared" si="17"/>
        <v>171.11252793687498</v>
      </c>
      <c r="AG47" s="13">
        <f t="shared" si="17"/>
        <v>0</v>
      </c>
      <c r="AH47" s="13">
        <f t="shared" si="17"/>
        <v>0</v>
      </c>
      <c r="AI47" s="13">
        <f t="shared" si="17"/>
        <v>0</v>
      </c>
      <c r="AJ47" s="13">
        <f t="shared" si="17"/>
        <v>0</v>
      </c>
      <c r="AK47" s="13">
        <f t="shared" si="17"/>
        <v>0</v>
      </c>
      <c r="AL47" s="13">
        <f t="shared" si="17"/>
        <v>0</v>
      </c>
      <c r="AM47" s="13">
        <f t="shared" si="17"/>
        <v>0</v>
      </c>
      <c r="AN47" s="13">
        <f t="shared" si="17"/>
        <v>0</v>
      </c>
      <c r="AO47" s="13">
        <f t="shared" si="17"/>
        <v>0</v>
      </c>
    </row>
    <row r="48" spans="1:41" ht="14.25" customHeight="1">
      <c r="A48" s="2" t="s">
        <v>28</v>
      </c>
      <c r="B48" s="13">
        <f>Assms!C34+Assms!C35</f>
        <v>450</v>
      </c>
      <c r="C48" s="13">
        <f>Assms!C35*C34*C43</f>
        <v>145.06947</v>
      </c>
      <c r="D48" s="13">
        <f>Assms!C35*D34*D43</f>
        <v>141.80837214496677</v>
      </c>
      <c r="E48" s="13">
        <f>Assms!C35*E34*E43</f>
        <v>138.61328203983365</v>
      </c>
      <c r="F48" s="13">
        <f>Assms!C35*F34*F43</f>
        <v>135.48693708686315</v>
      </c>
      <c r="G48" s="13">
        <f>Assms!C35*G34*G43</f>
        <v>132.42793469922589</v>
      </c>
      <c r="H48" s="13">
        <f>Assms!C35*H34*H43</f>
        <v>129.43489916438435</v>
      </c>
      <c r="I48" s="13">
        <f>Assms!C35*I34*I43</f>
        <v>126.50648116735387</v>
      </c>
      <c r="J48" s="13">
        <f>Assms!C35*J34*J43</f>
        <v>123.63780501962519</v>
      </c>
      <c r="K48" s="13">
        <f>Assms!C35*K34*K43</f>
        <v>120.82897169211614</v>
      </c>
      <c r="L48" s="13">
        <f>Assms!C35*L34*L43</f>
        <v>121.84985567394281</v>
      </c>
      <c r="M48" s="13">
        <f>Assms!C35*M34*M43</f>
        <v>122.87708407523375</v>
      </c>
      <c r="N48" s="13">
        <f>Assms!C35*N34*N43</f>
        <v>123.90779671679026</v>
      </c>
      <c r="O48" s="13">
        <f>Assms!C35*O34*O43</f>
        <v>124.94019647903458</v>
      </c>
      <c r="P48" s="13">
        <f>Assms!C35*P34*P43</f>
        <v>125.9735968345441</v>
      </c>
      <c r="Q48" s="13">
        <f>Assms!C35*Q34*Q43</f>
        <v>127.66235352321316</v>
      </c>
      <c r="R48" s="13">
        <f>Assms!C35*R34*R43</f>
        <v>129.36478717888073</v>
      </c>
      <c r="S48" s="13">
        <f>Assms!C35*S34*S43</f>
        <v>131.08023670115352</v>
      </c>
      <c r="T48" s="13">
        <f>Assms!C35*T34*T43</f>
        <v>133.49023598746518</v>
      </c>
      <c r="U48" s="13">
        <f>Assms!C35*U34*U43</f>
        <v>135.93205006336677</v>
      </c>
      <c r="V48" s="13">
        <f>Assms!C35*V34*V43</f>
        <v>139.81568310649718</v>
      </c>
      <c r="W48" s="13">
        <f>Assms!C35*W34*W43</f>
        <v>143.78998863981798</v>
      </c>
      <c r="X48" s="13">
        <f>Assms!C35*X34*X43</f>
        <v>147.85371227956193</v>
      </c>
      <c r="Y48" s="13">
        <f>Assms!C35*Y34*Y43</f>
        <v>152.00944839890059</v>
      </c>
      <c r="Z48" s="13">
        <f>Assms!C35*Z34*Z43</f>
        <v>156.26064799924916</v>
      </c>
      <c r="AA48" s="13">
        <f>Assms!C35*AA34*AA43</f>
        <v>160.61099444295562</v>
      </c>
      <c r="AB48" s="13">
        <f>Assms!C35*AB34*AB43</f>
        <v>165.8935799923413</v>
      </c>
      <c r="AC48" s="13">
        <f>Assms!C35*AC34*AC43</f>
        <v>171.31885746051964</v>
      </c>
      <c r="AD48" s="13">
        <f>Assms!C35*AD34*AD43</f>
        <v>176.88066934594104</v>
      </c>
      <c r="AE48" s="13">
        <f>Assms!C35*AE34*AE43</f>
        <v>182.57585898708811</v>
      </c>
      <c r="AF48" s="13">
        <f>Assms!C35*AF34*AF43</f>
        <v>188.8744340007683</v>
      </c>
      <c r="AG48" s="13">
        <f>Assms!C35*AG34*AG43</f>
        <v>0</v>
      </c>
      <c r="AH48" s="13">
        <f>Assms!C35*AH34*AH43</f>
        <v>0</v>
      </c>
      <c r="AI48" s="13">
        <f>Assms!C35*AI34*AI43</f>
        <v>0</v>
      </c>
      <c r="AJ48" s="13">
        <f>Assms!C35*AJ34*AJ43</f>
        <v>0</v>
      </c>
      <c r="AK48" s="13">
        <f>Assms!C35*AK34*AK43</f>
        <v>0</v>
      </c>
      <c r="AL48" s="13">
        <f>Assms!C35*AL34*AL43</f>
        <v>0</v>
      </c>
      <c r="AM48" s="13">
        <f>Assms!C35*AM34*AM43</f>
        <v>0</v>
      </c>
      <c r="AN48" s="13">
        <f>Assms!C35*AN34*AN43</f>
        <v>0</v>
      </c>
      <c r="AO48" s="13">
        <f>Assms!C35*AO34*AO43</f>
        <v>0</v>
      </c>
    </row>
    <row r="49" spans="1:41" ht="14.25" customHeight="1"/>
    <row r="50" spans="1:41" ht="14.25" customHeight="1">
      <c r="A50" s="14" t="s">
        <v>222</v>
      </c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  <c r="AO50" s="34"/>
    </row>
    <row r="51" spans="1:41" ht="14.25" customHeight="1">
      <c r="A51" s="2" t="s">
        <v>26</v>
      </c>
      <c r="B51" s="168">
        <f>Assms!B19</f>
        <v>7.0000000000000007E-2</v>
      </c>
      <c r="C51" s="168">
        <f>Assms!C19</f>
        <v>0.06</v>
      </c>
      <c r="D51" s="168">
        <f>Assms!D19</f>
        <v>0.06</v>
      </c>
      <c r="E51" s="168">
        <f>Assms!E19</f>
        <v>0.06</v>
      </c>
      <c r="F51" s="168">
        <f>Assms!F19</f>
        <v>0.06</v>
      </c>
      <c r="G51" s="168">
        <f>Assms!G19</f>
        <v>0.06</v>
      </c>
      <c r="H51" s="168">
        <f>Assms!H19</f>
        <v>0.06</v>
      </c>
      <c r="I51" s="168">
        <f>Assms!I19</f>
        <v>0.06</v>
      </c>
      <c r="J51" s="168">
        <f>Assms!J19</f>
        <v>0.06</v>
      </c>
      <c r="K51" s="168">
        <f>Assms!K19</f>
        <v>0.03</v>
      </c>
      <c r="L51" s="168">
        <f>Assms!L19</f>
        <v>0.03</v>
      </c>
      <c r="M51" s="168">
        <f>Assms!M19</f>
        <v>0.03</v>
      </c>
      <c r="N51" s="168">
        <f>Assms!N19</f>
        <v>0.03</v>
      </c>
      <c r="O51" s="168">
        <f>Assms!O19</f>
        <v>0.03</v>
      </c>
      <c r="P51" s="168">
        <f>Assms!P19</f>
        <v>2.5000000000000001E-2</v>
      </c>
      <c r="Q51" s="168">
        <f>Assms!Q19</f>
        <v>2.5000000000000001E-2</v>
      </c>
      <c r="R51" s="168">
        <f>Assms!R19</f>
        <v>2.5000000000000001E-2</v>
      </c>
      <c r="S51" s="168">
        <f>Assms!S19</f>
        <v>0.02</v>
      </c>
      <c r="T51" s="168">
        <f>Assms!T19</f>
        <v>0.02</v>
      </c>
      <c r="U51" s="168">
        <f>Assms!U19</f>
        <v>9.999999999999995E-3</v>
      </c>
      <c r="V51" s="168">
        <f>Assms!V19</f>
        <v>9.999999999999995E-3</v>
      </c>
      <c r="W51" s="168">
        <f>Assms!W19</f>
        <v>9.999999999999995E-3</v>
      </c>
      <c r="X51" s="168">
        <f>Assms!X19</f>
        <v>9.999999999999995E-3</v>
      </c>
      <c r="Y51" s="168">
        <f>Assms!Y19</f>
        <v>9.999999999999995E-3</v>
      </c>
      <c r="Z51" s="168">
        <f>Assms!Z19</f>
        <v>9.999999999999995E-3</v>
      </c>
      <c r="AA51" s="168">
        <f>Assms!AA19</f>
        <v>5.0000000000000001E-3</v>
      </c>
      <c r="AB51" s="168">
        <f>Assms!AB19</f>
        <v>5.0000000000000001E-3</v>
      </c>
      <c r="AC51" s="168">
        <f>Assms!AC19</f>
        <v>5.0000000000000001E-3</v>
      </c>
      <c r="AD51" s="168">
        <f>Assms!AD19</f>
        <v>5.0000000000000001E-3</v>
      </c>
      <c r="AE51" s="168">
        <f>Assms!AE19</f>
        <v>2.5000000000000001E-3</v>
      </c>
      <c r="AF51" s="168">
        <f>Assms!AF19</f>
        <v>2.5000000000000001E-3</v>
      </c>
      <c r="AG51" s="168">
        <f>Assms!AG19</f>
        <v>0</v>
      </c>
      <c r="AH51" s="168">
        <f>Assms!AH19</f>
        <v>0</v>
      </c>
      <c r="AI51" s="168">
        <f>Assms!AI19</f>
        <v>0</v>
      </c>
      <c r="AJ51" s="168">
        <f>Assms!AJ19</f>
        <v>0</v>
      </c>
      <c r="AK51" s="168">
        <f>Assms!AK19</f>
        <v>0</v>
      </c>
      <c r="AL51" s="168">
        <f>Assms!AL19</f>
        <v>0</v>
      </c>
      <c r="AM51" s="168">
        <f>Assms!AM19</f>
        <v>0</v>
      </c>
      <c r="AN51" s="168">
        <f>Assms!AN19</f>
        <v>0</v>
      </c>
      <c r="AO51" s="168">
        <f>Assms!AO19</f>
        <v>0</v>
      </c>
    </row>
    <row r="52" spans="1:41" ht="14.25" customHeight="1">
      <c r="A52" s="114" t="s">
        <v>171</v>
      </c>
      <c r="B52" s="26">
        <v>1</v>
      </c>
      <c r="C52" s="26">
        <f t="shared" ref="C52:AO52" si="18">B52*(1-B51-B36)</f>
        <v>0.92993249999999994</v>
      </c>
      <c r="D52" s="26">
        <f t="shared" si="18"/>
        <v>0.87406541016374983</v>
      </c>
      <c r="E52" s="26">
        <f t="shared" si="18"/>
        <v>0.82151135331224423</v>
      </c>
      <c r="F52" s="26">
        <f t="shared" si="18"/>
        <v>0.7720986776775427</v>
      </c>
      <c r="G52" s="26">
        <f t="shared" si="18"/>
        <v>0.72564072814300717</v>
      </c>
      <c r="H52" s="26">
        <f t="shared" si="18"/>
        <v>0.68196187297353106</v>
      </c>
      <c r="I52" s="26">
        <f t="shared" si="18"/>
        <v>0.64089685683055686</v>
      </c>
      <c r="J52" s="26">
        <f t="shared" si="18"/>
        <v>0.60227288730523487</v>
      </c>
      <c r="K52" s="26">
        <f t="shared" si="18"/>
        <v>0.56595221856340527</v>
      </c>
      <c r="L52" s="26">
        <f t="shared" si="18"/>
        <v>0.54878264313273795</v>
      </c>
      <c r="M52" s="26">
        <f t="shared" si="18"/>
        <v>0.53212407160912212</v>
      </c>
      <c r="N52" s="26">
        <f t="shared" si="18"/>
        <v>0.51594962832849123</v>
      </c>
      <c r="O52" s="26">
        <f t="shared" si="18"/>
        <v>0.5002389621458887</v>
      </c>
      <c r="P52" s="26">
        <f t="shared" si="18"/>
        <v>0.48497742176926084</v>
      </c>
      <c r="Q52" s="26">
        <f t="shared" si="18"/>
        <v>0.47257582162848821</v>
      </c>
      <c r="R52" s="26">
        <f t="shared" si="18"/>
        <v>0.46045945013775541</v>
      </c>
      <c r="S52" s="26">
        <f t="shared" si="18"/>
        <v>0.44862057721526355</v>
      </c>
      <c r="T52" s="26">
        <f t="shared" si="18"/>
        <v>0.43929689575899872</v>
      </c>
      <c r="U52" s="26">
        <f t="shared" si="18"/>
        <v>0.4301274516538211</v>
      </c>
      <c r="V52" s="26">
        <f t="shared" si="18"/>
        <v>0.42540035096014561</v>
      </c>
      <c r="W52" s="26">
        <f t="shared" si="18"/>
        <v>0.42066585775413468</v>
      </c>
      <c r="X52" s="26">
        <f t="shared" si="18"/>
        <v>0.41591780221766372</v>
      </c>
      <c r="Y52" s="26">
        <f t="shared" si="18"/>
        <v>0.41116157419040361</v>
      </c>
      <c r="Z52" s="26">
        <f t="shared" si="18"/>
        <v>0.40640422919623354</v>
      </c>
      <c r="AA52" s="26">
        <f t="shared" si="18"/>
        <v>0.40165255094847113</v>
      </c>
      <c r="AB52" s="26">
        <f t="shared" si="18"/>
        <v>0.39890685411018739</v>
      </c>
      <c r="AC52" s="26">
        <f t="shared" si="18"/>
        <v>0.3961081236217503</v>
      </c>
      <c r="AD52" s="26">
        <f t="shared" si="18"/>
        <v>0.3932381222120489</v>
      </c>
      <c r="AE52" s="26">
        <f t="shared" si="18"/>
        <v>0.39028804981921411</v>
      </c>
      <c r="AF52" s="26">
        <f t="shared" si="18"/>
        <v>0.3882234260356705</v>
      </c>
      <c r="AG52" s="26">
        <f t="shared" si="18"/>
        <v>0.38605092774357491</v>
      </c>
      <c r="AH52" s="26">
        <f t="shared" si="18"/>
        <v>0.38472715911234218</v>
      </c>
      <c r="AI52" s="26">
        <f t="shared" si="18"/>
        <v>0.38326942790646551</v>
      </c>
      <c r="AJ52" s="26">
        <f t="shared" si="18"/>
        <v>0.38166544535067698</v>
      </c>
      <c r="AK52" s="26">
        <f t="shared" si="18"/>
        <v>0.37989642601147655</v>
      </c>
      <c r="AL52" s="26">
        <f t="shared" si="18"/>
        <v>0.37793559060861831</v>
      </c>
      <c r="AM52" s="26">
        <f t="shared" si="18"/>
        <v>0.37574847734576622</v>
      </c>
      <c r="AN52" s="26">
        <f t="shared" si="18"/>
        <v>0.37329333679478899</v>
      </c>
      <c r="AO52" s="26">
        <f t="shared" si="18"/>
        <v>0.37052835304914994</v>
      </c>
    </row>
    <row r="53" spans="1:41" ht="14.25" customHeight="1">
      <c r="A53" s="114" t="s">
        <v>172</v>
      </c>
      <c r="B53" s="26">
        <f t="shared" ref="B53:AO53" si="19">IF(B33=1,B52,0)</f>
        <v>1</v>
      </c>
      <c r="C53" s="26">
        <f t="shared" si="19"/>
        <v>0.92993249999999994</v>
      </c>
      <c r="D53" s="26">
        <f t="shared" si="19"/>
        <v>0.87406541016374983</v>
      </c>
      <c r="E53" s="26">
        <f t="shared" si="19"/>
        <v>0.82151135331224423</v>
      </c>
      <c r="F53" s="26">
        <f t="shared" si="19"/>
        <v>0.7720986776775427</v>
      </c>
      <c r="G53" s="26">
        <f t="shared" si="19"/>
        <v>0.72564072814300717</v>
      </c>
      <c r="H53" s="26">
        <f t="shared" si="19"/>
        <v>0.68196187297353106</v>
      </c>
      <c r="I53" s="26">
        <f t="shared" si="19"/>
        <v>0.64089685683055686</v>
      </c>
      <c r="J53" s="26">
        <f t="shared" si="19"/>
        <v>0.60227288730523487</v>
      </c>
      <c r="K53" s="26">
        <f t="shared" si="19"/>
        <v>0.56595221856340527</v>
      </c>
      <c r="L53" s="26">
        <f t="shared" si="19"/>
        <v>0.54878264313273795</v>
      </c>
      <c r="M53" s="26">
        <f t="shared" si="19"/>
        <v>0.53212407160912212</v>
      </c>
      <c r="N53" s="26">
        <f t="shared" si="19"/>
        <v>0.51594962832849123</v>
      </c>
      <c r="O53" s="26">
        <f t="shared" si="19"/>
        <v>0.5002389621458887</v>
      </c>
      <c r="P53" s="26">
        <f t="shared" si="19"/>
        <v>0.48497742176926084</v>
      </c>
      <c r="Q53" s="26">
        <f t="shared" si="19"/>
        <v>0.47257582162848821</v>
      </c>
      <c r="R53" s="26">
        <f t="shared" si="19"/>
        <v>0.46045945013775541</v>
      </c>
      <c r="S53" s="26">
        <f t="shared" si="19"/>
        <v>0.44862057721526355</v>
      </c>
      <c r="T53" s="26">
        <f t="shared" si="19"/>
        <v>0.43929689575899872</v>
      </c>
      <c r="U53" s="26">
        <f t="shared" si="19"/>
        <v>0.4301274516538211</v>
      </c>
      <c r="V53" s="26">
        <f t="shared" si="19"/>
        <v>0.42540035096014561</v>
      </c>
      <c r="W53" s="26">
        <f t="shared" si="19"/>
        <v>0.42066585775413468</v>
      </c>
      <c r="X53" s="26">
        <f t="shared" si="19"/>
        <v>0.41591780221766372</v>
      </c>
      <c r="Y53" s="26">
        <f t="shared" si="19"/>
        <v>0.41116157419040361</v>
      </c>
      <c r="Z53" s="26">
        <f t="shared" si="19"/>
        <v>0.40640422919623354</v>
      </c>
      <c r="AA53" s="26">
        <f t="shared" si="19"/>
        <v>0.40165255094847113</v>
      </c>
      <c r="AB53" s="26">
        <f t="shared" si="19"/>
        <v>0.39890685411018739</v>
      </c>
      <c r="AC53" s="26">
        <f t="shared" si="19"/>
        <v>0.3961081236217503</v>
      </c>
      <c r="AD53" s="26">
        <f t="shared" si="19"/>
        <v>0.3932381222120489</v>
      </c>
      <c r="AE53" s="26">
        <f t="shared" si="19"/>
        <v>0.39028804981921411</v>
      </c>
      <c r="AF53" s="26">
        <f t="shared" si="19"/>
        <v>0.3882234260356705</v>
      </c>
      <c r="AG53" s="26">
        <f t="shared" si="19"/>
        <v>0</v>
      </c>
      <c r="AH53" s="26">
        <f t="shared" si="19"/>
        <v>0</v>
      </c>
      <c r="AI53" s="26">
        <f t="shared" si="19"/>
        <v>0</v>
      </c>
      <c r="AJ53" s="26">
        <f t="shared" si="19"/>
        <v>0</v>
      </c>
      <c r="AK53" s="26">
        <f t="shared" si="19"/>
        <v>0</v>
      </c>
      <c r="AL53" s="26">
        <f t="shared" si="19"/>
        <v>0</v>
      </c>
      <c r="AM53" s="26">
        <f t="shared" si="19"/>
        <v>0</v>
      </c>
      <c r="AN53" s="26">
        <f t="shared" si="19"/>
        <v>0</v>
      </c>
      <c r="AO53" s="26">
        <f t="shared" si="19"/>
        <v>0</v>
      </c>
    </row>
    <row r="54" spans="1:41" ht="14.25" customHeight="1">
      <c r="A54" s="2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</row>
    <row r="55" spans="1:41" ht="14.25" customHeight="1">
      <c r="A55" s="2" t="s">
        <v>27</v>
      </c>
      <c r="B55" s="13">
        <f t="shared" ref="B55:AO55" si="20">B35*B53</f>
        <v>100000</v>
      </c>
      <c r="C55" s="13">
        <f t="shared" si="20"/>
        <v>92993.25</v>
      </c>
      <c r="D55" s="13">
        <f t="shared" si="20"/>
        <v>87406.541016374977</v>
      </c>
      <c r="E55" s="13">
        <f t="shared" si="20"/>
        <v>82151.135331224417</v>
      </c>
      <c r="F55" s="13">
        <f t="shared" si="20"/>
        <v>77209.867767754273</v>
      </c>
      <c r="G55" s="13">
        <f t="shared" si="20"/>
        <v>72564.072814300715</v>
      </c>
      <c r="H55" s="13">
        <f t="shared" si="20"/>
        <v>68196.187297353099</v>
      </c>
      <c r="I55" s="13">
        <f t="shared" si="20"/>
        <v>64089.685683055686</v>
      </c>
      <c r="J55" s="13">
        <f t="shared" si="20"/>
        <v>60227.288730523491</v>
      </c>
      <c r="K55" s="13">
        <f t="shared" si="20"/>
        <v>84892.832784510785</v>
      </c>
      <c r="L55" s="13">
        <f t="shared" si="20"/>
        <v>82317.396469910687</v>
      </c>
      <c r="M55" s="13">
        <f t="shared" si="20"/>
        <v>79818.61074136832</v>
      </c>
      <c r="N55" s="13">
        <f t="shared" si="20"/>
        <v>77392.444249273685</v>
      </c>
      <c r="O55" s="13">
        <f t="shared" si="20"/>
        <v>75035.844321883298</v>
      </c>
      <c r="P55" s="13">
        <f t="shared" si="20"/>
        <v>72746.613265389125</v>
      </c>
      <c r="Q55" s="13">
        <f t="shared" si="20"/>
        <v>70886.373244273229</v>
      </c>
      <c r="R55" s="13">
        <f t="shared" si="20"/>
        <v>69068.917520663308</v>
      </c>
      <c r="S55" s="13">
        <f t="shared" si="20"/>
        <v>76265.498126594801</v>
      </c>
      <c r="T55" s="13">
        <f t="shared" si="20"/>
        <v>74680.472279029782</v>
      </c>
      <c r="U55" s="13">
        <f t="shared" si="20"/>
        <v>73121.666781149586</v>
      </c>
      <c r="V55" s="13">
        <f t="shared" si="20"/>
        <v>72318.059663224747</v>
      </c>
      <c r="W55" s="13">
        <f t="shared" si="20"/>
        <v>71513.19581820289</v>
      </c>
      <c r="X55" s="13">
        <f t="shared" si="20"/>
        <v>70706.02637700284</v>
      </c>
      <c r="Y55" s="13">
        <f t="shared" si="20"/>
        <v>69897.467612368608</v>
      </c>
      <c r="Z55" s="13">
        <f t="shared" si="20"/>
        <v>69088.718963359701</v>
      </c>
      <c r="AA55" s="13">
        <f t="shared" si="20"/>
        <v>80330.510189694221</v>
      </c>
      <c r="AB55" s="13">
        <f t="shared" si="20"/>
        <v>79781.370822037483</v>
      </c>
      <c r="AC55" s="13">
        <f t="shared" si="20"/>
        <v>79221.624724350055</v>
      </c>
      <c r="AD55" s="13">
        <f t="shared" si="20"/>
        <v>78647.624442409782</v>
      </c>
      <c r="AE55" s="13">
        <f t="shared" si="20"/>
        <v>78057.609963842828</v>
      </c>
      <c r="AF55" s="13">
        <f t="shared" si="20"/>
        <v>77644.685207134098</v>
      </c>
      <c r="AG55" s="13">
        <f t="shared" si="20"/>
        <v>0</v>
      </c>
      <c r="AH55" s="13">
        <f t="shared" si="20"/>
        <v>0</v>
      </c>
      <c r="AI55" s="13">
        <f t="shared" si="20"/>
        <v>0</v>
      </c>
      <c r="AJ55" s="13">
        <f t="shared" si="20"/>
        <v>0</v>
      </c>
      <c r="AK55" s="13">
        <f t="shared" si="20"/>
        <v>0</v>
      </c>
      <c r="AL55" s="13">
        <f t="shared" si="20"/>
        <v>0</v>
      </c>
      <c r="AM55" s="13">
        <f t="shared" si="20"/>
        <v>0</v>
      </c>
      <c r="AN55" s="13">
        <f t="shared" si="20"/>
        <v>0</v>
      </c>
      <c r="AO55" s="13">
        <f t="shared" si="20"/>
        <v>0</v>
      </c>
    </row>
    <row r="56" spans="1:41" ht="14.25" customHeight="1">
      <c r="A56" s="114" t="s">
        <v>232</v>
      </c>
      <c r="B56" s="13">
        <f t="shared" ref="B56:AO56" si="21">B55*B36</f>
        <v>6.75</v>
      </c>
      <c r="C56" s="13">
        <f t="shared" si="21"/>
        <v>7.1139836250000013</v>
      </c>
      <c r="D56" s="13">
        <f t="shared" si="21"/>
        <v>11.01322416806325</v>
      </c>
      <c r="E56" s="13">
        <f t="shared" si="21"/>
        <v>12.199443596686828</v>
      </c>
      <c r="F56" s="13">
        <f t="shared" si="21"/>
        <v>13.202887388285982</v>
      </c>
      <c r="G56" s="13">
        <f t="shared" si="21"/>
        <v>14.041148089567189</v>
      </c>
      <c r="H56" s="13">
        <f t="shared" si="21"/>
        <v>14.730376456228269</v>
      </c>
      <c r="I56" s="13">
        <f t="shared" si="21"/>
        <v>17.015811548851286</v>
      </c>
      <c r="J56" s="13">
        <f t="shared" si="21"/>
        <v>18.429550351540193</v>
      </c>
      <c r="K56" s="13">
        <f t="shared" si="21"/>
        <v>28.651331064772393</v>
      </c>
      <c r="L56" s="13">
        <f t="shared" si="21"/>
        <v>29.263834445053252</v>
      </c>
      <c r="M56" s="13">
        <f t="shared" si="21"/>
        <v>31.608169853581856</v>
      </c>
      <c r="N56" s="13">
        <f t="shared" si="21"/>
        <v>34.826599912173158</v>
      </c>
      <c r="O56" s="13">
        <f t="shared" si="21"/>
        <v>38.155726837677655</v>
      </c>
      <c r="P56" s="13">
        <f t="shared" si="21"/>
        <v>41.574689481169884</v>
      </c>
      <c r="Q56" s="13">
        <f t="shared" si="21"/>
        <v>45.296392503090594</v>
      </c>
      <c r="R56" s="13">
        <f t="shared" si="21"/>
        <v>49.108000357191614</v>
      </c>
      <c r="S56" s="13">
        <f t="shared" si="21"/>
        <v>59.715885033123733</v>
      </c>
      <c r="T56" s="13">
        <f t="shared" si="21"/>
        <v>65.196052299592992</v>
      </c>
      <c r="U56" s="13">
        <f t="shared" si="21"/>
        <v>72.39045011333809</v>
      </c>
      <c r="V56" s="13">
        <f t="shared" si="21"/>
        <v>81.683248389612345</v>
      </c>
      <c r="W56" s="13">
        <f t="shared" si="21"/>
        <v>92.037483018027118</v>
      </c>
      <c r="X56" s="13">
        <f t="shared" si="21"/>
        <v>101.49850086418758</v>
      </c>
      <c r="Y56" s="13">
        <f t="shared" si="21"/>
        <v>109.77397288522492</v>
      </c>
      <c r="Z56" s="13">
        <f t="shared" si="21"/>
        <v>116.89811248600461</v>
      </c>
      <c r="AA56" s="13">
        <f t="shared" si="21"/>
        <v>147.48681670827861</v>
      </c>
      <c r="AB56" s="13">
        <f t="shared" si="21"/>
        <v>160.83924357722759</v>
      </c>
      <c r="AC56" s="13">
        <f t="shared" si="21"/>
        <v>177.89215831852806</v>
      </c>
      <c r="AD56" s="13">
        <f t="shared" si="21"/>
        <v>196.77635635490927</v>
      </c>
      <c r="AE56" s="13">
        <f t="shared" si="21"/>
        <v>217.7807317991215</v>
      </c>
      <c r="AF56" s="13">
        <f t="shared" si="21"/>
        <v>240.3879454012872</v>
      </c>
      <c r="AG56" s="13">
        <f t="shared" si="21"/>
        <v>0</v>
      </c>
      <c r="AH56" s="13">
        <f t="shared" si="21"/>
        <v>0</v>
      </c>
      <c r="AI56" s="13">
        <f t="shared" si="21"/>
        <v>0</v>
      </c>
      <c r="AJ56" s="13">
        <f t="shared" si="21"/>
        <v>0</v>
      </c>
      <c r="AK56" s="13">
        <f t="shared" si="21"/>
        <v>0</v>
      </c>
      <c r="AL56" s="13">
        <f t="shared" si="21"/>
        <v>0</v>
      </c>
      <c r="AM56" s="13">
        <f t="shared" si="21"/>
        <v>0</v>
      </c>
      <c r="AN56" s="13">
        <f t="shared" si="21"/>
        <v>0</v>
      </c>
      <c r="AO56" s="13">
        <f t="shared" si="21"/>
        <v>0</v>
      </c>
    </row>
    <row r="57" spans="1:41" ht="14.25" customHeight="1">
      <c r="A57" s="114" t="s">
        <v>231</v>
      </c>
      <c r="B57" s="13">
        <f t="shared" ref="B57:AO57" si="22">$C$25*B53</f>
        <v>440.75786380070974</v>
      </c>
      <c r="C57" s="13">
        <f t="shared" si="22"/>
        <v>409.87506217885351</v>
      </c>
      <c r="D57" s="13">
        <f t="shared" si="22"/>
        <v>385.25120300586553</v>
      </c>
      <c r="E57" s="13">
        <f t="shared" si="22"/>
        <v>362.08758917393487</v>
      </c>
      <c r="F57" s="13">
        <f t="shared" si="22"/>
        <v>340.30856381650648</v>
      </c>
      <c r="G57" s="13">
        <f t="shared" si="22"/>
        <v>319.83185722310338</v>
      </c>
      <c r="H57" s="13">
        <f t="shared" si="22"/>
        <v>300.58005832534451</v>
      </c>
      <c r="I57" s="13">
        <f t="shared" si="22"/>
        <v>282.48032953322553</v>
      </c>
      <c r="J57" s="13">
        <f t="shared" si="22"/>
        <v>265.45651123374091</v>
      </c>
      <c r="K57" s="13">
        <f t="shared" si="22"/>
        <v>249.44789086727889</v>
      </c>
      <c r="L57" s="13">
        <f t="shared" si="22"/>
        <v>241.88026547809281</v>
      </c>
      <c r="M57" s="13">
        <f t="shared" si="22"/>
        <v>234.53786907937257</v>
      </c>
      <c r="N57" s="13">
        <f t="shared" si="22"/>
        <v>227.40885601083596</v>
      </c>
      <c r="O57" s="13">
        <f t="shared" si="22"/>
        <v>220.48425634530599</v>
      </c>
      <c r="P57" s="13">
        <f t="shared" si="22"/>
        <v>213.75761241059524</v>
      </c>
      <c r="Q57" s="13">
        <f t="shared" si="22"/>
        <v>208.29150962483772</v>
      </c>
      <c r="R57" s="13">
        <f t="shared" si="22"/>
        <v>202.95112360956651</v>
      </c>
      <c r="S57" s="13">
        <f t="shared" si="22"/>
        <v>197.73304727044092</v>
      </c>
      <c r="T57" s="13">
        <f t="shared" si="22"/>
        <v>193.62356134901935</v>
      </c>
      <c r="U57" s="13">
        <f t="shared" si="22"/>
        <v>189.58205675298126</v>
      </c>
      <c r="V57" s="13">
        <f t="shared" si="22"/>
        <v>187.49854994926599</v>
      </c>
      <c r="W57" s="13">
        <f t="shared" si="22"/>
        <v>185.41178483760564</v>
      </c>
      <c r="X57" s="13">
        <f t="shared" si="22"/>
        <v>183.31904202214355</v>
      </c>
      <c r="Y57" s="13">
        <f t="shared" si="22"/>
        <v>181.22269711709933</v>
      </c>
      <c r="Z57" s="13">
        <f t="shared" si="22"/>
        <v>179.12585990010592</v>
      </c>
      <c r="AA57" s="13">
        <f t="shared" si="22"/>
        <v>177.03152034615388</v>
      </c>
      <c r="AB57" s="13">
        <f t="shared" si="22"/>
        <v>175.82133287306758</v>
      </c>
      <c r="AC57" s="13">
        <f t="shared" si="22"/>
        <v>174.58777040163011</v>
      </c>
      <c r="AD57" s="13">
        <f t="shared" si="22"/>
        <v>173.32279471118511</v>
      </c>
      <c r="AE57" s="13">
        <f t="shared" si="22"/>
        <v>172.02252710526179</v>
      </c>
      <c r="AF57" s="13">
        <f t="shared" si="22"/>
        <v>171.11252793687498</v>
      </c>
      <c r="AG57" s="13">
        <f t="shared" si="22"/>
        <v>0</v>
      </c>
      <c r="AH57" s="13">
        <f t="shared" si="22"/>
        <v>0</v>
      </c>
      <c r="AI57" s="13">
        <f t="shared" si="22"/>
        <v>0</v>
      </c>
      <c r="AJ57" s="13">
        <f t="shared" si="22"/>
        <v>0</v>
      </c>
      <c r="AK57" s="13">
        <f t="shared" si="22"/>
        <v>0</v>
      </c>
      <c r="AL57" s="13">
        <f t="shared" si="22"/>
        <v>0</v>
      </c>
      <c r="AM57" s="13">
        <f t="shared" si="22"/>
        <v>0</v>
      </c>
      <c r="AN57" s="13">
        <f t="shared" si="22"/>
        <v>0</v>
      </c>
      <c r="AO57" s="13">
        <f t="shared" si="22"/>
        <v>0</v>
      </c>
    </row>
    <row r="58" spans="1:41" ht="14.25" customHeight="1">
      <c r="A58" s="2" t="s">
        <v>28</v>
      </c>
      <c r="B58" s="13">
        <f>Assms!C34+Assms!C35</f>
        <v>450</v>
      </c>
      <c r="C58" s="13">
        <f>Assms!$C$35*C34*C53</f>
        <v>145.06947</v>
      </c>
      <c r="D58" s="13">
        <f>Assms!$C$35*D34*D53</f>
        <v>141.80837214496677</v>
      </c>
      <c r="E58" s="13">
        <f>Assms!$C$35*E34*E53</f>
        <v>138.61328203983365</v>
      </c>
      <c r="F58" s="13">
        <f>Assms!$C$35*F34*F53</f>
        <v>135.48693708686315</v>
      </c>
      <c r="G58" s="13">
        <f>Assms!$C$35*G34*G53</f>
        <v>132.42793469922589</v>
      </c>
      <c r="H58" s="13">
        <f>Assms!$C$35*H34*H53</f>
        <v>129.43489916438435</v>
      </c>
      <c r="I58" s="13">
        <f>Assms!$C$35*I34*I53</f>
        <v>126.50648116735387</v>
      </c>
      <c r="J58" s="13">
        <f>Assms!$C$35*J34*J53</f>
        <v>123.63780501962519</v>
      </c>
      <c r="K58" s="13">
        <f>Assms!$C$35*K34*K53</f>
        <v>120.82897169211614</v>
      </c>
      <c r="L58" s="13">
        <f>Assms!$C$35*L34*L53</f>
        <v>121.84985567394281</v>
      </c>
      <c r="M58" s="13">
        <f>Assms!$C$35*M34*M53</f>
        <v>122.87708407523375</v>
      </c>
      <c r="N58" s="13">
        <f>Assms!$C$35*N34*N53</f>
        <v>123.90779671679026</v>
      </c>
      <c r="O58" s="13">
        <f>Assms!$C$35*O34*O53</f>
        <v>124.94019647903458</v>
      </c>
      <c r="P58" s="13">
        <f>Assms!$C$35*P34*P53</f>
        <v>125.9735968345441</v>
      </c>
      <c r="Q58" s="13">
        <f>Assms!$C$35*Q34*Q53</f>
        <v>127.66235352321316</v>
      </c>
      <c r="R58" s="13">
        <f>Assms!$C$35*R34*R53</f>
        <v>129.36478717888073</v>
      </c>
      <c r="S58" s="13">
        <f>Assms!$C$35*S34*S53</f>
        <v>131.08023670115352</v>
      </c>
      <c r="T58" s="13">
        <f>Assms!$C$35*T34*T53</f>
        <v>133.49023598746518</v>
      </c>
      <c r="U58" s="13">
        <f>Assms!$C$35*U34*U53</f>
        <v>135.93205006336677</v>
      </c>
      <c r="V58" s="13">
        <f>Assms!$C$35*V34*V53</f>
        <v>139.81568310649718</v>
      </c>
      <c r="W58" s="13">
        <f>Assms!$C$35*W34*W53</f>
        <v>143.78998863981798</v>
      </c>
      <c r="X58" s="13">
        <f>Assms!$C$35*X34*X53</f>
        <v>147.85371227956193</v>
      </c>
      <c r="Y58" s="13">
        <f>Assms!$C$35*Y34*Y53</f>
        <v>152.00944839890059</v>
      </c>
      <c r="Z58" s="13">
        <f>Assms!$C$35*Z34*Z53</f>
        <v>156.26064799924916</v>
      </c>
      <c r="AA58" s="13">
        <f>Assms!$C$35*AA34*AA53</f>
        <v>160.61099444295562</v>
      </c>
      <c r="AB58" s="13">
        <f>Assms!$C$35*AB34*AB53</f>
        <v>165.8935799923413</v>
      </c>
      <c r="AC58" s="13">
        <f>Assms!$C$35*AC34*AC53</f>
        <v>171.31885746051964</v>
      </c>
      <c r="AD58" s="13">
        <f>Assms!$C$35*AD34*AD53</f>
        <v>176.88066934594104</v>
      </c>
      <c r="AE58" s="13">
        <f>Assms!$C$35*AE34*AE53</f>
        <v>182.57585898708811</v>
      </c>
      <c r="AF58" s="13">
        <f>Assms!$C$35*AF34*AF53</f>
        <v>188.8744340007683</v>
      </c>
      <c r="AG58" s="13">
        <f>Assms!$C$35*AG34*AG53</f>
        <v>0</v>
      </c>
      <c r="AH58" s="13">
        <f>Assms!$C$35*AH34*AH53</f>
        <v>0</v>
      </c>
      <c r="AI58" s="13">
        <f>Assms!$C$35*AI34*AI53</f>
        <v>0</v>
      </c>
      <c r="AJ58" s="13">
        <f>Assms!$C$35*AJ34*AJ53</f>
        <v>0</v>
      </c>
      <c r="AK58" s="13">
        <f>Assms!$C$35*AK34*AK53</f>
        <v>0</v>
      </c>
      <c r="AL58" s="13">
        <f>Assms!$C$35*AL34*AL53</f>
        <v>0</v>
      </c>
      <c r="AM58" s="13">
        <f>Assms!$C$35*AM34*AM53</f>
        <v>0</v>
      </c>
      <c r="AN58" s="13">
        <f>Assms!$C$35*AN34*AN53</f>
        <v>0</v>
      </c>
      <c r="AO58" s="13">
        <f>Assms!$C$35*AO34*AO53</f>
        <v>0</v>
      </c>
    </row>
    <row r="59" spans="1:41" ht="14.25" customHeight="1"/>
    <row r="60" spans="1:41" ht="14.25" customHeight="1">
      <c r="A60" s="14" t="s">
        <v>223</v>
      </c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</row>
    <row r="61" spans="1:41" ht="14.25" customHeight="1">
      <c r="A61" s="2" t="s">
        <v>26</v>
      </c>
      <c r="B61" s="168">
        <f>Assms!B20</f>
        <v>7.0000000000000007E-2</v>
      </c>
      <c r="C61" s="168">
        <f>Assms!C20</f>
        <v>0.06</v>
      </c>
      <c r="D61" s="168">
        <f>Assms!D20</f>
        <v>0.06</v>
      </c>
      <c r="E61" s="168">
        <f>Assms!E20</f>
        <v>0.06</v>
      </c>
      <c r="F61" s="168">
        <f>Assms!F20</f>
        <v>0.06</v>
      </c>
      <c r="G61" s="168">
        <f>Assms!G20</f>
        <v>0.06</v>
      </c>
      <c r="H61" s="168">
        <f>Assms!H20</f>
        <v>0.06</v>
      </c>
      <c r="I61" s="168">
        <f>Assms!I20</f>
        <v>0.06</v>
      </c>
      <c r="J61" s="168">
        <f>Assms!J20</f>
        <v>0.06</v>
      </c>
      <c r="K61" s="168">
        <f>Assms!K20</f>
        <v>0.03</v>
      </c>
      <c r="L61" s="168">
        <f>Assms!L20</f>
        <v>0.03</v>
      </c>
      <c r="M61" s="168">
        <f>Assms!M20</f>
        <v>0.03</v>
      </c>
      <c r="N61" s="168">
        <f>Assms!N20</f>
        <v>0.03</v>
      </c>
      <c r="O61" s="168">
        <f>Assms!O20</f>
        <v>0.03</v>
      </c>
      <c r="P61" s="168">
        <f>Assms!P20</f>
        <v>2.5000000000000001E-2</v>
      </c>
      <c r="Q61" s="168">
        <f>Assms!Q20</f>
        <v>2.5000000000000001E-2</v>
      </c>
      <c r="R61" s="168">
        <f>Assms!R20</f>
        <v>2.5000000000000001E-2</v>
      </c>
      <c r="S61" s="168">
        <f>Assms!S20</f>
        <v>0.02</v>
      </c>
      <c r="T61" s="168">
        <f>Assms!T20</f>
        <v>0.02</v>
      </c>
      <c r="U61" s="168">
        <f>Assms!U20</f>
        <v>9.999999999999995E-3</v>
      </c>
      <c r="V61" s="168">
        <f>Assms!V20</f>
        <v>9.999999999999995E-3</v>
      </c>
      <c r="W61" s="168">
        <f>Assms!W20</f>
        <v>9.999999999999995E-3</v>
      </c>
      <c r="X61" s="168">
        <f>Assms!X20</f>
        <v>9.999999999999995E-3</v>
      </c>
      <c r="Y61" s="168">
        <f>Assms!Y20</f>
        <v>9.999999999999995E-3</v>
      </c>
      <c r="Z61" s="168">
        <f>Assms!Z20</f>
        <v>9.999999999999995E-3</v>
      </c>
      <c r="AA61" s="168">
        <f>Assms!AA20</f>
        <v>5.0000000000000001E-3</v>
      </c>
      <c r="AB61" s="168">
        <f>Assms!AB20</f>
        <v>5.0000000000000001E-3</v>
      </c>
      <c r="AC61" s="168">
        <f>Assms!AC20</f>
        <v>5.0000000000000001E-3</v>
      </c>
      <c r="AD61" s="168">
        <f>Assms!AD20</f>
        <v>5.0000000000000001E-3</v>
      </c>
      <c r="AE61" s="168">
        <f>Assms!AE20</f>
        <v>2.5000000000000001E-3</v>
      </c>
      <c r="AF61" s="168">
        <f>Assms!AF20</f>
        <v>2.5000000000000001E-3</v>
      </c>
      <c r="AG61" s="168">
        <f>Assms!AG20</f>
        <v>0</v>
      </c>
      <c r="AH61" s="168">
        <f>Assms!AH20</f>
        <v>0</v>
      </c>
      <c r="AI61" s="168">
        <f>Assms!AI20</f>
        <v>0</v>
      </c>
      <c r="AJ61" s="168">
        <f>Assms!AJ20</f>
        <v>0</v>
      </c>
      <c r="AK61" s="168">
        <f>Assms!AK20</f>
        <v>0</v>
      </c>
      <c r="AL61" s="168">
        <f>Assms!AL20</f>
        <v>0</v>
      </c>
      <c r="AM61" s="168">
        <f>Assms!AM20</f>
        <v>0</v>
      </c>
      <c r="AN61" s="168">
        <f>Assms!AN20</f>
        <v>0</v>
      </c>
      <c r="AO61" s="168">
        <f>Assms!AO20</f>
        <v>0</v>
      </c>
    </row>
    <row r="62" spans="1:41" ht="14.25" customHeight="1">
      <c r="A62" s="114" t="s">
        <v>171</v>
      </c>
      <c r="B62" s="26">
        <v>1</v>
      </c>
      <c r="C62" s="26">
        <f t="shared" ref="C62:AO62" si="23">B62*(1-B61-B36)</f>
        <v>0.92993249999999994</v>
      </c>
      <c r="D62" s="26">
        <f t="shared" si="23"/>
        <v>0.87406541016374983</v>
      </c>
      <c r="E62" s="26">
        <f t="shared" si="23"/>
        <v>0.82151135331224423</v>
      </c>
      <c r="F62" s="26">
        <f t="shared" si="23"/>
        <v>0.7720986776775427</v>
      </c>
      <c r="G62" s="26">
        <f t="shared" si="23"/>
        <v>0.72564072814300717</v>
      </c>
      <c r="H62" s="26">
        <f t="shared" si="23"/>
        <v>0.68196187297353106</v>
      </c>
      <c r="I62" s="26">
        <f t="shared" si="23"/>
        <v>0.64089685683055686</v>
      </c>
      <c r="J62" s="26">
        <f t="shared" si="23"/>
        <v>0.60227288730523487</v>
      </c>
      <c r="K62" s="26">
        <f t="shared" si="23"/>
        <v>0.56595221856340527</v>
      </c>
      <c r="L62" s="26">
        <f t="shared" si="23"/>
        <v>0.54878264313273795</v>
      </c>
      <c r="M62" s="26">
        <f t="shared" si="23"/>
        <v>0.53212407160912212</v>
      </c>
      <c r="N62" s="26">
        <f t="shared" si="23"/>
        <v>0.51594962832849123</v>
      </c>
      <c r="O62" s="26">
        <f t="shared" si="23"/>
        <v>0.5002389621458887</v>
      </c>
      <c r="P62" s="26">
        <f t="shared" si="23"/>
        <v>0.48497742176926084</v>
      </c>
      <c r="Q62" s="26">
        <f t="shared" si="23"/>
        <v>0.47257582162848821</v>
      </c>
      <c r="R62" s="26">
        <f t="shared" si="23"/>
        <v>0.46045945013775541</v>
      </c>
      <c r="S62" s="26">
        <f t="shared" si="23"/>
        <v>0.44862057721526355</v>
      </c>
      <c r="T62" s="26">
        <f t="shared" si="23"/>
        <v>0.43929689575899872</v>
      </c>
      <c r="U62" s="26">
        <f t="shared" si="23"/>
        <v>0.4301274516538211</v>
      </c>
      <c r="V62" s="26">
        <f t="shared" si="23"/>
        <v>0.42540035096014561</v>
      </c>
      <c r="W62" s="26">
        <f t="shared" si="23"/>
        <v>0.42066585775413468</v>
      </c>
      <c r="X62" s="26">
        <f t="shared" si="23"/>
        <v>0.41591780221766372</v>
      </c>
      <c r="Y62" s="26">
        <f t="shared" si="23"/>
        <v>0.41116157419040361</v>
      </c>
      <c r="Z62" s="26">
        <f t="shared" si="23"/>
        <v>0.40640422919623354</v>
      </c>
      <c r="AA62" s="26">
        <f t="shared" si="23"/>
        <v>0.40165255094847113</v>
      </c>
      <c r="AB62" s="26">
        <f t="shared" si="23"/>
        <v>0.39890685411018739</v>
      </c>
      <c r="AC62" s="26">
        <f t="shared" si="23"/>
        <v>0.3961081236217503</v>
      </c>
      <c r="AD62" s="26">
        <f t="shared" si="23"/>
        <v>0.3932381222120489</v>
      </c>
      <c r="AE62" s="26">
        <f t="shared" si="23"/>
        <v>0.39028804981921411</v>
      </c>
      <c r="AF62" s="26">
        <f t="shared" si="23"/>
        <v>0.3882234260356705</v>
      </c>
      <c r="AG62" s="26">
        <f t="shared" si="23"/>
        <v>0.38605092774357491</v>
      </c>
      <c r="AH62" s="26">
        <f t="shared" si="23"/>
        <v>0.38472715911234218</v>
      </c>
      <c r="AI62" s="26">
        <f t="shared" si="23"/>
        <v>0.38326942790646551</v>
      </c>
      <c r="AJ62" s="26">
        <f t="shared" si="23"/>
        <v>0.38166544535067698</v>
      </c>
      <c r="AK62" s="26">
        <f t="shared" si="23"/>
        <v>0.37989642601147655</v>
      </c>
      <c r="AL62" s="26">
        <f t="shared" si="23"/>
        <v>0.37793559060861831</v>
      </c>
      <c r="AM62" s="26">
        <f t="shared" si="23"/>
        <v>0.37574847734576622</v>
      </c>
      <c r="AN62" s="26">
        <f t="shared" si="23"/>
        <v>0.37329333679478899</v>
      </c>
      <c r="AO62" s="26">
        <f t="shared" si="23"/>
        <v>0.37052835304914994</v>
      </c>
    </row>
    <row r="63" spans="1:41" ht="14.25" customHeight="1">
      <c r="A63" s="114" t="s">
        <v>172</v>
      </c>
      <c r="B63" s="26">
        <f t="shared" ref="B63:AO63" si="24">IF(B33=1,B62,0)</f>
        <v>1</v>
      </c>
      <c r="C63" s="26">
        <f t="shared" si="24"/>
        <v>0.92993249999999994</v>
      </c>
      <c r="D63" s="26">
        <f t="shared" si="24"/>
        <v>0.87406541016374983</v>
      </c>
      <c r="E63" s="26">
        <f t="shared" si="24"/>
        <v>0.82151135331224423</v>
      </c>
      <c r="F63" s="26">
        <f t="shared" si="24"/>
        <v>0.7720986776775427</v>
      </c>
      <c r="G63" s="26">
        <f t="shared" si="24"/>
        <v>0.72564072814300717</v>
      </c>
      <c r="H63" s="26">
        <f t="shared" si="24"/>
        <v>0.68196187297353106</v>
      </c>
      <c r="I63" s="26">
        <f t="shared" si="24"/>
        <v>0.64089685683055686</v>
      </c>
      <c r="J63" s="26">
        <f t="shared" si="24"/>
        <v>0.60227288730523487</v>
      </c>
      <c r="K63" s="26">
        <f t="shared" si="24"/>
        <v>0.56595221856340527</v>
      </c>
      <c r="L63" s="26">
        <f t="shared" si="24"/>
        <v>0.54878264313273795</v>
      </c>
      <c r="M63" s="26">
        <f t="shared" si="24"/>
        <v>0.53212407160912212</v>
      </c>
      <c r="N63" s="26">
        <f t="shared" si="24"/>
        <v>0.51594962832849123</v>
      </c>
      <c r="O63" s="26">
        <f t="shared" si="24"/>
        <v>0.5002389621458887</v>
      </c>
      <c r="P63" s="26">
        <f t="shared" si="24"/>
        <v>0.48497742176926084</v>
      </c>
      <c r="Q63" s="26">
        <f t="shared" si="24"/>
        <v>0.47257582162848821</v>
      </c>
      <c r="R63" s="26">
        <f t="shared" si="24"/>
        <v>0.46045945013775541</v>
      </c>
      <c r="S63" s="26">
        <f t="shared" si="24"/>
        <v>0.44862057721526355</v>
      </c>
      <c r="T63" s="26">
        <f t="shared" si="24"/>
        <v>0.43929689575899872</v>
      </c>
      <c r="U63" s="26">
        <f t="shared" si="24"/>
        <v>0.4301274516538211</v>
      </c>
      <c r="V63" s="26">
        <f t="shared" si="24"/>
        <v>0.42540035096014561</v>
      </c>
      <c r="W63" s="26">
        <f t="shared" si="24"/>
        <v>0.42066585775413468</v>
      </c>
      <c r="X63" s="26">
        <f t="shared" si="24"/>
        <v>0.41591780221766372</v>
      </c>
      <c r="Y63" s="26">
        <f t="shared" si="24"/>
        <v>0.41116157419040361</v>
      </c>
      <c r="Z63" s="26">
        <f t="shared" si="24"/>
        <v>0.40640422919623354</v>
      </c>
      <c r="AA63" s="26">
        <f t="shared" si="24"/>
        <v>0.40165255094847113</v>
      </c>
      <c r="AB63" s="26">
        <f t="shared" si="24"/>
        <v>0.39890685411018739</v>
      </c>
      <c r="AC63" s="26">
        <f t="shared" si="24"/>
        <v>0.3961081236217503</v>
      </c>
      <c r="AD63" s="26">
        <f t="shared" si="24"/>
        <v>0.3932381222120489</v>
      </c>
      <c r="AE63" s="26">
        <f t="shared" si="24"/>
        <v>0.39028804981921411</v>
      </c>
      <c r="AF63" s="26">
        <f t="shared" si="24"/>
        <v>0.3882234260356705</v>
      </c>
      <c r="AG63" s="26">
        <f t="shared" si="24"/>
        <v>0</v>
      </c>
      <c r="AH63" s="26">
        <f t="shared" si="24"/>
        <v>0</v>
      </c>
      <c r="AI63" s="26">
        <f t="shared" si="24"/>
        <v>0</v>
      </c>
      <c r="AJ63" s="26">
        <f t="shared" si="24"/>
        <v>0</v>
      </c>
      <c r="AK63" s="26">
        <f t="shared" si="24"/>
        <v>0</v>
      </c>
      <c r="AL63" s="26">
        <f t="shared" si="24"/>
        <v>0</v>
      </c>
      <c r="AM63" s="26">
        <f t="shared" si="24"/>
        <v>0</v>
      </c>
      <c r="AN63" s="26">
        <f t="shared" si="24"/>
        <v>0</v>
      </c>
      <c r="AO63" s="26">
        <f t="shared" si="24"/>
        <v>0</v>
      </c>
    </row>
    <row r="64" spans="1:41" ht="14.25" customHeight="1">
      <c r="A64" s="2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</row>
    <row r="65" spans="1:41" ht="14.25" customHeight="1">
      <c r="A65" s="2" t="s">
        <v>27</v>
      </c>
      <c r="B65" s="13">
        <f t="shared" ref="B65:AO65" si="25">B35*B63</f>
        <v>100000</v>
      </c>
      <c r="C65" s="13">
        <f t="shared" si="25"/>
        <v>92993.25</v>
      </c>
      <c r="D65" s="13">
        <f t="shared" si="25"/>
        <v>87406.541016374977</v>
      </c>
      <c r="E65" s="13">
        <f t="shared" si="25"/>
        <v>82151.135331224417</v>
      </c>
      <c r="F65" s="13">
        <f t="shared" si="25"/>
        <v>77209.867767754273</v>
      </c>
      <c r="G65" s="13">
        <f t="shared" si="25"/>
        <v>72564.072814300715</v>
      </c>
      <c r="H65" s="13">
        <f t="shared" si="25"/>
        <v>68196.187297353099</v>
      </c>
      <c r="I65" s="13">
        <f t="shared" si="25"/>
        <v>64089.685683055686</v>
      </c>
      <c r="J65" s="13">
        <f t="shared" si="25"/>
        <v>60227.288730523491</v>
      </c>
      <c r="K65" s="13">
        <f t="shared" si="25"/>
        <v>84892.832784510785</v>
      </c>
      <c r="L65" s="13">
        <f t="shared" si="25"/>
        <v>82317.396469910687</v>
      </c>
      <c r="M65" s="13">
        <f t="shared" si="25"/>
        <v>79818.61074136832</v>
      </c>
      <c r="N65" s="13">
        <f t="shared" si="25"/>
        <v>77392.444249273685</v>
      </c>
      <c r="O65" s="13">
        <f t="shared" si="25"/>
        <v>75035.844321883298</v>
      </c>
      <c r="P65" s="13">
        <f t="shared" si="25"/>
        <v>72746.613265389125</v>
      </c>
      <c r="Q65" s="13">
        <f t="shared" si="25"/>
        <v>70886.373244273229</v>
      </c>
      <c r="R65" s="13">
        <f t="shared" si="25"/>
        <v>69068.917520663308</v>
      </c>
      <c r="S65" s="13">
        <f t="shared" si="25"/>
        <v>76265.498126594801</v>
      </c>
      <c r="T65" s="13">
        <f t="shared" si="25"/>
        <v>74680.472279029782</v>
      </c>
      <c r="U65" s="13">
        <f t="shared" si="25"/>
        <v>73121.666781149586</v>
      </c>
      <c r="V65" s="13">
        <f t="shared" si="25"/>
        <v>72318.059663224747</v>
      </c>
      <c r="W65" s="13">
        <f t="shared" si="25"/>
        <v>71513.19581820289</v>
      </c>
      <c r="X65" s="13">
        <f t="shared" si="25"/>
        <v>70706.02637700284</v>
      </c>
      <c r="Y65" s="13">
        <f t="shared" si="25"/>
        <v>69897.467612368608</v>
      </c>
      <c r="Z65" s="13">
        <f t="shared" si="25"/>
        <v>69088.718963359701</v>
      </c>
      <c r="AA65" s="13">
        <f t="shared" si="25"/>
        <v>80330.510189694221</v>
      </c>
      <c r="AB65" s="13">
        <f t="shared" si="25"/>
        <v>79781.370822037483</v>
      </c>
      <c r="AC65" s="13">
        <f t="shared" si="25"/>
        <v>79221.624724350055</v>
      </c>
      <c r="AD65" s="13">
        <f t="shared" si="25"/>
        <v>78647.624442409782</v>
      </c>
      <c r="AE65" s="13">
        <f t="shared" si="25"/>
        <v>78057.609963842828</v>
      </c>
      <c r="AF65" s="13">
        <f t="shared" si="25"/>
        <v>77644.685207134098</v>
      </c>
      <c r="AG65" s="13">
        <f t="shared" si="25"/>
        <v>0</v>
      </c>
      <c r="AH65" s="13">
        <f t="shared" si="25"/>
        <v>0</v>
      </c>
      <c r="AI65" s="13">
        <f t="shared" si="25"/>
        <v>0</v>
      </c>
      <c r="AJ65" s="13">
        <f t="shared" si="25"/>
        <v>0</v>
      </c>
      <c r="AK65" s="13">
        <f t="shared" si="25"/>
        <v>0</v>
      </c>
      <c r="AL65" s="13">
        <f t="shared" si="25"/>
        <v>0</v>
      </c>
      <c r="AM65" s="13">
        <f t="shared" si="25"/>
        <v>0</v>
      </c>
      <c r="AN65" s="13">
        <f t="shared" si="25"/>
        <v>0</v>
      </c>
      <c r="AO65" s="13">
        <f t="shared" si="25"/>
        <v>0</v>
      </c>
    </row>
    <row r="66" spans="1:41" ht="14.25" customHeight="1">
      <c r="A66" s="114" t="s">
        <v>232</v>
      </c>
      <c r="B66" s="13">
        <f t="shared" ref="B66:AO66" si="26">B65*B36</f>
        <v>6.75</v>
      </c>
      <c r="C66" s="13">
        <f t="shared" si="26"/>
        <v>7.1139836250000013</v>
      </c>
      <c r="D66" s="13">
        <f t="shared" si="26"/>
        <v>11.01322416806325</v>
      </c>
      <c r="E66" s="13">
        <f t="shared" si="26"/>
        <v>12.199443596686828</v>
      </c>
      <c r="F66" s="13">
        <f t="shared" si="26"/>
        <v>13.202887388285982</v>
      </c>
      <c r="G66" s="13">
        <f t="shared" si="26"/>
        <v>14.041148089567189</v>
      </c>
      <c r="H66" s="13">
        <f t="shared" si="26"/>
        <v>14.730376456228269</v>
      </c>
      <c r="I66" s="13">
        <f t="shared" si="26"/>
        <v>17.015811548851286</v>
      </c>
      <c r="J66" s="13">
        <f t="shared" si="26"/>
        <v>18.429550351540193</v>
      </c>
      <c r="K66" s="13">
        <f t="shared" si="26"/>
        <v>28.651331064772393</v>
      </c>
      <c r="L66" s="13">
        <f t="shared" si="26"/>
        <v>29.263834445053252</v>
      </c>
      <c r="M66" s="13">
        <f t="shared" si="26"/>
        <v>31.608169853581856</v>
      </c>
      <c r="N66" s="13">
        <f t="shared" si="26"/>
        <v>34.826599912173158</v>
      </c>
      <c r="O66" s="13">
        <f t="shared" si="26"/>
        <v>38.155726837677655</v>
      </c>
      <c r="P66" s="13">
        <f t="shared" si="26"/>
        <v>41.574689481169884</v>
      </c>
      <c r="Q66" s="13">
        <f t="shared" si="26"/>
        <v>45.296392503090594</v>
      </c>
      <c r="R66" s="13">
        <f t="shared" si="26"/>
        <v>49.108000357191614</v>
      </c>
      <c r="S66" s="13">
        <f t="shared" si="26"/>
        <v>59.715885033123733</v>
      </c>
      <c r="T66" s="13">
        <f t="shared" si="26"/>
        <v>65.196052299592992</v>
      </c>
      <c r="U66" s="13">
        <f t="shared" si="26"/>
        <v>72.39045011333809</v>
      </c>
      <c r="V66" s="13">
        <f t="shared" si="26"/>
        <v>81.683248389612345</v>
      </c>
      <c r="W66" s="13">
        <f t="shared" si="26"/>
        <v>92.037483018027118</v>
      </c>
      <c r="X66" s="13">
        <f t="shared" si="26"/>
        <v>101.49850086418758</v>
      </c>
      <c r="Y66" s="13">
        <f t="shared" si="26"/>
        <v>109.77397288522492</v>
      </c>
      <c r="Z66" s="13">
        <f t="shared" si="26"/>
        <v>116.89811248600461</v>
      </c>
      <c r="AA66" s="13">
        <f t="shared" si="26"/>
        <v>147.48681670827861</v>
      </c>
      <c r="AB66" s="13">
        <f t="shared" si="26"/>
        <v>160.83924357722759</v>
      </c>
      <c r="AC66" s="13">
        <f t="shared" si="26"/>
        <v>177.89215831852806</v>
      </c>
      <c r="AD66" s="13">
        <f t="shared" si="26"/>
        <v>196.77635635490927</v>
      </c>
      <c r="AE66" s="13">
        <f t="shared" si="26"/>
        <v>217.7807317991215</v>
      </c>
      <c r="AF66" s="13">
        <f t="shared" si="26"/>
        <v>240.3879454012872</v>
      </c>
      <c r="AG66" s="13">
        <f t="shared" si="26"/>
        <v>0</v>
      </c>
      <c r="AH66" s="13">
        <f t="shared" si="26"/>
        <v>0</v>
      </c>
      <c r="AI66" s="13">
        <f t="shared" si="26"/>
        <v>0</v>
      </c>
      <c r="AJ66" s="13">
        <f t="shared" si="26"/>
        <v>0</v>
      </c>
      <c r="AK66" s="13">
        <f t="shared" si="26"/>
        <v>0</v>
      </c>
      <c r="AL66" s="13">
        <f t="shared" si="26"/>
        <v>0</v>
      </c>
      <c r="AM66" s="13">
        <f t="shared" si="26"/>
        <v>0</v>
      </c>
      <c r="AN66" s="13">
        <f t="shared" si="26"/>
        <v>0</v>
      </c>
      <c r="AO66" s="13">
        <f t="shared" si="26"/>
        <v>0</v>
      </c>
    </row>
    <row r="67" spans="1:41" ht="14.25" customHeight="1">
      <c r="A67" s="114" t="s">
        <v>231</v>
      </c>
      <c r="B67" s="13">
        <f t="shared" ref="B67:AO67" si="27">$C$25*B63</f>
        <v>440.75786380070974</v>
      </c>
      <c r="C67" s="13">
        <f t="shared" si="27"/>
        <v>409.87506217885351</v>
      </c>
      <c r="D67" s="13">
        <f t="shared" si="27"/>
        <v>385.25120300586553</v>
      </c>
      <c r="E67" s="13">
        <f t="shared" si="27"/>
        <v>362.08758917393487</v>
      </c>
      <c r="F67" s="13">
        <f t="shared" si="27"/>
        <v>340.30856381650648</v>
      </c>
      <c r="G67" s="13">
        <f t="shared" si="27"/>
        <v>319.83185722310338</v>
      </c>
      <c r="H67" s="13">
        <f t="shared" si="27"/>
        <v>300.58005832534451</v>
      </c>
      <c r="I67" s="13">
        <f t="shared" si="27"/>
        <v>282.48032953322553</v>
      </c>
      <c r="J67" s="13">
        <f t="shared" si="27"/>
        <v>265.45651123374091</v>
      </c>
      <c r="K67" s="13">
        <f t="shared" si="27"/>
        <v>249.44789086727889</v>
      </c>
      <c r="L67" s="13">
        <f t="shared" si="27"/>
        <v>241.88026547809281</v>
      </c>
      <c r="M67" s="13">
        <f t="shared" si="27"/>
        <v>234.53786907937257</v>
      </c>
      <c r="N67" s="13">
        <f t="shared" si="27"/>
        <v>227.40885601083596</v>
      </c>
      <c r="O67" s="13">
        <f t="shared" si="27"/>
        <v>220.48425634530599</v>
      </c>
      <c r="P67" s="13">
        <f t="shared" si="27"/>
        <v>213.75761241059524</v>
      </c>
      <c r="Q67" s="13">
        <f t="shared" si="27"/>
        <v>208.29150962483772</v>
      </c>
      <c r="R67" s="13">
        <f t="shared" si="27"/>
        <v>202.95112360956651</v>
      </c>
      <c r="S67" s="13">
        <f t="shared" si="27"/>
        <v>197.73304727044092</v>
      </c>
      <c r="T67" s="13">
        <f t="shared" si="27"/>
        <v>193.62356134901935</v>
      </c>
      <c r="U67" s="13">
        <f t="shared" si="27"/>
        <v>189.58205675298126</v>
      </c>
      <c r="V67" s="13">
        <f t="shared" si="27"/>
        <v>187.49854994926599</v>
      </c>
      <c r="W67" s="13">
        <f t="shared" si="27"/>
        <v>185.41178483760564</v>
      </c>
      <c r="X67" s="13">
        <f t="shared" si="27"/>
        <v>183.31904202214355</v>
      </c>
      <c r="Y67" s="13">
        <f t="shared" si="27"/>
        <v>181.22269711709933</v>
      </c>
      <c r="Z67" s="13">
        <f t="shared" si="27"/>
        <v>179.12585990010592</v>
      </c>
      <c r="AA67" s="13">
        <f t="shared" si="27"/>
        <v>177.03152034615388</v>
      </c>
      <c r="AB67" s="13">
        <f t="shared" si="27"/>
        <v>175.82133287306758</v>
      </c>
      <c r="AC67" s="13">
        <f t="shared" si="27"/>
        <v>174.58777040163011</v>
      </c>
      <c r="AD67" s="13">
        <f t="shared" si="27"/>
        <v>173.32279471118511</v>
      </c>
      <c r="AE67" s="13">
        <f t="shared" si="27"/>
        <v>172.02252710526179</v>
      </c>
      <c r="AF67" s="13">
        <f t="shared" si="27"/>
        <v>171.11252793687498</v>
      </c>
      <c r="AG67" s="13">
        <f t="shared" si="27"/>
        <v>0</v>
      </c>
      <c r="AH67" s="13">
        <f t="shared" si="27"/>
        <v>0</v>
      </c>
      <c r="AI67" s="13">
        <f t="shared" si="27"/>
        <v>0</v>
      </c>
      <c r="AJ67" s="13">
        <f t="shared" si="27"/>
        <v>0</v>
      </c>
      <c r="AK67" s="13">
        <f t="shared" si="27"/>
        <v>0</v>
      </c>
      <c r="AL67" s="13">
        <f t="shared" si="27"/>
        <v>0</v>
      </c>
      <c r="AM67" s="13">
        <f t="shared" si="27"/>
        <v>0</v>
      </c>
      <c r="AN67" s="13">
        <f t="shared" si="27"/>
        <v>0</v>
      </c>
      <c r="AO67" s="13">
        <f t="shared" si="27"/>
        <v>0</v>
      </c>
    </row>
    <row r="68" spans="1:41" ht="14.25" customHeight="1">
      <c r="A68" s="2" t="s">
        <v>28</v>
      </c>
      <c r="B68" s="13">
        <f>Assms!C34+Assms!C35</f>
        <v>450</v>
      </c>
      <c r="C68" s="13">
        <f>Assms!$C$35*C34*C63</f>
        <v>145.06947</v>
      </c>
      <c r="D68" s="13">
        <f>Assms!$C$35*D34*D63</f>
        <v>141.80837214496677</v>
      </c>
      <c r="E68" s="13">
        <f>Assms!$C$35*E34*E63</f>
        <v>138.61328203983365</v>
      </c>
      <c r="F68" s="13">
        <f>Assms!$C$35*F34*F63</f>
        <v>135.48693708686315</v>
      </c>
      <c r="G68" s="13">
        <f>Assms!$C$35*G34*G63</f>
        <v>132.42793469922589</v>
      </c>
      <c r="H68" s="13">
        <f>Assms!$C$35*H34*H63</f>
        <v>129.43489916438435</v>
      </c>
      <c r="I68" s="13">
        <f>Assms!$C$35*I34*I63</f>
        <v>126.50648116735387</v>
      </c>
      <c r="J68" s="13">
        <f>Assms!$C$35*J34*J63</f>
        <v>123.63780501962519</v>
      </c>
      <c r="K68" s="13">
        <f>Assms!$C$35*K34*K63</f>
        <v>120.82897169211614</v>
      </c>
      <c r="L68" s="13">
        <f>Assms!$C$35*L34*L63</f>
        <v>121.84985567394281</v>
      </c>
      <c r="M68" s="13">
        <f>Assms!$C$35*M34*M63</f>
        <v>122.87708407523375</v>
      </c>
      <c r="N68" s="13">
        <f>Assms!$C$35*N34*N63</f>
        <v>123.90779671679026</v>
      </c>
      <c r="O68" s="13">
        <f>Assms!$C$35*O34*O63</f>
        <v>124.94019647903458</v>
      </c>
      <c r="P68" s="13">
        <f>Assms!$C$35*P34*P63</f>
        <v>125.9735968345441</v>
      </c>
      <c r="Q68" s="13">
        <f>Assms!$C$35*Q34*Q63</f>
        <v>127.66235352321316</v>
      </c>
      <c r="R68" s="13">
        <f>Assms!$C$35*R34*R63</f>
        <v>129.36478717888073</v>
      </c>
      <c r="S68" s="13">
        <f>Assms!$C$35*S34*S63</f>
        <v>131.08023670115352</v>
      </c>
      <c r="T68" s="13">
        <f>Assms!$C$35*T34*T63</f>
        <v>133.49023598746518</v>
      </c>
      <c r="U68" s="13">
        <f>Assms!$C$35*U34*U63</f>
        <v>135.93205006336677</v>
      </c>
      <c r="V68" s="13">
        <f>Assms!$C$35*V34*V63</f>
        <v>139.81568310649718</v>
      </c>
      <c r="W68" s="13">
        <f>Assms!$C$35*W34*W63</f>
        <v>143.78998863981798</v>
      </c>
      <c r="X68" s="13">
        <f>Assms!$C$35*X34*X63</f>
        <v>147.85371227956193</v>
      </c>
      <c r="Y68" s="13">
        <f>Assms!$C$35*Y34*Y63</f>
        <v>152.00944839890059</v>
      </c>
      <c r="Z68" s="13">
        <f>Assms!$C$35*Z34*Z63</f>
        <v>156.26064799924916</v>
      </c>
      <c r="AA68" s="13">
        <f>Assms!$C$35*AA34*AA63</f>
        <v>160.61099444295562</v>
      </c>
      <c r="AB68" s="13">
        <f>Assms!$C$35*AB34*AB63</f>
        <v>165.8935799923413</v>
      </c>
      <c r="AC68" s="13">
        <f>Assms!$C$35*AC34*AC63</f>
        <v>171.31885746051964</v>
      </c>
      <c r="AD68" s="13">
        <f>Assms!$C$35*AD34*AD63</f>
        <v>176.88066934594104</v>
      </c>
      <c r="AE68" s="13">
        <f>Assms!$C$35*AE34*AE63</f>
        <v>182.57585898708811</v>
      </c>
      <c r="AF68" s="13">
        <f>Assms!$C$35*AF34*AF63</f>
        <v>188.8744340007683</v>
      </c>
      <c r="AG68" s="13">
        <f>Assms!$C$35*AG34*AG63</f>
        <v>0</v>
      </c>
      <c r="AH68" s="13">
        <f>Assms!$C$35*AH34*AH63</f>
        <v>0</v>
      </c>
      <c r="AI68" s="13">
        <f>Assms!$C$35*AI34*AI63</f>
        <v>0</v>
      </c>
      <c r="AJ68" s="13">
        <f>Assms!$C$35*AJ34*AJ63</f>
        <v>0</v>
      </c>
      <c r="AK68" s="13">
        <f>Assms!$C$35*AK34*AK63</f>
        <v>0</v>
      </c>
      <c r="AL68" s="13">
        <f>Assms!$C$35*AL34*AL63</f>
        <v>0</v>
      </c>
      <c r="AM68" s="13">
        <f>Assms!$C$35*AM34*AM63</f>
        <v>0</v>
      </c>
      <c r="AN68" s="13">
        <f>Assms!$C$35*AN34*AN63</f>
        <v>0</v>
      </c>
      <c r="AO68" s="13">
        <f>Assms!$C$35*AO34*AO63</f>
        <v>0</v>
      </c>
    </row>
    <row r="69" spans="1:41" ht="14.25" customHeight="1"/>
    <row r="70" spans="1:41" ht="14.25" customHeight="1">
      <c r="A70" s="14" t="s">
        <v>242</v>
      </c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</row>
    <row r="71" spans="1:41" ht="14.25" customHeight="1">
      <c r="A71" s="2" t="s">
        <v>26</v>
      </c>
      <c r="B71" s="168">
        <f>Assms!B21</f>
        <v>7.0000000000000007E-2</v>
      </c>
      <c r="C71" s="168">
        <f>Assms!C21</f>
        <v>0.06</v>
      </c>
      <c r="D71" s="168">
        <f>Assms!D21</f>
        <v>0.06</v>
      </c>
      <c r="E71" s="168">
        <f>Assms!E21</f>
        <v>0.06</v>
      </c>
      <c r="F71" s="168">
        <f>Assms!F21</f>
        <v>0.06</v>
      </c>
      <c r="G71" s="168">
        <f>Assms!G21</f>
        <v>0.06</v>
      </c>
      <c r="H71" s="168">
        <f>Assms!H21</f>
        <v>0.06</v>
      </c>
      <c r="I71" s="168">
        <f>Assms!I21</f>
        <v>0.06</v>
      </c>
      <c r="J71" s="168">
        <f>Assms!J21</f>
        <v>0.06</v>
      </c>
      <c r="K71" s="168">
        <f>Assms!K21</f>
        <v>0.03</v>
      </c>
      <c r="L71" s="168">
        <f>Assms!L21</f>
        <v>0.03</v>
      </c>
      <c r="M71" s="168">
        <f>Assms!M21</f>
        <v>0.03</v>
      </c>
      <c r="N71" s="168">
        <f>Assms!N21</f>
        <v>0.03</v>
      </c>
      <c r="O71" s="168">
        <f>Assms!O21</f>
        <v>0.03</v>
      </c>
      <c r="P71" s="168">
        <f>Assms!P21</f>
        <v>2.5000000000000001E-2</v>
      </c>
      <c r="Q71" s="168">
        <f>Assms!Q21</f>
        <v>2.5000000000000001E-2</v>
      </c>
      <c r="R71" s="168">
        <f>Assms!R21</f>
        <v>2.5000000000000001E-2</v>
      </c>
      <c r="S71" s="168">
        <f>Assms!S21</f>
        <v>0.02</v>
      </c>
      <c r="T71" s="168">
        <f>Assms!T21</f>
        <v>0.02</v>
      </c>
      <c r="U71" s="168">
        <f>Assms!U21</f>
        <v>9.999999999999995E-3</v>
      </c>
      <c r="V71" s="168">
        <f>Assms!V21</f>
        <v>9.999999999999995E-3</v>
      </c>
      <c r="W71" s="168">
        <f>Assms!W21</f>
        <v>9.999999999999995E-3</v>
      </c>
      <c r="X71" s="168">
        <f>Assms!X21</f>
        <v>9.999999999999995E-3</v>
      </c>
      <c r="Y71" s="168">
        <f>Assms!Y21</f>
        <v>9.999999999999995E-3</v>
      </c>
      <c r="Z71" s="168">
        <f>Assms!Z21</f>
        <v>9.999999999999995E-3</v>
      </c>
      <c r="AA71" s="168">
        <f>Assms!AA21</f>
        <v>5.0000000000000001E-3</v>
      </c>
      <c r="AB71" s="168">
        <f>Assms!AB21</f>
        <v>5.0000000000000001E-3</v>
      </c>
      <c r="AC71" s="168">
        <f>Assms!AC21</f>
        <v>5.0000000000000001E-3</v>
      </c>
      <c r="AD71" s="168">
        <f>Assms!AD21</f>
        <v>5.0000000000000001E-3</v>
      </c>
      <c r="AE71" s="168">
        <f>Assms!AE21</f>
        <v>2.5000000000000001E-3</v>
      </c>
      <c r="AF71" s="168">
        <f>Assms!AF21</f>
        <v>2.5000000000000001E-3</v>
      </c>
      <c r="AG71" s="168">
        <f>Assms!AG21</f>
        <v>0</v>
      </c>
      <c r="AH71" s="168">
        <f>Assms!AH21</f>
        <v>0</v>
      </c>
      <c r="AI71" s="168">
        <f>Assms!AI21</f>
        <v>0</v>
      </c>
      <c r="AJ71" s="168">
        <f>Assms!AJ21</f>
        <v>0</v>
      </c>
      <c r="AK71" s="168">
        <f>Assms!AK21</f>
        <v>0</v>
      </c>
      <c r="AL71" s="168">
        <f>Assms!AL21</f>
        <v>0</v>
      </c>
      <c r="AM71" s="168">
        <f>Assms!AM21</f>
        <v>0</v>
      </c>
      <c r="AN71" s="168">
        <f>Assms!AN21</f>
        <v>0</v>
      </c>
      <c r="AO71" s="168">
        <f>Assms!AO21</f>
        <v>0</v>
      </c>
    </row>
    <row r="72" spans="1:41" ht="14.25" customHeight="1">
      <c r="A72" s="114" t="s">
        <v>171</v>
      </c>
      <c r="B72" s="26">
        <v>1</v>
      </c>
      <c r="C72" s="26">
        <f t="shared" ref="C72:AO72" si="28">B72*(1-B71-B36)</f>
        <v>0.92993249999999994</v>
      </c>
      <c r="D72" s="26">
        <f t="shared" si="28"/>
        <v>0.87406541016374983</v>
      </c>
      <c r="E72" s="26">
        <f t="shared" si="28"/>
        <v>0.82151135331224423</v>
      </c>
      <c r="F72" s="26">
        <f t="shared" si="28"/>
        <v>0.7720986776775427</v>
      </c>
      <c r="G72" s="26">
        <f t="shared" si="28"/>
        <v>0.72564072814300717</v>
      </c>
      <c r="H72" s="26">
        <f t="shared" si="28"/>
        <v>0.68196187297353106</v>
      </c>
      <c r="I72" s="26">
        <f t="shared" si="28"/>
        <v>0.64089685683055686</v>
      </c>
      <c r="J72" s="26">
        <f t="shared" si="28"/>
        <v>0.60227288730523487</v>
      </c>
      <c r="K72" s="26">
        <f t="shared" si="28"/>
        <v>0.56595221856340527</v>
      </c>
      <c r="L72" s="26">
        <f t="shared" si="28"/>
        <v>0.54878264313273795</v>
      </c>
      <c r="M72" s="26">
        <f t="shared" si="28"/>
        <v>0.53212407160912212</v>
      </c>
      <c r="N72" s="26">
        <f t="shared" si="28"/>
        <v>0.51594962832849123</v>
      </c>
      <c r="O72" s="26">
        <f t="shared" si="28"/>
        <v>0.5002389621458887</v>
      </c>
      <c r="P72" s="26">
        <f t="shared" si="28"/>
        <v>0.48497742176926084</v>
      </c>
      <c r="Q72" s="26">
        <f t="shared" si="28"/>
        <v>0.47257582162848821</v>
      </c>
      <c r="R72" s="26">
        <f t="shared" si="28"/>
        <v>0.46045945013775541</v>
      </c>
      <c r="S72" s="26">
        <f t="shared" si="28"/>
        <v>0.44862057721526355</v>
      </c>
      <c r="T72" s="26">
        <f t="shared" si="28"/>
        <v>0.43929689575899872</v>
      </c>
      <c r="U72" s="26">
        <f t="shared" si="28"/>
        <v>0.4301274516538211</v>
      </c>
      <c r="V72" s="26">
        <f t="shared" si="28"/>
        <v>0.42540035096014561</v>
      </c>
      <c r="W72" s="26">
        <f t="shared" si="28"/>
        <v>0.42066585775413468</v>
      </c>
      <c r="X72" s="26">
        <f t="shared" si="28"/>
        <v>0.41591780221766372</v>
      </c>
      <c r="Y72" s="26">
        <f t="shared" si="28"/>
        <v>0.41116157419040361</v>
      </c>
      <c r="Z72" s="26">
        <f t="shared" si="28"/>
        <v>0.40640422919623354</v>
      </c>
      <c r="AA72" s="26">
        <f t="shared" si="28"/>
        <v>0.40165255094847113</v>
      </c>
      <c r="AB72" s="26">
        <f t="shared" si="28"/>
        <v>0.39890685411018739</v>
      </c>
      <c r="AC72" s="26">
        <f t="shared" si="28"/>
        <v>0.3961081236217503</v>
      </c>
      <c r="AD72" s="26">
        <f t="shared" si="28"/>
        <v>0.3932381222120489</v>
      </c>
      <c r="AE72" s="26">
        <f t="shared" si="28"/>
        <v>0.39028804981921411</v>
      </c>
      <c r="AF72" s="26">
        <f t="shared" si="28"/>
        <v>0.3882234260356705</v>
      </c>
      <c r="AG72" s="26">
        <f t="shared" si="28"/>
        <v>0.38605092774357491</v>
      </c>
      <c r="AH72" s="26">
        <f t="shared" si="28"/>
        <v>0.38472715911234218</v>
      </c>
      <c r="AI72" s="26">
        <f t="shared" si="28"/>
        <v>0.38326942790646551</v>
      </c>
      <c r="AJ72" s="26">
        <f t="shared" si="28"/>
        <v>0.38166544535067698</v>
      </c>
      <c r="AK72" s="26">
        <f t="shared" si="28"/>
        <v>0.37989642601147655</v>
      </c>
      <c r="AL72" s="26">
        <f t="shared" si="28"/>
        <v>0.37793559060861831</v>
      </c>
      <c r="AM72" s="26">
        <f t="shared" si="28"/>
        <v>0.37574847734576622</v>
      </c>
      <c r="AN72" s="26">
        <f t="shared" si="28"/>
        <v>0.37329333679478899</v>
      </c>
      <c r="AO72" s="26">
        <f t="shared" si="28"/>
        <v>0.37052835304914994</v>
      </c>
    </row>
    <row r="73" spans="1:41" ht="14.25" customHeight="1">
      <c r="A73" s="114" t="s">
        <v>172</v>
      </c>
      <c r="B73" s="26">
        <f t="shared" ref="B73:AO73" si="29">IF(B33=1,B72,0)</f>
        <v>1</v>
      </c>
      <c r="C73" s="26">
        <f t="shared" si="29"/>
        <v>0.92993249999999994</v>
      </c>
      <c r="D73" s="26">
        <f t="shared" si="29"/>
        <v>0.87406541016374983</v>
      </c>
      <c r="E73" s="26">
        <f t="shared" si="29"/>
        <v>0.82151135331224423</v>
      </c>
      <c r="F73" s="26">
        <f t="shared" si="29"/>
        <v>0.7720986776775427</v>
      </c>
      <c r="G73" s="26">
        <f t="shared" si="29"/>
        <v>0.72564072814300717</v>
      </c>
      <c r="H73" s="26">
        <f t="shared" si="29"/>
        <v>0.68196187297353106</v>
      </c>
      <c r="I73" s="26">
        <f t="shared" si="29"/>
        <v>0.64089685683055686</v>
      </c>
      <c r="J73" s="26">
        <f t="shared" si="29"/>
        <v>0.60227288730523487</v>
      </c>
      <c r="K73" s="26">
        <f t="shared" si="29"/>
        <v>0.56595221856340527</v>
      </c>
      <c r="L73" s="26">
        <f t="shared" si="29"/>
        <v>0.54878264313273795</v>
      </c>
      <c r="M73" s="26">
        <f t="shared" si="29"/>
        <v>0.53212407160912212</v>
      </c>
      <c r="N73" s="26">
        <f t="shared" si="29"/>
        <v>0.51594962832849123</v>
      </c>
      <c r="O73" s="26">
        <f t="shared" si="29"/>
        <v>0.5002389621458887</v>
      </c>
      <c r="P73" s="26">
        <f t="shared" si="29"/>
        <v>0.48497742176926084</v>
      </c>
      <c r="Q73" s="26">
        <f t="shared" si="29"/>
        <v>0.47257582162848821</v>
      </c>
      <c r="R73" s="26">
        <f t="shared" si="29"/>
        <v>0.46045945013775541</v>
      </c>
      <c r="S73" s="26">
        <f t="shared" si="29"/>
        <v>0.44862057721526355</v>
      </c>
      <c r="T73" s="26">
        <f t="shared" si="29"/>
        <v>0.43929689575899872</v>
      </c>
      <c r="U73" s="26">
        <f t="shared" si="29"/>
        <v>0.4301274516538211</v>
      </c>
      <c r="V73" s="26">
        <f t="shared" si="29"/>
        <v>0.42540035096014561</v>
      </c>
      <c r="W73" s="26">
        <f t="shared" si="29"/>
        <v>0.42066585775413468</v>
      </c>
      <c r="X73" s="26">
        <f t="shared" si="29"/>
        <v>0.41591780221766372</v>
      </c>
      <c r="Y73" s="26">
        <f t="shared" si="29"/>
        <v>0.41116157419040361</v>
      </c>
      <c r="Z73" s="26">
        <f t="shared" si="29"/>
        <v>0.40640422919623354</v>
      </c>
      <c r="AA73" s="26">
        <f t="shared" si="29"/>
        <v>0.40165255094847113</v>
      </c>
      <c r="AB73" s="26">
        <f t="shared" si="29"/>
        <v>0.39890685411018739</v>
      </c>
      <c r="AC73" s="26">
        <f t="shared" si="29"/>
        <v>0.3961081236217503</v>
      </c>
      <c r="AD73" s="26">
        <f t="shared" si="29"/>
        <v>0.3932381222120489</v>
      </c>
      <c r="AE73" s="26">
        <f t="shared" si="29"/>
        <v>0.39028804981921411</v>
      </c>
      <c r="AF73" s="26">
        <f t="shared" si="29"/>
        <v>0.3882234260356705</v>
      </c>
      <c r="AG73" s="26">
        <f t="shared" si="29"/>
        <v>0</v>
      </c>
      <c r="AH73" s="26">
        <f t="shared" si="29"/>
        <v>0</v>
      </c>
      <c r="AI73" s="26">
        <f t="shared" si="29"/>
        <v>0</v>
      </c>
      <c r="AJ73" s="26">
        <f t="shared" si="29"/>
        <v>0</v>
      </c>
      <c r="AK73" s="26">
        <f t="shared" si="29"/>
        <v>0</v>
      </c>
      <c r="AL73" s="26">
        <f t="shared" si="29"/>
        <v>0</v>
      </c>
      <c r="AM73" s="26">
        <f t="shared" si="29"/>
        <v>0</v>
      </c>
      <c r="AN73" s="26">
        <f t="shared" si="29"/>
        <v>0</v>
      </c>
      <c r="AO73" s="26">
        <f t="shared" si="29"/>
        <v>0</v>
      </c>
    </row>
    <row r="74" spans="1:41" ht="14.25" customHeight="1">
      <c r="A74" s="2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</row>
    <row r="75" spans="1:41" ht="14.25" customHeight="1">
      <c r="A75" s="2" t="s">
        <v>27</v>
      </c>
      <c r="B75" s="13">
        <f t="shared" ref="B75:AO75" si="30">B35*B73</f>
        <v>100000</v>
      </c>
      <c r="C75" s="13">
        <f t="shared" si="30"/>
        <v>92993.25</v>
      </c>
      <c r="D75" s="13">
        <f t="shared" si="30"/>
        <v>87406.541016374977</v>
      </c>
      <c r="E75" s="13">
        <f t="shared" si="30"/>
        <v>82151.135331224417</v>
      </c>
      <c r="F75" s="13">
        <f t="shared" si="30"/>
        <v>77209.867767754273</v>
      </c>
      <c r="G75" s="13">
        <f t="shared" si="30"/>
        <v>72564.072814300715</v>
      </c>
      <c r="H75" s="13">
        <f t="shared" si="30"/>
        <v>68196.187297353099</v>
      </c>
      <c r="I75" s="13">
        <f t="shared" si="30"/>
        <v>64089.685683055686</v>
      </c>
      <c r="J75" s="13">
        <f t="shared" si="30"/>
        <v>60227.288730523491</v>
      </c>
      <c r="K75" s="13">
        <f t="shared" si="30"/>
        <v>84892.832784510785</v>
      </c>
      <c r="L75" s="13">
        <f t="shared" si="30"/>
        <v>82317.396469910687</v>
      </c>
      <c r="M75" s="13">
        <f t="shared" si="30"/>
        <v>79818.61074136832</v>
      </c>
      <c r="N75" s="13">
        <f t="shared" si="30"/>
        <v>77392.444249273685</v>
      </c>
      <c r="O75" s="13">
        <f t="shared" si="30"/>
        <v>75035.844321883298</v>
      </c>
      <c r="P75" s="13">
        <f t="shared" si="30"/>
        <v>72746.613265389125</v>
      </c>
      <c r="Q75" s="13">
        <f t="shared" si="30"/>
        <v>70886.373244273229</v>
      </c>
      <c r="R75" s="13">
        <f t="shared" si="30"/>
        <v>69068.917520663308</v>
      </c>
      <c r="S75" s="13">
        <f t="shared" si="30"/>
        <v>76265.498126594801</v>
      </c>
      <c r="T75" s="13">
        <f t="shared" si="30"/>
        <v>74680.472279029782</v>
      </c>
      <c r="U75" s="13">
        <f t="shared" si="30"/>
        <v>73121.666781149586</v>
      </c>
      <c r="V75" s="13">
        <f t="shared" si="30"/>
        <v>72318.059663224747</v>
      </c>
      <c r="W75" s="13">
        <f t="shared" si="30"/>
        <v>71513.19581820289</v>
      </c>
      <c r="X75" s="13">
        <f t="shared" si="30"/>
        <v>70706.02637700284</v>
      </c>
      <c r="Y75" s="13">
        <f t="shared" si="30"/>
        <v>69897.467612368608</v>
      </c>
      <c r="Z75" s="13">
        <f t="shared" si="30"/>
        <v>69088.718963359701</v>
      </c>
      <c r="AA75" s="13">
        <f t="shared" si="30"/>
        <v>80330.510189694221</v>
      </c>
      <c r="AB75" s="13">
        <f t="shared" si="30"/>
        <v>79781.370822037483</v>
      </c>
      <c r="AC75" s="13">
        <f t="shared" si="30"/>
        <v>79221.624724350055</v>
      </c>
      <c r="AD75" s="13">
        <f t="shared" si="30"/>
        <v>78647.624442409782</v>
      </c>
      <c r="AE75" s="13">
        <f t="shared" si="30"/>
        <v>78057.609963842828</v>
      </c>
      <c r="AF75" s="13">
        <f t="shared" si="30"/>
        <v>77644.685207134098</v>
      </c>
      <c r="AG75" s="13">
        <f t="shared" si="30"/>
        <v>0</v>
      </c>
      <c r="AH75" s="13">
        <f t="shared" si="30"/>
        <v>0</v>
      </c>
      <c r="AI75" s="13">
        <f t="shared" si="30"/>
        <v>0</v>
      </c>
      <c r="AJ75" s="13">
        <f t="shared" si="30"/>
        <v>0</v>
      </c>
      <c r="AK75" s="13">
        <f t="shared" si="30"/>
        <v>0</v>
      </c>
      <c r="AL75" s="13">
        <f t="shared" si="30"/>
        <v>0</v>
      </c>
      <c r="AM75" s="13">
        <f t="shared" si="30"/>
        <v>0</v>
      </c>
      <c r="AN75" s="13">
        <f t="shared" si="30"/>
        <v>0</v>
      </c>
      <c r="AO75" s="13">
        <f t="shared" si="30"/>
        <v>0</v>
      </c>
    </row>
    <row r="76" spans="1:41" ht="14.25" customHeight="1">
      <c r="A76" s="114" t="s">
        <v>232</v>
      </c>
      <c r="B76" s="13">
        <f t="shared" ref="B76:AO76" si="31">B75*B36</f>
        <v>6.75</v>
      </c>
      <c r="C76" s="13">
        <f t="shared" si="31"/>
        <v>7.1139836250000013</v>
      </c>
      <c r="D76" s="13">
        <f t="shared" si="31"/>
        <v>11.01322416806325</v>
      </c>
      <c r="E76" s="13">
        <f t="shared" si="31"/>
        <v>12.199443596686828</v>
      </c>
      <c r="F76" s="13">
        <f t="shared" si="31"/>
        <v>13.202887388285982</v>
      </c>
      <c r="G76" s="13">
        <f t="shared" si="31"/>
        <v>14.041148089567189</v>
      </c>
      <c r="H76" s="13">
        <f t="shared" si="31"/>
        <v>14.730376456228269</v>
      </c>
      <c r="I76" s="13">
        <f t="shared" si="31"/>
        <v>17.015811548851286</v>
      </c>
      <c r="J76" s="13">
        <f t="shared" si="31"/>
        <v>18.429550351540193</v>
      </c>
      <c r="K76" s="13">
        <f t="shared" si="31"/>
        <v>28.651331064772393</v>
      </c>
      <c r="L76" s="13">
        <f t="shared" si="31"/>
        <v>29.263834445053252</v>
      </c>
      <c r="M76" s="13">
        <f t="shared" si="31"/>
        <v>31.608169853581856</v>
      </c>
      <c r="N76" s="13">
        <f t="shared" si="31"/>
        <v>34.826599912173158</v>
      </c>
      <c r="O76" s="13">
        <f t="shared" si="31"/>
        <v>38.155726837677655</v>
      </c>
      <c r="P76" s="13">
        <f t="shared" si="31"/>
        <v>41.574689481169884</v>
      </c>
      <c r="Q76" s="13">
        <f t="shared" si="31"/>
        <v>45.296392503090594</v>
      </c>
      <c r="R76" s="13">
        <f t="shared" si="31"/>
        <v>49.108000357191614</v>
      </c>
      <c r="S76" s="13">
        <f t="shared" si="31"/>
        <v>59.715885033123733</v>
      </c>
      <c r="T76" s="13">
        <f t="shared" si="31"/>
        <v>65.196052299592992</v>
      </c>
      <c r="U76" s="13">
        <f t="shared" si="31"/>
        <v>72.39045011333809</v>
      </c>
      <c r="V76" s="13">
        <f t="shared" si="31"/>
        <v>81.683248389612345</v>
      </c>
      <c r="W76" s="13">
        <f t="shared" si="31"/>
        <v>92.037483018027118</v>
      </c>
      <c r="X76" s="13">
        <f t="shared" si="31"/>
        <v>101.49850086418758</v>
      </c>
      <c r="Y76" s="13">
        <f t="shared" si="31"/>
        <v>109.77397288522492</v>
      </c>
      <c r="Z76" s="13">
        <f t="shared" si="31"/>
        <v>116.89811248600461</v>
      </c>
      <c r="AA76" s="13">
        <f t="shared" si="31"/>
        <v>147.48681670827861</v>
      </c>
      <c r="AB76" s="13">
        <f t="shared" si="31"/>
        <v>160.83924357722759</v>
      </c>
      <c r="AC76" s="13">
        <f t="shared" si="31"/>
        <v>177.89215831852806</v>
      </c>
      <c r="AD76" s="13">
        <f t="shared" si="31"/>
        <v>196.77635635490927</v>
      </c>
      <c r="AE76" s="13">
        <f t="shared" si="31"/>
        <v>217.7807317991215</v>
      </c>
      <c r="AF76" s="13">
        <f t="shared" si="31"/>
        <v>240.3879454012872</v>
      </c>
      <c r="AG76" s="13">
        <f t="shared" si="31"/>
        <v>0</v>
      </c>
      <c r="AH76" s="13">
        <f t="shared" si="31"/>
        <v>0</v>
      </c>
      <c r="AI76" s="13">
        <f t="shared" si="31"/>
        <v>0</v>
      </c>
      <c r="AJ76" s="13">
        <f t="shared" si="31"/>
        <v>0</v>
      </c>
      <c r="AK76" s="13">
        <f t="shared" si="31"/>
        <v>0</v>
      </c>
      <c r="AL76" s="13">
        <f t="shared" si="31"/>
        <v>0</v>
      </c>
      <c r="AM76" s="13">
        <f t="shared" si="31"/>
        <v>0</v>
      </c>
      <c r="AN76" s="13">
        <f t="shared" si="31"/>
        <v>0</v>
      </c>
      <c r="AO76" s="13">
        <f t="shared" si="31"/>
        <v>0</v>
      </c>
    </row>
    <row r="77" spans="1:41" ht="14.25" customHeight="1">
      <c r="A77" s="114" t="s">
        <v>231</v>
      </c>
      <c r="B77" s="13">
        <f t="shared" ref="B77:AO77" si="32">$C$25*B73</f>
        <v>440.75786380070974</v>
      </c>
      <c r="C77" s="13">
        <f t="shared" si="32"/>
        <v>409.87506217885351</v>
      </c>
      <c r="D77" s="13">
        <f t="shared" si="32"/>
        <v>385.25120300586553</v>
      </c>
      <c r="E77" s="13">
        <f t="shared" si="32"/>
        <v>362.08758917393487</v>
      </c>
      <c r="F77" s="13">
        <f t="shared" si="32"/>
        <v>340.30856381650648</v>
      </c>
      <c r="G77" s="13">
        <f t="shared" si="32"/>
        <v>319.83185722310338</v>
      </c>
      <c r="H77" s="13">
        <f t="shared" si="32"/>
        <v>300.58005832534451</v>
      </c>
      <c r="I77" s="13">
        <f t="shared" si="32"/>
        <v>282.48032953322553</v>
      </c>
      <c r="J77" s="13">
        <f t="shared" si="32"/>
        <v>265.45651123374091</v>
      </c>
      <c r="K77" s="13">
        <f t="shared" si="32"/>
        <v>249.44789086727889</v>
      </c>
      <c r="L77" s="13">
        <f t="shared" si="32"/>
        <v>241.88026547809281</v>
      </c>
      <c r="M77" s="13">
        <f t="shared" si="32"/>
        <v>234.53786907937257</v>
      </c>
      <c r="N77" s="13">
        <f t="shared" si="32"/>
        <v>227.40885601083596</v>
      </c>
      <c r="O77" s="13">
        <f t="shared" si="32"/>
        <v>220.48425634530599</v>
      </c>
      <c r="P77" s="13">
        <f t="shared" si="32"/>
        <v>213.75761241059524</v>
      </c>
      <c r="Q77" s="13">
        <f t="shared" si="32"/>
        <v>208.29150962483772</v>
      </c>
      <c r="R77" s="13">
        <f t="shared" si="32"/>
        <v>202.95112360956651</v>
      </c>
      <c r="S77" s="13">
        <f t="shared" si="32"/>
        <v>197.73304727044092</v>
      </c>
      <c r="T77" s="13">
        <f t="shared" si="32"/>
        <v>193.62356134901935</v>
      </c>
      <c r="U77" s="13">
        <f t="shared" si="32"/>
        <v>189.58205675298126</v>
      </c>
      <c r="V77" s="13">
        <f t="shared" si="32"/>
        <v>187.49854994926599</v>
      </c>
      <c r="W77" s="13">
        <f t="shared" si="32"/>
        <v>185.41178483760564</v>
      </c>
      <c r="X77" s="13">
        <f t="shared" si="32"/>
        <v>183.31904202214355</v>
      </c>
      <c r="Y77" s="13">
        <f t="shared" si="32"/>
        <v>181.22269711709933</v>
      </c>
      <c r="Z77" s="13">
        <f t="shared" si="32"/>
        <v>179.12585990010592</v>
      </c>
      <c r="AA77" s="13">
        <f t="shared" si="32"/>
        <v>177.03152034615388</v>
      </c>
      <c r="AB77" s="13">
        <f t="shared" si="32"/>
        <v>175.82133287306758</v>
      </c>
      <c r="AC77" s="13">
        <f t="shared" si="32"/>
        <v>174.58777040163011</v>
      </c>
      <c r="AD77" s="13">
        <f t="shared" si="32"/>
        <v>173.32279471118511</v>
      </c>
      <c r="AE77" s="13">
        <f t="shared" si="32"/>
        <v>172.02252710526179</v>
      </c>
      <c r="AF77" s="13">
        <f t="shared" si="32"/>
        <v>171.11252793687498</v>
      </c>
      <c r="AG77" s="13">
        <f t="shared" si="32"/>
        <v>0</v>
      </c>
      <c r="AH77" s="13">
        <f t="shared" si="32"/>
        <v>0</v>
      </c>
      <c r="AI77" s="13">
        <f t="shared" si="32"/>
        <v>0</v>
      </c>
      <c r="AJ77" s="13">
        <f t="shared" si="32"/>
        <v>0</v>
      </c>
      <c r="AK77" s="13">
        <f t="shared" si="32"/>
        <v>0</v>
      </c>
      <c r="AL77" s="13">
        <f t="shared" si="32"/>
        <v>0</v>
      </c>
      <c r="AM77" s="13">
        <f t="shared" si="32"/>
        <v>0</v>
      </c>
      <c r="AN77" s="13">
        <f t="shared" si="32"/>
        <v>0</v>
      </c>
      <c r="AO77" s="13">
        <f t="shared" si="32"/>
        <v>0</v>
      </c>
    </row>
    <row r="78" spans="1:41" ht="14.25" customHeight="1">
      <c r="A78" s="2" t="s">
        <v>28</v>
      </c>
      <c r="B78" s="13">
        <f>Assms!C34+Assms!C35</f>
        <v>450</v>
      </c>
      <c r="C78" s="13">
        <f>Assms!$C$35*C34*C73</f>
        <v>145.06947</v>
      </c>
      <c r="D78" s="13">
        <f>Assms!$C$35*D34*D73</f>
        <v>141.80837214496677</v>
      </c>
      <c r="E78" s="13">
        <f>Assms!$C$35*E34*E73</f>
        <v>138.61328203983365</v>
      </c>
      <c r="F78" s="13">
        <f>Assms!$C$35*F34*F73</f>
        <v>135.48693708686315</v>
      </c>
      <c r="G78" s="13">
        <f>Assms!$C$35*G34*G73</f>
        <v>132.42793469922589</v>
      </c>
      <c r="H78" s="13">
        <f>Assms!$C$35*H34*H73</f>
        <v>129.43489916438435</v>
      </c>
      <c r="I78" s="13">
        <f>Assms!$C$35*I34*I73</f>
        <v>126.50648116735387</v>
      </c>
      <c r="J78" s="13">
        <f>Assms!$C$35*J34*J73</f>
        <v>123.63780501962519</v>
      </c>
      <c r="K78" s="13">
        <f>Assms!$C$35*K34*K73</f>
        <v>120.82897169211614</v>
      </c>
      <c r="L78" s="13">
        <f>Assms!$C$35*L34*L73</f>
        <v>121.84985567394281</v>
      </c>
      <c r="M78" s="13">
        <f>Assms!$C$35*M34*M73</f>
        <v>122.87708407523375</v>
      </c>
      <c r="N78" s="13">
        <f>Assms!$C$35*N34*N73</f>
        <v>123.90779671679026</v>
      </c>
      <c r="O78" s="13">
        <f>Assms!$C$35*O34*O73</f>
        <v>124.94019647903458</v>
      </c>
      <c r="P78" s="13">
        <f>Assms!$C$35*P34*P73</f>
        <v>125.9735968345441</v>
      </c>
      <c r="Q78" s="13">
        <f>Assms!$C$35*Q34*Q73</f>
        <v>127.66235352321316</v>
      </c>
      <c r="R78" s="13">
        <f>Assms!$C$35*R34*R73</f>
        <v>129.36478717888073</v>
      </c>
      <c r="S78" s="13">
        <f>Assms!$C$35*S34*S73</f>
        <v>131.08023670115352</v>
      </c>
      <c r="T78" s="13">
        <f>Assms!$C$35*T34*T73</f>
        <v>133.49023598746518</v>
      </c>
      <c r="U78" s="13">
        <f>Assms!$C$35*U34*U73</f>
        <v>135.93205006336677</v>
      </c>
      <c r="V78" s="13">
        <f>Assms!$C$35*V34*V73</f>
        <v>139.81568310649718</v>
      </c>
      <c r="W78" s="13">
        <f>Assms!$C$35*W34*W73</f>
        <v>143.78998863981798</v>
      </c>
      <c r="X78" s="13">
        <f>Assms!$C$35*X34*X73</f>
        <v>147.85371227956193</v>
      </c>
      <c r="Y78" s="13">
        <f>Assms!$C$35*Y34*Y73</f>
        <v>152.00944839890059</v>
      </c>
      <c r="Z78" s="13">
        <f>Assms!$C$35*Z34*Z73</f>
        <v>156.26064799924916</v>
      </c>
      <c r="AA78" s="13">
        <f>Assms!$C$35*AA34*AA73</f>
        <v>160.61099444295562</v>
      </c>
      <c r="AB78" s="13">
        <f>Assms!$C$35*AB34*AB73</f>
        <v>165.8935799923413</v>
      </c>
      <c r="AC78" s="13">
        <f>Assms!$C$35*AC34*AC73</f>
        <v>171.31885746051964</v>
      </c>
      <c r="AD78" s="13">
        <f>Assms!$C$35*AD34*AD73</f>
        <v>176.88066934594104</v>
      </c>
      <c r="AE78" s="13">
        <f>Assms!$C$35*AE34*AE73</f>
        <v>182.57585898708811</v>
      </c>
      <c r="AF78" s="13">
        <f>Assms!$C$35*AF34*AF73</f>
        <v>188.8744340007683</v>
      </c>
      <c r="AG78" s="13">
        <f>Assms!$C$35*AG34*AG73</f>
        <v>0</v>
      </c>
      <c r="AH78" s="13">
        <f>Assms!$C$35*AH34*AH73</f>
        <v>0</v>
      </c>
      <c r="AI78" s="13">
        <f>Assms!$C$35*AI34*AI73</f>
        <v>0</v>
      </c>
      <c r="AJ78" s="13">
        <f>Assms!$C$35*AJ34*AJ73</f>
        <v>0</v>
      </c>
      <c r="AK78" s="13">
        <f>Assms!$C$35*AK34*AK73</f>
        <v>0</v>
      </c>
      <c r="AL78" s="13">
        <f>Assms!$C$35*AL34*AL73</f>
        <v>0</v>
      </c>
      <c r="AM78" s="13">
        <f>Assms!$C$35*AM34*AM73</f>
        <v>0</v>
      </c>
      <c r="AN78" s="13">
        <f>Assms!$C$35*AN34*AN73</f>
        <v>0</v>
      </c>
      <c r="AO78" s="13">
        <f>Assms!$C$35*AO34*AO73</f>
        <v>0</v>
      </c>
    </row>
    <row r="79" spans="1:41" ht="14.25" customHeight="1"/>
    <row r="80" spans="1:41" ht="14.25" customHeight="1">
      <c r="A80" s="14" t="s">
        <v>224</v>
      </c>
      <c r="B80" s="162"/>
      <c r="C80" s="162"/>
      <c r="D80" s="162"/>
      <c r="E80" s="162"/>
      <c r="F80" s="162"/>
      <c r="G80" s="162"/>
      <c r="H80" s="162"/>
      <c r="I80" s="162"/>
      <c r="J80" s="162"/>
      <c r="K80" s="162"/>
      <c r="L80" s="162"/>
      <c r="M80" s="162"/>
      <c r="N80" s="162"/>
      <c r="O80" s="162"/>
      <c r="P80" s="162"/>
      <c r="Q80" s="162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  <c r="AD80" s="162"/>
      <c r="AE80" s="162"/>
      <c r="AF80" s="162"/>
      <c r="AG80" s="162"/>
      <c r="AH80" s="162"/>
      <c r="AI80" s="162"/>
      <c r="AJ80" s="162"/>
      <c r="AK80" s="162"/>
      <c r="AL80" s="162"/>
      <c r="AM80" s="162"/>
      <c r="AN80" s="162"/>
      <c r="AO80" s="162"/>
    </row>
    <row r="81" spans="1:41" ht="14.25" customHeight="1">
      <c r="A81" s="2" t="s">
        <v>26</v>
      </c>
      <c r="B81" s="168">
        <f>Assms!B22</f>
        <v>7.0000000000000007E-2</v>
      </c>
      <c r="C81" s="168">
        <f>Assms!C22</f>
        <v>0.06</v>
      </c>
      <c r="D81" s="168">
        <f>Assms!D22</f>
        <v>0.06</v>
      </c>
      <c r="E81" s="168">
        <f>Assms!E22</f>
        <v>0.06</v>
      </c>
      <c r="F81" s="168">
        <f>Assms!F22</f>
        <v>0.06</v>
      </c>
      <c r="G81" s="168">
        <f>Assms!G22</f>
        <v>0.06</v>
      </c>
      <c r="H81" s="168">
        <f>Assms!H22</f>
        <v>0.06</v>
      </c>
      <c r="I81" s="168">
        <f>Assms!I22</f>
        <v>0.06</v>
      </c>
      <c r="J81" s="168">
        <f>Assms!J22</f>
        <v>0.06</v>
      </c>
      <c r="K81" s="168">
        <f>Assms!K22</f>
        <v>0.03</v>
      </c>
      <c r="L81" s="168">
        <f>Assms!L22</f>
        <v>0.03</v>
      </c>
      <c r="M81" s="168">
        <f>Assms!M22</f>
        <v>0.03</v>
      </c>
      <c r="N81" s="168">
        <f>Assms!N22</f>
        <v>0.03</v>
      </c>
      <c r="O81" s="168">
        <f>Assms!O22</f>
        <v>0.03</v>
      </c>
      <c r="P81" s="168">
        <f>Assms!P22</f>
        <v>2.5000000000000001E-2</v>
      </c>
      <c r="Q81" s="168">
        <f>Assms!Q22</f>
        <v>2.5000000000000001E-2</v>
      </c>
      <c r="R81" s="168">
        <f>Assms!R22</f>
        <v>2.5000000000000001E-2</v>
      </c>
      <c r="S81" s="168">
        <f>Assms!S22</f>
        <v>0.02</v>
      </c>
      <c r="T81" s="168">
        <f>Assms!T22</f>
        <v>0.02</v>
      </c>
      <c r="U81" s="168">
        <f>Assms!U22</f>
        <v>9.999999999999995E-3</v>
      </c>
      <c r="V81" s="168">
        <f>Assms!V22</f>
        <v>9.999999999999995E-3</v>
      </c>
      <c r="W81" s="168">
        <f>Assms!W22</f>
        <v>9.999999999999995E-3</v>
      </c>
      <c r="X81" s="168">
        <f>Assms!X22</f>
        <v>9.999999999999995E-3</v>
      </c>
      <c r="Y81" s="168">
        <f>Assms!Y22</f>
        <v>9.999999999999995E-3</v>
      </c>
      <c r="Z81" s="168">
        <f>Assms!Z22</f>
        <v>9.999999999999995E-3</v>
      </c>
      <c r="AA81" s="168">
        <f>Assms!AA22</f>
        <v>5.0000000000000001E-3</v>
      </c>
      <c r="AB81" s="168">
        <f>Assms!AB22</f>
        <v>5.0000000000000001E-3</v>
      </c>
      <c r="AC81" s="168">
        <f>Assms!AC22</f>
        <v>5.0000000000000001E-3</v>
      </c>
      <c r="AD81" s="168">
        <f>Assms!AD22</f>
        <v>5.0000000000000001E-3</v>
      </c>
      <c r="AE81" s="168">
        <f>Assms!AE22</f>
        <v>2.5000000000000001E-3</v>
      </c>
      <c r="AF81" s="168">
        <f>Assms!AF22</f>
        <v>2.5000000000000001E-3</v>
      </c>
      <c r="AG81" s="168">
        <f>Assms!AG22</f>
        <v>0</v>
      </c>
      <c r="AH81" s="168">
        <f>Assms!AH22</f>
        <v>0</v>
      </c>
      <c r="AI81" s="168">
        <f>Assms!AI22</f>
        <v>0</v>
      </c>
      <c r="AJ81" s="168">
        <f>Assms!AJ22</f>
        <v>0</v>
      </c>
      <c r="AK81" s="168">
        <f>Assms!AK22</f>
        <v>0</v>
      </c>
      <c r="AL81" s="168">
        <f>Assms!AL22</f>
        <v>0</v>
      </c>
      <c r="AM81" s="168">
        <f>Assms!AM22</f>
        <v>0</v>
      </c>
      <c r="AN81" s="168">
        <f>Assms!AN22</f>
        <v>0</v>
      </c>
      <c r="AO81" s="168">
        <f>Assms!AO22</f>
        <v>0</v>
      </c>
    </row>
    <row r="82" spans="1:41" ht="14.25" customHeight="1">
      <c r="A82" s="114" t="s">
        <v>171</v>
      </c>
      <c r="B82" s="26">
        <v>1</v>
      </c>
      <c r="C82" s="26">
        <f t="shared" ref="C82:AO82" si="33">B82*(1-B81-B36)</f>
        <v>0.92993249999999994</v>
      </c>
      <c r="D82" s="26">
        <f t="shared" si="33"/>
        <v>0.87406541016374983</v>
      </c>
      <c r="E82" s="26">
        <f t="shared" si="33"/>
        <v>0.82151135331224423</v>
      </c>
      <c r="F82" s="26">
        <f t="shared" si="33"/>
        <v>0.7720986776775427</v>
      </c>
      <c r="G82" s="26">
        <f t="shared" si="33"/>
        <v>0.72564072814300717</v>
      </c>
      <c r="H82" s="26">
        <f t="shared" si="33"/>
        <v>0.68196187297353106</v>
      </c>
      <c r="I82" s="26">
        <f t="shared" si="33"/>
        <v>0.64089685683055686</v>
      </c>
      <c r="J82" s="26">
        <f t="shared" si="33"/>
        <v>0.60227288730523487</v>
      </c>
      <c r="K82" s="26">
        <f t="shared" si="33"/>
        <v>0.56595221856340527</v>
      </c>
      <c r="L82" s="26">
        <f t="shared" si="33"/>
        <v>0.54878264313273795</v>
      </c>
      <c r="M82" s="26">
        <f t="shared" si="33"/>
        <v>0.53212407160912212</v>
      </c>
      <c r="N82" s="26">
        <f t="shared" si="33"/>
        <v>0.51594962832849123</v>
      </c>
      <c r="O82" s="26">
        <f t="shared" si="33"/>
        <v>0.5002389621458887</v>
      </c>
      <c r="P82" s="26">
        <f t="shared" si="33"/>
        <v>0.48497742176926084</v>
      </c>
      <c r="Q82" s="26">
        <f t="shared" si="33"/>
        <v>0.47257582162848821</v>
      </c>
      <c r="R82" s="26">
        <f t="shared" si="33"/>
        <v>0.46045945013775541</v>
      </c>
      <c r="S82" s="26">
        <f t="shared" si="33"/>
        <v>0.44862057721526355</v>
      </c>
      <c r="T82" s="26">
        <f t="shared" si="33"/>
        <v>0.43929689575899872</v>
      </c>
      <c r="U82" s="26">
        <f t="shared" si="33"/>
        <v>0.4301274516538211</v>
      </c>
      <c r="V82" s="26">
        <f t="shared" si="33"/>
        <v>0.42540035096014561</v>
      </c>
      <c r="W82" s="26">
        <f t="shared" si="33"/>
        <v>0.42066585775413468</v>
      </c>
      <c r="X82" s="26">
        <f t="shared" si="33"/>
        <v>0.41591780221766372</v>
      </c>
      <c r="Y82" s="26">
        <f t="shared" si="33"/>
        <v>0.41116157419040361</v>
      </c>
      <c r="Z82" s="26">
        <f t="shared" si="33"/>
        <v>0.40640422919623354</v>
      </c>
      <c r="AA82" s="26">
        <f t="shared" si="33"/>
        <v>0.40165255094847113</v>
      </c>
      <c r="AB82" s="26">
        <f t="shared" si="33"/>
        <v>0.39890685411018739</v>
      </c>
      <c r="AC82" s="26">
        <f t="shared" si="33"/>
        <v>0.3961081236217503</v>
      </c>
      <c r="AD82" s="26">
        <f t="shared" si="33"/>
        <v>0.3932381222120489</v>
      </c>
      <c r="AE82" s="26">
        <f t="shared" si="33"/>
        <v>0.39028804981921411</v>
      </c>
      <c r="AF82" s="26">
        <f t="shared" si="33"/>
        <v>0.3882234260356705</v>
      </c>
      <c r="AG82" s="26">
        <f t="shared" si="33"/>
        <v>0.38605092774357491</v>
      </c>
      <c r="AH82" s="26">
        <f t="shared" si="33"/>
        <v>0.38472715911234218</v>
      </c>
      <c r="AI82" s="26">
        <f t="shared" si="33"/>
        <v>0.38326942790646551</v>
      </c>
      <c r="AJ82" s="26">
        <f t="shared" si="33"/>
        <v>0.38166544535067698</v>
      </c>
      <c r="AK82" s="26">
        <f t="shared" si="33"/>
        <v>0.37989642601147655</v>
      </c>
      <c r="AL82" s="26">
        <f t="shared" si="33"/>
        <v>0.37793559060861831</v>
      </c>
      <c r="AM82" s="26">
        <f t="shared" si="33"/>
        <v>0.37574847734576622</v>
      </c>
      <c r="AN82" s="26">
        <f t="shared" si="33"/>
        <v>0.37329333679478899</v>
      </c>
      <c r="AO82" s="26">
        <f t="shared" si="33"/>
        <v>0.37052835304914994</v>
      </c>
    </row>
    <row r="83" spans="1:41" ht="14.25" customHeight="1">
      <c r="A83" s="114" t="s">
        <v>172</v>
      </c>
      <c r="B83" s="26">
        <f t="shared" ref="B83:AO83" si="34">IF(B33=1,B82,0)</f>
        <v>1</v>
      </c>
      <c r="C83" s="26">
        <f t="shared" si="34"/>
        <v>0.92993249999999994</v>
      </c>
      <c r="D83" s="26">
        <f t="shared" si="34"/>
        <v>0.87406541016374983</v>
      </c>
      <c r="E83" s="26">
        <f t="shared" si="34"/>
        <v>0.82151135331224423</v>
      </c>
      <c r="F83" s="26">
        <f t="shared" si="34"/>
        <v>0.7720986776775427</v>
      </c>
      <c r="G83" s="26">
        <f t="shared" si="34"/>
        <v>0.72564072814300717</v>
      </c>
      <c r="H83" s="26">
        <f t="shared" si="34"/>
        <v>0.68196187297353106</v>
      </c>
      <c r="I83" s="26">
        <f t="shared" si="34"/>
        <v>0.64089685683055686</v>
      </c>
      <c r="J83" s="26">
        <f t="shared" si="34"/>
        <v>0.60227288730523487</v>
      </c>
      <c r="K83" s="26">
        <f t="shared" si="34"/>
        <v>0.56595221856340527</v>
      </c>
      <c r="L83" s="26">
        <f t="shared" si="34"/>
        <v>0.54878264313273795</v>
      </c>
      <c r="M83" s="26">
        <f t="shared" si="34"/>
        <v>0.53212407160912212</v>
      </c>
      <c r="N83" s="26">
        <f t="shared" si="34"/>
        <v>0.51594962832849123</v>
      </c>
      <c r="O83" s="26">
        <f t="shared" si="34"/>
        <v>0.5002389621458887</v>
      </c>
      <c r="P83" s="26">
        <f t="shared" si="34"/>
        <v>0.48497742176926084</v>
      </c>
      <c r="Q83" s="26">
        <f t="shared" si="34"/>
        <v>0.47257582162848821</v>
      </c>
      <c r="R83" s="26">
        <f t="shared" si="34"/>
        <v>0.46045945013775541</v>
      </c>
      <c r="S83" s="26">
        <f t="shared" si="34"/>
        <v>0.44862057721526355</v>
      </c>
      <c r="T83" s="26">
        <f t="shared" si="34"/>
        <v>0.43929689575899872</v>
      </c>
      <c r="U83" s="26">
        <f t="shared" si="34"/>
        <v>0.4301274516538211</v>
      </c>
      <c r="V83" s="26">
        <f t="shared" si="34"/>
        <v>0.42540035096014561</v>
      </c>
      <c r="W83" s="26">
        <f t="shared" si="34"/>
        <v>0.42066585775413468</v>
      </c>
      <c r="X83" s="26">
        <f t="shared" si="34"/>
        <v>0.41591780221766372</v>
      </c>
      <c r="Y83" s="26">
        <f t="shared" si="34"/>
        <v>0.41116157419040361</v>
      </c>
      <c r="Z83" s="26">
        <f t="shared" si="34"/>
        <v>0.40640422919623354</v>
      </c>
      <c r="AA83" s="26">
        <f t="shared" si="34"/>
        <v>0.40165255094847113</v>
      </c>
      <c r="AB83" s="26">
        <f t="shared" si="34"/>
        <v>0.39890685411018739</v>
      </c>
      <c r="AC83" s="26">
        <f t="shared" si="34"/>
        <v>0.3961081236217503</v>
      </c>
      <c r="AD83" s="26">
        <f t="shared" si="34"/>
        <v>0.3932381222120489</v>
      </c>
      <c r="AE83" s="26">
        <f t="shared" si="34"/>
        <v>0.39028804981921411</v>
      </c>
      <c r="AF83" s="26">
        <f t="shared" si="34"/>
        <v>0.3882234260356705</v>
      </c>
      <c r="AG83" s="26">
        <f t="shared" si="34"/>
        <v>0</v>
      </c>
      <c r="AH83" s="26">
        <f t="shared" si="34"/>
        <v>0</v>
      </c>
      <c r="AI83" s="26">
        <f t="shared" si="34"/>
        <v>0</v>
      </c>
      <c r="AJ83" s="26">
        <f t="shared" si="34"/>
        <v>0</v>
      </c>
      <c r="AK83" s="26">
        <f t="shared" si="34"/>
        <v>0</v>
      </c>
      <c r="AL83" s="26">
        <f t="shared" si="34"/>
        <v>0</v>
      </c>
      <c r="AM83" s="26">
        <f t="shared" si="34"/>
        <v>0</v>
      </c>
      <c r="AN83" s="26">
        <f t="shared" si="34"/>
        <v>0</v>
      </c>
      <c r="AO83" s="26">
        <f t="shared" si="34"/>
        <v>0</v>
      </c>
    </row>
    <row r="84" spans="1:41" ht="14.25" customHeight="1">
      <c r="A84" s="2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</row>
    <row r="85" spans="1:41" ht="14.25" customHeight="1">
      <c r="A85" s="2" t="s">
        <v>27</v>
      </c>
      <c r="B85" s="13">
        <f t="shared" ref="B85:AO85" si="35">B35*B83</f>
        <v>100000</v>
      </c>
      <c r="C85" s="13">
        <f t="shared" si="35"/>
        <v>92993.25</v>
      </c>
      <c r="D85" s="13">
        <f t="shared" si="35"/>
        <v>87406.541016374977</v>
      </c>
      <c r="E85" s="13">
        <f t="shared" si="35"/>
        <v>82151.135331224417</v>
      </c>
      <c r="F85" s="13">
        <f t="shared" si="35"/>
        <v>77209.867767754273</v>
      </c>
      <c r="G85" s="13">
        <f t="shared" si="35"/>
        <v>72564.072814300715</v>
      </c>
      <c r="H85" s="13">
        <f t="shared" si="35"/>
        <v>68196.187297353099</v>
      </c>
      <c r="I85" s="13">
        <f t="shared" si="35"/>
        <v>64089.685683055686</v>
      </c>
      <c r="J85" s="13">
        <f t="shared" si="35"/>
        <v>60227.288730523491</v>
      </c>
      <c r="K85" s="13">
        <f t="shared" si="35"/>
        <v>84892.832784510785</v>
      </c>
      <c r="L85" s="13">
        <f t="shared" si="35"/>
        <v>82317.396469910687</v>
      </c>
      <c r="M85" s="13">
        <f t="shared" si="35"/>
        <v>79818.61074136832</v>
      </c>
      <c r="N85" s="13">
        <f t="shared" si="35"/>
        <v>77392.444249273685</v>
      </c>
      <c r="O85" s="13">
        <f t="shared" si="35"/>
        <v>75035.844321883298</v>
      </c>
      <c r="P85" s="13">
        <f t="shared" si="35"/>
        <v>72746.613265389125</v>
      </c>
      <c r="Q85" s="13">
        <f t="shared" si="35"/>
        <v>70886.373244273229</v>
      </c>
      <c r="R85" s="13">
        <f t="shared" si="35"/>
        <v>69068.917520663308</v>
      </c>
      <c r="S85" s="13">
        <f t="shared" si="35"/>
        <v>76265.498126594801</v>
      </c>
      <c r="T85" s="13">
        <f t="shared" si="35"/>
        <v>74680.472279029782</v>
      </c>
      <c r="U85" s="13">
        <f t="shared" si="35"/>
        <v>73121.666781149586</v>
      </c>
      <c r="V85" s="13">
        <f t="shared" si="35"/>
        <v>72318.059663224747</v>
      </c>
      <c r="W85" s="13">
        <f t="shared" si="35"/>
        <v>71513.19581820289</v>
      </c>
      <c r="X85" s="13">
        <f t="shared" si="35"/>
        <v>70706.02637700284</v>
      </c>
      <c r="Y85" s="13">
        <f t="shared" si="35"/>
        <v>69897.467612368608</v>
      </c>
      <c r="Z85" s="13">
        <f t="shared" si="35"/>
        <v>69088.718963359701</v>
      </c>
      <c r="AA85" s="13">
        <f t="shared" si="35"/>
        <v>80330.510189694221</v>
      </c>
      <c r="AB85" s="13">
        <f t="shared" si="35"/>
        <v>79781.370822037483</v>
      </c>
      <c r="AC85" s="13">
        <f t="shared" si="35"/>
        <v>79221.624724350055</v>
      </c>
      <c r="AD85" s="13">
        <f t="shared" si="35"/>
        <v>78647.624442409782</v>
      </c>
      <c r="AE85" s="13">
        <f t="shared" si="35"/>
        <v>78057.609963842828</v>
      </c>
      <c r="AF85" s="13">
        <f t="shared" si="35"/>
        <v>77644.685207134098</v>
      </c>
      <c r="AG85" s="13">
        <f t="shared" si="35"/>
        <v>0</v>
      </c>
      <c r="AH85" s="13">
        <f t="shared" si="35"/>
        <v>0</v>
      </c>
      <c r="AI85" s="13">
        <f t="shared" si="35"/>
        <v>0</v>
      </c>
      <c r="AJ85" s="13">
        <f t="shared" si="35"/>
        <v>0</v>
      </c>
      <c r="AK85" s="13">
        <f t="shared" si="35"/>
        <v>0</v>
      </c>
      <c r="AL85" s="13">
        <f t="shared" si="35"/>
        <v>0</v>
      </c>
      <c r="AM85" s="13">
        <f t="shared" si="35"/>
        <v>0</v>
      </c>
      <c r="AN85" s="13">
        <f t="shared" si="35"/>
        <v>0</v>
      </c>
      <c r="AO85" s="13">
        <f t="shared" si="35"/>
        <v>0</v>
      </c>
    </row>
    <row r="86" spans="1:41" ht="14.25" customHeight="1">
      <c r="A86" s="114" t="s">
        <v>232</v>
      </c>
      <c r="B86" s="13">
        <f t="shared" ref="B86:AO86" si="36">B85*B36</f>
        <v>6.75</v>
      </c>
      <c r="C86" s="13">
        <f t="shared" si="36"/>
        <v>7.1139836250000013</v>
      </c>
      <c r="D86" s="13">
        <f t="shared" si="36"/>
        <v>11.01322416806325</v>
      </c>
      <c r="E86" s="13">
        <f t="shared" si="36"/>
        <v>12.199443596686828</v>
      </c>
      <c r="F86" s="13">
        <f t="shared" si="36"/>
        <v>13.202887388285982</v>
      </c>
      <c r="G86" s="13">
        <f t="shared" si="36"/>
        <v>14.041148089567189</v>
      </c>
      <c r="H86" s="13">
        <f t="shared" si="36"/>
        <v>14.730376456228269</v>
      </c>
      <c r="I86" s="13">
        <f t="shared" si="36"/>
        <v>17.015811548851286</v>
      </c>
      <c r="J86" s="13">
        <f t="shared" si="36"/>
        <v>18.429550351540193</v>
      </c>
      <c r="K86" s="13">
        <f t="shared" si="36"/>
        <v>28.651331064772393</v>
      </c>
      <c r="L86" s="13">
        <f t="shared" si="36"/>
        <v>29.263834445053252</v>
      </c>
      <c r="M86" s="13">
        <f t="shared" si="36"/>
        <v>31.608169853581856</v>
      </c>
      <c r="N86" s="13">
        <f t="shared" si="36"/>
        <v>34.826599912173158</v>
      </c>
      <c r="O86" s="13">
        <f t="shared" si="36"/>
        <v>38.155726837677655</v>
      </c>
      <c r="P86" s="13">
        <f t="shared" si="36"/>
        <v>41.574689481169884</v>
      </c>
      <c r="Q86" s="13">
        <f t="shared" si="36"/>
        <v>45.296392503090594</v>
      </c>
      <c r="R86" s="13">
        <f t="shared" si="36"/>
        <v>49.108000357191614</v>
      </c>
      <c r="S86" s="13">
        <f t="shared" si="36"/>
        <v>59.715885033123733</v>
      </c>
      <c r="T86" s="13">
        <f t="shared" si="36"/>
        <v>65.196052299592992</v>
      </c>
      <c r="U86" s="13">
        <f t="shared" si="36"/>
        <v>72.39045011333809</v>
      </c>
      <c r="V86" s="13">
        <f t="shared" si="36"/>
        <v>81.683248389612345</v>
      </c>
      <c r="W86" s="13">
        <f t="shared" si="36"/>
        <v>92.037483018027118</v>
      </c>
      <c r="X86" s="13">
        <f t="shared" si="36"/>
        <v>101.49850086418758</v>
      </c>
      <c r="Y86" s="13">
        <f t="shared" si="36"/>
        <v>109.77397288522492</v>
      </c>
      <c r="Z86" s="13">
        <f t="shared" si="36"/>
        <v>116.89811248600461</v>
      </c>
      <c r="AA86" s="13">
        <f t="shared" si="36"/>
        <v>147.48681670827861</v>
      </c>
      <c r="AB86" s="13">
        <f t="shared" si="36"/>
        <v>160.83924357722759</v>
      </c>
      <c r="AC86" s="13">
        <f t="shared" si="36"/>
        <v>177.89215831852806</v>
      </c>
      <c r="AD86" s="13">
        <f t="shared" si="36"/>
        <v>196.77635635490927</v>
      </c>
      <c r="AE86" s="13">
        <f t="shared" si="36"/>
        <v>217.7807317991215</v>
      </c>
      <c r="AF86" s="13">
        <f t="shared" si="36"/>
        <v>240.3879454012872</v>
      </c>
      <c r="AG86" s="13">
        <f t="shared" si="36"/>
        <v>0</v>
      </c>
      <c r="AH86" s="13">
        <f t="shared" si="36"/>
        <v>0</v>
      </c>
      <c r="AI86" s="13">
        <f t="shared" si="36"/>
        <v>0</v>
      </c>
      <c r="AJ86" s="13">
        <f t="shared" si="36"/>
        <v>0</v>
      </c>
      <c r="AK86" s="13">
        <f t="shared" si="36"/>
        <v>0</v>
      </c>
      <c r="AL86" s="13">
        <f t="shared" si="36"/>
        <v>0</v>
      </c>
      <c r="AM86" s="13">
        <f t="shared" si="36"/>
        <v>0</v>
      </c>
      <c r="AN86" s="13">
        <f t="shared" si="36"/>
        <v>0</v>
      </c>
      <c r="AO86" s="13">
        <f t="shared" si="36"/>
        <v>0</v>
      </c>
    </row>
    <row r="87" spans="1:41" ht="14.25" customHeight="1">
      <c r="A87" s="114" t="s">
        <v>231</v>
      </c>
      <c r="B87" s="13">
        <f t="shared" ref="B87:AO87" si="37">$C$25*B83</f>
        <v>440.75786380070974</v>
      </c>
      <c r="C87" s="13">
        <f t="shared" si="37"/>
        <v>409.87506217885351</v>
      </c>
      <c r="D87" s="13">
        <f t="shared" si="37"/>
        <v>385.25120300586553</v>
      </c>
      <c r="E87" s="13">
        <f t="shared" si="37"/>
        <v>362.08758917393487</v>
      </c>
      <c r="F87" s="13">
        <f t="shared" si="37"/>
        <v>340.30856381650648</v>
      </c>
      <c r="G87" s="13">
        <f t="shared" si="37"/>
        <v>319.83185722310338</v>
      </c>
      <c r="H87" s="13">
        <f t="shared" si="37"/>
        <v>300.58005832534451</v>
      </c>
      <c r="I87" s="13">
        <f t="shared" si="37"/>
        <v>282.48032953322553</v>
      </c>
      <c r="J87" s="13">
        <f t="shared" si="37"/>
        <v>265.45651123374091</v>
      </c>
      <c r="K87" s="13">
        <f t="shared" si="37"/>
        <v>249.44789086727889</v>
      </c>
      <c r="L87" s="13">
        <f t="shared" si="37"/>
        <v>241.88026547809281</v>
      </c>
      <c r="M87" s="13">
        <f t="shared" si="37"/>
        <v>234.53786907937257</v>
      </c>
      <c r="N87" s="13">
        <f t="shared" si="37"/>
        <v>227.40885601083596</v>
      </c>
      <c r="O87" s="13">
        <f t="shared" si="37"/>
        <v>220.48425634530599</v>
      </c>
      <c r="P87" s="13">
        <f t="shared" si="37"/>
        <v>213.75761241059524</v>
      </c>
      <c r="Q87" s="13">
        <f t="shared" si="37"/>
        <v>208.29150962483772</v>
      </c>
      <c r="R87" s="13">
        <f t="shared" si="37"/>
        <v>202.95112360956651</v>
      </c>
      <c r="S87" s="13">
        <f t="shared" si="37"/>
        <v>197.73304727044092</v>
      </c>
      <c r="T87" s="13">
        <f t="shared" si="37"/>
        <v>193.62356134901935</v>
      </c>
      <c r="U87" s="13">
        <f t="shared" si="37"/>
        <v>189.58205675298126</v>
      </c>
      <c r="V87" s="13">
        <f t="shared" si="37"/>
        <v>187.49854994926599</v>
      </c>
      <c r="W87" s="13">
        <f t="shared" si="37"/>
        <v>185.41178483760564</v>
      </c>
      <c r="X87" s="13">
        <f t="shared" si="37"/>
        <v>183.31904202214355</v>
      </c>
      <c r="Y87" s="13">
        <f t="shared" si="37"/>
        <v>181.22269711709933</v>
      </c>
      <c r="Z87" s="13">
        <f t="shared" si="37"/>
        <v>179.12585990010592</v>
      </c>
      <c r="AA87" s="13">
        <f t="shared" si="37"/>
        <v>177.03152034615388</v>
      </c>
      <c r="AB87" s="13">
        <f t="shared" si="37"/>
        <v>175.82133287306758</v>
      </c>
      <c r="AC87" s="13">
        <f t="shared" si="37"/>
        <v>174.58777040163011</v>
      </c>
      <c r="AD87" s="13">
        <f t="shared" si="37"/>
        <v>173.32279471118511</v>
      </c>
      <c r="AE87" s="13">
        <f t="shared" si="37"/>
        <v>172.02252710526179</v>
      </c>
      <c r="AF87" s="13">
        <f t="shared" si="37"/>
        <v>171.11252793687498</v>
      </c>
      <c r="AG87" s="13">
        <f t="shared" si="37"/>
        <v>0</v>
      </c>
      <c r="AH87" s="13">
        <f t="shared" si="37"/>
        <v>0</v>
      </c>
      <c r="AI87" s="13">
        <f t="shared" si="37"/>
        <v>0</v>
      </c>
      <c r="AJ87" s="13">
        <f t="shared" si="37"/>
        <v>0</v>
      </c>
      <c r="AK87" s="13">
        <f t="shared" si="37"/>
        <v>0</v>
      </c>
      <c r="AL87" s="13">
        <f t="shared" si="37"/>
        <v>0</v>
      </c>
      <c r="AM87" s="13">
        <f t="shared" si="37"/>
        <v>0</v>
      </c>
      <c r="AN87" s="13">
        <f t="shared" si="37"/>
        <v>0</v>
      </c>
      <c r="AO87" s="13">
        <f t="shared" si="37"/>
        <v>0</v>
      </c>
    </row>
    <row r="88" spans="1:41" ht="14.25" customHeight="1">
      <c r="A88" s="2" t="s">
        <v>28</v>
      </c>
      <c r="B88" s="13">
        <f>Assms!C34+Assms!C35</f>
        <v>450</v>
      </c>
      <c r="C88" s="13">
        <f>Assms!$C$35*C34*C83</f>
        <v>145.06947</v>
      </c>
      <c r="D88" s="13">
        <f>Assms!$C$35*D34*D83</f>
        <v>141.80837214496677</v>
      </c>
      <c r="E88" s="13">
        <f>Assms!$C$35*E34*E83</f>
        <v>138.61328203983365</v>
      </c>
      <c r="F88" s="13">
        <f>Assms!$C$35*F34*F83</f>
        <v>135.48693708686315</v>
      </c>
      <c r="G88" s="13">
        <f>Assms!$C$35*G34*G83</f>
        <v>132.42793469922589</v>
      </c>
      <c r="H88" s="13">
        <f>Assms!$C$35*H34*H83</f>
        <v>129.43489916438435</v>
      </c>
      <c r="I88" s="13">
        <f>Assms!$C$35*I34*I83</f>
        <v>126.50648116735387</v>
      </c>
      <c r="J88" s="13">
        <f>Assms!$C$35*J34*J83</f>
        <v>123.63780501962519</v>
      </c>
      <c r="K88" s="13">
        <f>Assms!$C$35*K34*K83</f>
        <v>120.82897169211614</v>
      </c>
      <c r="L88" s="13">
        <f>Assms!$C$35*L34*L83</f>
        <v>121.84985567394281</v>
      </c>
      <c r="M88" s="13">
        <f>Assms!$C$35*M34*M83</f>
        <v>122.87708407523375</v>
      </c>
      <c r="N88" s="13">
        <f>Assms!$C$35*N34*N83</f>
        <v>123.90779671679026</v>
      </c>
      <c r="O88" s="13">
        <f>Assms!$C$35*O34*O83</f>
        <v>124.94019647903458</v>
      </c>
      <c r="P88" s="13">
        <f>Assms!$C$35*P34*P83</f>
        <v>125.9735968345441</v>
      </c>
      <c r="Q88" s="13">
        <f>Assms!$C$35*Q34*Q83</f>
        <v>127.66235352321316</v>
      </c>
      <c r="R88" s="13">
        <f>Assms!$C$35*R34*R83</f>
        <v>129.36478717888073</v>
      </c>
      <c r="S88" s="13">
        <f>Assms!$C$35*S34*S83</f>
        <v>131.08023670115352</v>
      </c>
      <c r="T88" s="13">
        <f>Assms!$C$35*T34*T83</f>
        <v>133.49023598746518</v>
      </c>
      <c r="U88" s="13">
        <f>Assms!$C$35*U34*U83</f>
        <v>135.93205006336677</v>
      </c>
      <c r="V88" s="13">
        <f>Assms!$C$35*V34*V83</f>
        <v>139.81568310649718</v>
      </c>
      <c r="W88" s="13">
        <f>Assms!$C$35*W34*W83</f>
        <v>143.78998863981798</v>
      </c>
      <c r="X88" s="13">
        <f>Assms!$C$35*X34*X83</f>
        <v>147.85371227956193</v>
      </c>
      <c r="Y88" s="13">
        <f>Assms!$C$35*Y34*Y83</f>
        <v>152.00944839890059</v>
      </c>
      <c r="Z88" s="13">
        <f>Assms!$C$35*Z34*Z83</f>
        <v>156.26064799924916</v>
      </c>
      <c r="AA88" s="13">
        <f>Assms!$C$35*AA34*AA83</f>
        <v>160.61099444295562</v>
      </c>
      <c r="AB88" s="13">
        <f>Assms!$C$35*AB34*AB83</f>
        <v>165.8935799923413</v>
      </c>
      <c r="AC88" s="13">
        <f>Assms!$C$35*AC34*AC83</f>
        <v>171.31885746051964</v>
      </c>
      <c r="AD88" s="13">
        <f>Assms!$C$35*AD34*AD83</f>
        <v>176.88066934594104</v>
      </c>
      <c r="AE88" s="13">
        <f>Assms!$C$35*AE34*AE83</f>
        <v>182.57585898708811</v>
      </c>
      <c r="AF88" s="13">
        <f>Assms!$C$35*AF34*AF83</f>
        <v>188.8744340007683</v>
      </c>
      <c r="AG88" s="13">
        <f>Assms!$C$35*AG34*AG83</f>
        <v>0</v>
      </c>
      <c r="AH88" s="13">
        <f>Assms!$C$35*AH34*AH83</f>
        <v>0</v>
      </c>
      <c r="AI88" s="13">
        <f>Assms!$C$35*AI34*AI83</f>
        <v>0</v>
      </c>
      <c r="AJ88" s="13">
        <f>Assms!$C$35*AJ34*AJ83</f>
        <v>0</v>
      </c>
      <c r="AK88" s="13">
        <f>Assms!$C$35*AK34*AK83</f>
        <v>0</v>
      </c>
      <c r="AL88" s="13">
        <f>Assms!$C$35*AL34*AL83</f>
        <v>0</v>
      </c>
      <c r="AM88" s="13">
        <f>Assms!$C$35*AM34*AM83</f>
        <v>0</v>
      </c>
      <c r="AN88" s="13">
        <f>Assms!$C$35*AN34*AN83</f>
        <v>0</v>
      </c>
      <c r="AO88" s="13">
        <f>Assms!$C$35*AO34*AO83</f>
        <v>0</v>
      </c>
    </row>
    <row r="89" spans="1:41" ht="14.25" customHeight="1">
      <c r="A89" s="102"/>
      <c r="B89" s="169"/>
      <c r="C89" s="169"/>
      <c r="D89" s="169"/>
      <c r="E89" s="169"/>
      <c r="F89" s="169"/>
      <c r="G89" s="169"/>
      <c r="H89" s="169"/>
      <c r="I89" s="169"/>
      <c r="J89" s="169"/>
      <c r="K89" s="169"/>
      <c r="L89" s="169"/>
      <c r="M89" s="169"/>
      <c r="N89" s="169"/>
      <c r="O89" s="169"/>
      <c r="P89" s="169"/>
      <c r="Q89" s="169"/>
      <c r="R89" s="169"/>
      <c r="S89" s="169"/>
      <c r="T89" s="169"/>
      <c r="U89" s="169"/>
      <c r="V89" s="169"/>
      <c r="W89" s="169"/>
      <c r="X89" s="169"/>
      <c r="Y89" s="169"/>
      <c r="Z89" s="169"/>
      <c r="AA89" s="169"/>
      <c r="AB89" s="169"/>
      <c r="AC89" s="169"/>
      <c r="AD89" s="169"/>
      <c r="AE89" s="169"/>
      <c r="AF89" s="169"/>
      <c r="AG89" s="169"/>
      <c r="AH89" s="169"/>
      <c r="AI89" s="169"/>
      <c r="AJ89" s="169"/>
      <c r="AK89" s="169"/>
      <c r="AL89" s="169"/>
      <c r="AM89" s="169"/>
      <c r="AN89" s="169"/>
      <c r="AO89" s="169"/>
    </row>
    <row r="90" spans="1:41" ht="14.25" customHeight="1">
      <c r="A90" s="6" t="s">
        <v>39</v>
      </c>
      <c r="F90" s="195" t="s">
        <v>256</v>
      </c>
    </row>
    <row r="91" spans="1:41" ht="14.25" customHeight="1">
      <c r="D91" s="42" t="s">
        <v>64</v>
      </c>
      <c r="F91" s="47">
        <f>J25</f>
        <v>441.09020272609297</v>
      </c>
    </row>
    <row r="92" spans="1:41" ht="14.25" customHeight="1">
      <c r="A92" s="20" t="s">
        <v>40</v>
      </c>
      <c r="B92" s="12">
        <v>0.03</v>
      </c>
      <c r="D92" s="42" t="s">
        <v>330</v>
      </c>
      <c r="F92" s="13">
        <f>SUM(B108:AO108)</f>
        <v>5627.8223762614598</v>
      </c>
    </row>
    <row r="93" spans="1:41" ht="14.25" customHeight="1">
      <c r="A93" s="20" t="s">
        <v>41</v>
      </c>
      <c r="B93" s="13">
        <f>B35*2.5/1000</f>
        <v>250</v>
      </c>
      <c r="D93" s="42" t="s">
        <v>255</v>
      </c>
      <c r="F93" s="16">
        <f>NPV(B92,B109:AO109)</f>
        <v>1440.8567782270152</v>
      </c>
    </row>
    <row r="94" spans="1:41" ht="14.25" customHeight="1">
      <c r="A94" s="2" t="s">
        <v>175</v>
      </c>
      <c r="B94" s="94">
        <f>Assms!C38</f>
        <v>0.06</v>
      </c>
      <c r="D94" s="42" t="s">
        <v>55</v>
      </c>
      <c r="F94" s="178">
        <f>((F93+B93))/F92</f>
        <v>0.3004460100516258</v>
      </c>
    </row>
    <row r="95" spans="1:41" ht="14.25" customHeight="1">
      <c r="B95" s="20"/>
      <c r="C95" s="12"/>
      <c r="F95" s="41"/>
      <c r="G95" s="42"/>
    </row>
    <row r="96" spans="1:41" ht="14.25" customHeight="1">
      <c r="A96" s="20" t="s">
        <v>47</v>
      </c>
      <c r="B96" s="203">
        <v>1</v>
      </c>
      <c r="C96" s="203">
        <v>2</v>
      </c>
      <c r="D96" s="203">
        <v>3</v>
      </c>
      <c r="E96" s="203">
        <v>4</v>
      </c>
      <c r="F96" s="203">
        <v>5</v>
      </c>
      <c r="G96" s="203">
        <v>6</v>
      </c>
      <c r="H96" s="203">
        <v>7</v>
      </c>
      <c r="I96" s="203">
        <v>8</v>
      </c>
      <c r="J96" s="203">
        <v>9</v>
      </c>
      <c r="K96" s="203">
        <v>10</v>
      </c>
      <c r="L96" s="203">
        <v>11</v>
      </c>
      <c r="M96" s="203">
        <v>12</v>
      </c>
      <c r="N96" s="203">
        <v>13</v>
      </c>
      <c r="O96" s="203">
        <v>14</v>
      </c>
      <c r="P96" s="203">
        <v>15</v>
      </c>
      <c r="Q96" s="203">
        <v>16</v>
      </c>
      <c r="R96" s="203">
        <v>17</v>
      </c>
      <c r="S96" s="203">
        <v>18</v>
      </c>
      <c r="T96" s="203">
        <v>19</v>
      </c>
      <c r="U96" s="203">
        <v>20</v>
      </c>
      <c r="V96" s="203">
        <v>21</v>
      </c>
      <c r="W96" s="203">
        <v>22</v>
      </c>
      <c r="X96" s="203">
        <v>23</v>
      </c>
      <c r="Y96" s="203">
        <v>24</v>
      </c>
      <c r="Z96" s="203">
        <v>25</v>
      </c>
      <c r="AA96" s="203">
        <v>26</v>
      </c>
      <c r="AB96" s="109">
        <v>27</v>
      </c>
      <c r="AC96" s="109">
        <v>28</v>
      </c>
      <c r="AD96" s="109">
        <v>29</v>
      </c>
      <c r="AE96" s="109">
        <v>30</v>
      </c>
      <c r="AF96" s="109">
        <v>31</v>
      </c>
      <c r="AG96" s="109">
        <v>32</v>
      </c>
      <c r="AH96" s="109">
        <v>33</v>
      </c>
      <c r="AI96" s="109">
        <v>34</v>
      </c>
      <c r="AJ96" s="109">
        <v>35</v>
      </c>
      <c r="AK96" s="109">
        <v>36</v>
      </c>
      <c r="AL96" s="109">
        <v>37</v>
      </c>
      <c r="AM96" s="109">
        <v>38</v>
      </c>
      <c r="AN96" s="109">
        <v>39</v>
      </c>
      <c r="AO96" s="109">
        <v>40</v>
      </c>
    </row>
    <row r="97" spans="1:41" ht="14.25" customHeight="1">
      <c r="A97" s="20" t="s">
        <v>48</v>
      </c>
      <c r="B97" s="3">
        <f>QxRates!D1</f>
        <v>35</v>
      </c>
      <c r="C97" s="3">
        <f t="shared" ref="C97:AO97" si="38">B97+1</f>
        <v>36</v>
      </c>
      <c r="D97" s="3">
        <f t="shared" si="38"/>
        <v>37</v>
      </c>
      <c r="E97" s="3">
        <f t="shared" si="38"/>
        <v>38</v>
      </c>
      <c r="F97" s="3">
        <f t="shared" si="38"/>
        <v>39</v>
      </c>
      <c r="G97" s="3">
        <f t="shared" si="38"/>
        <v>40</v>
      </c>
      <c r="H97" s="3">
        <f t="shared" si="38"/>
        <v>41</v>
      </c>
      <c r="I97" s="3">
        <f t="shared" si="38"/>
        <v>42</v>
      </c>
      <c r="J97" s="3">
        <f t="shared" si="38"/>
        <v>43</v>
      </c>
      <c r="K97" s="3">
        <f t="shared" si="38"/>
        <v>44</v>
      </c>
      <c r="L97" s="3">
        <f t="shared" si="38"/>
        <v>45</v>
      </c>
      <c r="M97" s="3">
        <f t="shared" si="38"/>
        <v>46</v>
      </c>
      <c r="N97" s="3">
        <f t="shared" si="38"/>
        <v>47</v>
      </c>
      <c r="O97" s="3">
        <f t="shared" si="38"/>
        <v>48</v>
      </c>
      <c r="P97" s="3">
        <f t="shared" si="38"/>
        <v>49</v>
      </c>
      <c r="Q97" s="3">
        <f t="shared" si="38"/>
        <v>50</v>
      </c>
      <c r="R97" s="3">
        <f t="shared" si="38"/>
        <v>51</v>
      </c>
      <c r="S97" s="3">
        <f t="shared" si="38"/>
        <v>52</v>
      </c>
      <c r="T97" s="3">
        <f t="shared" si="38"/>
        <v>53</v>
      </c>
      <c r="U97" s="3">
        <f t="shared" si="38"/>
        <v>54</v>
      </c>
      <c r="V97" s="3">
        <f t="shared" si="38"/>
        <v>55</v>
      </c>
      <c r="W97" s="3">
        <f t="shared" si="38"/>
        <v>56</v>
      </c>
      <c r="X97" s="3">
        <f t="shared" si="38"/>
        <v>57</v>
      </c>
      <c r="Y97" s="3">
        <f t="shared" si="38"/>
        <v>58</v>
      </c>
      <c r="Z97" s="3">
        <f t="shared" si="38"/>
        <v>59</v>
      </c>
      <c r="AA97" s="3">
        <f t="shared" si="38"/>
        <v>60</v>
      </c>
      <c r="AB97" s="3">
        <f t="shared" si="38"/>
        <v>61</v>
      </c>
      <c r="AC97" s="3">
        <f t="shared" si="38"/>
        <v>62</v>
      </c>
      <c r="AD97" s="3">
        <f t="shared" si="38"/>
        <v>63</v>
      </c>
      <c r="AE97" s="3">
        <f t="shared" si="38"/>
        <v>64</v>
      </c>
      <c r="AF97" s="3">
        <f t="shared" si="38"/>
        <v>65</v>
      </c>
      <c r="AG97" s="3">
        <f t="shared" si="38"/>
        <v>66</v>
      </c>
      <c r="AH97" s="3">
        <f t="shared" si="38"/>
        <v>67</v>
      </c>
      <c r="AI97" s="3">
        <f t="shared" si="38"/>
        <v>68</v>
      </c>
      <c r="AJ97" s="3">
        <f t="shared" si="38"/>
        <v>69</v>
      </c>
      <c r="AK97" s="3">
        <f t="shared" si="38"/>
        <v>70</v>
      </c>
      <c r="AL97" s="3">
        <f t="shared" si="38"/>
        <v>71</v>
      </c>
      <c r="AM97" s="3">
        <f t="shared" si="38"/>
        <v>72</v>
      </c>
      <c r="AN97" s="3">
        <f t="shared" si="38"/>
        <v>73</v>
      </c>
      <c r="AO97" s="3">
        <f t="shared" si="38"/>
        <v>74</v>
      </c>
    </row>
    <row r="98" spans="1:41" ht="14.25" customHeight="1">
      <c r="A98" s="20" t="s">
        <v>49</v>
      </c>
      <c r="B98" s="12">
        <v>0</v>
      </c>
      <c r="C98" s="12">
        <v>0.9</v>
      </c>
      <c r="D98" s="12">
        <v>0.9</v>
      </c>
      <c r="E98" s="12">
        <v>0.9</v>
      </c>
      <c r="F98" s="12">
        <v>0.9</v>
      </c>
      <c r="G98" s="12">
        <v>1</v>
      </c>
      <c r="H98" s="12">
        <v>1</v>
      </c>
      <c r="I98" s="12">
        <v>1</v>
      </c>
      <c r="J98" s="12">
        <v>1</v>
      </c>
      <c r="K98" s="12">
        <v>1</v>
      </c>
      <c r="L98" s="12">
        <v>1</v>
      </c>
      <c r="M98" s="12">
        <v>1</v>
      </c>
      <c r="N98" s="12">
        <v>1</v>
      </c>
      <c r="O98" s="12">
        <v>1</v>
      </c>
      <c r="P98" s="12">
        <v>1</v>
      </c>
      <c r="Q98" s="12">
        <v>1</v>
      </c>
      <c r="R98" s="12">
        <v>1</v>
      </c>
      <c r="S98" s="12">
        <v>1</v>
      </c>
      <c r="T98" s="12">
        <v>1</v>
      </c>
      <c r="U98" s="12">
        <v>1</v>
      </c>
      <c r="V98" s="12">
        <v>1</v>
      </c>
      <c r="W98" s="12">
        <v>1</v>
      </c>
      <c r="X98" s="12">
        <v>1</v>
      </c>
      <c r="Y98" s="12">
        <v>1</v>
      </c>
      <c r="Z98" s="12">
        <v>1</v>
      </c>
      <c r="AA98" s="12">
        <v>1</v>
      </c>
      <c r="AB98" s="12">
        <v>1</v>
      </c>
      <c r="AC98" s="12">
        <v>1</v>
      </c>
      <c r="AD98" s="12">
        <v>1</v>
      </c>
      <c r="AE98" s="12">
        <v>1</v>
      </c>
      <c r="AF98" s="12">
        <v>1</v>
      </c>
      <c r="AG98" s="12">
        <v>1</v>
      </c>
      <c r="AH98" s="12">
        <v>1</v>
      </c>
      <c r="AI98" s="12">
        <v>1</v>
      </c>
      <c r="AJ98" s="12">
        <v>1</v>
      </c>
      <c r="AK98" s="12">
        <v>1</v>
      </c>
      <c r="AL98" s="12">
        <v>1</v>
      </c>
      <c r="AM98" s="12">
        <v>1</v>
      </c>
      <c r="AN98" s="12">
        <v>1</v>
      </c>
      <c r="AO98" s="12">
        <v>1</v>
      </c>
    </row>
    <row r="99" spans="1:41" ht="14.25" customHeight="1">
      <c r="A99" s="20" t="s">
        <v>50</v>
      </c>
      <c r="B99" s="45">
        <f>BasePricing!B33</f>
        <v>1</v>
      </c>
      <c r="C99" s="45">
        <f>BasePricing!C33</f>
        <v>1</v>
      </c>
      <c r="D99" s="45">
        <f>BasePricing!D33</f>
        <v>1</v>
      </c>
      <c r="E99" s="45">
        <f>BasePricing!E33</f>
        <v>1</v>
      </c>
      <c r="F99" s="45">
        <f>BasePricing!F33</f>
        <v>1</v>
      </c>
      <c r="G99" s="45">
        <f>BasePricing!G33</f>
        <v>1</v>
      </c>
      <c r="H99" s="45">
        <f>BasePricing!H33</f>
        <v>1</v>
      </c>
      <c r="I99" s="45">
        <f>BasePricing!I33</f>
        <v>1</v>
      </c>
      <c r="J99" s="45">
        <f>BasePricing!J33</f>
        <v>1</v>
      </c>
      <c r="K99" s="45">
        <f>BasePricing!K33</f>
        <v>1</v>
      </c>
      <c r="L99" s="45">
        <f>BasePricing!L33</f>
        <v>1</v>
      </c>
      <c r="M99" s="45">
        <f>BasePricing!M33</f>
        <v>1</v>
      </c>
      <c r="N99" s="45">
        <f>BasePricing!N33</f>
        <v>1</v>
      </c>
      <c r="O99" s="45">
        <f>BasePricing!O33</f>
        <v>1</v>
      </c>
      <c r="P99" s="45">
        <f>BasePricing!P33</f>
        <v>1</v>
      </c>
      <c r="Q99" s="45">
        <f>BasePricing!Q33</f>
        <v>1</v>
      </c>
      <c r="R99" s="45">
        <f>BasePricing!R33</f>
        <v>1</v>
      </c>
      <c r="S99" s="45">
        <f>BasePricing!S33</f>
        <v>1</v>
      </c>
      <c r="T99" s="45">
        <f>BasePricing!T33</f>
        <v>1</v>
      </c>
      <c r="U99" s="45">
        <f>BasePricing!U33</f>
        <v>1</v>
      </c>
      <c r="V99" s="45">
        <f>BasePricing!V33</f>
        <v>1</v>
      </c>
      <c r="W99" s="45">
        <f>BasePricing!W33</f>
        <v>1</v>
      </c>
      <c r="X99" s="45">
        <f>BasePricing!X33</f>
        <v>1</v>
      </c>
      <c r="Y99" s="45">
        <f>BasePricing!Y33</f>
        <v>1</v>
      </c>
      <c r="Z99" s="45">
        <f>BasePricing!Z33</f>
        <v>1</v>
      </c>
      <c r="AA99" s="45">
        <f>BasePricing!AA33</f>
        <v>1</v>
      </c>
      <c r="AB99" s="45">
        <f>BasePricing!AB33</f>
        <v>1</v>
      </c>
      <c r="AC99" s="45">
        <f>BasePricing!AC33</f>
        <v>1</v>
      </c>
      <c r="AD99" s="45">
        <f>BasePricing!AD33</f>
        <v>1</v>
      </c>
      <c r="AE99" s="45">
        <f>BasePricing!AE33</f>
        <v>1</v>
      </c>
      <c r="AF99" s="45">
        <f>BasePricing!AF33</f>
        <v>1</v>
      </c>
      <c r="AG99" s="45">
        <f>BasePricing!AG33</f>
        <v>0</v>
      </c>
      <c r="AH99" s="45">
        <f>BasePricing!AH33</f>
        <v>0</v>
      </c>
      <c r="AI99" s="45">
        <f>BasePricing!AI33</f>
        <v>0</v>
      </c>
      <c r="AJ99" s="45">
        <f>BasePricing!AJ33</f>
        <v>0</v>
      </c>
      <c r="AK99" s="45">
        <f>BasePricing!AK33</f>
        <v>0</v>
      </c>
      <c r="AL99" s="45">
        <f>BasePricing!AL33</f>
        <v>0</v>
      </c>
      <c r="AM99" s="45">
        <f>BasePricing!AM33</f>
        <v>0</v>
      </c>
      <c r="AN99" s="45">
        <f>BasePricing!AN33</f>
        <v>0</v>
      </c>
      <c r="AO99" s="45">
        <f>BasePricing!AO33</f>
        <v>0</v>
      </c>
    </row>
    <row r="100" spans="1:41" ht="14.25" customHeight="1">
      <c r="A100" s="20" t="s">
        <v>51</v>
      </c>
      <c r="B100" s="34">
        <f>QxRates!C26</f>
        <v>1.3000000000000002E-4</v>
      </c>
      <c r="C100" s="34">
        <f>QxRates!D26</f>
        <v>1.6000000000000001E-4</v>
      </c>
      <c r="D100" s="34">
        <f>QxRates!E26</f>
        <v>2.5000000000000001E-4</v>
      </c>
      <c r="E100" s="34">
        <f>QxRates!F26</f>
        <v>2.9E-4</v>
      </c>
      <c r="F100" s="34">
        <f>QxRates!G26</f>
        <v>3.4000000000000002E-4</v>
      </c>
      <c r="G100" s="34">
        <f>QxRates!H26</f>
        <v>3.8000000000000002E-4</v>
      </c>
      <c r="H100" s="34">
        <f>QxRates!I26</f>
        <v>4.2999999999999999E-4</v>
      </c>
      <c r="I100" s="34">
        <f>QxRates!J26</f>
        <v>5.2999999999999998E-4</v>
      </c>
      <c r="J100" s="34">
        <f>QxRates!K26</f>
        <v>5.9999999999999995E-4</v>
      </c>
      <c r="K100" s="34">
        <f>QxRates!L26</f>
        <v>6.6E-4</v>
      </c>
      <c r="L100" s="34">
        <f>QxRates!M26</f>
        <v>6.9999999999999999E-4</v>
      </c>
      <c r="M100" s="34">
        <f>QxRates!N26</f>
        <v>7.7999999999999999E-4</v>
      </c>
      <c r="N100" s="34">
        <f>QxRates!O26</f>
        <v>8.8000000000000003E-4</v>
      </c>
      <c r="O100" s="34">
        <f>QxRates!P26</f>
        <v>1E-3</v>
      </c>
      <c r="P100" s="34">
        <f>QxRates!Q26</f>
        <v>1.1200000000000001E-3</v>
      </c>
      <c r="Q100" s="34">
        <f>QxRates!R26</f>
        <v>1.2600000000000001E-3</v>
      </c>
      <c r="R100" s="34">
        <f>QxRates!S26</f>
        <v>1.4E-3</v>
      </c>
      <c r="S100" s="34">
        <f>QxRates!T26</f>
        <v>1.5400000000000001E-3</v>
      </c>
      <c r="T100" s="34">
        <f>QxRates!U26</f>
        <v>1.73E-3</v>
      </c>
      <c r="U100" s="34">
        <f>QxRates!V26</f>
        <v>1.9599999999999999E-3</v>
      </c>
      <c r="V100" s="34">
        <f>QxRates!W26</f>
        <v>2.2499999999999998E-3</v>
      </c>
      <c r="W100" s="34">
        <f>QxRates!X26</f>
        <v>2.5699999999999998E-3</v>
      </c>
      <c r="X100" s="34">
        <f>QxRates!Y26</f>
        <v>2.8700000000000002E-3</v>
      </c>
      <c r="Y100" s="34">
        <f>QxRates!Z26</f>
        <v>3.15E-3</v>
      </c>
      <c r="Z100" s="34">
        <f>QxRates!AA26</f>
        <v>3.4100000000000003E-3</v>
      </c>
      <c r="AA100" s="34">
        <f>QxRates!AB26</f>
        <v>3.7099999999999998E-3</v>
      </c>
      <c r="AB100" s="34">
        <f>QxRates!AC26</f>
        <v>4.0599999999999994E-3</v>
      </c>
      <c r="AC100" s="34">
        <f>QxRates!AD26</f>
        <v>4.4999999999999997E-3</v>
      </c>
      <c r="AD100" s="34">
        <f>QxRates!AE26</f>
        <v>5.0099999999999997E-3</v>
      </c>
      <c r="AE100" s="34">
        <f>QxRates!AF26</f>
        <v>5.5899999999999995E-3</v>
      </c>
      <c r="AF100" s="34">
        <f>QxRates!AG26</f>
        <v>6.2199999999999998E-3</v>
      </c>
      <c r="AG100" s="34">
        <f>QxRates!AH26</f>
        <v>6.9100000000000003E-3</v>
      </c>
      <c r="AH100" s="34">
        <f>QxRates!AI26</f>
        <v>7.6600000000000001E-3</v>
      </c>
      <c r="AI100" s="34">
        <f>QxRates!AJ26</f>
        <v>8.5000000000000006E-3</v>
      </c>
      <c r="AJ100" s="34">
        <f>QxRates!AK26</f>
        <v>9.4800000000000006E-3</v>
      </c>
      <c r="AK100" s="34">
        <f>QxRates!AL26</f>
        <v>1.0630000000000001E-2</v>
      </c>
      <c r="AL100" s="34">
        <f>QxRates!AM26</f>
        <v>1.2029999999999999E-2</v>
      </c>
      <c r="AM100" s="34">
        <f>QxRates!AN26</f>
        <v>1.3699999999999999E-2</v>
      </c>
      <c r="AN100" s="34">
        <f>QxRates!AO26</f>
        <v>1.567E-2</v>
      </c>
      <c r="AO100" s="34">
        <f>QxRates!AP26</f>
        <v>1.7940000000000001E-2</v>
      </c>
    </row>
    <row r="101" spans="1:41" ht="14.25" customHeight="1">
      <c r="A101" s="2" t="s">
        <v>52</v>
      </c>
      <c r="B101" s="46">
        <v>0.06</v>
      </c>
      <c r="C101" s="46">
        <v>0.06</v>
      </c>
      <c r="D101" s="46">
        <v>0.06</v>
      </c>
      <c r="E101" s="46">
        <v>0.06</v>
      </c>
      <c r="F101" s="46">
        <v>0.06</v>
      </c>
      <c r="G101" s="46">
        <v>0.06</v>
      </c>
      <c r="H101" s="46">
        <v>0.06</v>
      </c>
      <c r="I101" s="46">
        <v>0.06</v>
      </c>
      <c r="J101" s="46">
        <v>0.06</v>
      </c>
      <c r="K101" s="46">
        <v>0.06</v>
      </c>
      <c r="L101" s="46">
        <v>0.06</v>
      </c>
      <c r="M101" s="46">
        <v>0.06</v>
      </c>
      <c r="N101" s="46">
        <v>0.06</v>
      </c>
      <c r="O101" s="46">
        <v>0.06</v>
      </c>
      <c r="P101" s="46">
        <v>0.06</v>
      </c>
      <c r="Q101" s="46">
        <v>0.06</v>
      </c>
      <c r="R101" s="46">
        <v>0.06</v>
      </c>
      <c r="S101" s="46">
        <v>0.06</v>
      </c>
      <c r="T101" s="46">
        <v>0.06</v>
      </c>
      <c r="U101" s="46">
        <v>0.06</v>
      </c>
      <c r="V101" s="46">
        <v>0.06</v>
      </c>
      <c r="W101" s="46">
        <v>0.06</v>
      </c>
      <c r="X101" s="46">
        <v>0.06</v>
      </c>
      <c r="Y101" s="46">
        <v>0.06</v>
      </c>
      <c r="Z101" s="46">
        <v>0.06</v>
      </c>
      <c r="AA101" s="46">
        <v>0.06</v>
      </c>
      <c r="AB101" s="46">
        <v>0.06</v>
      </c>
      <c r="AC101" s="46">
        <v>0.06</v>
      </c>
      <c r="AD101" s="46">
        <v>0.06</v>
      </c>
      <c r="AE101" s="46">
        <v>0.06</v>
      </c>
      <c r="AF101" s="46">
        <v>0.06</v>
      </c>
      <c r="AG101" s="46">
        <v>0.06</v>
      </c>
      <c r="AH101" s="46">
        <v>0.06</v>
      </c>
      <c r="AI101" s="46">
        <v>0.06</v>
      </c>
      <c r="AJ101" s="46">
        <v>0.06</v>
      </c>
      <c r="AK101" s="46">
        <v>0.06</v>
      </c>
      <c r="AL101" s="46">
        <v>0.06</v>
      </c>
      <c r="AM101" s="46">
        <v>0.06</v>
      </c>
      <c r="AN101" s="46">
        <v>0.06</v>
      </c>
      <c r="AO101" s="46">
        <v>0.06</v>
      </c>
    </row>
    <row r="102" spans="1:41" ht="14.25" customHeight="1">
      <c r="A102" s="2" t="s">
        <v>93</v>
      </c>
      <c r="B102" s="12">
        <v>1</v>
      </c>
      <c r="C102" s="26">
        <f t="shared" ref="C102:AO102" si="39">B102*(1-B100-B101)*C99</f>
        <v>0.93986999999999998</v>
      </c>
      <c r="D102" s="26">
        <f t="shared" si="39"/>
        <v>0.88332742080000004</v>
      </c>
      <c r="E102" s="26">
        <f t="shared" si="39"/>
        <v>0.83010694369680016</v>
      </c>
      <c r="F102" s="26">
        <f t="shared" si="39"/>
        <v>0.78005979606132014</v>
      </c>
      <c r="G102" s="26">
        <f t="shared" si="39"/>
        <v>0.73299098796698003</v>
      </c>
      <c r="H102" s="26">
        <f t="shared" si="39"/>
        <v>0.68873299211353367</v>
      </c>
      <c r="I102" s="26">
        <f t="shared" si="39"/>
        <v>0.64711285740011282</v>
      </c>
      <c r="J102" s="26">
        <f t="shared" si="39"/>
        <v>0.60794311614168406</v>
      </c>
      <c r="K102" s="26">
        <f t="shared" si="39"/>
        <v>0.57110176330349804</v>
      </c>
      <c r="L102" s="26">
        <f t="shared" si="39"/>
        <v>0.53645873034150793</v>
      </c>
      <c r="M102" s="26">
        <f t="shared" si="39"/>
        <v>0.50389568540977836</v>
      </c>
      <c r="N102" s="26">
        <f t="shared" si="39"/>
        <v>0.473268905650572</v>
      </c>
      <c r="O102" s="26">
        <f t="shared" si="39"/>
        <v>0.44445629467456516</v>
      </c>
      <c r="P102" s="26">
        <f t="shared" si="39"/>
        <v>0.41734446069941672</v>
      </c>
      <c r="Q102" s="26">
        <f t="shared" si="39"/>
        <v>0.39183636726146837</v>
      </c>
      <c r="R102" s="26">
        <f t="shared" si="39"/>
        <v>0.36783247140303077</v>
      </c>
      <c r="S102" s="26">
        <f t="shared" si="39"/>
        <v>0.34524755765888471</v>
      </c>
      <c r="T102" s="26">
        <f t="shared" si="39"/>
        <v>0.32400102296055699</v>
      </c>
      <c r="U102" s="26">
        <f t="shared" si="39"/>
        <v>0.30400043981320179</v>
      </c>
      <c r="V102" s="26">
        <f t="shared" si="39"/>
        <v>0.28516457256237582</v>
      </c>
      <c r="W102" s="26">
        <f t="shared" si="39"/>
        <v>0.26741307792036795</v>
      </c>
      <c r="X102" s="26">
        <f t="shared" si="39"/>
        <v>0.25068104163489052</v>
      </c>
      <c r="Y102" s="26">
        <f t="shared" si="39"/>
        <v>0.23492072454730495</v>
      </c>
      <c r="Z102" s="26">
        <f t="shared" si="39"/>
        <v>0.22008548079214263</v>
      </c>
      <c r="AA102" s="26">
        <f t="shared" si="39"/>
        <v>0.20612986045511286</v>
      </c>
      <c r="AB102" s="26">
        <f t="shared" si="39"/>
        <v>0.19299732704551764</v>
      </c>
      <c r="AC102" s="26">
        <f t="shared" si="39"/>
        <v>0.18063391827498179</v>
      </c>
      <c r="AD102" s="26">
        <f t="shared" si="39"/>
        <v>0.16898303054624547</v>
      </c>
      <c r="AE102" s="26">
        <f t="shared" si="39"/>
        <v>0.15799744373043406</v>
      </c>
      <c r="AF102" s="26">
        <f t="shared" si="39"/>
        <v>0.14763439139615489</v>
      </c>
      <c r="AG102" s="26">
        <f t="shared" si="39"/>
        <v>0</v>
      </c>
      <c r="AH102" s="26">
        <f t="shared" si="39"/>
        <v>0</v>
      </c>
      <c r="AI102" s="26">
        <f t="shared" si="39"/>
        <v>0</v>
      </c>
      <c r="AJ102" s="26">
        <f t="shared" si="39"/>
        <v>0</v>
      </c>
      <c r="AK102" s="26">
        <f t="shared" si="39"/>
        <v>0</v>
      </c>
      <c r="AL102" s="26">
        <f t="shared" si="39"/>
        <v>0</v>
      </c>
      <c r="AM102" s="26">
        <f t="shared" si="39"/>
        <v>0</v>
      </c>
      <c r="AN102" s="26">
        <f t="shared" si="39"/>
        <v>0</v>
      </c>
      <c r="AO102" s="26">
        <f t="shared" si="39"/>
        <v>0</v>
      </c>
    </row>
    <row r="103" spans="1:41" ht="14.2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</row>
    <row r="104" spans="1:41" ht="14.25" customHeight="1">
      <c r="A104" s="166" t="s">
        <v>335</v>
      </c>
      <c r="B104" s="12"/>
      <c r="C104" s="26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</row>
    <row r="105" spans="1:41" ht="14.25" customHeight="1">
      <c r="A105" s="20" t="s">
        <v>53</v>
      </c>
      <c r="B105" s="13">
        <f>B35</f>
        <v>100000</v>
      </c>
      <c r="C105" s="13">
        <f t="shared" ref="C105:AO105" si="40">C35</f>
        <v>100000</v>
      </c>
      <c r="D105" s="13">
        <f t="shared" si="40"/>
        <v>100000</v>
      </c>
      <c r="E105" s="13">
        <f t="shared" si="40"/>
        <v>100000</v>
      </c>
      <c r="F105" s="13">
        <f t="shared" si="40"/>
        <v>100000</v>
      </c>
      <c r="G105" s="13">
        <f t="shared" si="40"/>
        <v>100000</v>
      </c>
      <c r="H105" s="13">
        <f t="shared" si="40"/>
        <v>100000</v>
      </c>
      <c r="I105" s="13">
        <f t="shared" si="40"/>
        <v>100000</v>
      </c>
      <c r="J105" s="13">
        <f t="shared" si="40"/>
        <v>100000</v>
      </c>
      <c r="K105" s="13">
        <f t="shared" si="40"/>
        <v>150000</v>
      </c>
      <c r="L105" s="13">
        <f t="shared" si="40"/>
        <v>150000</v>
      </c>
      <c r="M105" s="13">
        <f t="shared" si="40"/>
        <v>150000</v>
      </c>
      <c r="N105" s="13">
        <f t="shared" si="40"/>
        <v>150000</v>
      </c>
      <c r="O105" s="13">
        <f t="shared" si="40"/>
        <v>150000</v>
      </c>
      <c r="P105" s="13">
        <f t="shared" si="40"/>
        <v>150000</v>
      </c>
      <c r="Q105" s="13">
        <f t="shared" si="40"/>
        <v>150000</v>
      </c>
      <c r="R105" s="13">
        <f t="shared" si="40"/>
        <v>150000</v>
      </c>
      <c r="S105" s="13">
        <f t="shared" si="40"/>
        <v>170000</v>
      </c>
      <c r="T105" s="13">
        <f t="shared" si="40"/>
        <v>170000</v>
      </c>
      <c r="U105" s="13">
        <f t="shared" si="40"/>
        <v>170000</v>
      </c>
      <c r="V105" s="13">
        <f t="shared" si="40"/>
        <v>170000</v>
      </c>
      <c r="W105" s="13">
        <f t="shared" si="40"/>
        <v>170000</v>
      </c>
      <c r="X105" s="13">
        <f t="shared" si="40"/>
        <v>170000</v>
      </c>
      <c r="Y105" s="13">
        <f t="shared" si="40"/>
        <v>170000</v>
      </c>
      <c r="Z105" s="13">
        <f t="shared" si="40"/>
        <v>170000</v>
      </c>
      <c r="AA105" s="13">
        <f t="shared" si="40"/>
        <v>200000</v>
      </c>
      <c r="AB105" s="13">
        <f t="shared" si="40"/>
        <v>200000</v>
      </c>
      <c r="AC105" s="13">
        <f t="shared" si="40"/>
        <v>200000</v>
      </c>
      <c r="AD105" s="13">
        <f t="shared" si="40"/>
        <v>200000</v>
      </c>
      <c r="AE105" s="13">
        <f t="shared" si="40"/>
        <v>200000</v>
      </c>
      <c r="AF105" s="13">
        <f t="shared" si="40"/>
        <v>200000</v>
      </c>
      <c r="AG105" s="13">
        <f t="shared" si="40"/>
        <v>0</v>
      </c>
      <c r="AH105" s="13">
        <f t="shared" si="40"/>
        <v>0</v>
      </c>
      <c r="AI105" s="13">
        <f t="shared" si="40"/>
        <v>0</v>
      </c>
      <c r="AJ105" s="13">
        <f t="shared" si="40"/>
        <v>0</v>
      </c>
      <c r="AK105" s="13">
        <f t="shared" si="40"/>
        <v>0</v>
      </c>
      <c r="AL105" s="13">
        <f t="shared" si="40"/>
        <v>0</v>
      </c>
      <c r="AM105" s="13">
        <f t="shared" si="40"/>
        <v>0</v>
      </c>
      <c r="AN105" s="13">
        <f t="shared" si="40"/>
        <v>0</v>
      </c>
      <c r="AO105" s="13">
        <f t="shared" si="40"/>
        <v>0</v>
      </c>
    </row>
    <row r="106" spans="1:41" ht="14.25" customHeight="1">
      <c r="A106" s="20" t="s">
        <v>38</v>
      </c>
      <c r="B106" s="13">
        <f t="shared" ref="B106:AO106" si="41">B105*B100</f>
        <v>13.000000000000002</v>
      </c>
      <c r="C106" s="13">
        <f t="shared" si="41"/>
        <v>16</v>
      </c>
      <c r="D106" s="13">
        <f t="shared" si="41"/>
        <v>25</v>
      </c>
      <c r="E106" s="13">
        <f t="shared" si="41"/>
        <v>29</v>
      </c>
      <c r="F106" s="13">
        <f t="shared" si="41"/>
        <v>34</v>
      </c>
      <c r="G106" s="13">
        <f t="shared" si="41"/>
        <v>38</v>
      </c>
      <c r="H106" s="13">
        <f t="shared" si="41"/>
        <v>43</v>
      </c>
      <c r="I106" s="13">
        <f t="shared" si="41"/>
        <v>53</v>
      </c>
      <c r="J106" s="13">
        <f t="shared" si="41"/>
        <v>59.999999999999993</v>
      </c>
      <c r="K106" s="13">
        <f t="shared" si="41"/>
        <v>99</v>
      </c>
      <c r="L106" s="13">
        <f t="shared" si="41"/>
        <v>105</v>
      </c>
      <c r="M106" s="13">
        <f t="shared" si="41"/>
        <v>117</v>
      </c>
      <c r="N106" s="13">
        <f t="shared" si="41"/>
        <v>132</v>
      </c>
      <c r="O106" s="13">
        <f t="shared" si="41"/>
        <v>150</v>
      </c>
      <c r="P106" s="13">
        <f t="shared" si="41"/>
        <v>168.00000000000003</v>
      </c>
      <c r="Q106" s="13">
        <f t="shared" si="41"/>
        <v>189</v>
      </c>
      <c r="R106" s="13">
        <f t="shared" si="41"/>
        <v>210</v>
      </c>
      <c r="S106" s="13">
        <f t="shared" si="41"/>
        <v>261.8</v>
      </c>
      <c r="T106" s="13">
        <f t="shared" si="41"/>
        <v>294.10000000000002</v>
      </c>
      <c r="U106" s="13">
        <f t="shared" si="41"/>
        <v>333.2</v>
      </c>
      <c r="V106" s="13">
        <f t="shared" si="41"/>
        <v>382.49999999999994</v>
      </c>
      <c r="W106" s="13">
        <f t="shared" si="41"/>
        <v>436.9</v>
      </c>
      <c r="X106" s="13">
        <f t="shared" si="41"/>
        <v>487.90000000000003</v>
      </c>
      <c r="Y106" s="13">
        <f t="shared" si="41"/>
        <v>535.5</v>
      </c>
      <c r="Z106" s="13">
        <f t="shared" si="41"/>
        <v>579.70000000000005</v>
      </c>
      <c r="AA106" s="13">
        <f t="shared" si="41"/>
        <v>742</v>
      </c>
      <c r="AB106" s="13">
        <f t="shared" si="41"/>
        <v>811.99999999999989</v>
      </c>
      <c r="AC106" s="13">
        <f t="shared" si="41"/>
        <v>899.99999999999989</v>
      </c>
      <c r="AD106" s="13">
        <f t="shared" si="41"/>
        <v>1001.9999999999999</v>
      </c>
      <c r="AE106" s="13">
        <f t="shared" si="41"/>
        <v>1118</v>
      </c>
      <c r="AF106" s="13">
        <f t="shared" si="41"/>
        <v>1244</v>
      </c>
      <c r="AG106" s="13">
        <f t="shared" si="41"/>
        <v>0</v>
      </c>
      <c r="AH106" s="13">
        <f t="shared" si="41"/>
        <v>0</v>
      </c>
      <c r="AI106" s="13">
        <f t="shared" si="41"/>
        <v>0</v>
      </c>
      <c r="AJ106" s="13">
        <f t="shared" si="41"/>
        <v>0</v>
      </c>
      <c r="AK106" s="13">
        <f t="shared" si="41"/>
        <v>0</v>
      </c>
      <c r="AL106" s="13">
        <f t="shared" si="41"/>
        <v>0</v>
      </c>
      <c r="AM106" s="13">
        <f t="shared" si="41"/>
        <v>0</v>
      </c>
      <c r="AN106" s="13">
        <f t="shared" si="41"/>
        <v>0</v>
      </c>
      <c r="AO106" s="13">
        <f t="shared" si="41"/>
        <v>0</v>
      </c>
    </row>
    <row r="107" spans="1:41" ht="14.25" customHeight="1">
      <c r="A107" s="20" t="s">
        <v>54</v>
      </c>
      <c r="B107" s="19">
        <f t="shared" ref="B107:AO107" si="42">$F$91*B98*B99</f>
        <v>0</v>
      </c>
      <c r="C107" s="13">
        <f t="shared" si="42"/>
        <v>396.98118245348365</v>
      </c>
      <c r="D107" s="13">
        <f t="shared" si="42"/>
        <v>396.98118245348365</v>
      </c>
      <c r="E107" s="13">
        <f t="shared" si="42"/>
        <v>396.98118245348365</v>
      </c>
      <c r="F107" s="13">
        <f t="shared" si="42"/>
        <v>396.98118245348365</v>
      </c>
      <c r="G107" s="13">
        <f t="shared" si="42"/>
        <v>441.09020272609297</v>
      </c>
      <c r="H107" s="13">
        <f t="shared" si="42"/>
        <v>441.09020272609297</v>
      </c>
      <c r="I107" s="13">
        <f t="shared" si="42"/>
        <v>441.09020272609297</v>
      </c>
      <c r="J107" s="13">
        <f t="shared" si="42"/>
        <v>441.09020272609297</v>
      </c>
      <c r="K107" s="13">
        <f t="shared" si="42"/>
        <v>441.09020272609297</v>
      </c>
      <c r="L107" s="13">
        <f t="shared" si="42"/>
        <v>441.09020272609297</v>
      </c>
      <c r="M107" s="13">
        <f t="shared" si="42"/>
        <v>441.09020272609297</v>
      </c>
      <c r="N107" s="13">
        <f t="shared" si="42"/>
        <v>441.09020272609297</v>
      </c>
      <c r="O107" s="13">
        <f t="shared" si="42"/>
        <v>441.09020272609297</v>
      </c>
      <c r="P107" s="13">
        <f t="shared" si="42"/>
        <v>441.09020272609297</v>
      </c>
      <c r="Q107" s="13">
        <f t="shared" si="42"/>
        <v>441.09020272609297</v>
      </c>
      <c r="R107" s="13">
        <f t="shared" si="42"/>
        <v>441.09020272609297</v>
      </c>
      <c r="S107" s="13">
        <f t="shared" si="42"/>
        <v>441.09020272609297</v>
      </c>
      <c r="T107" s="13">
        <f t="shared" si="42"/>
        <v>441.09020272609297</v>
      </c>
      <c r="U107" s="13">
        <f t="shared" si="42"/>
        <v>441.09020272609297</v>
      </c>
      <c r="V107" s="13">
        <f t="shared" si="42"/>
        <v>441.09020272609297</v>
      </c>
      <c r="W107" s="13">
        <f t="shared" si="42"/>
        <v>441.09020272609297</v>
      </c>
      <c r="X107" s="13">
        <f t="shared" si="42"/>
        <v>441.09020272609297</v>
      </c>
      <c r="Y107" s="13">
        <f t="shared" si="42"/>
        <v>441.09020272609297</v>
      </c>
      <c r="Z107" s="13">
        <f t="shared" si="42"/>
        <v>441.09020272609297</v>
      </c>
      <c r="AA107" s="13">
        <f t="shared" si="42"/>
        <v>441.09020272609297</v>
      </c>
      <c r="AB107" s="13">
        <f t="shared" si="42"/>
        <v>441.09020272609297</v>
      </c>
      <c r="AC107" s="13">
        <f t="shared" si="42"/>
        <v>441.09020272609297</v>
      </c>
      <c r="AD107" s="13">
        <f t="shared" si="42"/>
        <v>441.09020272609297</v>
      </c>
      <c r="AE107" s="13">
        <f t="shared" si="42"/>
        <v>441.09020272609297</v>
      </c>
      <c r="AF107" s="13">
        <f t="shared" si="42"/>
        <v>441.09020272609297</v>
      </c>
      <c r="AG107" s="13">
        <f t="shared" si="42"/>
        <v>0</v>
      </c>
      <c r="AH107" s="13">
        <f t="shared" si="42"/>
        <v>0</v>
      </c>
      <c r="AI107" s="13">
        <f t="shared" si="42"/>
        <v>0</v>
      </c>
      <c r="AJ107" s="13">
        <f t="shared" si="42"/>
        <v>0</v>
      </c>
      <c r="AK107" s="13">
        <f t="shared" si="42"/>
        <v>0</v>
      </c>
      <c r="AL107" s="13">
        <f t="shared" si="42"/>
        <v>0</v>
      </c>
      <c r="AM107" s="13">
        <f t="shared" si="42"/>
        <v>0</v>
      </c>
      <c r="AN107" s="13">
        <f t="shared" si="42"/>
        <v>0</v>
      </c>
      <c r="AO107" s="13">
        <f t="shared" si="42"/>
        <v>0</v>
      </c>
    </row>
    <row r="108" spans="1:41" ht="14.25" customHeight="1">
      <c r="A108" s="2" t="s">
        <v>150</v>
      </c>
      <c r="B108" s="19">
        <f t="shared" ref="B108:AO108" si="43">B107*B102</f>
        <v>0</v>
      </c>
      <c r="C108" s="13">
        <f t="shared" si="43"/>
        <v>373.1107039525557</v>
      </c>
      <c r="D108" s="13">
        <f t="shared" si="43"/>
        <v>350.66436400276996</v>
      </c>
      <c r="E108" s="13">
        <f t="shared" si="43"/>
        <v>329.53683607160309</v>
      </c>
      <c r="F108" s="13">
        <f t="shared" si="43"/>
        <v>309.66906022484619</v>
      </c>
      <c r="G108" s="13">
        <f t="shared" si="43"/>
        <v>323.31514347875441</v>
      </c>
      <c r="H108" s="13">
        <f t="shared" si="43"/>
        <v>303.79337511550716</v>
      </c>
      <c r="I108" s="13">
        <f t="shared" si="43"/>
        <v>285.43514145727704</v>
      </c>
      <c r="J108" s="13">
        <f t="shared" si="43"/>
        <v>268.15775234486813</v>
      </c>
      <c r="K108" s="13">
        <f t="shared" si="43"/>
        <v>251.90739255276912</v>
      </c>
      <c r="L108" s="13">
        <f t="shared" si="43"/>
        <v>236.62669012051816</v>
      </c>
      <c r="M108" s="13">
        <f t="shared" si="43"/>
        <v>222.2634500302027</v>
      </c>
      <c r="N108" s="13">
        <f t="shared" si="43"/>
        <v>208.75427753736696</v>
      </c>
      <c r="O108" s="13">
        <f t="shared" si="43"/>
        <v>196.04531712089207</v>
      </c>
      <c r="P108" s="13">
        <f t="shared" si="43"/>
        <v>184.08655277651766</v>
      </c>
      <c r="Q108" s="13">
        <f t="shared" si="43"/>
        <v>172.83518267081689</v>
      </c>
      <c r="R108" s="13">
        <f t="shared" si="43"/>
        <v>162.24729938040264</v>
      </c>
      <c r="S108" s="13">
        <f t="shared" si="43"/>
        <v>152.28531519844591</v>
      </c>
      <c r="T108" s="13">
        <f t="shared" si="43"/>
        <v>142.91367690113358</v>
      </c>
      <c r="U108" s="13">
        <f t="shared" si="43"/>
        <v>134.0916156260266</v>
      </c>
      <c r="V108" s="13">
        <f t="shared" si="43"/>
        <v>125.783299121838</v>
      </c>
      <c r="W108" s="13">
        <f t="shared" si="43"/>
        <v>117.95328875150359</v>
      </c>
      <c r="X108" s="13">
        <f t="shared" si="43"/>
        <v>110.57295147432201</v>
      </c>
      <c r="Y108" s="13">
        <f t="shared" si="43"/>
        <v>103.62123001513139</v>
      </c>
      <c r="Z108" s="13">
        <f t="shared" si="43"/>
        <v>97.077549339675826</v>
      </c>
      <c r="AA108" s="13">
        <f t="shared" si="43"/>
        <v>90.92186193604698</v>
      </c>
      <c r="AB108" s="13">
        <f t="shared" si="43"/>
        <v>85.129230112101439</v>
      </c>
      <c r="AC108" s="13">
        <f t="shared" si="43"/>
        <v>79.675851631120224</v>
      </c>
      <c r="AD108" s="13">
        <f t="shared" si="43"/>
        <v>74.536759200912982</v>
      </c>
      <c r="AE108" s="13">
        <f t="shared" si="43"/>
        <v>69.691124485261625</v>
      </c>
      <c r="AF108" s="13">
        <f t="shared" si="43"/>
        <v>65.120083630273314</v>
      </c>
      <c r="AG108" s="13">
        <f t="shared" si="43"/>
        <v>0</v>
      </c>
      <c r="AH108" s="13">
        <f t="shared" si="43"/>
        <v>0</v>
      </c>
      <c r="AI108" s="13">
        <f t="shared" si="43"/>
        <v>0</v>
      </c>
      <c r="AJ108" s="13">
        <f t="shared" si="43"/>
        <v>0</v>
      </c>
      <c r="AK108" s="13">
        <f t="shared" si="43"/>
        <v>0</v>
      </c>
      <c r="AL108" s="13">
        <f t="shared" si="43"/>
        <v>0</v>
      </c>
      <c r="AM108" s="13">
        <f t="shared" si="43"/>
        <v>0</v>
      </c>
      <c r="AN108" s="13">
        <f t="shared" si="43"/>
        <v>0</v>
      </c>
      <c r="AO108" s="13">
        <f t="shared" si="43"/>
        <v>0</v>
      </c>
    </row>
    <row r="109" spans="1:41" ht="14.25" customHeight="1">
      <c r="A109" s="20" t="s">
        <v>151</v>
      </c>
      <c r="B109" s="13">
        <f t="shared" ref="B109:AO109" si="44">B106*B102</f>
        <v>13.000000000000002</v>
      </c>
      <c r="C109" s="13">
        <f t="shared" si="44"/>
        <v>15.03792</v>
      </c>
      <c r="D109" s="13">
        <f t="shared" si="44"/>
        <v>22.083185520000001</v>
      </c>
      <c r="E109" s="13">
        <f t="shared" si="44"/>
        <v>24.073101367207205</v>
      </c>
      <c r="F109" s="13">
        <f t="shared" si="44"/>
        <v>26.522033066084884</v>
      </c>
      <c r="G109" s="13">
        <f t="shared" si="44"/>
        <v>27.853657542745243</v>
      </c>
      <c r="H109" s="13">
        <f t="shared" si="44"/>
        <v>29.615518660881946</v>
      </c>
      <c r="I109" s="13">
        <f t="shared" si="44"/>
        <v>34.296981442205983</v>
      </c>
      <c r="J109" s="13">
        <f t="shared" si="44"/>
        <v>36.476586968501039</v>
      </c>
      <c r="K109" s="13">
        <f t="shared" si="44"/>
        <v>56.539074567046306</v>
      </c>
      <c r="L109" s="13">
        <f t="shared" si="44"/>
        <v>56.328166685858335</v>
      </c>
      <c r="M109" s="13">
        <f t="shared" si="44"/>
        <v>58.955795192944066</v>
      </c>
      <c r="N109" s="13">
        <f t="shared" si="44"/>
        <v>62.471495545875506</v>
      </c>
      <c r="O109" s="13">
        <f t="shared" si="44"/>
        <v>66.668444201184769</v>
      </c>
      <c r="P109" s="13">
        <f t="shared" si="44"/>
        <v>70.113869397502015</v>
      </c>
      <c r="Q109" s="13">
        <f t="shared" si="44"/>
        <v>74.057073412417523</v>
      </c>
      <c r="R109" s="13">
        <f t="shared" si="44"/>
        <v>77.244818994636461</v>
      </c>
      <c r="S109" s="13">
        <f t="shared" si="44"/>
        <v>90.385810595096018</v>
      </c>
      <c r="T109" s="13">
        <f t="shared" si="44"/>
        <v>95.288700852699819</v>
      </c>
      <c r="U109" s="13">
        <f t="shared" si="44"/>
        <v>101.29294654575884</v>
      </c>
      <c r="V109" s="13">
        <f t="shared" si="44"/>
        <v>109.07544900510874</v>
      </c>
      <c r="W109" s="13">
        <f t="shared" si="44"/>
        <v>116.83277374340875</v>
      </c>
      <c r="X109" s="13">
        <f t="shared" si="44"/>
        <v>122.30728021366309</v>
      </c>
      <c r="Y109" s="13">
        <f t="shared" si="44"/>
        <v>125.8000479950818</v>
      </c>
      <c r="Z109" s="13">
        <f t="shared" si="44"/>
        <v>127.58355321520509</v>
      </c>
      <c r="AA109" s="13">
        <f t="shared" si="44"/>
        <v>152.94835645769373</v>
      </c>
      <c r="AB109" s="13">
        <f t="shared" si="44"/>
        <v>156.71382956096031</v>
      </c>
      <c r="AC109" s="13">
        <f t="shared" si="44"/>
        <v>162.57052644748359</v>
      </c>
      <c r="AD109" s="13">
        <f t="shared" si="44"/>
        <v>169.32099660733795</v>
      </c>
      <c r="AE109" s="13">
        <f t="shared" si="44"/>
        <v>176.64114209062529</v>
      </c>
      <c r="AF109" s="13">
        <f t="shared" si="44"/>
        <v>183.65718289681669</v>
      </c>
      <c r="AG109" s="13">
        <f t="shared" si="44"/>
        <v>0</v>
      </c>
      <c r="AH109" s="13">
        <f t="shared" si="44"/>
        <v>0</v>
      </c>
      <c r="AI109" s="13">
        <f t="shared" si="44"/>
        <v>0</v>
      </c>
      <c r="AJ109" s="13">
        <f t="shared" si="44"/>
        <v>0</v>
      </c>
      <c r="AK109" s="13">
        <f t="shared" si="44"/>
        <v>0</v>
      </c>
      <c r="AL109" s="13">
        <f t="shared" si="44"/>
        <v>0</v>
      </c>
      <c r="AM109" s="13">
        <f t="shared" si="44"/>
        <v>0</v>
      </c>
      <c r="AN109" s="13">
        <f t="shared" si="44"/>
        <v>0</v>
      </c>
      <c r="AO109" s="13">
        <f t="shared" si="44"/>
        <v>0</v>
      </c>
    </row>
    <row r="110" spans="1:41" ht="14.25" customHeight="1"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</row>
    <row r="111" spans="1:41" ht="14.25" customHeight="1">
      <c r="A111" s="20" t="s">
        <v>56</v>
      </c>
      <c r="B111" s="13">
        <f t="shared" ref="B111:AO111" si="45">$F$94*B107</f>
        <v>0</v>
      </c>
      <c r="C111" s="13">
        <f t="shared" si="45"/>
        <v>119.27141233372565</v>
      </c>
      <c r="D111" s="13">
        <f t="shared" si="45"/>
        <v>119.27141233372565</v>
      </c>
      <c r="E111" s="13">
        <f t="shared" si="45"/>
        <v>119.27141233372565</v>
      </c>
      <c r="F111" s="13">
        <f t="shared" si="45"/>
        <v>119.27141233372565</v>
      </c>
      <c r="G111" s="13">
        <f t="shared" si="45"/>
        <v>132.52379148191739</v>
      </c>
      <c r="H111" s="13">
        <f t="shared" si="45"/>
        <v>132.52379148191739</v>
      </c>
      <c r="I111" s="13">
        <f t="shared" si="45"/>
        <v>132.52379148191739</v>
      </c>
      <c r="J111" s="13">
        <f t="shared" si="45"/>
        <v>132.52379148191739</v>
      </c>
      <c r="K111" s="13">
        <f t="shared" si="45"/>
        <v>132.52379148191739</v>
      </c>
      <c r="L111" s="13">
        <f t="shared" si="45"/>
        <v>132.52379148191739</v>
      </c>
      <c r="M111" s="13">
        <f t="shared" si="45"/>
        <v>132.52379148191739</v>
      </c>
      <c r="N111" s="13">
        <f t="shared" si="45"/>
        <v>132.52379148191739</v>
      </c>
      <c r="O111" s="13">
        <f t="shared" si="45"/>
        <v>132.52379148191739</v>
      </c>
      <c r="P111" s="13">
        <f t="shared" si="45"/>
        <v>132.52379148191739</v>
      </c>
      <c r="Q111" s="13">
        <f t="shared" si="45"/>
        <v>132.52379148191739</v>
      </c>
      <c r="R111" s="13">
        <f t="shared" si="45"/>
        <v>132.52379148191739</v>
      </c>
      <c r="S111" s="13">
        <f t="shared" si="45"/>
        <v>132.52379148191739</v>
      </c>
      <c r="T111" s="13">
        <f t="shared" si="45"/>
        <v>132.52379148191739</v>
      </c>
      <c r="U111" s="13">
        <f t="shared" si="45"/>
        <v>132.52379148191739</v>
      </c>
      <c r="V111" s="13">
        <f t="shared" si="45"/>
        <v>132.52379148191739</v>
      </c>
      <c r="W111" s="13">
        <f t="shared" si="45"/>
        <v>132.52379148191739</v>
      </c>
      <c r="X111" s="13">
        <f t="shared" si="45"/>
        <v>132.52379148191739</v>
      </c>
      <c r="Y111" s="13">
        <f t="shared" si="45"/>
        <v>132.52379148191739</v>
      </c>
      <c r="Z111" s="13">
        <f t="shared" si="45"/>
        <v>132.52379148191739</v>
      </c>
      <c r="AA111" s="13">
        <f t="shared" si="45"/>
        <v>132.52379148191739</v>
      </c>
      <c r="AB111" s="13">
        <f t="shared" si="45"/>
        <v>132.52379148191739</v>
      </c>
      <c r="AC111" s="13">
        <f t="shared" si="45"/>
        <v>132.52379148191739</v>
      </c>
      <c r="AD111" s="13">
        <f t="shared" si="45"/>
        <v>132.52379148191739</v>
      </c>
      <c r="AE111" s="13">
        <f t="shared" si="45"/>
        <v>132.52379148191739</v>
      </c>
      <c r="AF111" s="13">
        <f t="shared" si="45"/>
        <v>132.52379148191739</v>
      </c>
      <c r="AG111" s="13">
        <f t="shared" si="45"/>
        <v>0</v>
      </c>
      <c r="AH111" s="13">
        <f t="shared" si="45"/>
        <v>0</v>
      </c>
      <c r="AI111" s="13">
        <f t="shared" si="45"/>
        <v>0</v>
      </c>
      <c r="AJ111" s="13">
        <f t="shared" si="45"/>
        <v>0</v>
      </c>
      <c r="AK111" s="13">
        <f t="shared" si="45"/>
        <v>0</v>
      </c>
      <c r="AL111" s="13">
        <f t="shared" si="45"/>
        <v>0</v>
      </c>
      <c r="AM111" s="13">
        <f t="shared" si="45"/>
        <v>0</v>
      </c>
      <c r="AN111" s="13">
        <f t="shared" si="45"/>
        <v>0</v>
      </c>
      <c r="AO111" s="13">
        <f t="shared" si="45"/>
        <v>0</v>
      </c>
    </row>
    <row r="112" spans="1:41" ht="14.25" customHeight="1">
      <c r="A112" s="20" t="s">
        <v>152</v>
      </c>
      <c r="B112" s="13">
        <f t="shared" ref="B112:AO112" si="46">B111*B102</f>
        <v>0</v>
      </c>
      <c r="C112" s="13">
        <f t="shared" si="46"/>
        <v>112.09962231009872</v>
      </c>
      <c r="D112" s="13">
        <f t="shared" si="46"/>
        <v>105.3557090319232</v>
      </c>
      <c r="E112" s="13">
        <f t="shared" si="46"/>
        <v>99.008027562749831</v>
      </c>
      <c r="F112" s="13">
        <f t="shared" si="46"/>
        <v>93.03883358099165</v>
      </c>
      <c r="G112" s="13">
        <f t="shared" si="46"/>
        <v>97.138744847460671</v>
      </c>
      <c r="H112" s="13">
        <f t="shared" si="46"/>
        <v>91.273507433570984</v>
      </c>
      <c r="I112" s="13">
        <f t="shared" si="46"/>
        <v>85.757849379360295</v>
      </c>
      <c r="J112" s="13">
        <f t="shared" si="46"/>
        <v>80.56692675642762</v>
      </c>
      <c r="K112" s="13">
        <f t="shared" si="46"/>
        <v>75.684570994988107</v>
      </c>
      <c r="L112" s="13">
        <f t="shared" si="46"/>
        <v>71.093544918432144</v>
      </c>
      <c r="M112" s="13">
        <f t="shared" si="46"/>
        <v>66.778166741883311</v>
      </c>
      <c r="N112" s="13">
        <f t="shared" si="46"/>
        <v>62.71938976731164</v>
      </c>
      <c r="O112" s="13">
        <f t="shared" si="46"/>
        <v>58.901033318277705</v>
      </c>
      <c r="P112" s="13">
        <f t="shared" si="46"/>
        <v>55.308070285862769</v>
      </c>
      <c r="Q112" s="13">
        <f t="shared" si="46"/>
        <v>51.927641029990831</v>
      </c>
      <c r="R112" s="13">
        <f t="shared" si="46"/>
        <v>48.746553740493589</v>
      </c>
      <c r="S112" s="13">
        <f t="shared" si="46"/>
        <v>45.753515340827285</v>
      </c>
      <c r="T112" s="13">
        <f t="shared" si="46"/>
        <v>42.937844006752783</v>
      </c>
      <c r="U112" s="13">
        <f t="shared" si="46"/>
        <v>40.287290896215929</v>
      </c>
      <c r="V112" s="13">
        <f t="shared" si="46"/>
        <v>37.791090352286389</v>
      </c>
      <c r="W112" s="13">
        <f t="shared" si="46"/>
        <v>35.438594977856567</v>
      </c>
      <c r="X112" s="13">
        <f t="shared" si="46"/>
        <v>33.221202090092085</v>
      </c>
      <c r="Y112" s="13">
        <f t="shared" si="46"/>
        <v>31.132585114687991</v>
      </c>
      <c r="Z112" s="13">
        <f t="shared" si="46"/>
        <v>29.166562364695444</v>
      </c>
      <c r="AA112" s="13">
        <f t="shared" si="46"/>
        <v>27.317110645150105</v>
      </c>
      <c r="AB112" s="13">
        <f t="shared" si="46"/>
        <v>25.576737525947596</v>
      </c>
      <c r="AC112" s="13">
        <f t="shared" si="46"/>
        <v>23.938291720035394</v>
      </c>
      <c r="AD112" s="13">
        <f t="shared" si="46"/>
        <v>22.39427190409311</v>
      </c>
      <c r="AE112" s="13">
        <f t="shared" si="46"/>
        <v>20.938420287608018</v>
      </c>
      <c r="AF112" s="13">
        <f t="shared" si="46"/>
        <v>19.565069300943808</v>
      </c>
      <c r="AG112" s="13">
        <f t="shared" si="46"/>
        <v>0</v>
      </c>
      <c r="AH112" s="13">
        <f t="shared" si="46"/>
        <v>0</v>
      </c>
      <c r="AI112" s="13">
        <f t="shared" si="46"/>
        <v>0</v>
      </c>
      <c r="AJ112" s="13">
        <f t="shared" si="46"/>
        <v>0</v>
      </c>
      <c r="AK112" s="13">
        <f t="shared" si="46"/>
        <v>0</v>
      </c>
      <c r="AL112" s="13">
        <f t="shared" si="46"/>
        <v>0</v>
      </c>
      <c r="AM112" s="13">
        <f t="shared" si="46"/>
        <v>0</v>
      </c>
      <c r="AN112" s="13">
        <f t="shared" si="46"/>
        <v>0</v>
      </c>
      <c r="AO112" s="13">
        <f t="shared" si="46"/>
        <v>0</v>
      </c>
    </row>
    <row r="113" spans="1:41" ht="14.25" customHeight="1">
      <c r="B113" s="2"/>
      <c r="C113" s="19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</row>
    <row r="114" spans="1:41" ht="14.25" customHeight="1">
      <c r="A114" s="164" t="s">
        <v>214</v>
      </c>
      <c r="B114" s="2"/>
      <c r="C114" s="19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</row>
    <row r="115" spans="1:41" ht="14.25" customHeight="1">
      <c r="A115" s="20" t="s">
        <v>147</v>
      </c>
      <c r="B115" s="16">
        <f>NPV(B92,B109:$AO109)</f>
        <v>1440.8567782270152</v>
      </c>
      <c r="C115" s="16">
        <f t="shared" ref="C115:AO115" si="47">((B115*(1+$B$92)-B106)/(1-B100-B101))*C99</f>
        <v>1565.1978269056631</v>
      </c>
      <c r="D115" s="16">
        <f t="shared" si="47"/>
        <v>1698.3249933103859</v>
      </c>
      <c r="E115" s="16">
        <f t="shared" si="47"/>
        <v>1834.822817887414</v>
      </c>
      <c r="F115" s="16">
        <f t="shared" si="47"/>
        <v>1980.2572095902315</v>
      </c>
      <c r="G115" s="16">
        <f t="shared" si="47"/>
        <v>2134.4581294063155</v>
      </c>
      <c r="H115" s="16">
        <f t="shared" si="47"/>
        <v>2299.3251242933366</v>
      </c>
      <c r="I115" s="16">
        <f t="shared" si="47"/>
        <v>2474.8607107742228</v>
      </c>
      <c r="J115" s="16">
        <f t="shared" si="47"/>
        <v>2656.930537534407</v>
      </c>
      <c r="K115" s="16">
        <f t="shared" si="47"/>
        <v>2849.3064228874164</v>
      </c>
      <c r="L115" s="16">
        <f t="shared" si="47"/>
        <v>3018.9128702855605</v>
      </c>
      <c r="M115" s="16">
        <f t="shared" si="47"/>
        <v>3198.6375560461274</v>
      </c>
      <c r="N115" s="16">
        <f t="shared" si="47"/>
        <v>3383.2293634372263</v>
      </c>
      <c r="O115" s="16">
        <f t="shared" si="47"/>
        <v>3570.0722424613932</v>
      </c>
      <c r="P115" s="16">
        <f t="shared" si="47"/>
        <v>3756.3092755433813</v>
      </c>
      <c r="Q115" s="16">
        <f t="shared" si="47"/>
        <v>3941.9292708436469</v>
      </c>
      <c r="R115" s="16">
        <f t="shared" si="47"/>
        <v>4123.8118637417783</v>
      </c>
      <c r="S115" s="16">
        <f t="shared" si="47"/>
        <v>4301.6473680524514</v>
      </c>
      <c r="T115" s="16">
        <f t="shared" si="47"/>
        <v>4442.2743527630637</v>
      </c>
      <c r="U115" s="16">
        <f t="shared" si="47"/>
        <v>4563.1242428575524</v>
      </c>
      <c r="V115" s="16">
        <f t="shared" si="47"/>
        <v>4655.2577396947672</v>
      </c>
      <c r="W115" s="16">
        <f t="shared" si="47"/>
        <v>4705.3217508777507</v>
      </c>
      <c r="X115" s="16">
        <f t="shared" si="47"/>
        <v>4703.9047218502546</v>
      </c>
      <c r="Y115" s="16">
        <f t="shared" si="47"/>
        <v>4649.4316300894889</v>
      </c>
      <c r="Z115" s="16">
        <f t="shared" si="47"/>
        <v>4540.12336979471</v>
      </c>
      <c r="AA115" s="16">
        <f t="shared" si="47"/>
        <v>4373.9812200520519</v>
      </c>
      <c r="AB115" s="16">
        <f t="shared" si="47"/>
        <v>4019.2682359670757</v>
      </c>
      <c r="AC115" s="16">
        <f t="shared" si="47"/>
        <v>3555.6192523517411</v>
      </c>
      <c r="AD115" s="16">
        <f t="shared" si="47"/>
        <v>2952.7395295802175</v>
      </c>
      <c r="AE115" s="16">
        <f t="shared" si="47"/>
        <v>2181.1160712602532</v>
      </c>
      <c r="AF115" s="16">
        <f t="shared" si="47"/>
        <v>1207.7669902912648</v>
      </c>
      <c r="AG115" s="16">
        <f t="shared" si="47"/>
        <v>0</v>
      </c>
      <c r="AH115" s="16">
        <f t="shared" si="47"/>
        <v>0</v>
      </c>
      <c r="AI115" s="16">
        <f t="shared" si="47"/>
        <v>0</v>
      </c>
      <c r="AJ115" s="16">
        <f t="shared" si="47"/>
        <v>0</v>
      </c>
      <c r="AK115" s="16">
        <f t="shared" si="47"/>
        <v>0</v>
      </c>
      <c r="AL115" s="16">
        <f t="shared" si="47"/>
        <v>0</v>
      </c>
      <c r="AM115" s="16">
        <f t="shared" si="47"/>
        <v>0</v>
      </c>
      <c r="AN115" s="16">
        <f t="shared" si="47"/>
        <v>0</v>
      </c>
      <c r="AO115" s="16">
        <f t="shared" si="47"/>
        <v>0</v>
      </c>
    </row>
    <row r="116" spans="1:41" ht="14.25" customHeight="1">
      <c r="A116" s="20" t="s">
        <v>57</v>
      </c>
      <c r="B116" s="16">
        <f>NPV(B92,C112:$AO112)+B112</f>
        <v>1244.2244883832789</v>
      </c>
      <c r="C116" s="16">
        <f t="shared" ref="C116:AO116" si="48">((B116*(1+$B$92)-B111)/(1-B100-B101))*C99</f>
        <v>1363.5409397414294</v>
      </c>
      <c r="D116" s="16">
        <f t="shared" si="48"/>
        <v>1367.4410065542502</v>
      </c>
      <c r="E116" s="16">
        <f t="shared" si="48"/>
        <v>1371.8465809174268</v>
      </c>
      <c r="F116" s="16">
        <f t="shared" si="48"/>
        <v>1376.7338498166707</v>
      </c>
      <c r="G116" s="16">
        <f t="shared" si="48"/>
        <v>1382.1642434257553</v>
      </c>
      <c r="H116" s="16">
        <f t="shared" si="48"/>
        <v>1374.0718367495483</v>
      </c>
      <c r="I116" s="16">
        <f t="shared" si="48"/>
        <v>1365.2736894218817</v>
      </c>
      <c r="J116" s="16">
        <f t="shared" si="48"/>
        <v>1355.7730514254001</v>
      </c>
      <c r="K116" s="16">
        <f t="shared" si="48"/>
        <v>1345.4571550843566</v>
      </c>
      <c r="L116" s="16">
        <f t="shared" si="48"/>
        <v>1334.2315649870864</v>
      </c>
      <c r="M116" s="16">
        <f t="shared" si="48"/>
        <v>1321.9788357870559</v>
      </c>
      <c r="N116" s="16">
        <f t="shared" si="48"/>
        <v>1308.654425351622</v>
      </c>
      <c r="O116" s="16">
        <f t="shared" si="48"/>
        <v>1294.1799414667489</v>
      </c>
      <c r="P116" s="16">
        <f t="shared" si="48"/>
        <v>1278.4681024801214</v>
      </c>
      <c r="Q116" s="16">
        <f t="shared" si="48"/>
        <v>1261.3948045251873</v>
      </c>
      <c r="R116" s="16">
        <f t="shared" si="48"/>
        <v>1242.8498382715402</v>
      </c>
      <c r="S116" s="16">
        <f t="shared" si="48"/>
        <v>1222.6843617491679</v>
      </c>
      <c r="T116" s="16">
        <f t="shared" si="48"/>
        <v>1200.7342892821489</v>
      </c>
      <c r="U116" s="16">
        <f t="shared" si="48"/>
        <v>1176.8814163073487</v>
      </c>
      <c r="V116" s="16">
        <f t="shared" si="48"/>
        <v>1150.9787080664489</v>
      </c>
      <c r="W116" s="16">
        <f t="shared" si="48"/>
        <v>1122.8837940032256</v>
      </c>
      <c r="X116" s="16">
        <f t="shared" si="48"/>
        <v>1092.3978498036172</v>
      </c>
      <c r="Y116" s="16">
        <f t="shared" si="48"/>
        <v>1059.2404402972993</v>
      </c>
      <c r="Z116" s="16">
        <f t="shared" si="48"/>
        <v>1023.1028041034326</v>
      </c>
      <c r="AA116" s="16">
        <f t="shared" si="48"/>
        <v>983.6450279680738</v>
      </c>
      <c r="AB116" s="16">
        <f t="shared" si="48"/>
        <v>940.55323385403938</v>
      </c>
      <c r="AC116" s="16">
        <f t="shared" si="48"/>
        <v>893.48253027730755</v>
      </c>
      <c r="AD116" s="16">
        <f t="shared" si="48"/>
        <v>842.07719369717722</v>
      </c>
      <c r="AE116" s="16">
        <f t="shared" si="48"/>
        <v>785.90756909290485</v>
      </c>
      <c r="AF116" s="16">
        <f t="shared" si="48"/>
        <v>724.47962316731923</v>
      </c>
      <c r="AG116" s="16">
        <f t="shared" si="48"/>
        <v>0</v>
      </c>
      <c r="AH116" s="16">
        <f t="shared" si="48"/>
        <v>0</v>
      </c>
      <c r="AI116" s="16">
        <f t="shared" si="48"/>
        <v>0</v>
      </c>
      <c r="AJ116" s="16">
        <f t="shared" si="48"/>
        <v>0</v>
      </c>
      <c r="AK116" s="16">
        <f t="shared" si="48"/>
        <v>0</v>
      </c>
      <c r="AL116" s="16">
        <f t="shared" si="48"/>
        <v>0</v>
      </c>
      <c r="AM116" s="16">
        <f t="shared" si="48"/>
        <v>0</v>
      </c>
      <c r="AN116" s="16">
        <f t="shared" si="48"/>
        <v>0</v>
      </c>
      <c r="AO116" s="16">
        <f t="shared" si="48"/>
        <v>0</v>
      </c>
    </row>
    <row r="117" spans="1:41" ht="14.25" customHeight="1">
      <c r="A117" s="13" t="s">
        <v>58</v>
      </c>
      <c r="B117" s="13">
        <f t="shared" ref="B117:AO117" si="49">B115-B116</f>
        <v>196.63228984373632</v>
      </c>
      <c r="C117" s="13">
        <f t="shared" si="49"/>
        <v>201.65688716423369</v>
      </c>
      <c r="D117" s="13">
        <f t="shared" si="49"/>
        <v>330.88398675613576</v>
      </c>
      <c r="E117" s="13">
        <f t="shared" si="49"/>
        <v>462.97623696998721</v>
      </c>
      <c r="F117" s="13">
        <f t="shared" si="49"/>
        <v>603.52335977356074</v>
      </c>
      <c r="G117" s="13">
        <f t="shared" si="49"/>
        <v>752.29388598056016</v>
      </c>
      <c r="H117" s="13">
        <f t="shared" si="49"/>
        <v>925.25328754378825</v>
      </c>
      <c r="I117" s="13">
        <f t="shared" si="49"/>
        <v>1109.587021352341</v>
      </c>
      <c r="J117" s="13">
        <f t="shared" si="49"/>
        <v>1301.1574861090069</v>
      </c>
      <c r="K117" s="13">
        <f t="shared" si="49"/>
        <v>1503.8492678030598</v>
      </c>
      <c r="L117" s="13">
        <f t="shared" si="49"/>
        <v>1684.6813052984742</v>
      </c>
      <c r="M117" s="13">
        <f t="shared" si="49"/>
        <v>1876.6587202590715</v>
      </c>
      <c r="N117" s="13">
        <f t="shared" si="49"/>
        <v>2074.5749380856041</v>
      </c>
      <c r="O117" s="13">
        <f t="shared" si="49"/>
        <v>2275.8923009946443</v>
      </c>
      <c r="P117" s="13">
        <f t="shared" si="49"/>
        <v>2477.8411730632597</v>
      </c>
      <c r="Q117" s="13">
        <f t="shared" si="49"/>
        <v>2680.5344663184596</v>
      </c>
      <c r="R117" s="13">
        <f t="shared" si="49"/>
        <v>2880.9620254702381</v>
      </c>
      <c r="S117" s="13">
        <f t="shared" si="49"/>
        <v>3078.9630063032837</v>
      </c>
      <c r="T117" s="13">
        <f t="shared" si="49"/>
        <v>3241.5400634809148</v>
      </c>
      <c r="U117" s="13">
        <f t="shared" si="49"/>
        <v>3386.242826550204</v>
      </c>
      <c r="V117" s="13">
        <f t="shared" si="49"/>
        <v>3504.2790316283181</v>
      </c>
      <c r="W117" s="13">
        <f t="shared" si="49"/>
        <v>3582.4379568745253</v>
      </c>
      <c r="X117" s="13">
        <f t="shared" si="49"/>
        <v>3611.5068720466375</v>
      </c>
      <c r="Y117" s="13">
        <f t="shared" si="49"/>
        <v>3590.1911897921896</v>
      </c>
      <c r="Z117" s="13">
        <f t="shared" si="49"/>
        <v>3517.0205656912776</v>
      </c>
      <c r="AA117" s="13">
        <f t="shared" si="49"/>
        <v>3390.3361920839779</v>
      </c>
      <c r="AB117" s="13">
        <f t="shared" si="49"/>
        <v>3078.7150021130365</v>
      </c>
      <c r="AC117" s="13">
        <f t="shared" si="49"/>
        <v>2662.1367220744337</v>
      </c>
      <c r="AD117" s="13">
        <f t="shared" si="49"/>
        <v>2110.6623358830402</v>
      </c>
      <c r="AE117" s="13">
        <f t="shared" si="49"/>
        <v>1395.2085021673483</v>
      </c>
      <c r="AF117" s="13">
        <f t="shared" si="49"/>
        <v>483.28736712394561</v>
      </c>
      <c r="AG117" s="13">
        <f t="shared" si="49"/>
        <v>0</v>
      </c>
      <c r="AH117" s="13">
        <f t="shared" si="49"/>
        <v>0</v>
      </c>
      <c r="AI117" s="13">
        <f t="shared" si="49"/>
        <v>0</v>
      </c>
      <c r="AJ117" s="13">
        <f t="shared" si="49"/>
        <v>0</v>
      </c>
      <c r="AK117" s="13">
        <f t="shared" si="49"/>
        <v>0</v>
      </c>
      <c r="AL117" s="13">
        <f t="shared" si="49"/>
        <v>0</v>
      </c>
      <c r="AM117" s="13">
        <f t="shared" si="49"/>
        <v>0</v>
      </c>
      <c r="AN117" s="13">
        <f t="shared" si="49"/>
        <v>0</v>
      </c>
      <c r="AO117" s="13">
        <f t="shared" si="49"/>
        <v>0</v>
      </c>
    </row>
    <row r="118" spans="1:41" ht="14.25" customHeight="1" thickBot="1">
      <c r="A118" s="13" t="s">
        <v>153</v>
      </c>
      <c r="B118" s="31">
        <f t="shared" ref="B118:AO118" si="50">MAX(0,B117*B102)</f>
        <v>196.63228984373632</v>
      </c>
      <c r="C118" s="31">
        <f t="shared" si="50"/>
        <v>189.53125853904831</v>
      </c>
      <c r="D118" s="31">
        <f t="shared" si="50"/>
        <v>292.27889860531877</v>
      </c>
      <c r="E118" s="31">
        <f t="shared" si="50"/>
        <v>384.31978907540156</v>
      </c>
      <c r="F118" s="31">
        <f t="shared" si="50"/>
        <v>470.78430894320655</v>
      </c>
      <c r="G118" s="31">
        <f t="shared" si="50"/>
        <v>551.4246387264094</v>
      </c>
      <c r="H118" s="31">
        <f t="shared" si="50"/>
        <v>637.25246519291704</v>
      </c>
      <c r="I118" s="31">
        <f t="shared" si="50"/>
        <v>718.02802792139335</v>
      </c>
      <c r="J118" s="31">
        <f t="shared" si="50"/>
        <v>791.02973669618962</v>
      </c>
      <c r="K118" s="31">
        <f t="shared" si="50"/>
        <v>858.85096858500185</v>
      </c>
      <c r="L118" s="31">
        <f t="shared" si="50"/>
        <v>903.76199407049376</v>
      </c>
      <c r="M118" s="31">
        <f t="shared" si="50"/>
        <v>945.64023212518237</v>
      </c>
      <c r="N118" s="31">
        <f t="shared" si="50"/>
        <v>981.83181063787708</v>
      </c>
      <c r="O118" s="31">
        <f t="shared" si="50"/>
        <v>1011.5346591784497</v>
      </c>
      <c r="P118" s="31">
        <f t="shared" si="50"/>
        <v>1034.1132880708963</v>
      </c>
      <c r="Q118" s="31">
        <f t="shared" si="50"/>
        <v>1050.3308876013841</v>
      </c>
      <c r="R118" s="31">
        <f t="shared" si="50"/>
        <v>1059.7113818469991</v>
      </c>
      <c r="S118" s="31">
        <f t="shared" si="50"/>
        <v>1063.0044580482659</v>
      </c>
      <c r="T118" s="31">
        <f t="shared" si="50"/>
        <v>1050.2622965354453</v>
      </c>
      <c r="U118" s="31">
        <f t="shared" si="50"/>
        <v>1029.4193085855616</v>
      </c>
      <c r="V118" s="31">
        <f t="shared" si="50"/>
        <v>999.29623219358552</v>
      </c>
      <c r="W118" s="31">
        <f t="shared" si="50"/>
        <v>957.99076050657118</v>
      </c>
      <c r="X118" s="31">
        <f t="shared" si="50"/>
        <v>905.33630455621642</v>
      </c>
      <c r="Y118" s="31">
        <f t="shared" si="50"/>
        <v>843.41031556933194</v>
      </c>
      <c r="Z118" s="31">
        <f t="shared" si="50"/>
        <v>774.04516215601825</v>
      </c>
      <c r="AA118" s="31">
        <f t="shared" si="50"/>
        <v>698.84952617018905</v>
      </c>
      <c r="AB118" s="31">
        <f t="shared" si="50"/>
        <v>594.18376614275121</v>
      </c>
      <c r="AC118" s="31">
        <f t="shared" si="50"/>
        <v>480.87218709202119</v>
      </c>
      <c r="AD118" s="31">
        <f t="shared" si="50"/>
        <v>356.66611797733361</v>
      </c>
      <c r="AE118" s="31">
        <f t="shared" si="50"/>
        <v>220.43937681340881</v>
      </c>
      <c r="AF118" s="31">
        <f t="shared" si="50"/>
        <v>71.349836314793791</v>
      </c>
      <c r="AG118" s="31">
        <f t="shared" si="50"/>
        <v>0</v>
      </c>
      <c r="AH118" s="31">
        <f t="shared" si="50"/>
        <v>0</v>
      </c>
      <c r="AI118" s="31">
        <f t="shared" si="50"/>
        <v>0</v>
      </c>
      <c r="AJ118" s="31">
        <f t="shared" si="50"/>
        <v>0</v>
      </c>
      <c r="AK118" s="31">
        <f t="shared" si="50"/>
        <v>0</v>
      </c>
      <c r="AL118" s="31">
        <f t="shared" si="50"/>
        <v>0</v>
      </c>
      <c r="AM118" s="31">
        <f t="shared" si="50"/>
        <v>0</v>
      </c>
      <c r="AN118" s="31">
        <f t="shared" si="50"/>
        <v>0</v>
      </c>
      <c r="AO118" s="31">
        <f t="shared" si="50"/>
        <v>0</v>
      </c>
    </row>
    <row r="119" spans="1:41" ht="14.25" customHeight="1" thickTop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</row>
    <row r="120" spans="1:41" ht="14.25" customHeight="1">
      <c r="A120" s="13" t="s">
        <v>59</v>
      </c>
      <c r="B120" s="13">
        <f>NPV($B$94,BasePricing!C143:AO143)+BasePricing!B143</f>
        <v>4107.3120899600144</v>
      </c>
      <c r="C120" s="13">
        <f>NPV($B$94,BasePricing!D143:AP143)+BasePricing!C143</f>
        <v>3886.1952004679561</v>
      </c>
      <c r="D120" s="13">
        <f>NPV($B$94,BasePricing!E143:AQ143)+BasePricing!D143</f>
        <v>3684.5717506526544</v>
      </c>
      <c r="E120" s="13">
        <f>NPV($B$94,BasePricing!F143:AR143)+BasePricing!E143</f>
        <v>3496.9718653889204</v>
      </c>
      <c r="F120" s="13">
        <f>NPV($B$94,BasePricing!G143:AS143)+BasePricing!F143</f>
        <v>3322.6879313755148</v>
      </c>
      <c r="G120" s="13">
        <f>NPV($B$94,BasePricing!H143:AT143)+BasePricing!G143</f>
        <v>3161.0501352610295</v>
      </c>
      <c r="H120" s="13">
        <f>NPV($B$94,BasePricing!I143:AU143)+BasePricing!H143</f>
        <v>3011.4357465408079</v>
      </c>
      <c r="I120" s="13">
        <f>NPV($B$94,BasePricing!J143:AV143)+BasePricing!I143</f>
        <v>2873.2667884838133</v>
      </c>
      <c r="J120" s="13">
        <f>NPV($B$94,BasePricing!K143:AW143)+BasePricing!J143</f>
        <v>2746.0078718165828</v>
      </c>
      <c r="K120" s="13">
        <f>NPV($B$94,BasePricing!L143:AX143)+BasePricing!K143</f>
        <v>2629.1722739702077</v>
      </c>
      <c r="L120" s="13">
        <f>NPV($B$94,BasePricing!M143:AY143)+BasePricing!L143</f>
        <v>2522.3084728598405</v>
      </c>
      <c r="M120" s="13">
        <f>NPV($B$94,BasePricing!N143:AZ143)+BasePricing!M143</f>
        <v>2417.0605750807322</v>
      </c>
      <c r="N120" s="13">
        <f>NPV($B$94,BasePricing!O143:BA143)+BasePricing!N143</f>
        <v>2313.2866120867839</v>
      </c>
      <c r="O120" s="13">
        <f>NPV($B$94,BasePricing!P143:BB143)+BasePricing!O143</f>
        <v>2210.8486630867728</v>
      </c>
      <c r="P120" s="13">
        <f>NPV($B$94,BasePricing!Q143:BC143)+BasePricing!P143</f>
        <v>2109.6100473340935</v>
      </c>
      <c r="Q120" s="13">
        <f>NPV($B$94,BasePricing!R143:BD143)+BasePricing!Q143</f>
        <v>2009.4327335312107</v>
      </c>
      <c r="R120" s="13">
        <f>NPV($B$94,BasePricing!S143:BE143)+BasePricing!R143</f>
        <v>1909.0432186795897</v>
      </c>
      <c r="S120" s="13">
        <f>NPV($B$94,BasePricing!T143:BF143)+BasePricing!S143</f>
        <v>1808.295410459453</v>
      </c>
      <c r="T120" s="13">
        <f>NPV($B$94,BasePricing!U143:BG143)+BasePricing!T143</f>
        <v>1707.0380652549836</v>
      </c>
      <c r="U120" s="13">
        <f>NPV($B$94,BasePricing!V143:BH143)+BasePricing!U143</f>
        <v>1604.0646189545657</v>
      </c>
      <c r="V120" s="13">
        <f>NPV($B$94,BasePricing!W143:BI143)+BasePricing!V143</f>
        <v>1499.1999909529154</v>
      </c>
      <c r="W120" s="13">
        <f>NPV($B$94,BasePricing!X143:BJ143)+BasePricing!W143</f>
        <v>1390.2536677426426</v>
      </c>
      <c r="X120" s="13">
        <f>NPV($B$94,BasePricing!Y143:BK143)+BasePricing!X143</f>
        <v>1276.9842040218814</v>
      </c>
      <c r="Y120" s="13">
        <f>NPV($B$94,BasePricing!Z143:BL143)+BasePricing!Y143</f>
        <v>1159.1385525037588</v>
      </c>
      <c r="Z120" s="13">
        <f>NPV($B$94,BasePricing!AA143:BM143)+BasePricing!Z143</f>
        <v>1036.4459630143901</v>
      </c>
      <c r="AA120" s="13">
        <f>NPV($B$94,BasePricing!AB143:BN143)+BasePricing!AA143</f>
        <v>908.61614151965068</v>
      </c>
      <c r="AB120" s="13">
        <f>NPV($B$94,BasePricing!AC143:BO143)+BasePricing!AB143</f>
        <v>775.33820458011724</v>
      </c>
      <c r="AC120" s="13">
        <f>NPV($B$94,BasePricing!AD143:BP143)+BasePricing!AC143</f>
        <v>635.34735739773612</v>
      </c>
      <c r="AD120" s="13">
        <f>NPV($B$94,BasePricing!AE143:BQ143)+BasePricing!AD143</f>
        <v>488.26562153884385</v>
      </c>
      <c r="AE120" s="13">
        <f>NPV($B$94,BasePricing!AF143:BR143)+BasePricing!AE143</f>
        <v>333.70086680226507</v>
      </c>
      <c r="AF120" s="13">
        <f>NPV($B$94,BasePricing!AG143:BS143)+BasePricing!AF143</f>
        <v>171.24154969309242</v>
      </c>
      <c r="AG120" s="13">
        <f>NPV($B$94,BasePricing!AH143:BT143)+BasePricing!AG143</f>
        <v>0</v>
      </c>
      <c r="AH120" s="13">
        <f>NPV($B$94,BasePricing!AI143:BU143)+BasePricing!AH143</f>
        <v>0</v>
      </c>
      <c r="AI120" s="13">
        <f>NPV($B$94,BasePricing!AJ143:BV143)+BasePricing!AI143</f>
        <v>0</v>
      </c>
      <c r="AJ120" s="13">
        <f>NPV($B$94,BasePricing!AK143:BW143)+BasePricing!AJ143</f>
        <v>0</v>
      </c>
      <c r="AK120" s="13">
        <f>NPV($B$94,BasePricing!AL143:BX143)+BasePricing!AK143</f>
        <v>0</v>
      </c>
      <c r="AL120" s="13">
        <f>NPV($B$94,BasePricing!AM143:BY143)+BasePricing!AL143</f>
        <v>0</v>
      </c>
      <c r="AM120" s="13">
        <f>NPV($B$94,BasePricing!AN143:BZ143)+BasePricing!AM143</f>
        <v>0</v>
      </c>
      <c r="AN120" s="13">
        <f>NPV($B$94,BasePricing!AO143:CA143)+BasePricing!AN143</f>
        <v>0</v>
      </c>
      <c r="AO120" s="13">
        <f>NPV($B$94,BasePricing!AP143:CB143)+BasePricing!AO143</f>
        <v>0</v>
      </c>
    </row>
    <row r="121" spans="1:41" ht="14.25" customHeight="1">
      <c r="A121" s="13" t="s">
        <v>60</v>
      </c>
      <c r="B121" s="13">
        <f>NPV($B$94,BasePricing!C145:AO145)+BasePricing!B145+NPV($B$94,BasePricing!C146:AO146)+BasePricing!B146+NPV($B$94,BasePricing!B147:AO147)</f>
        <v>3948.8902568055764</v>
      </c>
      <c r="C121" s="13">
        <f>NPV($B$94,BasePricing!D145:AP145)+BasePricing!C145+NPV($B$94,BasePricing!D146:AP146)+BasePricing!C146+NPV($B$94,BasePricing!C147:AP147)</f>
        <v>2921.2557953481819</v>
      </c>
      <c r="D121" s="13">
        <f>NPV($B$94,BasePricing!E145:AQ145)+BasePricing!D145+NPV($B$94,BasePricing!E146:AQ146)+BasePricing!D146+NPV($B$94,BasePricing!D147:AQ147)</f>
        <v>2905.2078599150359</v>
      </c>
      <c r="E121" s="13">
        <f>NPV($B$94,BasePricing!F145:AR145)+BasePricing!E145+NPV($B$94,BasePricing!F146:AR146)+BasePricing!E146+NPV($B$94,BasePricing!E147:AR147)</f>
        <v>2889.5830395470075</v>
      </c>
      <c r="F121" s="13">
        <f>NPV($B$94,BasePricing!G145:AS145)+BasePricing!F145+NPV($B$94,BasePricing!G146:AS146)+BasePricing!F146+NPV($B$94,BasePricing!F147:AS147)</f>
        <v>2876.9413421453455</v>
      </c>
      <c r="G121" s="13">
        <f>NPV($B$94,BasePricing!H145:AT145)+BasePricing!G145+NPV($B$94,BasePricing!H146:AT146)+BasePricing!G146+NPV($B$94,BasePricing!G147:AT147)</f>
        <v>2867.4688469339144</v>
      </c>
      <c r="H121" s="13">
        <f>NPV($B$94,BasePricing!I145:AU145)+BasePricing!H145+NPV($B$94,BasePricing!I146:AU146)+BasePricing!H146+NPV($B$94,BasePricing!H147:AU147)</f>
        <v>2861.3528011006911</v>
      </c>
      <c r="I121" s="13">
        <f>NPV($B$94,BasePricing!J145:AV145)+BasePricing!I145+NPV($B$94,BasePricing!J146:AV146)+BasePricing!I146+NPV($B$94,BasePricing!I147:AV147)</f>
        <v>2858.7827423967965</v>
      </c>
      <c r="J121" s="13">
        <f>NPV($B$94,BasePricing!K145:AW145)+BasePricing!J145+NPV($B$94,BasePricing!K146:AW146)+BasePricing!J146+NPV($B$94,BasePricing!J147:AW147)</f>
        <v>2858.2211806760192</v>
      </c>
      <c r="K121" s="13">
        <f>NPV($B$94,BasePricing!L145:AX145)+BasePricing!K145+NPV($B$94,BasePricing!L146:AX146)+BasePricing!K146+NPV($B$94,BasePricing!K147:AX147)</f>
        <v>2860.5171029333615</v>
      </c>
      <c r="L121" s="13">
        <f>NPV($B$94,BasePricing!M145:AY145)+BasePricing!L145+NPV($B$94,BasePricing!M146:AY146)+BasePricing!L146+NPV($B$94,BasePricing!L147:AY147)</f>
        <v>2856.8950984225476</v>
      </c>
      <c r="M121" s="13">
        <f>NPV($B$94,BasePricing!N145:AZ145)+BasePricing!M145+NPV($B$94,BasePricing!N146:AZ146)+BasePricing!M146+NPV($B$94,BasePricing!M147:AZ147)</f>
        <v>2851.9230744379188</v>
      </c>
      <c r="N121" s="13">
        <f>NPV($B$94,BasePricing!O145:BA145)+BasePricing!N145+NPV($B$94,BasePricing!O146:BA146)+BasePricing!N146+NPV($B$94,BasePricing!N147:BA147)</f>
        <v>2843.7647481059485</v>
      </c>
      <c r="O121" s="13">
        <f>NPV($B$94,BasePricing!P145:BB145)+BasePricing!O145+NPV($B$94,BasePricing!P146:BB146)+BasePricing!O146+NPV($B$94,BasePricing!O147:BB147)</f>
        <v>2831.3353083595703</v>
      </c>
      <c r="P121" s="13">
        <f>NPV($B$94,BasePricing!Q145:BC145)+BasePricing!P145+NPV($B$94,BasePricing!Q146:BC146)+BasePricing!P146+NPV($B$94,BasePricing!P147:BC147)</f>
        <v>2814.2508242680374</v>
      </c>
      <c r="Q121" s="13">
        <f>NPV($B$94,BasePricing!R145:BD145)+BasePricing!Q145+NPV($B$94,BasePricing!R146:BD146)+BasePricing!Q146+NPV($B$94,BasePricing!Q147:BD147)</f>
        <v>2792.1263974333283</v>
      </c>
      <c r="R121" s="13">
        <f>NPV($B$94,BasePricing!S145:BE145)+BasePricing!R145+NPV($B$94,BasePricing!S146:BE146)+BasePricing!R146+NPV($B$94,BasePricing!R147:BE147)</f>
        <v>2763.5686105211862</v>
      </c>
      <c r="S121" s="13">
        <f>NPV($B$94,BasePricing!T145:BF145)+BasePricing!S145+NPV($B$94,BasePricing!T146:BF146)+BasePricing!S146+NPV($B$94,BasePricing!S147:BF147)</f>
        <v>2728.0777242917884</v>
      </c>
      <c r="T121" s="13">
        <f>NPV($B$94,BasePricing!U145:BG145)+BasePricing!T145+NPV($B$94,BasePricing!U146:BG146)+BasePricing!T146+NPV($B$94,BasePricing!T147:BG147)</f>
        <v>2678.4185969247069</v>
      </c>
      <c r="U121" s="13">
        <f>NPV($B$94,BasePricing!V145:BH145)+BasePricing!U145+NPV($B$94,BasePricing!V146:BH146)+BasePricing!U146+NPV($B$94,BasePricing!U147:BH147)</f>
        <v>2618.0503091787832</v>
      </c>
      <c r="V121" s="13">
        <f>NPV($B$94,BasePricing!W145:BI145)+BasePricing!V145+NPV($B$94,BasePricing!W146:BI146)+BasePricing!V146+NPV($B$94,BasePricing!V147:BI147)</f>
        <v>2544.5773091892784</v>
      </c>
      <c r="W121" s="13">
        <f>NPV($B$94,BasePricing!X145:BJ145)+BasePricing!W145+NPV($B$94,BasePricing!X146:BJ146)+BasePricing!W146+NPV($B$94,BasePricing!W147:BJ147)</f>
        <v>2453.4411926714138</v>
      </c>
      <c r="X121" s="13">
        <f>NPV($B$94,BasePricing!Y145:BK145)+BasePricing!X145+NPV($B$94,BasePricing!Y146:BK146)+BasePricing!X146+NPV($B$94,BasePricing!X147:BK147)</f>
        <v>2342.4248653904924</v>
      </c>
      <c r="Y121" s="13">
        <f>NPV($B$94,BasePricing!Z145:BL145)+BasePricing!Y145+NPV($B$94,BasePricing!Z146:BL146)+BasePricing!Y146+NPV($B$94,BasePricing!Y147:BL147)</f>
        <v>2211.1343921702382</v>
      </c>
      <c r="Z121" s="13">
        <f>NPV($B$94,BasePricing!AA145:BM145)+BasePricing!Z145+NPV($B$94,BasePricing!AA146:BM146)+BasePricing!Z146+NPV($B$94,BasePricing!Z147:BM147)</f>
        <v>2059.441604327621</v>
      </c>
      <c r="AA121" s="13">
        <f>NPV($B$94,BasePricing!AB145:BN145)+BasePricing!AA145+NPV($B$94,BasePricing!AB146:BN146)+BasePricing!AA146+NPV($B$94,BasePricing!AA147:BN147)</f>
        <v>1887.1725406727771</v>
      </c>
      <c r="AB121" s="13">
        <f>NPV($B$94,BasePricing!AC145:BO145)+BasePricing!AB145+NPV($B$94,BasePricing!AC146:BO146)+BasePricing!AB146+NPV($B$94,BasePricing!AB147:BO147)</f>
        <v>1669.5227789151822</v>
      </c>
      <c r="AC121" s="13">
        <f>NPV($B$94,BasePricing!AD145:BP145)+BasePricing!AC145+NPV($B$94,BasePricing!AD146:BP146)+BasePricing!AC146+NPV($B$94,BasePricing!AC147:BP147)</f>
        <v>1419.95192751898</v>
      </c>
      <c r="AD121" s="13">
        <f>NPV($B$94,BasePricing!AE145:BQ145)+BasePricing!AD145+NPV($B$94,BasePricing!AE146:BQ146)+BasePricing!AD146+NPV($B$94,BasePricing!AD147:BQ147)</f>
        <v>1132.6947155322468</v>
      </c>
      <c r="AE121" s="13">
        <f>NPV($B$94,BasePricing!AF145:BR145)+BasePricing!AE145+NPV($B$94,BasePricing!AF146:BR146)+BasePricing!AE146+NPV($B$94,BasePricing!AE147:BR147)</f>
        <v>803.51628416055098</v>
      </c>
      <c r="AF121" s="13">
        <f>NPV($B$94,BasePricing!AG145:BS145)+BasePricing!AF145+NPV($B$94,BasePricing!AG146:BS146)+BasePricing!AF146+NPV($B$94,BasePricing!AF147:BS147)</f>
        <v>427.64242304653726</v>
      </c>
      <c r="AG121" s="13">
        <f>NPV($B$94,BasePricing!AH145:BT145)+BasePricing!AG145+NPV($B$94,BasePricing!AH146:BT146)+BasePricing!AG146+NPV($B$94,BasePricing!AG147:BT147)</f>
        <v>0</v>
      </c>
      <c r="AH121" s="13">
        <f>NPV($B$94,BasePricing!AI145:BU145)+BasePricing!AH145+NPV($B$94,BasePricing!AI146:BU146)+BasePricing!AH146+NPV($B$94,BasePricing!AH147:BU147)</f>
        <v>0</v>
      </c>
      <c r="AI121" s="13">
        <f>NPV($B$94,BasePricing!AJ145:BV145)+BasePricing!AI145+NPV($B$94,BasePricing!AJ146:BV146)+BasePricing!AI146+NPV($B$94,BasePricing!AI147:BV147)</f>
        <v>0</v>
      </c>
      <c r="AJ121" s="13">
        <f>NPV($B$94,BasePricing!AK145:BW145)+BasePricing!AJ145+NPV($B$94,BasePricing!AK146:BW146)+BasePricing!AJ146+NPV($B$94,BasePricing!AJ147:BW147)</f>
        <v>0</v>
      </c>
      <c r="AK121" s="13">
        <f>NPV($B$94,BasePricing!AL145:BX145)+BasePricing!AK145+NPV($B$94,BasePricing!AL146:BX146)+BasePricing!AK146+NPV($B$94,BasePricing!AK147:BX147)</f>
        <v>0</v>
      </c>
      <c r="AL121" s="13">
        <f>NPV($B$94,BasePricing!AM145:BY145)+BasePricing!AL145+NPV($B$94,BasePricing!AM146:BY146)+BasePricing!AL146+NPV($B$94,BasePricing!AL147:BY147)</f>
        <v>0</v>
      </c>
      <c r="AM121" s="13">
        <f>NPV($B$94,BasePricing!AN145:BZ145)+BasePricing!AM145+NPV($B$94,BasePricing!AN146:BZ146)+BasePricing!AM146+NPV($B$94,BasePricing!AM147:BZ147)</f>
        <v>0</v>
      </c>
      <c r="AN121" s="13">
        <f>NPV($B$94,BasePricing!AO145:CA145)+BasePricing!AN145+NPV($B$94,BasePricing!AO146:CA146)+BasePricing!AN146+NPV($B$94,BasePricing!AN147:CA147)</f>
        <v>0</v>
      </c>
      <c r="AO121" s="13">
        <f>NPV($B$94,BasePricing!AP145:CB145)+BasePricing!AO145+NPV($B$94,BasePricing!AP146:CB146)+BasePricing!AO146+NPV($B$94,BasePricing!AO147:CB147)</f>
        <v>0</v>
      </c>
    </row>
    <row r="122" spans="1:41" ht="14.25" customHeight="1" thickBot="1">
      <c r="A122" s="13" t="s">
        <v>61</v>
      </c>
      <c r="B122" s="31">
        <f t="shared" ref="B122:AO122" si="51">MAX(B121-B120,0)</f>
        <v>0</v>
      </c>
      <c r="C122" s="31">
        <f t="shared" si="51"/>
        <v>0</v>
      </c>
      <c r="D122" s="31">
        <f t="shared" si="51"/>
        <v>0</v>
      </c>
      <c r="E122" s="31">
        <f t="shared" si="51"/>
        <v>0</v>
      </c>
      <c r="F122" s="31">
        <f t="shared" si="51"/>
        <v>0</v>
      </c>
      <c r="G122" s="31">
        <f t="shared" si="51"/>
        <v>0</v>
      </c>
      <c r="H122" s="31">
        <f t="shared" si="51"/>
        <v>0</v>
      </c>
      <c r="I122" s="31">
        <f t="shared" si="51"/>
        <v>0</v>
      </c>
      <c r="J122" s="31">
        <f t="shared" si="51"/>
        <v>112.21330885943644</v>
      </c>
      <c r="K122" s="31">
        <f t="shared" si="51"/>
        <v>231.34482896315376</v>
      </c>
      <c r="L122" s="31">
        <f t="shared" si="51"/>
        <v>334.58662556270701</v>
      </c>
      <c r="M122" s="31">
        <f t="shared" si="51"/>
        <v>434.86249935718661</v>
      </c>
      <c r="N122" s="31">
        <f t="shared" si="51"/>
        <v>530.47813601916459</v>
      </c>
      <c r="O122" s="31">
        <f t="shared" si="51"/>
        <v>620.48664527279743</v>
      </c>
      <c r="P122" s="31">
        <f t="shared" si="51"/>
        <v>704.64077693394393</v>
      </c>
      <c r="Q122" s="31">
        <f t="shared" si="51"/>
        <v>782.69366390211758</v>
      </c>
      <c r="R122" s="31">
        <f t="shared" si="51"/>
        <v>854.5253918415965</v>
      </c>
      <c r="S122" s="31">
        <f t="shared" si="51"/>
        <v>919.78231383233538</v>
      </c>
      <c r="T122" s="31">
        <f t="shared" si="51"/>
        <v>971.38053166972327</v>
      </c>
      <c r="U122" s="31">
        <f t="shared" si="51"/>
        <v>1013.9856902242175</v>
      </c>
      <c r="V122" s="31">
        <f t="shared" si="51"/>
        <v>1045.377318236363</v>
      </c>
      <c r="W122" s="31">
        <f t="shared" si="51"/>
        <v>1063.1875249287712</v>
      </c>
      <c r="X122" s="31">
        <f t="shared" si="51"/>
        <v>1065.440661368611</v>
      </c>
      <c r="Y122" s="31">
        <f t="shared" si="51"/>
        <v>1051.9958396664795</v>
      </c>
      <c r="Z122" s="31">
        <f t="shared" si="51"/>
        <v>1022.9956413132309</v>
      </c>
      <c r="AA122" s="31">
        <f t="shared" si="51"/>
        <v>978.55639915312645</v>
      </c>
      <c r="AB122" s="31">
        <f t="shared" si="51"/>
        <v>894.18457433506501</v>
      </c>
      <c r="AC122" s="31">
        <f t="shared" si="51"/>
        <v>784.60457012124391</v>
      </c>
      <c r="AD122" s="31">
        <f t="shared" si="51"/>
        <v>644.42909399340306</v>
      </c>
      <c r="AE122" s="31">
        <f t="shared" si="51"/>
        <v>469.81541735828591</v>
      </c>
      <c r="AF122" s="31">
        <f t="shared" si="51"/>
        <v>256.40087335344481</v>
      </c>
      <c r="AG122" s="31">
        <f t="shared" si="51"/>
        <v>0</v>
      </c>
      <c r="AH122" s="31">
        <f t="shared" si="51"/>
        <v>0</v>
      </c>
      <c r="AI122" s="31">
        <f t="shared" si="51"/>
        <v>0</v>
      </c>
      <c r="AJ122" s="31">
        <f t="shared" si="51"/>
        <v>0</v>
      </c>
      <c r="AK122" s="31">
        <f t="shared" si="51"/>
        <v>0</v>
      </c>
      <c r="AL122" s="31">
        <f t="shared" si="51"/>
        <v>0</v>
      </c>
      <c r="AM122" s="31">
        <f t="shared" si="51"/>
        <v>0</v>
      </c>
      <c r="AN122" s="31">
        <f t="shared" si="51"/>
        <v>0</v>
      </c>
      <c r="AO122" s="31">
        <f t="shared" si="51"/>
        <v>0</v>
      </c>
    </row>
    <row r="123" spans="1:41" ht="14.25" customHeight="1" thickTop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</row>
    <row r="124" spans="1:41" ht="14.25" customHeight="1">
      <c r="A124" s="35" t="s">
        <v>149</v>
      </c>
      <c r="B124" s="35">
        <f>B105*B102*CashValue!C39*B99</f>
        <v>0</v>
      </c>
      <c r="C124" s="35">
        <f>C105*C102*CashValue!D39*C99</f>
        <v>0</v>
      </c>
      <c r="D124" s="35">
        <f>D105*D102*CashValue!E39*D99</f>
        <v>0</v>
      </c>
      <c r="E124" s="35">
        <f>E105*E102*CashValue!F39*E99</f>
        <v>0</v>
      </c>
      <c r="F124" s="35">
        <f>F105*F102*CashValue!G39*F99</f>
        <v>0</v>
      </c>
      <c r="G124" s="35">
        <f>G105*G102*CashValue!H39*G99</f>
        <v>0</v>
      </c>
      <c r="H124" s="35">
        <f>H105*H102*CashValue!I39*H99</f>
        <v>0</v>
      </c>
      <c r="I124" s="35">
        <f>I105*I102*CashValue!J39*I99</f>
        <v>0</v>
      </c>
      <c r="J124" s="35">
        <f>J105*J102*CashValue!K39*J99</f>
        <v>0</v>
      </c>
      <c r="K124" s="35">
        <f>K105*K102*CashValue!L39*K99</f>
        <v>0</v>
      </c>
      <c r="L124" s="35">
        <f>L105*L102*CashValue!M39*L99</f>
        <v>0</v>
      </c>
      <c r="M124" s="35">
        <f>M105*M102*CashValue!N39*M99</f>
        <v>0</v>
      </c>
      <c r="N124" s="35">
        <f>N105*N102*CashValue!O39*N99</f>
        <v>0</v>
      </c>
      <c r="O124" s="35">
        <f>O105*O102*CashValue!P39*O99</f>
        <v>0</v>
      </c>
      <c r="P124" s="35">
        <f>P105*P102*CashValue!Q39*P99</f>
        <v>0</v>
      </c>
      <c r="Q124" s="35">
        <f>Q105*Q102*CashValue!R39*Q99</f>
        <v>0</v>
      </c>
      <c r="R124" s="35">
        <f>R105*R102*CashValue!S39*R99</f>
        <v>0</v>
      </c>
      <c r="S124" s="35">
        <f>S105*S102*CashValue!T39*S99</f>
        <v>0</v>
      </c>
      <c r="T124" s="35">
        <f>T105*T102*CashValue!U39*T99</f>
        <v>0</v>
      </c>
      <c r="U124" s="35">
        <f>U105*U102*CashValue!V39*U99</f>
        <v>0</v>
      </c>
      <c r="V124" s="35">
        <f>V105*V102*CashValue!W39*V99</f>
        <v>0</v>
      </c>
      <c r="W124" s="35">
        <f>W105*W102*CashValue!X39*W99</f>
        <v>0</v>
      </c>
      <c r="X124" s="35">
        <f>X105*X102*CashValue!Y39*X99</f>
        <v>0</v>
      </c>
      <c r="Y124" s="35">
        <f>Y105*Y102*CashValue!Z39*Y99</f>
        <v>0</v>
      </c>
      <c r="Z124" s="35">
        <f>Z105*Z102*CashValue!AA39*Z99</f>
        <v>0</v>
      </c>
      <c r="AA124" s="35">
        <f>AA105*AA102*CashValue!AB39*AA99</f>
        <v>0</v>
      </c>
      <c r="AB124" s="35">
        <f>AB105*AB102*CashValue!AC39*AB99</f>
        <v>0</v>
      </c>
      <c r="AC124" s="35">
        <f>AC105*AC102*CashValue!AD39*AC99</f>
        <v>0</v>
      </c>
      <c r="AD124" s="35">
        <f>AD105*AD102*CashValue!AE39*AD99</f>
        <v>0</v>
      </c>
      <c r="AE124" s="35">
        <f>AE105*AE102*CashValue!AF39*AE99</f>
        <v>0</v>
      </c>
      <c r="AF124" s="35">
        <f>AF105*AF102*CashValue!AG39*AF99</f>
        <v>0</v>
      </c>
      <c r="AG124" s="35">
        <f>AG105*AG102*CashValue!AH39*AG99</f>
        <v>0</v>
      </c>
      <c r="AH124" s="35">
        <f>AH105*AH102*CashValue!AI39*AH99</f>
        <v>0</v>
      </c>
      <c r="AI124" s="35">
        <f>AI105*AI102*CashValue!AJ39*AI99</f>
        <v>0</v>
      </c>
      <c r="AJ124" s="35">
        <f>AJ105*AJ102*CashValue!AK39*AJ99</f>
        <v>0</v>
      </c>
      <c r="AK124" s="35">
        <f>AK105*AK102*CashValue!AL39*AK99</f>
        <v>0</v>
      </c>
      <c r="AL124" s="35">
        <f>AL105*AL102*CashValue!AM39*AL99</f>
        <v>0</v>
      </c>
      <c r="AM124" s="35">
        <f>AM105*AM102*CashValue!AN39*AM99</f>
        <v>0</v>
      </c>
      <c r="AN124" s="35">
        <f>AN105*AN102*CashValue!AO39*AN99</f>
        <v>0</v>
      </c>
      <c r="AO124" s="35">
        <f>AO105*AO102*CashValue!AP39*AO99</f>
        <v>0</v>
      </c>
    </row>
    <row r="125" spans="1:41" ht="14.2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</row>
    <row r="126" spans="1:41" ht="14.25" customHeight="1">
      <c r="A126" s="97" t="s">
        <v>62</v>
      </c>
      <c r="B126" s="97">
        <f t="shared" ref="B126:AO126" si="52">MAX(B118+MAX(0,B122-B118),B124)</f>
        <v>196.63228984373632</v>
      </c>
      <c r="C126" s="97">
        <f t="shared" si="52"/>
        <v>189.53125853904831</v>
      </c>
      <c r="D126" s="97">
        <f t="shared" si="52"/>
        <v>292.27889860531877</v>
      </c>
      <c r="E126" s="97">
        <f t="shared" si="52"/>
        <v>384.31978907540156</v>
      </c>
      <c r="F126" s="97">
        <f t="shared" si="52"/>
        <v>470.78430894320655</v>
      </c>
      <c r="G126" s="97">
        <f t="shared" si="52"/>
        <v>551.4246387264094</v>
      </c>
      <c r="H126" s="97">
        <f t="shared" si="52"/>
        <v>637.25246519291704</v>
      </c>
      <c r="I126" s="97">
        <f t="shared" si="52"/>
        <v>718.02802792139335</v>
      </c>
      <c r="J126" s="97">
        <f t="shared" si="52"/>
        <v>791.02973669618962</v>
      </c>
      <c r="K126" s="97">
        <f t="shared" si="52"/>
        <v>858.85096858500185</v>
      </c>
      <c r="L126" s="97">
        <f t="shared" si="52"/>
        <v>903.76199407049376</v>
      </c>
      <c r="M126" s="97">
        <f t="shared" si="52"/>
        <v>945.64023212518237</v>
      </c>
      <c r="N126" s="97">
        <f t="shared" si="52"/>
        <v>981.83181063787708</v>
      </c>
      <c r="O126" s="97">
        <f t="shared" si="52"/>
        <v>1011.5346591784497</v>
      </c>
      <c r="P126" s="97">
        <f t="shared" si="52"/>
        <v>1034.1132880708963</v>
      </c>
      <c r="Q126" s="97">
        <f t="shared" si="52"/>
        <v>1050.3308876013841</v>
      </c>
      <c r="R126" s="97">
        <f t="shared" si="52"/>
        <v>1059.7113818469991</v>
      </c>
      <c r="S126" s="97">
        <f t="shared" si="52"/>
        <v>1063.0044580482659</v>
      </c>
      <c r="T126" s="97">
        <f t="shared" si="52"/>
        <v>1050.2622965354453</v>
      </c>
      <c r="U126" s="97">
        <f t="shared" si="52"/>
        <v>1029.4193085855616</v>
      </c>
      <c r="V126" s="97">
        <f t="shared" si="52"/>
        <v>1045.377318236363</v>
      </c>
      <c r="W126" s="97">
        <f t="shared" si="52"/>
        <v>1063.1875249287712</v>
      </c>
      <c r="X126" s="97">
        <f t="shared" si="52"/>
        <v>1065.440661368611</v>
      </c>
      <c r="Y126" s="97">
        <f t="shared" si="52"/>
        <v>1051.9958396664795</v>
      </c>
      <c r="Z126" s="97">
        <f t="shared" si="52"/>
        <v>1022.9956413132309</v>
      </c>
      <c r="AA126" s="97">
        <f t="shared" si="52"/>
        <v>978.55639915312645</v>
      </c>
      <c r="AB126" s="97">
        <f t="shared" si="52"/>
        <v>894.18457433506501</v>
      </c>
      <c r="AC126" s="97">
        <f t="shared" si="52"/>
        <v>784.60457012124391</v>
      </c>
      <c r="AD126" s="97">
        <f t="shared" si="52"/>
        <v>644.42909399340306</v>
      </c>
      <c r="AE126" s="97">
        <f t="shared" si="52"/>
        <v>469.81541735828591</v>
      </c>
      <c r="AF126" s="97">
        <f t="shared" si="52"/>
        <v>256.40087335344481</v>
      </c>
      <c r="AG126" s="97">
        <f t="shared" si="52"/>
        <v>0</v>
      </c>
      <c r="AH126" s="97">
        <f t="shared" si="52"/>
        <v>0</v>
      </c>
      <c r="AI126" s="97">
        <f t="shared" si="52"/>
        <v>0</v>
      </c>
      <c r="AJ126" s="97">
        <f t="shared" si="52"/>
        <v>0</v>
      </c>
      <c r="AK126" s="97">
        <f t="shared" si="52"/>
        <v>0</v>
      </c>
      <c r="AL126" s="97">
        <f t="shared" si="52"/>
        <v>0</v>
      </c>
      <c r="AM126" s="97">
        <f t="shared" si="52"/>
        <v>0</v>
      </c>
      <c r="AN126" s="97">
        <f t="shared" si="52"/>
        <v>0</v>
      </c>
      <c r="AO126" s="97">
        <f t="shared" si="52"/>
        <v>0</v>
      </c>
    </row>
    <row r="127" spans="1:41" ht="14.25" customHeight="1">
      <c r="A127" s="13" t="s">
        <v>283</v>
      </c>
      <c r="B127" s="13">
        <f t="shared" ref="B127:AO127" si="53">IF(B105&gt;0,B126/B102,0)</f>
        <v>196.63228984373632</v>
      </c>
      <c r="C127" s="13">
        <f t="shared" si="53"/>
        <v>201.65688716423369</v>
      </c>
      <c r="D127" s="13">
        <f t="shared" si="53"/>
        <v>330.88398675613576</v>
      </c>
      <c r="E127" s="13">
        <f t="shared" si="53"/>
        <v>462.97623696998716</v>
      </c>
      <c r="F127" s="13">
        <f t="shared" si="53"/>
        <v>603.52335977356074</v>
      </c>
      <c r="G127" s="13">
        <f t="shared" si="53"/>
        <v>752.29388598056016</v>
      </c>
      <c r="H127" s="13">
        <f t="shared" si="53"/>
        <v>925.25328754378825</v>
      </c>
      <c r="I127" s="13">
        <f t="shared" si="53"/>
        <v>1109.587021352341</v>
      </c>
      <c r="J127" s="13">
        <f t="shared" si="53"/>
        <v>1301.1574861090069</v>
      </c>
      <c r="K127" s="13">
        <f t="shared" si="53"/>
        <v>1503.8492678030598</v>
      </c>
      <c r="L127" s="13">
        <f t="shared" si="53"/>
        <v>1684.6813052984742</v>
      </c>
      <c r="M127" s="13">
        <f t="shared" si="53"/>
        <v>1876.6587202590715</v>
      </c>
      <c r="N127" s="13">
        <f t="shared" si="53"/>
        <v>2074.5749380856041</v>
      </c>
      <c r="O127" s="13">
        <f t="shared" si="53"/>
        <v>2275.8923009946443</v>
      </c>
      <c r="P127" s="13">
        <f t="shared" si="53"/>
        <v>2477.8411730632597</v>
      </c>
      <c r="Q127" s="13">
        <f t="shared" si="53"/>
        <v>2680.5344663184596</v>
      </c>
      <c r="R127" s="13">
        <f t="shared" si="53"/>
        <v>2880.9620254702386</v>
      </c>
      <c r="S127" s="13">
        <f t="shared" si="53"/>
        <v>3078.9630063032837</v>
      </c>
      <c r="T127" s="13">
        <f t="shared" si="53"/>
        <v>3241.5400634809153</v>
      </c>
      <c r="U127" s="13">
        <f t="shared" si="53"/>
        <v>3386.242826550204</v>
      </c>
      <c r="V127" s="13">
        <f t="shared" si="53"/>
        <v>3665.8737403563728</v>
      </c>
      <c r="W127" s="13">
        <f t="shared" si="53"/>
        <v>3975.8247173138416</v>
      </c>
      <c r="X127" s="13">
        <f t="shared" si="53"/>
        <v>4250.1844352489716</v>
      </c>
      <c r="Y127" s="13">
        <f t="shared" si="53"/>
        <v>4478.0886901046642</v>
      </c>
      <c r="Z127" s="13">
        <f t="shared" si="53"/>
        <v>4648.1741441153408</v>
      </c>
      <c r="AA127" s="13">
        <f t="shared" si="53"/>
        <v>4747.2811410854192</v>
      </c>
      <c r="AB127" s="13">
        <f t="shared" si="53"/>
        <v>4633.1448627999662</v>
      </c>
      <c r="AC127" s="13">
        <f t="shared" si="53"/>
        <v>4343.6170660198395</v>
      </c>
      <c r="AD127" s="13">
        <f t="shared" si="53"/>
        <v>3813.572829829458</v>
      </c>
      <c r="AE127" s="13">
        <f t="shared" si="53"/>
        <v>2973.5634087843682</v>
      </c>
      <c r="AF127" s="13">
        <f t="shared" si="53"/>
        <v>1736.7286235185627</v>
      </c>
      <c r="AG127" s="13">
        <f t="shared" si="53"/>
        <v>0</v>
      </c>
      <c r="AH127" s="13">
        <f t="shared" si="53"/>
        <v>0</v>
      </c>
      <c r="AI127" s="13">
        <f t="shared" si="53"/>
        <v>0</v>
      </c>
      <c r="AJ127" s="13">
        <f t="shared" si="53"/>
        <v>0</v>
      </c>
      <c r="AK127" s="13">
        <f t="shared" si="53"/>
        <v>0</v>
      </c>
      <c r="AL127" s="13">
        <f t="shared" si="53"/>
        <v>0</v>
      </c>
      <c r="AM127" s="13">
        <f t="shared" si="53"/>
        <v>0</v>
      </c>
      <c r="AN127" s="13">
        <f t="shared" si="53"/>
        <v>0</v>
      </c>
      <c r="AO127" s="13">
        <f t="shared" si="53"/>
        <v>0</v>
      </c>
    </row>
    <row r="128" spans="1:41" ht="14.25" customHeight="1">
      <c r="A128" s="84" t="s">
        <v>261</v>
      </c>
      <c r="B128" s="199">
        <f>IF(B105&gt;0,B127/B105,0)</f>
        <v>1.9663228984373631E-3</v>
      </c>
      <c r="C128" s="199">
        <f t="shared" ref="C128:AO128" si="54">IF(C105&gt;0,C127/C105,0)</f>
        <v>2.0165688716423371E-3</v>
      </c>
      <c r="D128" s="199">
        <f t="shared" si="54"/>
        <v>3.3088398675613574E-3</v>
      </c>
      <c r="E128" s="199">
        <f t="shared" si="54"/>
        <v>4.6297623696998714E-3</v>
      </c>
      <c r="F128" s="199">
        <f t="shared" si="54"/>
        <v>6.0352335977356076E-3</v>
      </c>
      <c r="G128" s="199">
        <f t="shared" si="54"/>
        <v>7.5229388598056016E-3</v>
      </c>
      <c r="H128" s="199">
        <f t="shared" si="54"/>
        <v>9.2525328754378827E-3</v>
      </c>
      <c r="I128" s="199">
        <f t="shared" si="54"/>
        <v>1.109587021352341E-2</v>
      </c>
      <c r="J128" s="199">
        <f t="shared" si="54"/>
        <v>1.3011574861090069E-2</v>
      </c>
      <c r="K128" s="199">
        <f t="shared" si="54"/>
        <v>1.0025661785353732E-2</v>
      </c>
      <c r="L128" s="199">
        <f t="shared" si="54"/>
        <v>1.1231208701989829E-2</v>
      </c>
      <c r="M128" s="199">
        <f t="shared" si="54"/>
        <v>1.2511058135060477E-2</v>
      </c>
      <c r="N128" s="199">
        <f t="shared" si="54"/>
        <v>1.3830499587237361E-2</v>
      </c>
      <c r="O128" s="199">
        <f t="shared" si="54"/>
        <v>1.5172615339964295E-2</v>
      </c>
      <c r="P128" s="199">
        <f t="shared" si="54"/>
        <v>1.6518941153755063E-2</v>
      </c>
      <c r="Q128" s="199">
        <f t="shared" si="54"/>
        <v>1.7870229775456398E-2</v>
      </c>
      <c r="R128" s="199">
        <f t="shared" si="54"/>
        <v>1.9206413503134925E-2</v>
      </c>
      <c r="S128" s="199">
        <f t="shared" si="54"/>
        <v>1.8111547095901667E-2</v>
      </c>
      <c r="T128" s="199">
        <f t="shared" si="54"/>
        <v>1.9067882726358325E-2</v>
      </c>
      <c r="U128" s="199">
        <f t="shared" si="54"/>
        <v>1.9919075450295316E-2</v>
      </c>
      <c r="V128" s="199">
        <f t="shared" si="54"/>
        <v>2.1563963178566899E-2</v>
      </c>
      <c r="W128" s="199">
        <f t="shared" si="54"/>
        <v>2.3387204219493186E-2</v>
      </c>
      <c r="X128" s="199">
        <f t="shared" si="54"/>
        <v>2.5001084913229246E-2</v>
      </c>
      <c r="Y128" s="199">
        <f t="shared" si="54"/>
        <v>2.6341698177086259E-2</v>
      </c>
      <c r="Z128" s="199">
        <f t="shared" si="54"/>
        <v>2.7342200847737298E-2</v>
      </c>
      <c r="AA128" s="199">
        <f t="shared" si="54"/>
        <v>2.3736405705427097E-2</v>
      </c>
      <c r="AB128" s="199">
        <f t="shared" si="54"/>
        <v>2.3165724313999832E-2</v>
      </c>
      <c r="AC128" s="199">
        <f t="shared" si="54"/>
        <v>2.1718085330099196E-2</v>
      </c>
      <c r="AD128" s="199">
        <f t="shared" si="54"/>
        <v>1.9067864149147289E-2</v>
      </c>
      <c r="AE128" s="199">
        <f t="shared" si="54"/>
        <v>1.486781704392184E-2</v>
      </c>
      <c r="AF128" s="199">
        <f t="shared" si="54"/>
        <v>8.6836431175928135E-3</v>
      </c>
      <c r="AG128" s="199">
        <f t="shared" si="54"/>
        <v>0</v>
      </c>
      <c r="AH128" s="199">
        <f t="shared" si="54"/>
        <v>0</v>
      </c>
      <c r="AI128" s="199">
        <f t="shared" si="54"/>
        <v>0</v>
      </c>
      <c r="AJ128" s="199">
        <f t="shared" si="54"/>
        <v>0</v>
      </c>
      <c r="AK128" s="199">
        <f t="shared" si="54"/>
        <v>0</v>
      </c>
      <c r="AL128" s="199">
        <f t="shared" si="54"/>
        <v>0</v>
      </c>
      <c r="AM128" s="199">
        <f t="shared" si="54"/>
        <v>0</v>
      </c>
      <c r="AN128" s="199">
        <f t="shared" si="54"/>
        <v>0</v>
      </c>
      <c r="AO128" s="199">
        <f t="shared" si="54"/>
        <v>0</v>
      </c>
    </row>
    <row r="129" spans="1:42" ht="14.25" customHeight="1">
      <c r="A129" s="191"/>
      <c r="B129" s="191"/>
      <c r="C129" s="191"/>
      <c r="D129" s="191"/>
      <c r="E129" s="191"/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T129" s="191"/>
      <c r="U129" s="191"/>
      <c r="V129" s="191"/>
      <c r="W129" s="191"/>
      <c r="X129" s="191"/>
      <c r="Y129" s="191"/>
      <c r="Z129" s="191"/>
      <c r="AA129" s="191"/>
      <c r="AB129" s="191"/>
      <c r="AC129" s="191"/>
      <c r="AD129" s="191"/>
      <c r="AE129" s="191"/>
      <c r="AF129" s="191"/>
      <c r="AG129" s="191"/>
      <c r="AH129" s="191"/>
      <c r="AI129" s="191"/>
      <c r="AJ129" s="191"/>
      <c r="AK129" s="191"/>
      <c r="AL129" s="191"/>
      <c r="AM129" s="191"/>
      <c r="AN129" s="191"/>
      <c r="AO129" s="191"/>
      <c r="AP129" s="191"/>
    </row>
    <row r="130" spans="1:42" ht="14.25" customHeight="1">
      <c r="A130" s="30" t="s">
        <v>336</v>
      </c>
    </row>
    <row r="131" spans="1:42" ht="14.25" customHeight="1">
      <c r="A131" s="20" t="s">
        <v>50</v>
      </c>
      <c r="B131" s="116">
        <f>BasePricing!B99</f>
        <v>1</v>
      </c>
      <c r="C131" s="116">
        <f>BasePricing!C99</f>
        <v>1</v>
      </c>
      <c r="D131" s="116">
        <f>BasePricing!D99</f>
        <v>1</v>
      </c>
      <c r="E131" s="116">
        <f>BasePricing!E99</f>
        <v>1</v>
      </c>
      <c r="F131" s="116">
        <f>BasePricing!F99</f>
        <v>1</v>
      </c>
      <c r="G131" s="116">
        <f>BasePricing!G99</f>
        <v>1</v>
      </c>
      <c r="H131" s="116">
        <f>BasePricing!H99</f>
        <v>1</v>
      </c>
      <c r="I131" s="116">
        <f>BasePricing!I99</f>
        <v>1</v>
      </c>
      <c r="J131" s="116">
        <f>BasePricing!J99</f>
        <v>1</v>
      </c>
      <c r="K131" s="116">
        <f>BasePricing!K99</f>
        <v>1</v>
      </c>
      <c r="L131" s="116">
        <f>BasePricing!L99</f>
        <v>1</v>
      </c>
      <c r="M131" s="116">
        <f>BasePricing!M99</f>
        <v>1</v>
      </c>
      <c r="N131" s="116">
        <f>BasePricing!N99</f>
        <v>1</v>
      </c>
      <c r="O131" s="116">
        <f>BasePricing!O99</f>
        <v>1</v>
      </c>
      <c r="P131" s="116">
        <f>BasePricing!P99</f>
        <v>1</v>
      </c>
      <c r="Q131" s="116">
        <f>BasePricing!Q99</f>
        <v>1</v>
      </c>
      <c r="R131" s="116">
        <f>BasePricing!R99</f>
        <v>1</v>
      </c>
      <c r="S131" s="116">
        <f>BasePricing!S99</f>
        <v>1</v>
      </c>
      <c r="T131" s="116">
        <f>BasePricing!T99</f>
        <v>1</v>
      </c>
      <c r="U131" s="116">
        <f>BasePricing!U99</f>
        <v>1</v>
      </c>
      <c r="V131" s="116">
        <f>BasePricing!V99</f>
        <v>1</v>
      </c>
      <c r="W131" s="116">
        <f>BasePricing!W99</f>
        <v>1</v>
      </c>
      <c r="X131" s="116">
        <f>BasePricing!X99</f>
        <v>1</v>
      </c>
      <c r="Y131" s="116">
        <f>BasePricing!Y99</f>
        <v>1</v>
      </c>
      <c r="Z131" s="116">
        <f>BasePricing!Z99</f>
        <v>1</v>
      </c>
      <c r="AA131" s="116">
        <f>BasePricing!AA99</f>
        <v>1</v>
      </c>
      <c r="AB131" s="116">
        <f>BasePricing!AB99</f>
        <v>1</v>
      </c>
      <c r="AC131" s="116">
        <f>BasePricing!AC99</f>
        <v>1</v>
      </c>
      <c r="AD131" s="116">
        <f>BasePricing!AD99</f>
        <v>1</v>
      </c>
      <c r="AE131" s="116">
        <f>BasePricing!AE99</f>
        <v>1</v>
      </c>
      <c r="AF131" s="116">
        <f>BasePricing!AF99</f>
        <v>1</v>
      </c>
      <c r="AG131" s="116">
        <f>BasePricing!AG99</f>
        <v>0</v>
      </c>
      <c r="AH131" s="116">
        <f>BasePricing!AH99</f>
        <v>0</v>
      </c>
      <c r="AI131" s="116">
        <f>BasePricing!AI99</f>
        <v>0</v>
      </c>
      <c r="AJ131" s="116">
        <f>BasePricing!AJ99</f>
        <v>0</v>
      </c>
      <c r="AK131" s="116">
        <f>BasePricing!AK99</f>
        <v>0</v>
      </c>
      <c r="AL131" s="116">
        <f>BasePricing!AL99</f>
        <v>0</v>
      </c>
      <c r="AM131" s="116">
        <f>BasePricing!AM99</f>
        <v>0</v>
      </c>
      <c r="AN131" s="116">
        <f>BasePricing!AN99</f>
        <v>0</v>
      </c>
      <c r="AO131" s="116">
        <f>BasePricing!AO99</f>
        <v>0</v>
      </c>
    </row>
    <row r="132" spans="1:42" ht="14.25" customHeight="1">
      <c r="A132" s="201" t="s">
        <v>261</v>
      </c>
      <c r="B132" s="95">
        <f>BasePricing!B128</f>
        <v>1.9663228984373631E-3</v>
      </c>
      <c r="C132" s="200">
        <f>BasePricing!C128</f>
        <v>2.0165688716423371E-3</v>
      </c>
      <c r="D132" s="95">
        <f>BasePricing!D128</f>
        <v>3.3088398675613574E-3</v>
      </c>
      <c r="E132" s="95">
        <f>BasePricing!E128</f>
        <v>4.6297623696998714E-3</v>
      </c>
      <c r="F132" s="95">
        <f>BasePricing!F128</f>
        <v>6.0352335977356076E-3</v>
      </c>
      <c r="G132" s="95">
        <f>BasePricing!G128</f>
        <v>7.5229388598056016E-3</v>
      </c>
      <c r="H132" s="95">
        <f>BasePricing!H128</f>
        <v>9.2525328754378827E-3</v>
      </c>
      <c r="I132" s="95">
        <f>BasePricing!I128</f>
        <v>1.109587021352341E-2</v>
      </c>
      <c r="J132" s="95">
        <f>BasePricing!J128</f>
        <v>1.3011574861090069E-2</v>
      </c>
      <c r="K132" s="95">
        <f>BasePricing!K128</f>
        <v>1.0025661785353732E-2</v>
      </c>
      <c r="L132" s="95">
        <f>BasePricing!L128</f>
        <v>1.1231208701989829E-2</v>
      </c>
      <c r="M132" s="181">
        <f>BasePricing!M128</f>
        <v>1.2511058135060477E-2</v>
      </c>
      <c r="N132" s="95">
        <f>BasePricing!N128</f>
        <v>1.3830499587237361E-2</v>
      </c>
      <c r="O132" s="95">
        <f>BasePricing!O128</f>
        <v>1.5172615339964295E-2</v>
      </c>
      <c r="P132" s="95">
        <f>BasePricing!P128</f>
        <v>1.6518941153755063E-2</v>
      </c>
      <c r="Q132" s="95">
        <f>BasePricing!Q128</f>
        <v>1.7870229775456398E-2</v>
      </c>
      <c r="R132" s="95">
        <f>BasePricing!R128</f>
        <v>1.9206413503134925E-2</v>
      </c>
      <c r="S132" s="95">
        <f>BasePricing!S128</f>
        <v>1.8111547095901667E-2</v>
      </c>
      <c r="T132" s="95">
        <f>BasePricing!T128</f>
        <v>1.9067882726358325E-2</v>
      </c>
      <c r="U132" s="95">
        <f>BasePricing!U128</f>
        <v>1.9919075450295316E-2</v>
      </c>
      <c r="V132" s="95">
        <f>BasePricing!V128</f>
        <v>2.1563963178566899E-2</v>
      </c>
      <c r="W132" s="95">
        <f>BasePricing!W128</f>
        <v>2.3387204219493186E-2</v>
      </c>
      <c r="X132" s="95">
        <f>BasePricing!X128</f>
        <v>2.5001084913229246E-2</v>
      </c>
      <c r="Y132" s="95">
        <f>BasePricing!Y128</f>
        <v>2.6341698177086259E-2</v>
      </c>
      <c r="Z132" s="95">
        <f>BasePricing!Z128</f>
        <v>2.7342200847737298E-2</v>
      </c>
      <c r="AA132" s="95">
        <f>BasePricing!AA128</f>
        <v>2.3736405705427097E-2</v>
      </c>
      <c r="AB132" s="95">
        <f>BasePricing!AB128</f>
        <v>2.3165724313999832E-2</v>
      </c>
      <c r="AC132" s="95">
        <f>BasePricing!AC128</f>
        <v>2.1718085330099196E-2</v>
      </c>
      <c r="AD132" s="95">
        <f>BasePricing!AD128</f>
        <v>1.9067864149147289E-2</v>
      </c>
      <c r="AE132" s="95">
        <f>BasePricing!AE128</f>
        <v>1.486781704392184E-2</v>
      </c>
      <c r="AF132" s="95">
        <f>BasePricing!AF128</f>
        <v>8.6836431175928135E-3</v>
      </c>
      <c r="AG132" s="95">
        <f>BasePricing!AG128</f>
        <v>0</v>
      </c>
      <c r="AH132" s="95">
        <f>BasePricing!AH128</f>
        <v>0</v>
      </c>
      <c r="AI132" s="95">
        <f>BasePricing!AI128</f>
        <v>0</v>
      </c>
      <c r="AJ132" s="95">
        <f>BasePricing!AJ128</f>
        <v>0</v>
      </c>
      <c r="AK132" s="95">
        <f>BasePricing!AK128</f>
        <v>0</v>
      </c>
      <c r="AL132" s="95">
        <f>BasePricing!AL128</f>
        <v>0</v>
      </c>
      <c r="AM132" s="95">
        <f>BasePricing!AM128</f>
        <v>0</v>
      </c>
      <c r="AN132" s="95">
        <f>BasePricing!AN128</f>
        <v>0</v>
      </c>
      <c r="AO132" s="95">
        <f>BasePricing!AO128</f>
        <v>0</v>
      </c>
    </row>
    <row r="133" spans="1:42" ht="14.25" customHeight="1">
      <c r="A133" s="201" t="s">
        <v>262</v>
      </c>
      <c r="B133" s="95">
        <f>CashValue!C39</f>
        <v>0</v>
      </c>
      <c r="C133" s="95">
        <f>CashValue!D39</f>
        <v>0</v>
      </c>
      <c r="D133" s="95">
        <f>CashValue!E39</f>
        <v>0</v>
      </c>
      <c r="E133" s="95">
        <f>CashValue!F39</f>
        <v>0</v>
      </c>
      <c r="F133" s="95">
        <f>CashValue!G39</f>
        <v>0</v>
      </c>
      <c r="G133" s="95">
        <f>CashValue!H39</f>
        <v>0</v>
      </c>
      <c r="H133" s="95">
        <f>CashValue!I39</f>
        <v>0</v>
      </c>
      <c r="I133" s="95">
        <f>CashValue!J39</f>
        <v>0</v>
      </c>
      <c r="J133" s="95">
        <f>CashValue!K39</f>
        <v>0</v>
      </c>
      <c r="K133" s="95">
        <f>CashValue!L39</f>
        <v>0</v>
      </c>
      <c r="L133" s="95">
        <f>CashValue!M39</f>
        <v>0</v>
      </c>
      <c r="M133" s="95">
        <f>CashValue!N39</f>
        <v>0</v>
      </c>
      <c r="N133" s="95">
        <f>CashValue!O39</f>
        <v>0</v>
      </c>
      <c r="O133" s="95">
        <f>CashValue!P39</f>
        <v>0</v>
      </c>
      <c r="P133" s="95">
        <f>CashValue!Q39</f>
        <v>0</v>
      </c>
      <c r="Q133" s="95">
        <f>CashValue!R39</f>
        <v>0</v>
      </c>
      <c r="R133" s="95">
        <f>CashValue!S39</f>
        <v>0</v>
      </c>
      <c r="S133" s="95">
        <f>CashValue!T39</f>
        <v>0</v>
      </c>
      <c r="T133" s="95">
        <f>CashValue!U39</f>
        <v>0</v>
      </c>
      <c r="U133" s="95">
        <f>CashValue!V39</f>
        <v>0</v>
      </c>
      <c r="V133" s="95">
        <f>CashValue!W39</f>
        <v>0</v>
      </c>
      <c r="W133" s="95">
        <f>CashValue!X39</f>
        <v>0</v>
      </c>
      <c r="X133" s="95">
        <f>CashValue!Y39</f>
        <v>0</v>
      </c>
      <c r="Y133" s="95">
        <f>CashValue!Z39</f>
        <v>0</v>
      </c>
      <c r="Z133" s="95">
        <f>CashValue!AA39</f>
        <v>0</v>
      </c>
      <c r="AA133" s="95">
        <f>CashValue!AB39</f>
        <v>0</v>
      </c>
      <c r="AB133" s="95">
        <f>CashValue!AC39</f>
        <v>0</v>
      </c>
      <c r="AC133" s="95">
        <f>CashValue!AD39</f>
        <v>0</v>
      </c>
      <c r="AD133" s="95">
        <f>CashValue!AE39</f>
        <v>0</v>
      </c>
      <c r="AE133" s="95">
        <f>CashValue!AF39</f>
        <v>0</v>
      </c>
      <c r="AF133" s="95">
        <f>CashValue!AG39</f>
        <v>0</v>
      </c>
      <c r="AG133" s="95">
        <f>CashValue!AH39</f>
        <v>0</v>
      </c>
      <c r="AH133" s="95">
        <f>CashValue!AI39</f>
        <v>0</v>
      </c>
      <c r="AI133" s="95">
        <f>CashValue!AJ39</f>
        <v>0</v>
      </c>
      <c r="AJ133" s="95">
        <f>CashValue!AK39</f>
        <v>0</v>
      </c>
      <c r="AK133" s="95">
        <f>CashValue!AL39</f>
        <v>0</v>
      </c>
      <c r="AL133" s="95">
        <f>CashValue!AM39</f>
        <v>0</v>
      </c>
      <c r="AM133" s="95">
        <f>CashValue!AN39</f>
        <v>0</v>
      </c>
      <c r="AN133" s="95">
        <f>CashValue!AO39</f>
        <v>0</v>
      </c>
      <c r="AO133" s="95">
        <f>CashValue!AP39</f>
        <v>0</v>
      </c>
    </row>
    <row r="134" spans="1:42" ht="14.25" customHeight="1">
      <c r="A134" s="241" t="s">
        <v>37</v>
      </c>
      <c r="B134" s="241">
        <f>QxRates!C13</f>
        <v>6.7500000000000001E-5</v>
      </c>
      <c r="C134" s="241">
        <f>QxRates!D13</f>
        <v>7.6500000000000016E-5</v>
      </c>
      <c r="D134" s="241">
        <f>QxRates!E13</f>
        <v>1.2600000000000003E-4</v>
      </c>
      <c r="E134" s="241">
        <f>QxRates!F13</f>
        <v>1.4850000000000003E-4</v>
      </c>
      <c r="F134" s="241">
        <f>QxRates!G13</f>
        <v>1.7100000000000001E-4</v>
      </c>
      <c r="G134" s="241">
        <f>QxRates!H13</f>
        <v>1.9350000000000001E-4</v>
      </c>
      <c r="H134" s="241">
        <f>QxRates!I13</f>
        <v>2.1599999999999999E-4</v>
      </c>
      <c r="I134" s="241">
        <f>QxRates!J13</f>
        <v>2.655E-4</v>
      </c>
      <c r="J134" s="241">
        <f>QxRates!K13</f>
        <v>3.0600000000000007E-4</v>
      </c>
      <c r="K134" s="241">
        <f>QxRates!L13</f>
        <v>3.3750000000000002E-4</v>
      </c>
      <c r="L134" s="241">
        <f>QxRates!M13</f>
        <v>3.5550000000000002E-4</v>
      </c>
      <c r="M134" s="241">
        <f>QxRates!N13</f>
        <v>3.9600000000000003E-4</v>
      </c>
      <c r="N134" s="241">
        <f>QxRates!O13</f>
        <v>4.4999999999999999E-4</v>
      </c>
      <c r="O134" s="241">
        <f>QxRates!P13</f>
        <v>5.0849999999999995E-4</v>
      </c>
      <c r="P134" s="241">
        <f>QxRates!Q13</f>
        <v>5.7149999999999996E-4</v>
      </c>
      <c r="Q134" s="241">
        <f>QxRates!R13</f>
        <v>6.3900000000000003E-4</v>
      </c>
      <c r="R134" s="241">
        <f>QxRates!S13</f>
        <v>7.1100000000000004E-4</v>
      </c>
      <c r="S134" s="241">
        <f>QxRates!T13</f>
        <v>7.8300000000000006E-4</v>
      </c>
      <c r="T134" s="241">
        <f>QxRates!U13</f>
        <v>8.7299999999999997E-4</v>
      </c>
      <c r="U134" s="241">
        <f>QxRates!V13</f>
        <v>9.8999999999999999E-4</v>
      </c>
      <c r="V134" s="241">
        <f>QxRates!W13</f>
        <v>1.1294999999999999E-3</v>
      </c>
      <c r="W134" s="241">
        <f>QxRates!X13</f>
        <v>1.2869999999999999E-3</v>
      </c>
      <c r="X134" s="241">
        <f>QxRates!Y13</f>
        <v>1.4354999999999999E-3</v>
      </c>
      <c r="Y134" s="241">
        <f>QxRates!Z13</f>
        <v>1.5705000000000003E-3</v>
      </c>
      <c r="Z134" s="241">
        <f>QxRates!AA13</f>
        <v>1.6919999999999999E-3</v>
      </c>
      <c r="AA134" s="241">
        <f>QxRates!AB13</f>
        <v>1.8360000000000002E-3</v>
      </c>
      <c r="AB134" s="241">
        <f>QxRates!AC13</f>
        <v>2.0160000000000004E-3</v>
      </c>
      <c r="AC134" s="241">
        <f>QxRates!AD13</f>
        <v>2.2455000000000001E-3</v>
      </c>
      <c r="AD134" s="241">
        <f>QxRates!AE13</f>
        <v>2.5019999999999999E-3</v>
      </c>
      <c r="AE134" s="241">
        <f>QxRates!AF13</f>
        <v>2.7899999999999999E-3</v>
      </c>
      <c r="AF134" s="241">
        <f>QxRates!AG13</f>
        <v>3.0960000000000002E-3</v>
      </c>
      <c r="AG134" s="241">
        <f>QxRates!AH13</f>
        <v>3.4290000000000002E-3</v>
      </c>
      <c r="AH134" s="241">
        <f>QxRates!AI13</f>
        <v>3.7890000000000003E-3</v>
      </c>
      <c r="AI134" s="241">
        <f>QxRates!AJ13</f>
        <v>4.1850000000000004E-3</v>
      </c>
      <c r="AJ134" s="241">
        <f>QxRates!AK13</f>
        <v>4.6350000000000011E-3</v>
      </c>
      <c r="AK134" s="241">
        <f>QxRates!AL13</f>
        <v>5.1615000000000003E-3</v>
      </c>
      <c r="AL134" s="241">
        <f>QxRates!AM13</f>
        <v>5.7869999999999996E-3</v>
      </c>
      <c r="AM134" s="241">
        <f>QxRates!AN13</f>
        <v>6.5339999999999999E-3</v>
      </c>
      <c r="AN134" s="241">
        <f>QxRates!AO13</f>
        <v>7.4070000000000013E-3</v>
      </c>
      <c r="AO134" s="241">
        <f>QxRates!AP13</f>
        <v>8.401500000000001E-3</v>
      </c>
    </row>
    <row r="135" spans="1:42" ht="14.25" customHeight="1">
      <c r="A135" s="245" t="s">
        <v>337</v>
      </c>
      <c r="B135" s="95">
        <f>B38</f>
        <v>7.0000000000000007E-2</v>
      </c>
      <c r="C135" s="95">
        <f t="shared" ref="C135:AO135" si="55">C38</f>
        <v>0.06</v>
      </c>
      <c r="D135" s="95">
        <f t="shared" si="55"/>
        <v>0.06</v>
      </c>
      <c r="E135" s="95">
        <f t="shared" si="55"/>
        <v>0.06</v>
      </c>
      <c r="F135" s="95">
        <f t="shared" si="55"/>
        <v>0.06</v>
      </c>
      <c r="G135" s="95">
        <f t="shared" si="55"/>
        <v>0.06</v>
      </c>
      <c r="H135" s="95">
        <f t="shared" si="55"/>
        <v>0.06</v>
      </c>
      <c r="I135" s="95">
        <f t="shared" si="55"/>
        <v>0.06</v>
      </c>
      <c r="J135" s="95">
        <f t="shared" si="55"/>
        <v>0.06</v>
      </c>
      <c r="K135" s="95">
        <f t="shared" si="55"/>
        <v>0.03</v>
      </c>
      <c r="L135" s="95">
        <f t="shared" si="55"/>
        <v>0.03</v>
      </c>
      <c r="M135" s="95">
        <f t="shared" si="55"/>
        <v>0.03</v>
      </c>
      <c r="N135" s="95">
        <f t="shared" si="55"/>
        <v>0.03</v>
      </c>
      <c r="O135" s="95">
        <f t="shared" si="55"/>
        <v>0.03</v>
      </c>
      <c r="P135" s="95">
        <f t="shared" si="55"/>
        <v>2.5000000000000001E-2</v>
      </c>
      <c r="Q135" s="95">
        <f t="shared" si="55"/>
        <v>2.5000000000000001E-2</v>
      </c>
      <c r="R135" s="95">
        <f t="shared" si="55"/>
        <v>2.5000000000000001E-2</v>
      </c>
      <c r="S135" s="95">
        <f t="shared" si="55"/>
        <v>0.02</v>
      </c>
      <c r="T135" s="95">
        <f t="shared" si="55"/>
        <v>0.02</v>
      </c>
      <c r="U135" s="95">
        <f t="shared" si="55"/>
        <v>9.999999999999995E-3</v>
      </c>
      <c r="V135" s="95">
        <f t="shared" si="55"/>
        <v>9.999999999999995E-3</v>
      </c>
      <c r="W135" s="95">
        <f t="shared" si="55"/>
        <v>9.999999999999995E-3</v>
      </c>
      <c r="X135" s="95">
        <f t="shared" si="55"/>
        <v>9.999999999999995E-3</v>
      </c>
      <c r="Y135" s="95">
        <f t="shared" si="55"/>
        <v>9.999999999999995E-3</v>
      </c>
      <c r="Z135" s="95">
        <f t="shared" si="55"/>
        <v>9.999999999999995E-3</v>
      </c>
      <c r="AA135" s="95">
        <f t="shared" si="55"/>
        <v>5.0000000000000001E-3</v>
      </c>
      <c r="AB135" s="95">
        <f t="shared" si="55"/>
        <v>5.0000000000000001E-3</v>
      </c>
      <c r="AC135" s="95">
        <f t="shared" si="55"/>
        <v>5.0000000000000001E-3</v>
      </c>
      <c r="AD135" s="95">
        <f t="shared" si="55"/>
        <v>5.0000000000000001E-3</v>
      </c>
      <c r="AE135" s="95">
        <f t="shared" si="55"/>
        <v>2.5000000000000001E-3</v>
      </c>
      <c r="AF135" s="95">
        <f t="shared" si="55"/>
        <v>2.5000000000000001E-3</v>
      </c>
      <c r="AG135" s="95">
        <f t="shared" si="55"/>
        <v>0</v>
      </c>
      <c r="AH135" s="95">
        <f t="shared" si="55"/>
        <v>0</v>
      </c>
      <c r="AI135" s="95">
        <f t="shared" si="55"/>
        <v>0</v>
      </c>
      <c r="AJ135" s="95">
        <f t="shared" si="55"/>
        <v>0</v>
      </c>
      <c r="AK135" s="95">
        <f t="shared" si="55"/>
        <v>0</v>
      </c>
      <c r="AL135" s="95">
        <f t="shared" si="55"/>
        <v>0</v>
      </c>
      <c r="AM135" s="95">
        <f t="shared" si="55"/>
        <v>0</v>
      </c>
      <c r="AN135" s="95">
        <f t="shared" si="55"/>
        <v>0</v>
      </c>
      <c r="AO135" s="95">
        <f t="shared" si="55"/>
        <v>0</v>
      </c>
    </row>
    <row r="136" spans="1:42" ht="14.25" customHeight="1">
      <c r="A136" s="84" t="s">
        <v>154</v>
      </c>
      <c r="B136" s="95">
        <v>1</v>
      </c>
      <c r="C136" s="95">
        <f t="shared" ref="C136:AO136" si="56">IF(C131=1,B136*(1-B134-B135),0)</f>
        <v>0.92993250000000005</v>
      </c>
      <c r="D136" s="95">
        <f t="shared" si="56"/>
        <v>0.87406541016374995</v>
      </c>
      <c r="E136" s="95">
        <f t="shared" si="56"/>
        <v>0.82151135331224445</v>
      </c>
      <c r="F136" s="95">
        <f t="shared" si="56"/>
        <v>0.77209867767754292</v>
      </c>
      <c r="G136" s="95">
        <f t="shared" si="56"/>
        <v>0.72564072814300751</v>
      </c>
      <c r="H136" s="95">
        <f t="shared" si="56"/>
        <v>0.68196187297353139</v>
      </c>
      <c r="I136" s="95">
        <f t="shared" si="56"/>
        <v>0.64089685683055719</v>
      </c>
      <c r="J136" s="95">
        <f t="shared" si="56"/>
        <v>0.6022728873052352</v>
      </c>
      <c r="K136" s="95">
        <f t="shared" si="56"/>
        <v>0.56595221856340572</v>
      </c>
      <c r="L136" s="95">
        <f t="shared" si="56"/>
        <v>0.54878264313273839</v>
      </c>
      <c r="M136" s="95">
        <f t="shared" si="56"/>
        <v>0.53212407160912256</v>
      </c>
      <c r="N136" s="95">
        <f t="shared" si="56"/>
        <v>0.51594962832849167</v>
      </c>
      <c r="O136" s="95">
        <f t="shared" si="56"/>
        <v>0.50023896214588914</v>
      </c>
      <c r="P136" s="95">
        <f t="shared" si="56"/>
        <v>0.48497742176926129</v>
      </c>
      <c r="Q136" s="95">
        <f t="shared" si="56"/>
        <v>0.47257582162848866</v>
      </c>
      <c r="R136" s="95">
        <f t="shared" si="56"/>
        <v>0.46045945013775585</v>
      </c>
      <c r="S136" s="95">
        <f t="shared" si="56"/>
        <v>0.44862057721526399</v>
      </c>
      <c r="T136" s="95">
        <f t="shared" si="56"/>
        <v>0.43929689575899916</v>
      </c>
      <c r="U136" s="95">
        <f t="shared" si="56"/>
        <v>0.43012745165382155</v>
      </c>
      <c r="V136" s="95">
        <f t="shared" si="56"/>
        <v>0.425400350960146</v>
      </c>
      <c r="W136" s="95">
        <f t="shared" si="56"/>
        <v>0.42066585775413506</v>
      </c>
      <c r="X136" s="95">
        <f t="shared" si="56"/>
        <v>0.41591780221766411</v>
      </c>
      <c r="Y136" s="95">
        <f t="shared" si="56"/>
        <v>0.411161574190404</v>
      </c>
      <c r="Z136" s="95">
        <f t="shared" si="56"/>
        <v>0.40640422919623392</v>
      </c>
      <c r="AA136" s="95">
        <f t="shared" si="56"/>
        <v>0.40165255094847152</v>
      </c>
      <c r="AB136" s="95">
        <f t="shared" si="56"/>
        <v>0.39890685411018778</v>
      </c>
      <c r="AC136" s="95">
        <f t="shared" si="56"/>
        <v>0.39610812362175069</v>
      </c>
      <c r="AD136" s="95">
        <f t="shared" si="56"/>
        <v>0.39323812221204929</v>
      </c>
      <c r="AE136" s="95">
        <f t="shared" si="56"/>
        <v>0.3902880498192145</v>
      </c>
      <c r="AF136" s="95">
        <f t="shared" si="56"/>
        <v>0.38822342603567089</v>
      </c>
      <c r="AG136" s="95">
        <f t="shared" si="56"/>
        <v>0</v>
      </c>
      <c r="AH136" s="95">
        <f t="shared" si="56"/>
        <v>0</v>
      </c>
      <c r="AI136" s="95">
        <f t="shared" si="56"/>
        <v>0</v>
      </c>
      <c r="AJ136" s="95">
        <f t="shared" si="56"/>
        <v>0</v>
      </c>
      <c r="AK136" s="95">
        <f t="shared" si="56"/>
        <v>0</v>
      </c>
      <c r="AL136" s="95">
        <f t="shared" si="56"/>
        <v>0</v>
      </c>
      <c r="AM136" s="95">
        <f t="shared" si="56"/>
        <v>0</v>
      </c>
      <c r="AN136" s="95">
        <f t="shared" si="56"/>
        <v>0</v>
      </c>
      <c r="AO136" s="95">
        <f t="shared" si="56"/>
        <v>0</v>
      </c>
    </row>
    <row r="137" spans="1:42" ht="14.25" customHeight="1">
      <c r="A137" s="84" t="s">
        <v>155</v>
      </c>
      <c r="B137" s="82">
        <f>BasePricing!B35*B136</f>
        <v>100000</v>
      </c>
      <c r="C137" s="82">
        <f>BasePricing!C35*C136</f>
        <v>92993.25</v>
      </c>
      <c r="D137" s="82">
        <f>BasePricing!D35*D136</f>
        <v>87406.541016374991</v>
      </c>
      <c r="E137" s="82">
        <f>BasePricing!E35*E136</f>
        <v>82151.135331224446</v>
      </c>
      <c r="F137" s="82">
        <f>BasePricing!F35*F136</f>
        <v>77209.867767754287</v>
      </c>
      <c r="G137" s="82">
        <f>BasePricing!G35*G136</f>
        <v>72564.072814300744</v>
      </c>
      <c r="H137" s="82">
        <f>BasePricing!H35*H136</f>
        <v>68196.187297353143</v>
      </c>
      <c r="I137" s="82">
        <f>BasePricing!I35*I136</f>
        <v>64089.685683055723</v>
      </c>
      <c r="J137" s="82">
        <f>BasePricing!J35*J136</f>
        <v>60227.28873052352</v>
      </c>
      <c r="K137" s="82">
        <f>BasePricing!K35*K136</f>
        <v>84892.832784510858</v>
      </c>
      <c r="L137" s="82">
        <f>BasePricing!L35*L136</f>
        <v>82317.39646991076</v>
      </c>
      <c r="M137" s="82">
        <f>BasePricing!M35*M136</f>
        <v>79818.610741368379</v>
      </c>
      <c r="N137" s="82">
        <f>BasePricing!N35*N136</f>
        <v>77392.444249273758</v>
      </c>
      <c r="O137" s="82">
        <f>BasePricing!O35*O136</f>
        <v>75035.844321883371</v>
      </c>
      <c r="P137" s="82">
        <f>BasePricing!P35*P136</f>
        <v>72746.613265389198</v>
      </c>
      <c r="Q137" s="82">
        <f>BasePricing!Q35*Q136</f>
        <v>70886.373244273302</v>
      </c>
      <c r="R137" s="82">
        <f>BasePricing!R35*R136</f>
        <v>69068.917520663381</v>
      </c>
      <c r="S137" s="82">
        <f>BasePricing!S35*S136</f>
        <v>76265.498126594874</v>
      </c>
      <c r="T137" s="82">
        <f>BasePricing!T35*T136</f>
        <v>74680.472279029855</v>
      </c>
      <c r="U137" s="82">
        <f>BasePricing!U35*U136</f>
        <v>73121.666781149659</v>
      </c>
      <c r="V137" s="82">
        <f>BasePricing!V35*V136</f>
        <v>72318.05966322482</v>
      </c>
      <c r="W137" s="82">
        <f>BasePricing!W35*W136</f>
        <v>71513.195818202963</v>
      </c>
      <c r="X137" s="82">
        <f>BasePricing!X35*X136</f>
        <v>70706.026377002898</v>
      </c>
      <c r="Y137" s="82">
        <f>BasePricing!Y35*Y136</f>
        <v>69897.46761236868</v>
      </c>
      <c r="Z137" s="82">
        <f>BasePricing!Z35*Z136</f>
        <v>69088.718963359774</v>
      </c>
      <c r="AA137" s="82">
        <f>BasePricing!AA35*AA136</f>
        <v>80330.510189694309</v>
      </c>
      <c r="AB137" s="82">
        <f>BasePricing!AB35*AB136</f>
        <v>79781.370822037556</v>
      </c>
      <c r="AC137" s="82">
        <f>BasePricing!AC35*AC136</f>
        <v>79221.624724350142</v>
      </c>
      <c r="AD137" s="82">
        <f>BasePricing!AD35*AD136</f>
        <v>78647.624442409855</v>
      </c>
      <c r="AE137" s="82">
        <f>BasePricing!AE35*AE136</f>
        <v>78057.6099638429</v>
      </c>
      <c r="AF137" s="82">
        <f>BasePricing!AF35*AF136</f>
        <v>77644.685207134185</v>
      </c>
      <c r="AG137" s="82">
        <f>BasePricing!AG35*AG136</f>
        <v>0</v>
      </c>
      <c r="AH137" s="82">
        <f>BasePricing!AH35*AH136</f>
        <v>0</v>
      </c>
      <c r="AI137" s="82">
        <f>BasePricing!AI35*AI136</f>
        <v>0</v>
      </c>
      <c r="AJ137" s="82">
        <f>BasePricing!AJ35*AJ136</f>
        <v>0</v>
      </c>
      <c r="AK137" s="82">
        <f>BasePricing!AK35*AK136</f>
        <v>0</v>
      </c>
      <c r="AL137" s="82">
        <f>BasePricing!AL35*AL136</f>
        <v>0</v>
      </c>
      <c r="AM137" s="82">
        <f>BasePricing!AM35*AM136</f>
        <v>0</v>
      </c>
      <c r="AN137" s="82">
        <f>BasePricing!AN35*AN136</f>
        <v>0</v>
      </c>
      <c r="AO137" s="82">
        <f>BasePricing!AO35*AO136</f>
        <v>0</v>
      </c>
    </row>
    <row r="138" spans="1:42" ht="14.25" customHeight="1">
      <c r="A138" s="84" t="s">
        <v>156</v>
      </c>
      <c r="B138" s="82">
        <f t="shared" ref="B138:AN138" si="57">B137*B132</f>
        <v>196.63228984373632</v>
      </c>
      <c r="C138" s="82">
        <f t="shared" si="57"/>
        <v>187.52729322285376</v>
      </c>
      <c r="D138" s="82">
        <f t="shared" si="57"/>
        <v>289.21424760061859</v>
      </c>
      <c r="E138" s="82">
        <f t="shared" si="57"/>
        <v>380.34023498462454</v>
      </c>
      <c r="F138" s="82">
        <f t="shared" si="57"/>
        <v>465.97958802867424</v>
      </c>
      <c r="G138" s="82">
        <f t="shared" si="57"/>
        <v>545.89508320046627</v>
      </c>
      <c r="H138" s="82">
        <f t="shared" si="57"/>
        <v>630.98746494827924</v>
      </c>
      <c r="I138" s="82">
        <f t="shared" si="57"/>
        <v>711.13083436469572</v>
      </c>
      <c r="J138" s="82">
        <f t="shared" si="57"/>
        <v>783.65187599769308</v>
      </c>
      <c r="K138" s="82">
        <f t="shared" si="57"/>
        <v>851.10682949809495</v>
      </c>
      <c r="L138" s="82">
        <f t="shared" si="57"/>
        <v>924.52385955800855</v>
      </c>
      <c r="M138" s="82">
        <f t="shared" si="57"/>
        <v>998.61527924502241</v>
      </c>
      <c r="N138" s="82">
        <f t="shared" si="57"/>
        <v>1070.3761682448712</v>
      </c>
      <c r="O138" s="82">
        <f t="shared" si="57"/>
        <v>1138.4900026053804</v>
      </c>
      <c r="P138" s="82">
        <f t="shared" si="57"/>
        <v>1201.6970236659415</v>
      </c>
      <c r="Q138" s="82">
        <f t="shared" si="57"/>
        <v>1266.7557778239286</v>
      </c>
      <c r="R138" s="82">
        <f t="shared" si="57"/>
        <v>1326.5661901157816</v>
      </c>
      <c r="S138" s="82">
        <f t="shared" si="57"/>
        <v>1381.2861611122235</v>
      </c>
      <c r="T138" s="82">
        <f t="shared" si="57"/>
        <v>1423.9984873655951</v>
      </c>
      <c r="U138" s="82">
        <f t="shared" si="57"/>
        <v>1456.5159976650727</v>
      </c>
      <c r="V138" s="82">
        <f t="shared" si="57"/>
        <v>1559.4639757231841</v>
      </c>
      <c r="W138" s="82">
        <f t="shared" si="57"/>
        <v>1672.4937149889188</v>
      </c>
      <c r="X138" s="82">
        <f t="shared" si="57"/>
        <v>1767.7273693284762</v>
      </c>
      <c r="Y138" s="82">
        <f t="shared" si="57"/>
        <v>1841.2179951876778</v>
      </c>
      <c r="Z138" s="82">
        <f t="shared" si="57"/>
        <v>1889.0376302090594</v>
      </c>
      <c r="AA138" s="82">
        <f t="shared" si="57"/>
        <v>1906.7575803865295</v>
      </c>
      <c r="AB138" s="82">
        <f t="shared" si="57"/>
        <v>1848.1932418563122</v>
      </c>
      <c r="AC138" s="82">
        <f t="shared" si="57"/>
        <v>1720.5420057525325</v>
      </c>
      <c r="AD138" s="82">
        <f t="shared" si="57"/>
        <v>1499.642218521027</v>
      </c>
      <c r="AE138" s="82">
        <f t="shared" si="57"/>
        <v>1160.5462638282268</v>
      </c>
      <c r="AF138" s="82">
        <f t="shared" si="57"/>
        <v>674.23873631659126</v>
      </c>
      <c r="AG138" s="82">
        <f t="shared" si="57"/>
        <v>0</v>
      </c>
      <c r="AH138" s="82">
        <f t="shared" si="57"/>
        <v>0</v>
      </c>
      <c r="AI138" s="82">
        <f t="shared" si="57"/>
        <v>0</v>
      </c>
      <c r="AJ138" s="82">
        <f t="shared" si="57"/>
        <v>0</v>
      </c>
      <c r="AK138" s="82">
        <f t="shared" si="57"/>
        <v>0</v>
      </c>
      <c r="AL138" s="82">
        <f t="shared" si="57"/>
        <v>0</v>
      </c>
      <c r="AM138" s="82">
        <f t="shared" si="57"/>
        <v>0</v>
      </c>
      <c r="AN138" s="82">
        <f t="shared" si="57"/>
        <v>0</v>
      </c>
      <c r="AO138" s="82">
        <v>0</v>
      </c>
    </row>
    <row r="139" spans="1:42" ht="14.25" customHeight="1">
      <c r="A139" s="84" t="s">
        <v>157</v>
      </c>
      <c r="B139" s="82">
        <f t="shared" ref="B139:AO139" si="58">B137*B133</f>
        <v>0</v>
      </c>
      <c r="C139" s="82">
        <f t="shared" si="58"/>
        <v>0</v>
      </c>
      <c r="D139" s="82">
        <f t="shared" si="58"/>
        <v>0</v>
      </c>
      <c r="E139" s="82">
        <f t="shared" si="58"/>
        <v>0</v>
      </c>
      <c r="F139" s="82">
        <f t="shared" si="58"/>
        <v>0</v>
      </c>
      <c r="G139" s="82">
        <f t="shared" si="58"/>
        <v>0</v>
      </c>
      <c r="H139" s="82">
        <f t="shared" si="58"/>
        <v>0</v>
      </c>
      <c r="I139" s="82">
        <f t="shared" si="58"/>
        <v>0</v>
      </c>
      <c r="J139" s="82">
        <f t="shared" si="58"/>
        <v>0</v>
      </c>
      <c r="K139" s="82">
        <f t="shared" si="58"/>
        <v>0</v>
      </c>
      <c r="L139" s="82">
        <f t="shared" si="58"/>
        <v>0</v>
      </c>
      <c r="M139" s="82">
        <f t="shared" si="58"/>
        <v>0</v>
      </c>
      <c r="N139" s="82">
        <f t="shared" si="58"/>
        <v>0</v>
      </c>
      <c r="O139" s="82">
        <f t="shared" si="58"/>
        <v>0</v>
      </c>
      <c r="P139" s="82">
        <f t="shared" si="58"/>
        <v>0</v>
      </c>
      <c r="Q139" s="82">
        <f t="shared" si="58"/>
        <v>0</v>
      </c>
      <c r="R139" s="82">
        <f t="shared" si="58"/>
        <v>0</v>
      </c>
      <c r="S139" s="82">
        <f t="shared" si="58"/>
        <v>0</v>
      </c>
      <c r="T139" s="82">
        <f t="shared" si="58"/>
        <v>0</v>
      </c>
      <c r="U139" s="82">
        <f t="shared" si="58"/>
        <v>0</v>
      </c>
      <c r="V139" s="82">
        <f t="shared" si="58"/>
        <v>0</v>
      </c>
      <c r="W139" s="82">
        <f t="shared" si="58"/>
        <v>0</v>
      </c>
      <c r="X139" s="82">
        <f t="shared" si="58"/>
        <v>0</v>
      </c>
      <c r="Y139" s="82">
        <f t="shared" si="58"/>
        <v>0</v>
      </c>
      <c r="Z139" s="82">
        <f t="shared" si="58"/>
        <v>0</v>
      </c>
      <c r="AA139" s="82">
        <f t="shared" si="58"/>
        <v>0</v>
      </c>
      <c r="AB139" s="82">
        <f t="shared" si="58"/>
        <v>0</v>
      </c>
      <c r="AC139" s="82">
        <f t="shared" si="58"/>
        <v>0</v>
      </c>
      <c r="AD139" s="82">
        <f t="shared" si="58"/>
        <v>0</v>
      </c>
      <c r="AE139" s="82">
        <f t="shared" si="58"/>
        <v>0</v>
      </c>
      <c r="AF139" s="82">
        <f t="shared" si="58"/>
        <v>0</v>
      </c>
      <c r="AG139" s="82">
        <f t="shared" si="58"/>
        <v>0</v>
      </c>
      <c r="AH139" s="82">
        <f t="shared" si="58"/>
        <v>0</v>
      </c>
      <c r="AI139" s="82">
        <f t="shared" si="58"/>
        <v>0</v>
      </c>
      <c r="AJ139" s="82">
        <f t="shared" si="58"/>
        <v>0</v>
      </c>
      <c r="AK139" s="82">
        <f t="shared" si="58"/>
        <v>0</v>
      </c>
      <c r="AL139" s="82">
        <f t="shared" si="58"/>
        <v>0</v>
      </c>
      <c r="AM139" s="82">
        <f t="shared" si="58"/>
        <v>0</v>
      </c>
      <c r="AN139" s="82">
        <f t="shared" si="58"/>
        <v>0</v>
      </c>
      <c r="AO139" s="82">
        <f t="shared" si="58"/>
        <v>0</v>
      </c>
    </row>
    <row r="140" spans="1:42" ht="14.25" customHeight="1">
      <c r="A140" s="42"/>
    </row>
    <row r="141" spans="1:42" ht="14.25" customHeight="1">
      <c r="A141" s="24" t="s">
        <v>67</v>
      </c>
    </row>
    <row r="142" spans="1:42" ht="14.25" customHeight="1">
      <c r="A142" s="2" t="s">
        <v>1</v>
      </c>
      <c r="B142" s="2">
        <v>1</v>
      </c>
      <c r="C142" s="2">
        <f t="shared" ref="C142:AO142" si="59">B142+1</f>
        <v>2</v>
      </c>
      <c r="D142" s="2">
        <f t="shared" si="59"/>
        <v>3</v>
      </c>
      <c r="E142" s="2">
        <f t="shared" si="59"/>
        <v>4</v>
      </c>
      <c r="F142" s="2">
        <f t="shared" si="59"/>
        <v>5</v>
      </c>
      <c r="G142" s="2">
        <f t="shared" si="59"/>
        <v>6</v>
      </c>
      <c r="H142" s="2">
        <f t="shared" si="59"/>
        <v>7</v>
      </c>
      <c r="I142" s="2">
        <f t="shared" si="59"/>
        <v>8</v>
      </c>
      <c r="J142" s="2">
        <f t="shared" si="59"/>
        <v>9</v>
      </c>
      <c r="K142" s="2">
        <f t="shared" si="59"/>
        <v>10</v>
      </c>
      <c r="L142" s="2">
        <f t="shared" si="59"/>
        <v>11</v>
      </c>
      <c r="M142" s="2">
        <f t="shared" si="59"/>
        <v>12</v>
      </c>
      <c r="N142" s="2">
        <f t="shared" si="59"/>
        <v>13</v>
      </c>
      <c r="O142" s="2">
        <f t="shared" si="59"/>
        <v>14</v>
      </c>
      <c r="P142" s="2">
        <f t="shared" si="59"/>
        <v>15</v>
      </c>
      <c r="Q142" s="2">
        <f t="shared" si="59"/>
        <v>16</v>
      </c>
      <c r="R142" s="2">
        <f t="shared" si="59"/>
        <v>17</v>
      </c>
      <c r="S142" s="2">
        <f t="shared" si="59"/>
        <v>18</v>
      </c>
      <c r="T142" s="2">
        <f t="shared" si="59"/>
        <v>19</v>
      </c>
      <c r="U142" s="2">
        <f t="shared" si="59"/>
        <v>20</v>
      </c>
      <c r="V142" s="2">
        <f t="shared" si="59"/>
        <v>21</v>
      </c>
      <c r="W142" s="2">
        <f t="shared" si="59"/>
        <v>22</v>
      </c>
      <c r="X142" s="2">
        <f t="shared" si="59"/>
        <v>23</v>
      </c>
      <c r="Y142" s="2">
        <f t="shared" si="59"/>
        <v>24</v>
      </c>
      <c r="Z142" s="2">
        <f t="shared" si="59"/>
        <v>25</v>
      </c>
      <c r="AA142" s="2">
        <f t="shared" si="59"/>
        <v>26</v>
      </c>
      <c r="AB142" s="2">
        <f t="shared" si="59"/>
        <v>27</v>
      </c>
      <c r="AC142" s="2">
        <f t="shared" si="59"/>
        <v>28</v>
      </c>
      <c r="AD142" s="2">
        <f t="shared" si="59"/>
        <v>29</v>
      </c>
      <c r="AE142" s="2">
        <f t="shared" si="59"/>
        <v>30</v>
      </c>
      <c r="AF142" s="2">
        <f t="shared" si="59"/>
        <v>31</v>
      </c>
      <c r="AG142" s="2">
        <f t="shared" si="59"/>
        <v>32</v>
      </c>
      <c r="AH142" s="2">
        <f t="shared" si="59"/>
        <v>33</v>
      </c>
      <c r="AI142" s="2">
        <f t="shared" si="59"/>
        <v>34</v>
      </c>
      <c r="AJ142" s="2">
        <f t="shared" si="59"/>
        <v>35</v>
      </c>
      <c r="AK142" s="2">
        <f t="shared" si="59"/>
        <v>36</v>
      </c>
      <c r="AL142" s="2">
        <f t="shared" si="59"/>
        <v>37</v>
      </c>
      <c r="AM142" s="2">
        <f t="shared" si="59"/>
        <v>38</v>
      </c>
      <c r="AN142" s="2">
        <f t="shared" si="59"/>
        <v>39</v>
      </c>
      <c r="AO142" s="2">
        <f t="shared" si="59"/>
        <v>40</v>
      </c>
    </row>
    <row r="143" spans="1:42" ht="14.25" customHeight="1">
      <c r="A143" s="2" t="s">
        <v>68</v>
      </c>
      <c r="B143" s="18">
        <f>BasePricing!$J$25*B136</f>
        <v>441.09020272609297</v>
      </c>
      <c r="C143" s="18">
        <f>BasePricing!$J$25*C136</f>
        <v>410.1841149465825</v>
      </c>
      <c r="D143" s="18">
        <f>BasePricing!$J$25*D136</f>
        <v>385.54168896499408</v>
      </c>
      <c r="E143" s="18">
        <f>BasePricing!$J$25*E136</f>
        <v>362.36060937428488</v>
      </c>
      <c r="F143" s="18">
        <f>BasePricing!$J$25*F136</f>
        <v>340.56516226133573</v>
      </c>
      <c r="G143" s="18">
        <f>BasePricing!$J$25*G136</f>
        <v>320.07301588290892</v>
      </c>
      <c r="H143" s="18">
        <f>BasePricing!$J$25*H136</f>
        <v>300.80670080136105</v>
      </c>
      <c r="I143" s="18">
        <f>BasePricing!$J$25*I136</f>
        <v>282.69332450590628</v>
      </c>
      <c r="J143" s="18">
        <f>BasePricing!$J$25*J136</f>
        <v>265.65666995789553</v>
      </c>
      <c r="K143" s="18">
        <f>BasePricing!$J$25*K136</f>
        <v>249.6359788194147</v>
      </c>
      <c r="L143" s="18">
        <f>BasePricing!$J$25*L136</f>
        <v>242.0626473119807</v>
      </c>
      <c r="M143" s="18">
        <f>BasePricing!$J$25*M136</f>
        <v>234.71471462150188</v>
      </c>
      <c r="N143" s="18">
        <f>BasePricing!$J$25*N136</f>
        <v>227.58032615586671</v>
      </c>
      <c r="O143" s="18">
        <f>BasePricing!$J$25*O136</f>
        <v>220.65050522442058</v>
      </c>
      <c r="P143" s="18">
        <f>BasePricing!$J$25*P136</f>
        <v>213.91878928578134</v>
      </c>
      <c r="Q143" s="18">
        <f>BasePricing!$J$25*Q136</f>
        <v>208.44856496556002</v>
      </c>
      <c r="R143" s="18">
        <f>BasePricing!$J$25*R136</f>
        <v>203.10415220840804</v>
      </c>
      <c r="S143" s="18">
        <f>BasePricing!$J$25*S136</f>
        <v>197.88214135097763</v>
      </c>
      <c r="T143" s="18">
        <f>BasePricing!$J$25*T136</f>
        <v>193.76955680728028</v>
      </c>
      <c r="U143" s="18">
        <f>BasePricing!$J$25*U136</f>
        <v>189.72500484804189</v>
      </c>
      <c r="V143" s="18">
        <f>BasePricing!$J$25*V136</f>
        <v>187.63992704476189</v>
      </c>
      <c r="W143" s="18">
        <f>BasePricing!$J$25*W136</f>
        <v>185.55158847671723</v>
      </c>
      <c r="X143" s="18">
        <f>BasePricing!$J$25*X136</f>
        <v>183.45726769758051</v>
      </c>
      <c r="Y143" s="18">
        <f>BasePricing!$J$25*Y136</f>
        <v>181.35934211282481</v>
      </c>
      <c r="Z143" s="18">
        <f>BasePricing!$J$25*Z136</f>
        <v>179.26092384490838</v>
      </c>
      <c r="AA143" s="18">
        <f>BasePricing!$J$25*AA136</f>
        <v>177.16500512331368</v>
      </c>
      <c r="AB143" s="18">
        <f>BasePricing!$J$25*AB136</f>
        <v>175.95390514829072</v>
      </c>
      <c r="AC143" s="18">
        <f>BasePricing!$J$25*AC136</f>
        <v>174.71941254977031</v>
      </c>
      <c r="AD143" s="18">
        <f>BasePricing!$J$25*AD136</f>
        <v>173.45348304614095</v>
      </c>
      <c r="AE143" s="18">
        <f>BasePricing!$J$25*AE136</f>
        <v>172.1522350163288</v>
      </c>
      <c r="AF143" s="18">
        <f>BasePricing!$J$25*AF136</f>
        <v>171.24154969309242</v>
      </c>
      <c r="AG143" s="18">
        <f>BasePricing!$J$25*AG136</f>
        <v>0</v>
      </c>
      <c r="AH143" s="18">
        <f>BasePricing!$J$25*AH136</f>
        <v>0</v>
      </c>
      <c r="AI143" s="18">
        <f>BasePricing!$J$25*AI136</f>
        <v>0</v>
      </c>
      <c r="AJ143" s="18">
        <f>BasePricing!$J$25*AJ136</f>
        <v>0</v>
      </c>
      <c r="AK143" s="18">
        <f>BasePricing!$J$25*AK136</f>
        <v>0</v>
      </c>
      <c r="AL143" s="18">
        <f>BasePricing!$J$25*AL136</f>
        <v>0</v>
      </c>
      <c r="AM143" s="18">
        <f>BasePricing!$J$25*AM136</f>
        <v>0</v>
      </c>
      <c r="AN143" s="18">
        <f>BasePricing!$J$25*AN136</f>
        <v>0</v>
      </c>
      <c r="AO143" s="18">
        <f>BasePricing!$J$25*AO136</f>
        <v>0</v>
      </c>
    </row>
    <row r="144" spans="1:42" ht="14.25" customHeight="1">
      <c r="A144" s="2" t="s">
        <v>69</v>
      </c>
      <c r="B144" s="18">
        <f>Assms!$C$38*B138</f>
        <v>11.797937390624179</v>
      </c>
      <c r="C144" s="18">
        <f>Assms!$C$38*C138</f>
        <v>11.251637593371225</v>
      </c>
      <c r="D144" s="18">
        <f>Assms!$C$38*D138</f>
        <v>17.352854856037116</v>
      </c>
      <c r="E144" s="18">
        <f>Assms!$C$38*E138</f>
        <v>22.820414099077471</v>
      </c>
      <c r="F144" s="18">
        <f>Assms!$C$38*F138</f>
        <v>27.958775281720452</v>
      </c>
      <c r="G144" s="18">
        <f>Assms!$C$38*G138</f>
        <v>32.753704992027977</v>
      </c>
      <c r="H144" s="18">
        <f>Assms!$C$38*H138</f>
        <v>37.859247896896754</v>
      </c>
      <c r="I144" s="18">
        <f>Assms!$C$38*I138</f>
        <v>42.667850061881744</v>
      </c>
      <c r="J144" s="18">
        <f>Assms!$C$38*J138</f>
        <v>47.019112559861583</v>
      </c>
      <c r="K144" s="18">
        <f>Assms!$C$38*K138</f>
        <v>51.066409769885695</v>
      </c>
      <c r="L144" s="18">
        <f>Assms!$C$38*L138</f>
        <v>55.471431573480508</v>
      </c>
      <c r="M144" s="18">
        <f>Assms!$C$38*M138</f>
        <v>59.91691675470134</v>
      </c>
      <c r="N144" s="18">
        <f>Assms!$C$38*N138</f>
        <v>64.222570094692273</v>
      </c>
      <c r="O144" s="18">
        <f>Assms!$C$38*O138</f>
        <v>68.309400156322823</v>
      </c>
      <c r="P144" s="18">
        <f>Assms!$C$38*P138</f>
        <v>72.101821419956494</v>
      </c>
      <c r="Q144" s="18">
        <f>Assms!$C$38*Q138</f>
        <v>76.00534666943571</v>
      </c>
      <c r="R144" s="18">
        <f>Assms!$C$38*R138</f>
        <v>79.593971406946892</v>
      </c>
      <c r="S144" s="18">
        <f>Assms!$C$38*S138</f>
        <v>82.877169666733408</v>
      </c>
      <c r="T144" s="18">
        <f>Assms!$C$38*T138</f>
        <v>85.439909241935709</v>
      </c>
      <c r="U144" s="18">
        <f>Assms!$C$38*U138</f>
        <v>87.390959859904356</v>
      </c>
      <c r="V144" s="18">
        <f>Assms!$C$38*V138</f>
        <v>93.567838543391048</v>
      </c>
      <c r="W144" s="18">
        <f>Assms!$C$38*W138</f>
        <v>100.34962289933512</v>
      </c>
      <c r="X144" s="18">
        <f>Assms!$C$38*X138</f>
        <v>106.06364215970856</v>
      </c>
      <c r="Y144" s="18">
        <f>Assms!$C$38*Y138</f>
        <v>110.47307971126067</v>
      </c>
      <c r="Z144" s="18">
        <f>Assms!$C$38*Z138</f>
        <v>113.34225781254356</v>
      </c>
      <c r="AA144" s="18">
        <f>Assms!$C$38*AA138</f>
        <v>114.40545482319176</v>
      </c>
      <c r="AB144" s="18">
        <f>Assms!$C$38*AB138</f>
        <v>110.89159451137873</v>
      </c>
      <c r="AC144" s="18">
        <f>Assms!$C$38*AC138</f>
        <v>103.23252034515195</v>
      </c>
      <c r="AD144" s="18">
        <f>Assms!$C$38*AD138</f>
        <v>89.978533111261612</v>
      </c>
      <c r="AE144" s="18">
        <f>Assms!$C$38*AE138</f>
        <v>69.6327758296936</v>
      </c>
      <c r="AF144" s="18">
        <f>Assms!$C$38*AF138</f>
        <v>40.454324178995471</v>
      </c>
      <c r="AG144" s="18">
        <f>Assms!$C$38*AG138</f>
        <v>0</v>
      </c>
      <c r="AH144" s="18">
        <f>Assms!$C$38*AH138</f>
        <v>0</v>
      </c>
      <c r="AI144" s="18">
        <f>Assms!$C$38*AI138</f>
        <v>0</v>
      </c>
      <c r="AJ144" s="18">
        <f>Assms!$C$38*AJ138</f>
        <v>0</v>
      </c>
      <c r="AK144" s="18">
        <f>Assms!$C$38*AK138</f>
        <v>0</v>
      </c>
      <c r="AL144" s="18">
        <f>Assms!$C$38*AL138</f>
        <v>0</v>
      </c>
      <c r="AM144" s="18">
        <f>Assms!$C$38*AM138</f>
        <v>0</v>
      </c>
      <c r="AN144" s="18">
        <f>Assms!$C$38*AN138</f>
        <v>0</v>
      </c>
      <c r="AO144" s="18">
        <f>Assms!$C$38*AO138</f>
        <v>0</v>
      </c>
    </row>
    <row r="145" spans="1:41" ht="14.25" customHeight="1">
      <c r="A145" s="2" t="s">
        <v>146</v>
      </c>
      <c r="B145" s="18">
        <f>(Assms!C31+Assms!C32)*B143</f>
        <v>736.62063855257531</v>
      </c>
      <c r="C145" s="18">
        <f>(Assms!$C$32)*C143</f>
        <v>28.712888046260776</v>
      </c>
      <c r="D145" s="18">
        <f>(Assms!$C$32)*D143</f>
        <v>26.987918227549589</v>
      </c>
      <c r="E145" s="18">
        <f>(Assms!$C$32)*E143</f>
        <v>25.365242656199943</v>
      </c>
      <c r="F145" s="18">
        <f>(Assms!$C$32)*F143</f>
        <v>23.839561358293505</v>
      </c>
      <c r="G145" s="18">
        <f>(Assms!$C$32)*G143</f>
        <v>22.405111111803627</v>
      </c>
      <c r="H145" s="18">
        <f>(Assms!$C$32)*H143</f>
        <v>21.056469056095274</v>
      </c>
      <c r="I145" s="18">
        <f>(Assms!$C$32)*I143</f>
        <v>19.788532715413442</v>
      </c>
      <c r="J145" s="18">
        <f>(Assms!$C$32)*J143</f>
        <v>18.595966897052691</v>
      </c>
      <c r="K145" s="18">
        <f>(Assms!$C$32)*K143</f>
        <v>17.47451851735903</v>
      </c>
      <c r="L145" s="18">
        <f>(Assms!$C$32)*L143</f>
        <v>16.944385311838651</v>
      </c>
      <c r="M145" s="18">
        <f>(Assms!$C$32)*M143</f>
        <v>16.430030023505132</v>
      </c>
      <c r="N145" s="18">
        <f>(Assms!$C$32)*N143</f>
        <v>15.930622830910671</v>
      </c>
      <c r="O145" s="18">
        <f>(Assms!$C$32)*O143</f>
        <v>15.445535365709443</v>
      </c>
      <c r="P145" s="18">
        <f>(Assms!$C$32)*P143</f>
        <v>14.974315250004695</v>
      </c>
      <c r="Q145" s="18">
        <f>(Assms!$C$32)*Q143</f>
        <v>14.591399547589203</v>
      </c>
      <c r="R145" s="18">
        <f>(Assms!$C$32)*R143</f>
        <v>14.217290654588565</v>
      </c>
      <c r="S145" s="18">
        <f>(Assms!$C$32)*S143</f>
        <v>13.851749894568435</v>
      </c>
      <c r="T145" s="18">
        <f>(Assms!$C$32)*T143</f>
        <v>13.563868976509621</v>
      </c>
      <c r="U145" s="18">
        <f>(Assms!$C$32)*U143</f>
        <v>13.280750339362934</v>
      </c>
      <c r="V145" s="18">
        <f>(Assms!$C$32)*V143</f>
        <v>13.134794893133334</v>
      </c>
      <c r="W145" s="18">
        <f>(Assms!$C$32)*W143</f>
        <v>12.988611193370208</v>
      </c>
      <c r="X145" s="18">
        <f>(Assms!$C$32)*X143</f>
        <v>12.842008738830637</v>
      </c>
      <c r="Y145" s="18">
        <f>(Assms!$C$32)*Y143</f>
        <v>12.695153947897738</v>
      </c>
      <c r="Z145" s="18">
        <f>(Assms!$C$32)*Z143</f>
        <v>12.548264669143588</v>
      </c>
      <c r="AA145" s="18">
        <f>(Assms!$C$32)*AA143</f>
        <v>12.401550358631958</v>
      </c>
      <c r="AB145" s="18">
        <f>(Assms!$C$32)*AB143</f>
        <v>12.316773360380351</v>
      </c>
      <c r="AC145" s="18">
        <f>(Assms!$C$32)*AC143</f>
        <v>12.230358878483923</v>
      </c>
      <c r="AD145" s="18">
        <f>(Assms!$C$32)*AD143</f>
        <v>12.141743813229867</v>
      </c>
      <c r="AE145" s="18">
        <f>(Assms!$C$32)*AE143</f>
        <v>12.050656451143018</v>
      </c>
      <c r="AF145" s="18">
        <f>(Assms!$C$32)*AF143</f>
        <v>11.986908478516471</v>
      </c>
      <c r="AG145" s="18">
        <f>(Assms!$C$32)*AG143</f>
        <v>0</v>
      </c>
      <c r="AH145" s="18">
        <f>(Assms!$C$32)*AH143</f>
        <v>0</v>
      </c>
      <c r="AI145" s="18">
        <f>(Assms!$C$32)*AI143</f>
        <v>0</v>
      </c>
      <c r="AJ145" s="18">
        <f>(Assms!$C$32)*AJ143</f>
        <v>0</v>
      </c>
      <c r="AK145" s="18">
        <f>(Assms!$C$32)*AK143</f>
        <v>0</v>
      </c>
      <c r="AL145" s="18">
        <f>(Assms!$C$32)*AL143</f>
        <v>0</v>
      </c>
      <c r="AM145" s="18">
        <f>(Assms!$C$32)*AM143</f>
        <v>0</v>
      </c>
      <c r="AN145" s="18">
        <f>(Assms!$C$32)*AN143</f>
        <v>0</v>
      </c>
      <c r="AO145" s="18">
        <f>(Assms!$C$32)*AO143</f>
        <v>0</v>
      </c>
    </row>
    <row r="146" spans="1:41" ht="14.25" customHeight="1">
      <c r="A146" s="2" t="s">
        <v>145</v>
      </c>
      <c r="B146" s="18">
        <f>Assms!C34+Assms!C35</f>
        <v>450</v>
      </c>
      <c r="C146" s="18">
        <f>IF(C137&gt;0,Assms!$C$35*BasePricing!C34*C136,0)</f>
        <v>145.06947</v>
      </c>
      <c r="D146" s="18">
        <f>IF(D137&gt;0,Assms!$C$35*BasePricing!D34*D136,0)</f>
        <v>141.8083721449668</v>
      </c>
      <c r="E146" s="18">
        <f>IF(E137&gt;0,Assms!$C$35*BasePricing!E34*E136,0)</f>
        <v>138.61328203983368</v>
      </c>
      <c r="F146" s="18">
        <f>IF(F137&gt;0,Assms!$C$35*BasePricing!F34*F136,0)</f>
        <v>135.48693708686318</v>
      </c>
      <c r="G146" s="18">
        <f>IF(G137&gt;0,Assms!$C$35*BasePricing!G34*G136,0)</f>
        <v>132.42793469922594</v>
      </c>
      <c r="H146" s="18">
        <f>IF(H137&gt;0,Assms!$C$35*BasePricing!H34*H136,0)</f>
        <v>129.4348991643844</v>
      </c>
      <c r="I146" s="18">
        <f>IF(I137&gt;0,Assms!$C$35*BasePricing!I34*I136,0)</f>
        <v>126.50648116735393</v>
      </c>
      <c r="J146" s="18">
        <f>IF(J137&gt;0,Assms!$C$35*BasePricing!J34*J136,0)</f>
        <v>123.63780501962526</v>
      </c>
      <c r="K146" s="18">
        <f>IF(K137&gt;0,Assms!$C$35*BasePricing!K34*K136,0)</f>
        <v>120.82897169211623</v>
      </c>
      <c r="L146" s="18">
        <f>IF(L137&gt;0,Assms!$C$35*BasePricing!L34*L136,0)</f>
        <v>121.84985567394291</v>
      </c>
      <c r="M146" s="18">
        <f>IF(M137&gt;0,Assms!$C$35*BasePricing!M34*M136,0)</f>
        <v>122.87708407523385</v>
      </c>
      <c r="N146" s="18">
        <f>IF(N137&gt;0,Assms!$C$35*BasePricing!N34*N136,0)</f>
        <v>123.90779671679037</v>
      </c>
      <c r="O146" s="18">
        <f>IF(O137&gt;0,Assms!$C$35*BasePricing!O34*O136,0)</f>
        <v>124.9401964790347</v>
      </c>
      <c r="P146" s="18">
        <f>IF(P137&gt;0,Assms!$C$35*BasePricing!P34*P136,0)</f>
        <v>125.97359683454421</v>
      </c>
      <c r="Q146" s="18">
        <f>IF(Q137&gt;0,Assms!$C$35*BasePricing!Q34*Q136,0)</f>
        <v>127.66235352321328</v>
      </c>
      <c r="R146" s="18">
        <f>IF(R137&gt;0,Assms!$C$35*BasePricing!R34*R136,0)</f>
        <v>129.36478717888087</v>
      </c>
      <c r="S146" s="18">
        <f>IF(S137&gt;0,Assms!$C$35*BasePricing!S34*S136,0)</f>
        <v>131.08023670115364</v>
      </c>
      <c r="T146" s="18">
        <f>IF(T137&gt;0,Assms!$C$35*BasePricing!T34*T136,0)</f>
        <v>133.49023598746533</v>
      </c>
      <c r="U146" s="18">
        <f>IF(U137&gt;0,Assms!$C$35*BasePricing!U34*U136,0)</f>
        <v>135.93205006336692</v>
      </c>
      <c r="V146" s="18">
        <f>IF(V137&gt;0,Assms!$C$35*BasePricing!V34*V136,0)</f>
        <v>139.81568310649729</v>
      </c>
      <c r="W146" s="18">
        <f>IF(W137&gt;0,Assms!$C$35*BasePricing!W34*W136,0)</f>
        <v>143.78998863981812</v>
      </c>
      <c r="X146" s="18">
        <f>IF(X137&gt;0,Assms!$C$35*BasePricing!X34*X136,0)</f>
        <v>147.85371227956207</v>
      </c>
      <c r="Y146" s="18">
        <f>IF(Y137&gt;0,Assms!$C$35*BasePricing!Y34*Y136,0)</f>
        <v>152.00944839890073</v>
      </c>
      <c r="Z146" s="18">
        <f>IF(Z137&gt;0,Assms!$C$35*BasePricing!Z34*Z136,0)</f>
        <v>156.2606479992493</v>
      </c>
      <c r="AA146" s="18">
        <f>IF(AA137&gt;0,Assms!$C$35*BasePricing!AA34*AA136,0)</f>
        <v>160.61099444295576</v>
      </c>
      <c r="AB146" s="18">
        <f>IF(AB137&gt;0,Assms!$C$35*BasePricing!AB34*AB136,0)</f>
        <v>165.89357999234147</v>
      </c>
      <c r="AC146" s="18">
        <f>IF(AC137&gt;0,Assms!$C$35*BasePricing!AC34*AC136,0)</f>
        <v>171.31885746051981</v>
      </c>
      <c r="AD146" s="18">
        <f>IF(AD137&gt;0,Assms!$C$35*BasePricing!AD34*AD136,0)</f>
        <v>176.88066934594121</v>
      </c>
      <c r="AE146" s="18">
        <f>IF(AE137&gt;0,Assms!$C$35*BasePricing!AE34*AE136,0)</f>
        <v>182.57585898708828</v>
      </c>
      <c r="AF146" s="18">
        <f>IF(AF137&gt;0,Assms!$C$35*BasePricing!AF34*AF136,0)</f>
        <v>188.87443400076847</v>
      </c>
      <c r="AG146" s="18">
        <f>IF(AG137&gt;0,Assms!$C$35*BasePricing!AG34*AG136,0)</f>
        <v>0</v>
      </c>
      <c r="AH146" s="18">
        <f>IF(AH137&gt;0,Assms!$C$35*BasePricing!AH34*AH136,0)</f>
        <v>0</v>
      </c>
      <c r="AI146" s="18">
        <f>IF(AI137&gt;0,Assms!$C$35*BasePricing!AI34*AI136,0)</f>
        <v>0</v>
      </c>
      <c r="AJ146" s="18">
        <f>IF(AJ137&gt;0,Assms!$C$35*BasePricing!AJ34*AJ136,0)</f>
        <v>0</v>
      </c>
      <c r="AK146" s="18">
        <f>IF(AK137&gt;0,Assms!$C$35*BasePricing!AK34*AK136,0)</f>
        <v>0</v>
      </c>
      <c r="AL146" s="18">
        <f>IF(AL137&gt;0,Assms!$C$35*BasePricing!AL34*AL136,0)</f>
        <v>0</v>
      </c>
      <c r="AM146" s="18">
        <f>IF(AM137&gt;0,Assms!$C$35*BasePricing!AM34*AM136,0)</f>
        <v>0</v>
      </c>
      <c r="AN146" s="18">
        <f>IF(AN137&gt;0,Assms!$C$35*BasePricing!AN34*AN136,0)</f>
        <v>0</v>
      </c>
      <c r="AO146" s="18">
        <f>IF(AO137&gt;0,Assms!$C$35*BasePricing!AO34*AO136,0)</f>
        <v>0</v>
      </c>
    </row>
    <row r="147" spans="1:41" ht="14.25" customHeight="1">
      <c r="A147" s="2" t="s">
        <v>38</v>
      </c>
      <c r="B147" s="18">
        <f t="shared" ref="B147:AO147" si="60">B137*B134</f>
        <v>6.75</v>
      </c>
      <c r="C147" s="18">
        <f t="shared" si="60"/>
        <v>7.1139836250000013</v>
      </c>
      <c r="D147" s="18">
        <f t="shared" si="60"/>
        <v>11.013224168063251</v>
      </c>
      <c r="E147" s="18">
        <f t="shared" si="60"/>
        <v>12.199443596686834</v>
      </c>
      <c r="F147" s="18">
        <f t="shared" si="60"/>
        <v>13.202887388285983</v>
      </c>
      <c r="G147" s="18">
        <f t="shared" si="60"/>
        <v>14.041148089567194</v>
      </c>
      <c r="H147" s="18">
        <f t="shared" si="60"/>
        <v>14.730376456228278</v>
      </c>
      <c r="I147" s="18">
        <f t="shared" si="60"/>
        <v>17.015811548851296</v>
      </c>
      <c r="J147" s="18">
        <f t="shared" si="60"/>
        <v>18.4295503515402</v>
      </c>
      <c r="K147" s="18">
        <f t="shared" si="60"/>
        <v>28.651331064772418</v>
      </c>
      <c r="L147" s="18">
        <f t="shared" si="60"/>
        <v>29.263834445053277</v>
      </c>
      <c r="M147" s="18">
        <f t="shared" si="60"/>
        <v>31.608169853581881</v>
      </c>
      <c r="N147" s="18">
        <f t="shared" si="60"/>
        <v>34.826599912173187</v>
      </c>
      <c r="O147" s="18">
        <f t="shared" si="60"/>
        <v>38.15572683767769</v>
      </c>
      <c r="P147" s="18">
        <f t="shared" si="60"/>
        <v>41.574689481169926</v>
      </c>
      <c r="Q147" s="18">
        <f t="shared" si="60"/>
        <v>45.296392503090644</v>
      </c>
      <c r="R147" s="18">
        <f t="shared" si="60"/>
        <v>49.108000357191663</v>
      </c>
      <c r="S147" s="18">
        <f t="shared" si="60"/>
        <v>59.71588503312379</v>
      </c>
      <c r="T147" s="18">
        <f t="shared" si="60"/>
        <v>65.196052299593063</v>
      </c>
      <c r="U147" s="18">
        <f t="shared" si="60"/>
        <v>72.390450113338161</v>
      </c>
      <c r="V147" s="18">
        <f t="shared" si="60"/>
        <v>81.68324838961243</v>
      </c>
      <c r="W147" s="18">
        <f t="shared" si="60"/>
        <v>92.037483018027203</v>
      </c>
      <c r="X147" s="18">
        <f t="shared" si="60"/>
        <v>101.49850086418765</v>
      </c>
      <c r="Y147" s="18">
        <f t="shared" si="60"/>
        <v>109.77397288522504</v>
      </c>
      <c r="Z147" s="18">
        <f t="shared" si="60"/>
        <v>116.89811248600473</v>
      </c>
      <c r="AA147" s="18">
        <f t="shared" si="60"/>
        <v>147.48681670827875</v>
      </c>
      <c r="AB147" s="18">
        <f t="shared" si="60"/>
        <v>160.83924357722773</v>
      </c>
      <c r="AC147" s="18">
        <f t="shared" si="60"/>
        <v>177.89215831852826</v>
      </c>
      <c r="AD147" s="18">
        <f t="shared" si="60"/>
        <v>196.77635635490944</v>
      </c>
      <c r="AE147" s="18">
        <f t="shared" si="60"/>
        <v>217.7807317991217</v>
      </c>
      <c r="AF147" s="18">
        <f t="shared" si="60"/>
        <v>240.38794540128745</v>
      </c>
      <c r="AG147" s="18">
        <f t="shared" si="60"/>
        <v>0</v>
      </c>
      <c r="AH147" s="18">
        <f t="shared" si="60"/>
        <v>0</v>
      </c>
      <c r="AI147" s="18">
        <f t="shared" si="60"/>
        <v>0</v>
      </c>
      <c r="AJ147" s="18">
        <f t="shared" si="60"/>
        <v>0</v>
      </c>
      <c r="AK147" s="18">
        <f t="shared" si="60"/>
        <v>0</v>
      </c>
      <c r="AL147" s="18">
        <f t="shared" si="60"/>
        <v>0</v>
      </c>
      <c r="AM147" s="18">
        <f t="shared" si="60"/>
        <v>0</v>
      </c>
      <c r="AN147" s="18">
        <f t="shared" si="60"/>
        <v>0</v>
      </c>
      <c r="AO147" s="18">
        <f t="shared" si="60"/>
        <v>0</v>
      </c>
    </row>
    <row r="148" spans="1:41" ht="14.25" customHeight="1">
      <c r="A148" s="50" t="s">
        <v>70</v>
      </c>
      <c r="B148" s="51">
        <f t="shared" ref="B148:AO148" si="61">IF(B131=1,B137*B135*B133,"")</f>
        <v>0</v>
      </c>
      <c r="C148" s="51">
        <f t="shared" si="61"/>
        <v>0</v>
      </c>
      <c r="D148" s="51">
        <f t="shared" si="61"/>
        <v>0</v>
      </c>
      <c r="E148" s="51">
        <f t="shared" si="61"/>
        <v>0</v>
      </c>
      <c r="F148" s="51">
        <f t="shared" si="61"/>
        <v>0</v>
      </c>
      <c r="G148" s="51">
        <f t="shared" si="61"/>
        <v>0</v>
      </c>
      <c r="H148" s="51">
        <f t="shared" si="61"/>
        <v>0</v>
      </c>
      <c r="I148" s="51">
        <f t="shared" si="61"/>
        <v>0</v>
      </c>
      <c r="J148" s="51">
        <f t="shared" si="61"/>
        <v>0</v>
      </c>
      <c r="K148" s="51">
        <f t="shared" si="61"/>
        <v>0</v>
      </c>
      <c r="L148" s="51">
        <f t="shared" si="61"/>
        <v>0</v>
      </c>
      <c r="M148" s="51">
        <f t="shared" si="61"/>
        <v>0</v>
      </c>
      <c r="N148" s="51">
        <f t="shared" si="61"/>
        <v>0</v>
      </c>
      <c r="O148" s="51">
        <f t="shared" si="61"/>
        <v>0</v>
      </c>
      <c r="P148" s="51">
        <f t="shared" si="61"/>
        <v>0</v>
      </c>
      <c r="Q148" s="51">
        <f t="shared" si="61"/>
        <v>0</v>
      </c>
      <c r="R148" s="51">
        <f t="shared" si="61"/>
        <v>0</v>
      </c>
      <c r="S148" s="51">
        <f t="shared" si="61"/>
        <v>0</v>
      </c>
      <c r="T148" s="51">
        <f t="shared" si="61"/>
        <v>0</v>
      </c>
      <c r="U148" s="51">
        <f t="shared" si="61"/>
        <v>0</v>
      </c>
      <c r="V148" s="51">
        <f t="shared" si="61"/>
        <v>0</v>
      </c>
      <c r="W148" s="51">
        <f t="shared" si="61"/>
        <v>0</v>
      </c>
      <c r="X148" s="51">
        <f t="shared" si="61"/>
        <v>0</v>
      </c>
      <c r="Y148" s="51">
        <f t="shared" si="61"/>
        <v>0</v>
      </c>
      <c r="Z148" s="51">
        <f t="shared" si="61"/>
        <v>0</v>
      </c>
      <c r="AA148" s="51">
        <f t="shared" si="61"/>
        <v>0</v>
      </c>
      <c r="AB148" s="51">
        <f t="shared" si="61"/>
        <v>0</v>
      </c>
      <c r="AC148" s="51">
        <f t="shared" si="61"/>
        <v>0</v>
      </c>
      <c r="AD148" s="51">
        <f t="shared" si="61"/>
        <v>0</v>
      </c>
      <c r="AE148" s="51">
        <f t="shared" si="61"/>
        <v>0</v>
      </c>
      <c r="AF148" s="51">
        <f t="shared" si="61"/>
        <v>0</v>
      </c>
      <c r="AG148" s="51" t="str">
        <f t="shared" si="61"/>
        <v/>
      </c>
      <c r="AH148" s="51" t="str">
        <f t="shared" si="61"/>
        <v/>
      </c>
      <c r="AI148" s="51" t="str">
        <f t="shared" si="61"/>
        <v/>
      </c>
      <c r="AJ148" s="51" t="str">
        <f t="shared" si="61"/>
        <v/>
      </c>
      <c r="AK148" s="51" t="str">
        <f t="shared" si="61"/>
        <v/>
      </c>
      <c r="AL148" s="51" t="str">
        <f t="shared" si="61"/>
        <v/>
      </c>
      <c r="AM148" s="51" t="str">
        <f t="shared" si="61"/>
        <v/>
      </c>
      <c r="AN148" s="51" t="str">
        <f t="shared" si="61"/>
        <v/>
      </c>
      <c r="AO148" s="51" t="str">
        <f t="shared" si="61"/>
        <v/>
      </c>
    </row>
    <row r="149" spans="1:41" ht="14.25" customHeight="1">
      <c r="A149" s="2" t="s">
        <v>71</v>
      </c>
      <c r="B149" s="18">
        <f>B138</f>
        <v>196.63228984373632</v>
      </c>
      <c r="C149" s="18">
        <f t="shared" ref="C149:AO149" si="62">C138-B138</f>
        <v>-9.1049966208825595</v>
      </c>
      <c r="D149" s="18">
        <f t="shared" si="62"/>
        <v>101.68695437776483</v>
      </c>
      <c r="E149" s="18">
        <f t="shared" si="62"/>
        <v>91.125987384005953</v>
      </c>
      <c r="F149" s="18">
        <f t="shared" si="62"/>
        <v>85.639353044049699</v>
      </c>
      <c r="G149" s="18">
        <f t="shared" si="62"/>
        <v>79.915495171792031</v>
      </c>
      <c r="H149" s="18">
        <f t="shared" si="62"/>
        <v>85.092381747812965</v>
      </c>
      <c r="I149" s="18">
        <f t="shared" si="62"/>
        <v>80.143369416416476</v>
      </c>
      <c r="J149" s="18">
        <f t="shared" si="62"/>
        <v>72.521041632997367</v>
      </c>
      <c r="K149" s="18">
        <f t="shared" si="62"/>
        <v>67.454953500401871</v>
      </c>
      <c r="L149" s="18">
        <f t="shared" si="62"/>
        <v>73.4170300599136</v>
      </c>
      <c r="M149" s="18">
        <f t="shared" si="62"/>
        <v>74.091419687013854</v>
      </c>
      <c r="N149" s="18">
        <f t="shared" si="62"/>
        <v>71.760888999848817</v>
      </c>
      <c r="O149" s="18">
        <f t="shared" si="62"/>
        <v>68.113834360509145</v>
      </c>
      <c r="P149" s="18">
        <f t="shared" si="62"/>
        <v>63.207021060561146</v>
      </c>
      <c r="Q149" s="18">
        <f t="shared" si="62"/>
        <v>65.058754157987096</v>
      </c>
      <c r="R149" s="18">
        <f t="shared" si="62"/>
        <v>59.810412291853027</v>
      </c>
      <c r="S149" s="18">
        <f t="shared" si="62"/>
        <v>54.719970996441816</v>
      </c>
      <c r="T149" s="18">
        <f t="shared" si="62"/>
        <v>42.712326253371657</v>
      </c>
      <c r="U149" s="18">
        <f t="shared" si="62"/>
        <v>32.517510299477635</v>
      </c>
      <c r="V149" s="18">
        <f t="shared" si="62"/>
        <v>102.9479780581114</v>
      </c>
      <c r="W149" s="18">
        <f t="shared" si="62"/>
        <v>113.02973926573463</v>
      </c>
      <c r="X149" s="18">
        <f t="shared" si="62"/>
        <v>95.233654339557461</v>
      </c>
      <c r="Y149" s="18">
        <f t="shared" si="62"/>
        <v>73.4906258592016</v>
      </c>
      <c r="Z149" s="18">
        <f t="shared" si="62"/>
        <v>47.8196350213816</v>
      </c>
      <c r="AA149" s="18">
        <f t="shared" si="62"/>
        <v>17.719950177470082</v>
      </c>
      <c r="AB149" s="18">
        <f t="shared" si="62"/>
        <v>-58.564338530217356</v>
      </c>
      <c r="AC149" s="18">
        <f t="shared" si="62"/>
        <v>-127.65123610377964</v>
      </c>
      <c r="AD149" s="18">
        <f t="shared" si="62"/>
        <v>-220.89978723150557</v>
      </c>
      <c r="AE149" s="18">
        <f t="shared" si="62"/>
        <v>-339.09595469280021</v>
      </c>
      <c r="AF149" s="18">
        <f t="shared" si="62"/>
        <v>-486.3075275116355</v>
      </c>
      <c r="AG149" s="18">
        <f t="shared" si="62"/>
        <v>-674.23873631659126</v>
      </c>
      <c r="AH149" s="18">
        <f t="shared" si="62"/>
        <v>0</v>
      </c>
      <c r="AI149" s="18">
        <f t="shared" si="62"/>
        <v>0</v>
      </c>
      <c r="AJ149" s="18">
        <f t="shared" si="62"/>
        <v>0</v>
      </c>
      <c r="AK149" s="18">
        <f t="shared" si="62"/>
        <v>0</v>
      </c>
      <c r="AL149" s="18">
        <f t="shared" si="62"/>
        <v>0</v>
      </c>
      <c r="AM149" s="18">
        <f t="shared" si="62"/>
        <v>0</v>
      </c>
      <c r="AN149" s="18">
        <f t="shared" si="62"/>
        <v>0</v>
      </c>
      <c r="AO149" s="18">
        <f t="shared" si="62"/>
        <v>0</v>
      </c>
    </row>
    <row r="150" spans="1:41" ht="14.25" customHeight="1">
      <c r="A150" s="2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</row>
    <row r="151" spans="1:41" ht="14.25" customHeight="1">
      <c r="A151" s="2" t="s">
        <v>72</v>
      </c>
      <c r="B151" s="18">
        <f t="shared" ref="B151:AO151" si="63">(B143+B144)-SUM(B145:B149)</f>
        <v>-937.11478827959445</v>
      </c>
      <c r="C151" s="18">
        <f t="shared" si="63"/>
        <v>249.64440748957551</v>
      </c>
      <c r="D151" s="18">
        <f t="shared" si="63"/>
        <v>121.39807490268674</v>
      </c>
      <c r="E151" s="18">
        <f t="shared" si="63"/>
        <v>117.87706779663597</v>
      </c>
      <c r="F151" s="18">
        <f t="shared" si="63"/>
        <v>110.35519866556382</v>
      </c>
      <c r="G151" s="18">
        <f t="shared" si="63"/>
        <v>104.03703180254809</v>
      </c>
      <c r="H151" s="18">
        <f t="shared" si="63"/>
        <v>88.3518222737369</v>
      </c>
      <c r="I151" s="18">
        <f t="shared" si="63"/>
        <v>81.906979719752854</v>
      </c>
      <c r="J151" s="18">
        <f t="shared" si="63"/>
        <v>79.491418616541608</v>
      </c>
      <c r="K151" s="18">
        <f t="shared" si="63"/>
        <v>66.292613814650878</v>
      </c>
      <c r="L151" s="18">
        <f t="shared" si="63"/>
        <v>56.05897339471278</v>
      </c>
      <c r="M151" s="18">
        <f t="shared" si="63"/>
        <v>49.624927736868528</v>
      </c>
      <c r="N151" s="18">
        <f t="shared" si="63"/>
        <v>45.376987790835955</v>
      </c>
      <c r="O151" s="18">
        <f t="shared" si="63"/>
        <v>42.304612337812443</v>
      </c>
      <c r="P151" s="18">
        <f t="shared" si="63"/>
        <v>40.290988079457861</v>
      </c>
      <c r="Q151" s="18">
        <f t="shared" si="63"/>
        <v>31.845011903115505</v>
      </c>
      <c r="R151" s="18">
        <f t="shared" si="63"/>
        <v>30.197633132840792</v>
      </c>
      <c r="S151" s="18">
        <f t="shared" si="63"/>
        <v>21.391468392423405</v>
      </c>
      <c r="T151" s="18">
        <f t="shared" si="63"/>
        <v>24.24698253227632</v>
      </c>
      <c r="U151" s="18">
        <f t="shared" si="63"/>
        <v>22.995203892400639</v>
      </c>
      <c r="V151" s="18">
        <f t="shared" si="63"/>
        <v>-56.37393885920153</v>
      </c>
      <c r="W151" s="18">
        <f t="shared" si="63"/>
        <v>-75.944610740897815</v>
      </c>
      <c r="X151" s="18">
        <f t="shared" si="63"/>
        <v>-67.906966364848699</v>
      </c>
      <c r="Y151" s="18">
        <f t="shared" si="63"/>
        <v>-56.136779267139616</v>
      </c>
      <c r="Z151" s="18">
        <f t="shared" si="63"/>
        <v>-40.923478518327272</v>
      </c>
      <c r="AA151" s="18">
        <f t="shared" si="63"/>
        <v>-46.648851740831162</v>
      </c>
      <c r="AB151" s="18">
        <f t="shared" si="63"/>
        <v>6.3602412599372542</v>
      </c>
      <c r="AC151" s="18">
        <f t="shared" si="63"/>
        <v>44.161794341169923</v>
      </c>
      <c r="AD151" s="18">
        <f t="shared" si="63"/>
        <v>98.533033874827652</v>
      </c>
      <c r="AE151" s="18">
        <f t="shared" si="63"/>
        <v>168.47371830146963</v>
      </c>
      <c r="AF151" s="18">
        <f t="shared" si="63"/>
        <v>256.75411350315096</v>
      </c>
      <c r="AG151" s="18">
        <f t="shared" si="63"/>
        <v>674.23873631659126</v>
      </c>
      <c r="AH151" s="18">
        <f t="shared" si="63"/>
        <v>0</v>
      </c>
      <c r="AI151" s="18">
        <f t="shared" si="63"/>
        <v>0</v>
      </c>
      <c r="AJ151" s="18">
        <f t="shared" si="63"/>
        <v>0</v>
      </c>
      <c r="AK151" s="18">
        <f t="shared" si="63"/>
        <v>0</v>
      </c>
      <c r="AL151" s="18">
        <f t="shared" si="63"/>
        <v>0</v>
      </c>
      <c r="AM151" s="18">
        <f t="shared" si="63"/>
        <v>0</v>
      </c>
      <c r="AN151" s="18">
        <f t="shared" si="63"/>
        <v>0</v>
      </c>
      <c r="AO151" s="18">
        <f t="shared" si="63"/>
        <v>0</v>
      </c>
    </row>
    <row r="152" spans="1:41" ht="14.25" customHeight="1">
      <c r="A152" s="2" t="s">
        <v>287</v>
      </c>
      <c r="B152" s="18">
        <f>B151*Assms!C39</f>
        <v>-262.3921407182865</v>
      </c>
      <c r="C152" s="18">
        <f>C151*Assms!C39</f>
        <v>69.900434097081146</v>
      </c>
      <c r="D152" s="18">
        <f>D151*Assms!C39</f>
        <v>33.991460972752293</v>
      </c>
      <c r="E152" s="18">
        <f>E151*Assms!C39</f>
        <v>33.005578983058072</v>
      </c>
      <c r="F152" s="18">
        <f>F151*Assms!C39</f>
        <v>30.899455626357874</v>
      </c>
      <c r="G152" s="18">
        <f>G151*Assms!C39</f>
        <v>29.130368904713468</v>
      </c>
      <c r="H152" s="18">
        <f>H151*Assms!C39</f>
        <v>24.738510236646334</v>
      </c>
      <c r="I152" s="18">
        <f>I151*Assms!C39</f>
        <v>22.933954321530802</v>
      </c>
      <c r="J152" s="18">
        <f>J151*Assms!C39</f>
        <v>22.257597212631651</v>
      </c>
      <c r="K152" s="18">
        <f>K151*Assms!C39</f>
        <v>18.561931868102249</v>
      </c>
      <c r="L152" s="18">
        <f>L151*Assms!C39</f>
        <v>15.69651255051958</v>
      </c>
      <c r="M152" s="18">
        <f>M151*Assms!C39</f>
        <v>13.894979766323189</v>
      </c>
      <c r="N152" s="18">
        <f>N151*Assms!C39</f>
        <v>12.705556581434069</v>
      </c>
      <c r="O152" s="18">
        <f>O151*Assms!C39</f>
        <v>11.845291454587485</v>
      </c>
      <c r="P152" s="18">
        <f>P151*Assms!C39</f>
        <v>11.281476662248203</v>
      </c>
      <c r="Q152" s="18">
        <f>Q151*Assms!C39</f>
        <v>8.9166033328723415</v>
      </c>
      <c r="R152" s="18">
        <f>R151*Assms!C39</f>
        <v>8.4553372771954223</v>
      </c>
      <c r="S152" s="18">
        <f>S151*Assms!C39</f>
        <v>5.989611149878554</v>
      </c>
      <c r="T152" s="18">
        <f>T151*Assms!C39</f>
        <v>6.7891551090373703</v>
      </c>
      <c r="U152" s="18">
        <f>U151*Assms!C39</f>
        <v>6.4386570898721791</v>
      </c>
      <c r="V152" s="18">
        <f>V151*Assms!C39</f>
        <v>-15.784702880576431</v>
      </c>
      <c r="W152" s="18">
        <f>W151*Assms!C39</f>
        <v>-21.26449100745139</v>
      </c>
      <c r="X152" s="18">
        <f>X151*Assms!C39</f>
        <v>-19.013950582157637</v>
      </c>
      <c r="Y152" s="18">
        <f>Y151*Assms!C39</f>
        <v>-15.718298194799093</v>
      </c>
      <c r="Z152" s="18">
        <f>Z151*Assms!C39</f>
        <v>-11.458573985131638</v>
      </c>
      <c r="AA152" s="18">
        <f>AA151*Assms!C39</f>
        <v>-13.061678487432726</v>
      </c>
      <c r="AB152" s="18">
        <f>AB151*Assms!C39</f>
        <v>1.7808675527824314</v>
      </c>
      <c r="AC152" s="18">
        <f>AC151*Assms!C39</f>
        <v>12.36530241552758</v>
      </c>
      <c r="AD152" s="18">
        <f>AD151*Assms!C39</f>
        <v>27.589249484951743</v>
      </c>
      <c r="AE152" s="18">
        <f>AE151*Assms!C39</f>
        <v>47.172641124411498</v>
      </c>
      <c r="AF152" s="18">
        <f>AF151*Assms!C39</f>
        <v>71.891151780882282</v>
      </c>
      <c r="AG152" s="18">
        <f>AG151*Assms!C39</f>
        <v>188.78684616864558</v>
      </c>
      <c r="AH152" s="18">
        <f>AH151*Assms!C39</f>
        <v>0</v>
      </c>
      <c r="AI152" s="18">
        <f>AI151*Assms!C39</f>
        <v>0</v>
      </c>
      <c r="AJ152" s="18">
        <f>AJ151*Assms!C39</f>
        <v>0</v>
      </c>
      <c r="AK152" s="18">
        <f>AK151*Assms!C39</f>
        <v>0</v>
      </c>
      <c r="AL152" s="18">
        <f>AL151*Assms!C39</f>
        <v>0</v>
      </c>
      <c r="AM152" s="18">
        <f>AM151*Assms!C39</f>
        <v>0</v>
      </c>
      <c r="AN152" s="18">
        <f>AN151*Assms!C39</f>
        <v>0</v>
      </c>
      <c r="AO152" s="18">
        <f>AO151*Assms!C39</f>
        <v>0</v>
      </c>
    </row>
    <row r="153" spans="1:41" ht="14.25" customHeight="1">
      <c r="A153" s="2" t="s">
        <v>288</v>
      </c>
      <c r="B153" s="89">
        <f>-$F$91/DACtax!$F$2*DACtax!B8</f>
        <v>-9.5099047707745648</v>
      </c>
      <c r="C153" s="89">
        <f>-$F$91/DACtax!$F$2*DACtax!C8</f>
        <v>-8.2095758668633447</v>
      </c>
      <c r="D153" s="89">
        <f>-$F$91/DACtax!$F$2*DACtax!D8</f>
        <v>-7.0887138614837459</v>
      </c>
      <c r="E153" s="89">
        <f>-$F$91/DACtax!$F$2*DACtax!E8</f>
        <v>-6.0347778645690369</v>
      </c>
      <c r="F153" s="89">
        <f>-$F$91/DACtax!$F$2*DACtax!F8</f>
        <v>-5.0440350422732143</v>
      </c>
      <c r="G153" s="89">
        <f>-$F$91/DACtax!$F$2*DACtax!G8</f>
        <v>-4.1127187064640385</v>
      </c>
      <c r="H153" s="89">
        <f>-$F$91/DACtax!$F$2*DACtax!H8</f>
        <v>-3.237285338476831</v>
      </c>
      <c r="I153" s="89">
        <f>-$F$91/DACtax!$F$2*DACtax!I8</f>
        <v>-2.414401447595004</v>
      </c>
      <c r="J153" s="89">
        <f>-$F$91/DACtax!$F$2*DACtax!J8</f>
        <v>-1.6407666371167369</v>
      </c>
      <c r="K153" s="89">
        <f>-$F$91/DACtax!$F$2*DACtax!K8</f>
        <v>-0.91352334921827472</v>
      </c>
      <c r="L153" s="89">
        <f>-$F$91/DACtax!$F$2*DACtax!L8</f>
        <v>-0.39143220836155973</v>
      </c>
      <c r="M153" s="89">
        <f>-$F$91/DACtax!$F$2*DACtax!M8</f>
        <v>0.11491393218158365</v>
      </c>
      <c r="N153" s="89">
        <f>-$F$91/DACtax!$F$2*DACtax!N8</f>
        <v>0.60609463064998303</v>
      </c>
      <c r="O153" s="89">
        <f>-$F$91/DACtax!$F$2*DACtax!O8</f>
        <v>1.08261035872666</v>
      </c>
      <c r="P153" s="89">
        <f>-$F$91/DACtax!$F$2*DACtax!P8</f>
        <v>1.5448944805396227</v>
      </c>
      <c r="Q153" s="89">
        <f>-$F$91/DACtax!$F$2*DACtax!Q8</f>
        <v>1.9703051233503577</v>
      </c>
      <c r="R153" s="89">
        <f>-$F$91/DACtax!$F$2*DACtax!R8</f>
        <v>1.7511470817200818</v>
      </c>
      <c r="S153" s="89">
        <f>-$F$91/DACtax!$F$2*DACtax!S8</f>
        <v>1.5660907026972797</v>
      </c>
      <c r="T153" s="89">
        <f>-$F$91/DACtax!$F$2*DACtax!T8</f>
        <v>1.385028702355515</v>
      </c>
      <c r="U153" s="89">
        <f>-$F$91/DACtax!$F$2*DACtax!U8</f>
        <v>1.2299077030403851</v>
      </c>
      <c r="V153" s="89">
        <f>-$F$91/DACtax!$F$2*DACtax!V8</f>
        <v>1.058054394223727</v>
      </c>
      <c r="W153" s="89">
        <f>-$F$91/DACtax!$F$2*DACtax!W8</f>
        <v>0.9127284807274062</v>
      </c>
      <c r="X153" s="89">
        <f>-$F$91/DACtax!$F$2*DACtax!X8</f>
        <v>0.79222202194430569</v>
      </c>
      <c r="Y153" s="89">
        <f>-$F$91/DACtax!$F$2*DACtax!Y8</f>
        <v>0.6948180052324715</v>
      </c>
      <c r="Z153" s="89">
        <f>-$F$91/DACtax!$F$2*DACtax!Z8</f>
        <v>0.61889654386610105</v>
      </c>
      <c r="AA153" s="89">
        <f>-$F$91/DACtax!$F$2*DACtax!AA8</f>
        <v>0.56293213915366025</v>
      </c>
      <c r="AB153" s="89">
        <f>-$F$91/DACtax!$F$2*DACtax!AB8</f>
        <v>0.49576391024264455</v>
      </c>
      <c r="AC153" s="89">
        <f>-$F$91/DACtax!$F$2*DACtax!AC8</f>
        <v>0.43792070051724924</v>
      </c>
      <c r="AD153" s="89">
        <f>-$F$91/DACtax!$F$2*DACtax!AD8</f>
        <v>0.38923538745900366</v>
      </c>
      <c r="AE153" s="89">
        <f>-$F$91/DACtax!$F$2*DACtax!AE8</f>
        <v>0.34945244177083873</v>
      </c>
      <c r="AF153" s="89">
        <f>-$F$91/DACtax!$F$2*DACtax!AF8</f>
        <v>0.30905435666985454</v>
      </c>
      <c r="AG153" s="89">
        <f>-$F$91/DACtax!$F$2*DACtax!AG8</f>
        <v>3.9475432847679639</v>
      </c>
      <c r="AH153" s="89">
        <f>-$F$91/DACtax!$F$2*DACtax!AH8</f>
        <v>3.6556149166604124</v>
      </c>
      <c r="AI153" s="89">
        <f>-$F$91/DACtax!$F$2*DACtax!AI8</f>
        <v>3.3711923188252739</v>
      </c>
      <c r="AJ153" s="89">
        <f>-$F$91/DACtax!$F$2*DACtax!AJ8</f>
        <v>3.0926808758409434</v>
      </c>
      <c r="AK153" s="89">
        <f>-$F$91/DACtax!$F$2*DACtax!AK8</f>
        <v>2.8199828022060252</v>
      </c>
      <c r="AL153" s="89">
        <f>-$F$91/DACtax!$F$2*DACtax!AL8</f>
        <v>2.5502816804003539</v>
      </c>
      <c r="AM153" s="89">
        <f>-$F$91/DACtax!$F$2*DACtax!AM8</f>
        <v>2.2835821972298196</v>
      </c>
      <c r="AN153" s="89">
        <f>-$F$91/DACtax!$F$2*DACtax!AN8</f>
        <v>2.0198929511258306</v>
      </c>
      <c r="AO153" s="89">
        <f>-$F$91/DACtax!$F$2*DACtax!AO8</f>
        <v>1.7592191233956642</v>
      </c>
    </row>
    <row r="154" spans="1:41" ht="14.25" customHeight="1" thickBot="1">
      <c r="A154" s="37" t="s">
        <v>74</v>
      </c>
      <c r="B154" s="53">
        <f>B151-B152+B153</f>
        <v>-684.23255233208249</v>
      </c>
      <c r="C154" s="53">
        <f t="shared" ref="C154:AO154" si="64">C151-C152+C153</f>
        <v>171.53439752563102</v>
      </c>
      <c r="D154" s="53">
        <f t="shared" si="64"/>
        <v>80.317900068450712</v>
      </c>
      <c r="E154" s="53">
        <f t="shared" si="64"/>
        <v>78.836710949008861</v>
      </c>
      <c r="F154" s="53">
        <f t="shared" si="64"/>
        <v>74.411707996932734</v>
      </c>
      <c r="G154" s="53">
        <f t="shared" si="64"/>
        <v>70.793944191370585</v>
      </c>
      <c r="H154" s="53">
        <f t="shared" si="64"/>
        <v>60.376026698613735</v>
      </c>
      <c r="I154" s="53">
        <f t="shared" si="64"/>
        <v>56.558623950627045</v>
      </c>
      <c r="J154" s="53">
        <f t="shared" si="64"/>
        <v>55.593054766793223</v>
      </c>
      <c r="K154" s="53">
        <f t="shared" si="64"/>
        <v>46.817158597330355</v>
      </c>
      <c r="L154" s="53">
        <f t="shared" si="64"/>
        <v>39.971028635831644</v>
      </c>
      <c r="M154" s="53">
        <f t="shared" si="64"/>
        <v>35.844861902726926</v>
      </c>
      <c r="N154" s="53">
        <f t="shared" si="64"/>
        <v>33.277525840051872</v>
      </c>
      <c r="O154" s="53">
        <f t="shared" si="64"/>
        <v>31.54193124195162</v>
      </c>
      <c r="P154" s="53">
        <f t="shared" si="64"/>
        <v>30.55440589774928</v>
      </c>
      <c r="Q154" s="53">
        <f t="shared" si="64"/>
        <v>24.898713693593521</v>
      </c>
      <c r="R154" s="53">
        <f t="shared" si="64"/>
        <v>23.493442937365451</v>
      </c>
      <c r="S154" s="53">
        <f t="shared" si="64"/>
        <v>16.96794794524213</v>
      </c>
      <c r="T154" s="53">
        <f t="shared" si="64"/>
        <v>18.842856125594466</v>
      </c>
      <c r="U154" s="53">
        <f t="shared" si="64"/>
        <v>17.786454505568845</v>
      </c>
      <c r="V154" s="53">
        <f t="shared" si="64"/>
        <v>-39.531181584401374</v>
      </c>
      <c r="W154" s="53">
        <f t="shared" si="64"/>
        <v>-53.767391252719015</v>
      </c>
      <c r="X154" s="53">
        <f t="shared" si="64"/>
        <v>-48.100793760746761</v>
      </c>
      <c r="Y154" s="53">
        <f t="shared" si="64"/>
        <v>-39.723663067108056</v>
      </c>
      <c r="Z154" s="53">
        <f t="shared" si="64"/>
        <v>-28.846007989329536</v>
      </c>
      <c r="AA154" s="53">
        <f t="shared" si="64"/>
        <v>-33.024241114244774</v>
      </c>
      <c r="AB154" s="53">
        <f t="shared" si="64"/>
        <v>5.075137617397468</v>
      </c>
      <c r="AC154" s="53">
        <f t="shared" si="64"/>
        <v>32.234412626159589</v>
      </c>
      <c r="AD154" s="53">
        <f t="shared" si="64"/>
        <v>71.333019777334911</v>
      </c>
      <c r="AE154" s="53">
        <f t="shared" si="64"/>
        <v>121.65052961882897</v>
      </c>
      <c r="AF154" s="53">
        <f t="shared" si="64"/>
        <v>185.17201607893853</v>
      </c>
      <c r="AG154" s="53">
        <f t="shared" si="64"/>
        <v>489.39943343271364</v>
      </c>
      <c r="AH154" s="53">
        <f t="shared" si="64"/>
        <v>3.6556149166604124</v>
      </c>
      <c r="AI154" s="53">
        <f t="shared" si="64"/>
        <v>3.3711923188252739</v>
      </c>
      <c r="AJ154" s="53">
        <f t="shared" si="64"/>
        <v>3.0926808758409434</v>
      </c>
      <c r="AK154" s="53">
        <f t="shared" si="64"/>
        <v>2.8199828022060252</v>
      </c>
      <c r="AL154" s="53">
        <f t="shared" si="64"/>
        <v>2.5502816804003539</v>
      </c>
      <c r="AM154" s="53">
        <f t="shared" si="64"/>
        <v>2.2835821972298196</v>
      </c>
      <c r="AN154" s="53">
        <f t="shared" si="64"/>
        <v>2.0198929511258306</v>
      </c>
      <c r="AO154" s="53">
        <f t="shared" si="64"/>
        <v>1.7592191233956642</v>
      </c>
    </row>
    <row r="155" spans="1:41" ht="14.25" customHeight="1" thickTop="1">
      <c r="A155" s="2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</row>
    <row r="156" spans="1:41" ht="14.25" customHeight="1">
      <c r="A156" s="13" t="s">
        <v>81</v>
      </c>
      <c r="B156" s="13">
        <f>Assms!$C$53*B138+(Assms!$C$54*B137)+(Assms!$C$55*B143)</f>
        <v>239.21986201496219</v>
      </c>
      <c r="C156" s="13">
        <f>Assms!$C$53*C138+(Assms!$C$54*C137)+(Assms!$C$55*C143)</f>
        <v>222.55177506018367</v>
      </c>
      <c r="D156" s="13">
        <f>Assms!$C$53*D138+(Assms!$C$54*D137)+(Assms!$C$55*D143)</f>
        <v>211.44070210196188</v>
      </c>
      <c r="E156" s="13">
        <f>Assms!$C$53*E138+(Assms!$C$54*E137)+(Assms!$C$55*E143)</f>
        <v>200.89792411208418</v>
      </c>
      <c r="F156" s="13">
        <f>Assms!$C$53*F138+(Assms!$C$54*F137)+(Assms!$C$55*F143)</f>
        <v>190.98454027698892</v>
      </c>
      <c r="G156" s="13">
        <f>Assms!$C$53*G138+(Assms!$C$54*G137)+(Assms!$C$55*G143)</f>
        <v>181.65188856324352</v>
      </c>
      <c r="H156" s="13">
        <f>Assms!$C$53*H138+(Assms!$C$54*H137)+(Assms!$C$55*H143)</f>
        <v>173.07665995778078</v>
      </c>
      <c r="I156" s="13">
        <f>Assms!$C$53*I138+(Assms!$C$54*I137)+(Assms!$C$55*I143)</f>
        <v>165.01745401387785</v>
      </c>
      <c r="J156" s="13">
        <f>Assms!$C$53*J138+(Assms!$C$54*J137)+(Assms!$C$55*J143)</f>
        <v>157.38014857763255</v>
      </c>
      <c r="K156" s="13">
        <f>Assms!$C$53*K138+(Assms!$C$54*K137)+(Assms!$C$55*K143)</f>
        <v>206.77868046453679</v>
      </c>
      <c r="L156" s="13">
        <f>Assms!$C$53*L138+(Assms!$C$54*L137)+(Assms!$C$55*L143)</f>
        <v>202.49028191594016</v>
      </c>
      <c r="M156" s="13">
        <f>Assms!$C$53*M138+(Assms!$C$54*M137)+(Assms!$C$55*M143)</f>
        <v>198.38670423735735</v>
      </c>
      <c r="N156" s="13">
        <f>Assms!$C$53*N138+(Assms!$C$54*N137)+(Assms!$C$55*N143)</f>
        <v>194.3988379559143</v>
      </c>
      <c r="O156" s="13">
        <f>Assms!$C$53*O138+(Assms!$C$54*O137)+(Assms!$C$55*O143)</f>
        <v>190.493529113828</v>
      </c>
      <c r="P156" s="13">
        <f>Assms!$C$53*P138+(Assms!$C$54*P137)+(Assms!$C$55*P143)</f>
        <v>186.64067014695974</v>
      </c>
      <c r="Q156" s="13">
        <f>Assms!$C$53*Q138+(Assms!$C$54*Q137)+(Assms!$C$55*Q143)</f>
        <v>183.78374724226998</v>
      </c>
      <c r="R156" s="13">
        <f>Assms!$C$53*R138+(Assms!$C$54*R137)+(Assms!$C$55*R143)</f>
        <v>180.91749102031503</v>
      </c>
      <c r="S156" s="13">
        <f>Assms!$C$53*S138+(Assms!$C$54*S137)+(Assms!$C$55*S143)</f>
        <v>195.98729078351244</v>
      </c>
      <c r="T156" s="13">
        <f>Assms!$C$53*T138+(Assms!$C$54*T137)+(Assms!$C$55*T143)</f>
        <v>193.34247884995406</v>
      </c>
      <c r="U156" s="13">
        <f>Assms!$C$53*U138+(Assms!$C$54*U137)+(Assms!$C$55*U143)</f>
        <v>190.55165390344413</v>
      </c>
      <c r="V156" s="13">
        <f>Assms!$C$53*V138+(Assms!$C$54*V137)+(Assms!$C$55*V143)</f>
        <v>190.83659300449426</v>
      </c>
      <c r="W156" s="13">
        <f>Assms!$C$53*W138+(Assms!$C$54*W137)+(Assms!$C$55*W143)</f>
        <v>191.32039301432167</v>
      </c>
      <c r="X156" s="13">
        <f>Assms!$C$53*X138+(Assms!$C$54*X137)+(Assms!$C$55*X143)</f>
        <v>191.44318155638177</v>
      </c>
      <c r="Y156" s="13">
        <f>Assms!$C$53*Y138+(Assms!$C$54*Y137)+(Assms!$C$55*Y143)</f>
        <v>191.12804249751693</v>
      </c>
      <c r="Z156" s="13">
        <f>Assms!$C$53*Z138+(Assms!$C$54*Z137)+(Assms!$C$55*Z143)</f>
        <v>190.29906443849345</v>
      </c>
      <c r="AA156" s="13">
        <f>Assms!$C$53*AA138+(Assms!$C$54*AA137)+(Assms!$C$55*AA143)</f>
        <v>212.96937239698431</v>
      </c>
      <c r="AB156" s="13">
        <f>Assms!$C$53*AB138+(Assms!$C$54*AB137)+(Assms!$C$55*AB143)</f>
        <v>210.60291889306461</v>
      </c>
      <c r="AC156" s="13">
        <f>Assms!$C$53*AC138+(Assms!$C$54*AC137)+(Assms!$C$55*AC143)</f>
        <v>206.83164256773259</v>
      </c>
      <c r="AD156" s="13">
        <f>Assms!$C$53*AD138+(Assms!$C$54*AD137)+(Assms!$C$55*AD143)</f>
        <v>201.16437189893151</v>
      </c>
      <c r="AE156" s="13">
        <f>Assms!$C$53*AE138+(Assms!$C$54*AE137)+(Assms!$C$55*AE143)</f>
        <v>193.09832400555663</v>
      </c>
      <c r="AF156" s="13">
        <f>Assms!$C$53*AF138+(Assms!$C$54*AF137)+(Assms!$C$55*AF143)</f>
        <v>182.4734691160476</v>
      </c>
      <c r="AG156" s="13">
        <f>Assms!$C$53*AG138+(Assms!$C$54*AG137)+(Assms!$C$55*AG143)</f>
        <v>0</v>
      </c>
      <c r="AH156" s="13">
        <f>Assms!$C$53*AH138+(Assms!$C$54*AH137)+(Assms!$C$55*AH143)</f>
        <v>0</v>
      </c>
      <c r="AI156" s="13">
        <f>Assms!$C$53*AI138+(Assms!$C$54*AI137)+(Assms!$C$55*AI143)</f>
        <v>0</v>
      </c>
      <c r="AJ156" s="13">
        <f>Assms!$C$53*AJ138+(Assms!$C$54*AJ137)+(Assms!$C$55*AJ143)</f>
        <v>0</v>
      </c>
      <c r="AK156" s="13">
        <f>Assms!$C$53*AK138+(Assms!$C$54*AK137)+(Assms!$C$55*AK143)</f>
        <v>0</v>
      </c>
      <c r="AL156" s="13">
        <f>Assms!$C$53*AL138+(Assms!$C$54*AL137)+(Assms!$C$55*AL143)</f>
        <v>0</v>
      </c>
      <c r="AM156" s="13">
        <f>Assms!$C$53*AM138+(Assms!$C$54*AM137)+(Assms!$C$55*AM143)</f>
        <v>0</v>
      </c>
      <c r="AN156" s="13">
        <f>Assms!$C$53*AN138+(Assms!$C$54*AN137)+(Assms!$C$55*AN143)</f>
        <v>0</v>
      </c>
      <c r="AO156" s="13">
        <v>0</v>
      </c>
    </row>
    <row r="157" spans="1:41" ht="14.25" customHeight="1">
      <c r="A157" s="2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</row>
    <row r="158" spans="1:41" ht="14.25" customHeight="1">
      <c r="A158" s="24" t="s">
        <v>82</v>
      </c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</row>
    <row r="159" spans="1:41" ht="14.25" customHeight="1">
      <c r="A159" s="2" t="s">
        <v>83</v>
      </c>
      <c r="B159" s="13">
        <f>B156</f>
        <v>239.21986201496219</v>
      </c>
      <c r="C159" s="13">
        <f t="shared" ref="C159:AO159" si="65">C156-B156</f>
        <v>-16.668086954778516</v>
      </c>
      <c r="D159" s="13">
        <f t="shared" si="65"/>
        <v>-11.111072958221797</v>
      </c>
      <c r="E159" s="13">
        <f t="shared" si="65"/>
        <v>-10.542777989877692</v>
      </c>
      <c r="F159" s="13">
        <f t="shared" si="65"/>
        <v>-9.9133838350952601</v>
      </c>
      <c r="G159" s="13">
        <f t="shared" si="65"/>
        <v>-9.3326517137454061</v>
      </c>
      <c r="H159" s="13">
        <f t="shared" si="65"/>
        <v>-8.5752286054627405</v>
      </c>
      <c r="I159" s="13">
        <f t="shared" si="65"/>
        <v>-8.0592059439029242</v>
      </c>
      <c r="J159" s="13">
        <f t="shared" si="65"/>
        <v>-7.637305436245299</v>
      </c>
      <c r="K159" s="13">
        <f t="shared" si="65"/>
        <v>49.398531886904237</v>
      </c>
      <c r="L159" s="13">
        <f t="shared" si="65"/>
        <v>-4.2883985485966321</v>
      </c>
      <c r="M159" s="13">
        <f t="shared" si="65"/>
        <v>-4.1035776785828091</v>
      </c>
      <c r="N159" s="13">
        <f t="shared" si="65"/>
        <v>-3.987866281443047</v>
      </c>
      <c r="O159" s="13">
        <f t="shared" si="65"/>
        <v>-3.9053088420862991</v>
      </c>
      <c r="P159" s="13">
        <f t="shared" si="65"/>
        <v>-3.8528589668682685</v>
      </c>
      <c r="Q159" s="13">
        <f t="shared" si="65"/>
        <v>-2.8569229046897533</v>
      </c>
      <c r="R159" s="13">
        <f t="shared" si="65"/>
        <v>-2.8662562219549557</v>
      </c>
      <c r="S159" s="13">
        <f t="shared" si="65"/>
        <v>15.069799763197409</v>
      </c>
      <c r="T159" s="13">
        <f t="shared" si="65"/>
        <v>-2.6448119335583726</v>
      </c>
      <c r="U159" s="13">
        <f t="shared" si="65"/>
        <v>-2.7908249465099288</v>
      </c>
      <c r="V159" s="13">
        <f t="shared" si="65"/>
        <v>0.28493910105012787</v>
      </c>
      <c r="W159" s="13">
        <f t="shared" si="65"/>
        <v>0.48380000982740512</v>
      </c>
      <c r="X159" s="13">
        <f t="shared" si="65"/>
        <v>0.12278854206010692</v>
      </c>
      <c r="Y159" s="13">
        <f t="shared" si="65"/>
        <v>-0.31513905886484395</v>
      </c>
      <c r="Z159" s="13">
        <f t="shared" si="65"/>
        <v>-0.82897805902348409</v>
      </c>
      <c r="AA159" s="13">
        <f t="shared" si="65"/>
        <v>22.670307958490866</v>
      </c>
      <c r="AB159" s="13">
        <f t="shared" si="65"/>
        <v>-2.3664535039197006</v>
      </c>
      <c r="AC159" s="13">
        <f t="shared" si="65"/>
        <v>-3.7712763253320247</v>
      </c>
      <c r="AD159" s="13">
        <f t="shared" si="65"/>
        <v>-5.6672706688010805</v>
      </c>
      <c r="AE159" s="13">
        <f t="shared" si="65"/>
        <v>-8.066047893374872</v>
      </c>
      <c r="AF159" s="13">
        <f t="shared" si="65"/>
        <v>-10.624854889509038</v>
      </c>
      <c r="AG159" s="13">
        <f t="shared" si="65"/>
        <v>-182.4734691160476</v>
      </c>
      <c r="AH159" s="13">
        <f t="shared" si="65"/>
        <v>0</v>
      </c>
      <c r="AI159" s="13">
        <f t="shared" si="65"/>
        <v>0</v>
      </c>
      <c r="AJ159" s="13">
        <f t="shared" si="65"/>
        <v>0</v>
      </c>
      <c r="AK159" s="13">
        <f t="shared" si="65"/>
        <v>0</v>
      </c>
      <c r="AL159" s="13">
        <f t="shared" si="65"/>
        <v>0</v>
      </c>
      <c r="AM159" s="13">
        <f t="shared" si="65"/>
        <v>0</v>
      </c>
      <c r="AN159" s="13">
        <f t="shared" si="65"/>
        <v>0</v>
      </c>
      <c r="AO159" s="13">
        <f t="shared" si="65"/>
        <v>0</v>
      </c>
    </row>
    <row r="160" spans="1:41" ht="14.25" customHeight="1">
      <c r="A160" s="2" t="s">
        <v>84</v>
      </c>
      <c r="B160" s="13">
        <f>B156*Assms!C38</f>
        <v>14.353191720897732</v>
      </c>
      <c r="C160" s="13">
        <f>C156*Assms!C38</f>
        <v>13.35310650361102</v>
      </c>
      <c r="D160" s="13">
        <f>D156*Assms!C38</f>
        <v>12.686442126117711</v>
      </c>
      <c r="E160" s="13">
        <f>E156*Assms!C38</f>
        <v>12.053875446725051</v>
      </c>
      <c r="F160" s="13">
        <f>F156*Assms!C38</f>
        <v>11.459072416619335</v>
      </c>
      <c r="G160" s="13">
        <f>G156*Assms!C38</f>
        <v>10.899113313794611</v>
      </c>
      <c r="H160" s="13">
        <f>H156*Assms!C38</f>
        <v>10.384599597466845</v>
      </c>
      <c r="I160" s="13">
        <f>I156*Assms!C38</f>
        <v>9.9010472408326713</v>
      </c>
      <c r="J160" s="13">
        <f>J156*Assms!C38</f>
        <v>9.4428089146579524</v>
      </c>
      <c r="K160" s="13">
        <f>K156*Assms!C38</f>
        <v>12.406720827872206</v>
      </c>
      <c r="L160" s="13">
        <f>L156*Assms!C38</f>
        <v>12.14941691495641</v>
      </c>
      <c r="M160" s="13">
        <f>M156*Assms!C38</f>
        <v>11.903202254241441</v>
      </c>
      <c r="N160" s="13">
        <f>N156*Assms!C38</f>
        <v>11.663930277354858</v>
      </c>
      <c r="O160" s="13">
        <f>O156*Assms!C38</f>
        <v>11.42961174682968</v>
      </c>
      <c r="P160" s="13">
        <f>P156*Assms!C38</f>
        <v>11.198440208817583</v>
      </c>
      <c r="Q160" s="13">
        <f>Q156*Assms!C38</f>
        <v>11.027024834536199</v>
      </c>
      <c r="R160" s="13">
        <f>R156*Assms!C38</f>
        <v>10.855049461218901</v>
      </c>
      <c r="S160" s="13">
        <f>S156*Assms!C38</f>
        <v>11.759237447010745</v>
      </c>
      <c r="T160" s="13">
        <f>T156*Assms!C38</f>
        <v>11.600548730997243</v>
      </c>
      <c r="U160" s="13">
        <f>U156*Assms!C38</f>
        <v>11.433099234206647</v>
      </c>
      <c r="V160" s="13">
        <f>V156*Assms!C38</f>
        <v>11.450195580269655</v>
      </c>
      <c r="W160" s="13">
        <f>W156*Assms!C38</f>
        <v>11.4792235808593</v>
      </c>
      <c r="X160" s="13">
        <f>X156*Assms!C38</f>
        <v>11.486590893382907</v>
      </c>
      <c r="Y160" s="13">
        <f>Y156*Assms!C38</f>
        <v>11.467682549851016</v>
      </c>
      <c r="Z160" s="13">
        <f>Z156*Assms!C38</f>
        <v>11.417943866309606</v>
      </c>
      <c r="AA160" s="13">
        <f>AA156*Assms!C38</f>
        <v>12.778162343819059</v>
      </c>
      <c r="AB160" s="13">
        <f>AB156*Assms!C38</f>
        <v>12.636175133583876</v>
      </c>
      <c r="AC160" s="13">
        <f>AC156*Assms!C38</f>
        <v>12.409898554063954</v>
      </c>
      <c r="AD160" s="13">
        <f>AD156*Assms!C38</f>
        <v>12.069862313935889</v>
      </c>
      <c r="AE160" s="13">
        <f>AE156*Assms!C38</f>
        <v>11.585899440333398</v>
      </c>
      <c r="AF160" s="13">
        <f>AF156*Assms!C38</f>
        <v>10.948408146962855</v>
      </c>
      <c r="AG160" s="13">
        <f>AG156*Assms!C38</f>
        <v>0</v>
      </c>
      <c r="AH160" s="13">
        <f>AH156*Assms!C38</f>
        <v>0</v>
      </c>
      <c r="AI160" s="13">
        <f>AI156*Assms!C38</f>
        <v>0</v>
      </c>
      <c r="AJ160" s="13">
        <f>AJ156*Assms!C38</f>
        <v>0</v>
      </c>
      <c r="AK160" s="13">
        <f>AK156*Assms!C38</f>
        <v>0</v>
      </c>
      <c r="AL160" s="13">
        <f>AL156*Assms!C38</f>
        <v>0</v>
      </c>
      <c r="AM160" s="13">
        <f>AM156*Assms!C38</f>
        <v>0</v>
      </c>
      <c r="AN160" s="13">
        <f>AN156*Assms!C38</f>
        <v>0</v>
      </c>
      <c r="AO160" s="13">
        <f>AO156*Assms!C38</f>
        <v>0</v>
      </c>
    </row>
    <row r="161" spans="1:41" ht="14.25" customHeight="1">
      <c r="A161" s="2" t="s">
        <v>85</v>
      </c>
      <c r="B161" s="13">
        <f>B160*Assms!C39</f>
        <v>4.018893681851365</v>
      </c>
      <c r="C161" s="13">
        <f>C160*Assms!C39</f>
        <v>3.738869821011086</v>
      </c>
      <c r="D161" s="13">
        <f>D160*Assms!C39</f>
        <v>3.5522037953129595</v>
      </c>
      <c r="E161" s="13">
        <f>E160*Assms!C39</f>
        <v>3.3750851250830145</v>
      </c>
      <c r="F161" s="13">
        <f>F160*Assms!C39</f>
        <v>3.2085402766534141</v>
      </c>
      <c r="G161" s="13">
        <f>G160*Assms!C39</f>
        <v>3.0517517278624915</v>
      </c>
      <c r="H161" s="13">
        <f>H160*Assms!C39</f>
        <v>2.907687887290717</v>
      </c>
      <c r="I161" s="13">
        <f>I160*Assms!C39</f>
        <v>2.7722932274331482</v>
      </c>
      <c r="J161" s="13">
        <f>J160*Assms!C39</f>
        <v>2.643986496104227</v>
      </c>
      <c r="K161" s="13">
        <f>K160*Assms!C39</f>
        <v>3.4738818318042179</v>
      </c>
      <c r="L161" s="13">
        <f>L160*Assms!C39</f>
        <v>3.401836736187795</v>
      </c>
      <c r="M161" s="13">
        <f>M160*Assms!C39</f>
        <v>3.3328966311876038</v>
      </c>
      <c r="N161" s="13">
        <f>N160*Assms!C39</f>
        <v>3.2659004776593603</v>
      </c>
      <c r="O161" s="13">
        <f>O160*Assms!C39</f>
        <v>3.200291289112311</v>
      </c>
      <c r="P161" s="13">
        <f>P160*Assms!C39</f>
        <v>3.1355632584689235</v>
      </c>
      <c r="Q161" s="13">
        <f>Q160*Assms!C39</f>
        <v>3.087566953670136</v>
      </c>
      <c r="R161" s="13">
        <f>R160*Assms!C39</f>
        <v>3.0394138491412925</v>
      </c>
      <c r="S161" s="13">
        <f>S160*Assms!C39</f>
        <v>3.2925864851630089</v>
      </c>
      <c r="T161" s="13">
        <f>T160*Assms!C39</f>
        <v>3.2481536446792285</v>
      </c>
      <c r="U161" s="13">
        <f>U160*Assms!C39</f>
        <v>3.2012677855778615</v>
      </c>
      <c r="V161" s="13">
        <f>V160*Assms!C39</f>
        <v>3.2060547624755036</v>
      </c>
      <c r="W161" s="13">
        <f>W160*Assms!C39</f>
        <v>3.2141826026406042</v>
      </c>
      <c r="X161" s="13">
        <f>X160*Assms!C39</f>
        <v>3.2162454501472144</v>
      </c>
      <c r="Y161" s="13">
        <f>Y160*Assms!C39</f>
        <v>3.2109511139582847</v>
      </c>
      <c r="Z161" s="13">
        <f>Z160*Assms!C39</f>
        <v>3.1970242825666899</v>
      </c>
      <c r="AA161" s="13">
        <f>AA160*Assms!C39</f>
        <v>3.5778854562693367</v>
      </c>
      <c r="AB161" s="13">
        <f>AB160*Assms!C39</f>
        <v>3.5381290374034857</v>
      </c>
      <c r="AC161" s="13">
        <f>AC160*Assms!C39</f>
        <v>3.4747715951379075</v>
      </c>
      <c r="AD161" s="13">
        <f>AD160*Assms!C39</f>
        <v>3.3795614479020495</v>
      </c>
      <c r="AE161" s="13">
        <f>AE160*Assms!C39</f>
        <v>3.2440518432933518</v>
      </c>
      <c r="AF161" s="13">
        <f>AF160*Assms!C39</f>
        <v>3.0655542811495997</v>
      </c>
      <c r="AG161" s="13">
        <f>AG160*Assms!C39</f>
        <v>0</v>
      </c>
      <c r="AH161" s="13">
        <f>AH160*Assms!C39</f>
        <v>0</v>
      </c>
      <c r="AI161" s="13">
        <f>AI160*Assms!C39</f>
        <v>0</v>
      </c>
      <c r="AJ161" s="13">
        <f>AJ160*Assms!C39</f>
        <v>0</v>
      </c>
      <c r="AK161" s="13">
        <f>AK160*Assms!C39</f>
        <v>0</v>
      </c>
      <c r="AL161" s="13">
        <f>AL160*Assms!C39</f>
        <v>0</v>
      </c>
      <c r="AM161" s="13">
        <f>AM160*Assms!C39</f>
        <v>0</v>
      </c>
      <c r="AN161" s="13">
        <f>AN160*Assms!C39</f>
        <v>0</v>
      </c>
      <c r="AO161" s="13">
        <f>AO160*Assms!C39</f>
        <v>0</v>
      </c>
    </row>
    <row r="162" spans="1:41" ht="14.25" customHeight="1" thickBot="1">
      <c r="A162" s="37" t="s">
        <v>86</v>
      </c>
      <c r="B162" s="53">
        <f t="shared" ref="B162:AO162" si="66">B154-B159+B160-B161</f>
        <v>-913.11811630799832</v>
      </c>
      <c r="C162" s="53">
        <f t="shared" si="66"/>
        <v>197.81672116300948</v>
      </c>
      <c r="D162" s="53">
        <f t="shared" si="66"/>
        <v>100.56321135747726</v>
      </c>
      <c r="E162" s="53">
        <f t="shared" si="66"/>
        <v>98.058279260528593</v>
      </c>
      <c r="F162" s="53">
        <f t="shared" si="66"/>
        <v>92.57562397199392</v>
      </c>
      <c r="G162" s="53">
        <f t="shared" si="66"/>
        <v>87.973957491048111</v>
      </c>
      <c r="H162" s="53">
        <f t="shared" si="66"/>
        <v>76.428167014252608</v>
      </c>
      <c r="I162" s="53">
        <f t="shared" si="66"/>
        <v>71.746583907929477</v>
      </c>
      <c r="J162" s="53">
        <f t="shared" si="66"/>
        <v>70.029182621592241</v>
      </c>
      <c r="K162" s="53">
        <f t="shared" si="66"/>
        <v>6.351465706494106</v>
      </c>
      <c r="L162" s="53">
        <f t="shared" si="66"/>
        <v>53.007007363196891</v>
      </c>
      <c r="M162" s="53">
        <f t="shared" si="66"/>
        <v>48.518745204363576</v>
      </c>
      <c r="N162" s="53">
        <f t="shared" si="66"/>
        <v>45.66342192119042</v>
      </c>
      <c r="O162" s="53">
        <f t="shared" si="66"/>
        <v>43.676560541755279</v>
      </c>
      <c r="P162" s="53">
        <f t="shared" si="66"/>
        <v>42.470141814966212</v>
      </c>
      <c r="Q162" s="53">
        <f t="shared" si="66"/>
        <v>35.69509447914934</v>
      </c>
      <c r="R162" s="53">
        <f t="shared" si="66"/>
        <v>34.17533477139802</v>
      </c>
      <c r="S162" s="53">
        <f t="shared" si="66"/>
        <v>10.364799143892458</v>
      </c>
      <c r="T162" s="53">
        <f t="shared" si="66"/>
        <v>29.840063145470857</v>
      </c>
      <c r="U162" s="53">
        <f t="shared" si="66"/>
        <v>28.809110900707559</v>
      </c>
      <c r="V162" s="53">
        <f t="shared" si="66"/>
        <v>-31.571979867657348</v>
      </c>
      <c r="W162" s="53">
        <f t="shared" si="66"/>
        <v>-45.986150284327728</v>
      </c>
      <c r="X162" s="53">
        <f t="shared" si="66"/>
        <v>-39.953236859571177</v>
      </c>
      <c r="Y162" s="53">
        <f t="shared" si="66"/>
        <v>-31.15179257235048</v>
      </c>
      <c r="Z162" s="53">
        <f t="shared" si="66"/>
        <v>-19.796110346563136</v>
      </c>
      <c r="AA162" s="53">
        <f t="shared" si="66"/>
        <v>-46.494272185185913</v>
      </c>
      <c r="AB162" s="53">
        <f t="shared" si="66"/>
        <v>16.539637217497557</v>
      </c>
      <c r="AC162" s="53">
        <f t="shared" si="66"/>
        <v>44.940815910417655</v>
      </c>
      <c r="AD162" s="53">
        <f t="shared" si="66"/>
        <v>85.690591312169829</v>
      </c>
      <c r="AE162" s="53">
        <f t="shared" si="66"/>
        <v>138.0584251092439</v>
      </c>
      <c r="AF162" s="53">
        <f t="shared" si="66"/>
        <v>203.67972483426084</v>
      </c>
      <c r="AG162" s="53">
        <f t="shared" si="66"/>
        <v>671.8729025487612</v>
      </c>
      <c r="AH162" s="53">
        <f t="shared" si="66"/>
        <v>3.6556149166604124</v>
      </c>
      <c r="AI162" s="53">
        <f t="shared" si="66"/>
        <v>3.3711923188252739</v>
      </c>
      <c r="AJ162" s="53">
        <f t="shared" si="66"/>
        <v>3.0926808758409434</v>
      </c>
      <c r="AK162" s="53">
        <f t="shared" si="66"/>
        <v>2.8199828022060252</v>
      </c>
      <c r="AL162" s="53">
        <f t="shared" si="66"/>
        <v>2.5502816804003539</v>
      </c>
      <c r="AM162" s="53">
        <f t="shared" si="66"/>
        <v>2.2835821972298196</v>
      </c>
      <c r="AN162" s="53">
        <f t="shared" si="66"/>
        <v>2.0198929511258306</v>
      </c>
      <c r="AO162" s="53">
        <f t="shared" si="66"/>
        <v>1.7592191233956642</v>
      </c>
    </row>
    <row r="163" spans="1:41" ht="14.25" customHeight="1" thickTop="1"/>
    <row r="164" spans="1:41" ht="14.25" customHeight="1">
      <c r="A164" s="2" t="s">
        <v>75</v>
      </c>
      <c r="B164" s="18">
        <f>B154</f>
        <v>-684.23255233208249</v>
      </c>
      <c r="C164" s="18">
        <f t="shared" ref="C164:AO164" si="67">C154+B164</f>
        <v>-512.6981548064515</v>
      </c>
      <c r="D164" s="18">
        <f t="shared" si="67"/>
        <v>-432.38025473800076</v>
      </c>
      <c r="E164" s="18">
        <f t="shared" si="67"/>
        <v>-353.54354378899188</v>
      </c>
      <c r="F164" s="18">
        <f t="shared" si="67"/>
        <v>-279.13183579205918</v>
      </c>
      <c r="G164" s="18">
        <f t="shared" si="67"/>
        <v>-208.33789160068858</v>
      </c>
      <c r="H164" s="18">
        <f t="shared" si="67"/>
        <v>-147.96186490207484</v>
      </c>
      <c r="I164" s="18">
        <f t="shared" si="67"/>
        <v>-91.403240951447799</v>
      </c>
      <c r="J164" s="18">
        <f t="shared" si="67"/>
        <v>-35.810186184654576</v>
      </c>
      <c r="K164" s="18">
        <f t="shared" si="67"/>
        <v>11.006972412675779</v>
      </c>
      <c r="L164" s="18">
        <f t="shared" si="67"/>
        <v>50.978001048507423</v>
      </c>
      <c r="M164" s="18">
        <f t="shared" si="67"/>
        <v>86.822862951234356</v>
      </c>
      <c r="N164" s="18">
        <f t="shared" si="67"/>
        <v>120.10038879128624</v>
      </c>
      <c r="O164" s="18">
        <f t="shared" si="67"/>
        <v>151.64232003323787</v>
      </c>
      <c r="P164" s="18">
        <f t="shared" si="67"/>
        <v>182.19672593098716</v>
      </c>
      <c r="Q164" s="18">
        <f t="shared" si="67"/>
        <v>207.09543962458068</v>
      </c>
      <c r="R164" s="18">
        <f t="shared" si="67"/>
        <v>230.58888256194612</v>
      </c>
      <c r="S164" s="18">
        <f t="shared" si="67"/>
        <v>247.55683050718824</v>
      </c>
      <c r="T164" s="18">
        <f t="shared" si="67"/>
        <v>266.39968663278273</v>
      </c>
      <c r="U164" s="18">
        <f t="shared" si="67"/>
        <v>284.18614113835156</v>
      </c>
      <c r="V164" s="18">
        <f t="shared" si="67"/>
        <v>244.65495955395019</v>
      </c>
      <c r="W164" s="18">
        <f t="shared" si="67"/>
        <v>190.88756830123117</v>
      </c>
      <c r="X164" s="18">
        <f t="shared" si="67"/>
        <v>142.7867745404844</v>
      </c>
      <c r="Y164" s="18">
        <f t="shared" si="67"/>
        <v>103.06311147337635</v>
      </c>
      <c r="Z164" s="18">
        <f t="shared" si="67"/>
        <v>74.217103484046817</v>
      </c>
      <c r="AA164" s="18">
        <f t="shared" si="67"/>
        <v>41.192862369802043</v>
      </c>
      <c r="AB164" s="18">
        <f t="shared" si="67"/>
        <v>46.267999987199509</v>
      </c>
      <c r="AC164" s="18">
        <f t="shared" si="67"/>
        <v>78.502412613359098</v>
      </c>
      <c r="AD164" s="18">
        <f t="shared" si="67"/>
        <v>149.835432390694</v>
      </c>
      <c r="AE164" s="18">
        <f t="shared" si="67"/>
        <v>271.48596200952295</v>
      </c>
      <c r="AF164" s="18">
        <f t="shared" si="67"/>
        <v>456.6579780884615</v>
      </c>
      <c r="AG164" s="18">
        <f t="shared" si="67"/>
        <v>946.05741152117514</v>
      </c>
      <c r="AH164" s="18">
        <f t="shared" si="67"/>
        <v>949.71302643783554</v>
      </c>
      <c r="AI164" s="18">
        <f t="shared" si="67"/>
        <v>953.08421875666079</v>
      </c>
      <c r="AJ164" s="18">
        <f t="shared" si="67"/>
        <v>956.17689963250177</v>
      </c>
      <c r="AK164" s="18">
        <f t="shared" si="67"/>
        <v>958.9968824347078</v>
      </c>
      <c r="AL164" s="18">
        <f t="shared" si="67"/>
        <v>961.5471641151081</v>
      </c>
      <c r="AM164" s="18">
        <f t="shared" si="67"/>
        <v>963.83074631233796</v>
      </c>
      <c r="AN164" s="18">
        <f t="shared" si="67"/>
        <v>965.85063926346379</v>
      </c>
      <c r="AO164" s="18">
        <f t="shared" si="67"/>
        <v>967.6098583868594</v>
      </c>
    </row>
    <row r="165" spans="1:41" ht="14.25" customHeight="1">
      <c r="A165" s="2" t="s">
        <v>76</v>
      </c>
      <c r="B165" s="18">
        <f t="shared" ref="B165:AO165" si="68">IF(B164&lt;0,B$142,0)</f>
        <v>1</v>
      </c>
      <c r="C165" s="18">
        <f t="shared" si="68"/>
        <v>2</v>
      </c>
      <c r="D165" s="18">
        <f t="shared" si="68"/>
        <v>3</v>
      </c>
      <c r="E165" s="18">
        <f t="shared" si="68"/>
        <v>4</v>
      </c>
      <c r="F165" s="18">
        <f t="shared" si="68"/>
        <v>5</v>
      </c>
      <c r="G165" s="18">
        <f t="shared" si="68"/>
        <v>6</v>
      </c>
      <c r="H165" s="18">
        <f t="shared" si="68"/>
        <v>7</v>
      </c>
      <c r="I165" s="18">
        <f t="shared" si="68"/>
        <v>8</v>
      </c>
      <c r="J165" s="18">
        <f t="shared" si="68"/>
        <v>9</v>
      </c>
      <c r="K165" s="18">
        <f t="shared" si="68"/>
        <v>0</v>
      </c>
      <c r="L165" s="18">
        <f t="shared" si="68"/>
        <v>0</v>
      </c>
      <c r="M165" s="18">
        <f t="shared" si="68"/>
        <v>0</v>
      </c>
      <c r="N165" s="18">
        <f t="shared" si="68"/>
        <v>0</v>
      </c>
      <c r="O165" s="18">
        <f t="shared" si="68"/>
        <v>0</v>
      </c>
      <c r="P165" s="18">
        <f t="shared" si="68"/>
        <v>0</v>
      </c>
      <c r="Q165" s="18">
        <f t="shared" si="68"/>
        <v>0</v>
      </c>
      <c r="R165" s="18">
        <f t="shared" si="68"/>
        <v>0</v>
      </c>
      <c r="S165" s="18">
        <f t="shared" si="68"/>
        <v>0</v>
      </c>
      <c r="T165" s="18">
        <f t="shared" si="68"/>
        <v>0</v>
      </c>
      <c r="U165" s="18">
        <f t="shared" si="68"/>
        <v>0</v>
      </c>
      <c r="V165" s="18">
        <f t="shared" si="68"/>
        <v>0</v>
      </c>
      <c r="W165" s="18">
        <f t="shared" si="68"/>
        <v>0</v>
      </c>
      <c r="X165" s="18">
        <f t="shared" si="68"/>
        <v>0</v>
      </c>
      <c r="Y165" s="18">
        <f t="shared" si="68"/>
        <v>0</v>
      </c>
      <c r="Z165" s="18">
        <f t="shared" si="68"/>
        <v>0</v>
      </c>
      <c r="AA165" s="18">
        <f t="shared" si="68"/>
        <v>0</v>
      </c>
      <c r="AB165" s="18">
        <f t="shared" si="68"/>
        <v>0</v>
      </c>
      <c r="AC165" s="18">
        <f t="shared" si="68"/>
        <v>0</v>
      </c>
      <c r="AD165" s="18">
        <f t="shared" si="68"/>
        <v>0</v>
      </c>
      <c r="AE165" s="18">
        <f t="shared" si="68"/>
        <v>0</v>
      </c>
      <c r="AF165" s="18">
        <f t="shared" si="68"/>
        <v>0</v>
      </c>
      <c r="AG165" s="18">
        <f t="shared" si="68"/>
        <v>0</v>
      </c>
      <c r="AH165" s="18">
        <f t="shared" si="68"/>
        <v>0</v>
      </c>
      <c r="AI165" s="18">
        <f t="shared" si="68"/>
        <v>0</v>
      </c>
      <c r="AJ165" s="18">
        <f t="shared" si="68"/>
        <v>0</v>
      </c>
      <c r="AK165" s="18">
        <f t="shared" si="68"/>
        <v>0</v>
      </c>
      <c r="AL165" s="18">
        <f t="shared" si="68"/>
        <v>0</v>
      </c>
      <c r="AM165" s="18">
        <f t="shared" si="68"/>
        <v>0</v>
      </c>
      <c r="AN165" s="18">
        <f t="shared" si="68"/>
        <v>0</v>
      </c>
      <c r="AO165" s="18">
        <f t="shared" si="68"/>
        <v>0</v>
      </c>
    </row>
    <row r="166" spans="1:41" ht="14.25" customHeight="1">
      <c r="A166" s="114" t="s">
        <v>170</v>
      </c>
      <c r="B166" s="91">
        <f>B164/SUM($B$143:B143)</f>
        <v>-1.5512304469772489</v>
      </c>
      <c r="C166" s="96">
        <f>C164/SUM($B$143:C143)</f>
        <v>-0.60227137617417192</v>
      </c>
      <c r="D166" s="96">
        <f>D164/SUM($B$143:D143)</f>
        <v>-0.34959141247972902</v>
      </c>
      <c r="E166" s="96">
        <f>E164/SUM($B$143:E143)</f>
        <v>-0.22107848517111447</v>
      </c>
      <c r="F166" s="96">
        <f>F164/SUM($B$143:F143)</f>
        <v>-0.14390154345210598</v>
      </c>
      <c r="G166" s="96">
        <f>G164/SUM($B$143:G143)</f>
        <v>-9.2192462913086068E-2</v>
      </c>
      <c r="H166" s="96">
        <f>H164/SUM($B$143:H143)</f>
        <v>-5.7783575273989175E-2</v>
      </c>
      <c r="I166" s="96">
        <f>I164/SUM($B$143:I143)</f>
        <v>-3.2146718444880332E-2</v>
      </c>
      <c r="J166" s="96">
        <f>J164/SUM($B$143:J143)</f>
        <v>-1.1518338558749385E-2</v>
      </c>
      <c r="K166" s="96">
        <f>K164/SUM($B$143:K143)</f>
        <v>3.2772428801991506E-3</v>
      </c>
      <c r="L166" s="96">
        <f>L164/SUM($B$143:L143)</f>
        <v>1.4157920446061617E-2</v>
      </c>
      <c r="M166" s="96">
        <f>M164/SUM($B$143:M143)</f>
        <v>2.263732762046973E-2</v>
      </c>
      <c r="N166" s="96">
        <f>N164/SUM($B$143:N143)</f>
        <v>2.9559788029235021E-2</v>
      </c>
      <c r="O166" s="96">
        <f>O164/SUM($B$143:O143)</f>
        <v>3.5400542909166152E-2</v>
      </c>
      <c r="P166" s="96">
        <f>P164/SUM($B$143:P143)</f>
        <v>4.0510356934996945E-2</v>
      </c>
      <c r="Q166" s="96">
        <f>Q164/SUM($B$143:Q143)</f>
        <v>4.4006839576133938E-2</v>
      </c>
      <c r="R166" s="96">
        <f>R164/SUM($B$143:R143)</f>
        <v>4.6971845206655462E-2</v>
      </c>
      <c r="S166" s="96">
        <f>S164/SUM($B$143:S143)</f>
        <v>4.8474313337503919E-2</v>
      </c>
      <c r="T166" s="96">
        <f>T164/SUM($B$143:T143)</f>
        <v>5.0257085541951824E-2</v>
      </c>
      <c r="U166" s="96">
        <f>U164/SUM($B$143:U143)</f>
        <v>5.1759951037711791E-2</v>
      </c>
      <c r="V166" s="96">
        <f>V164/SUM($B$143:V143)</f>
        <v>4.3087440500349607E-2</v>
      </c>
      <c r="W166" s="96">
        <f>W164/SUM($B$143:W143)</f>
        <v>3.2554363399210903E-2</v>
      </c>
      <c r="X166" s="96">
        <f>X164/SUM($B$143:X143)</f>
        <v>2.3612388705934892E-2</v>
      </c>
      <c r="Y166" s="96">
        <f>Y164/SUM($B$143:Y143)</f>
        <v>1.6547093979668241E-2</v>
      </c>
      <c r="Z166" s="96">
        <f>Z164/SUM($B$143:Z143)</f>
        <v>1.1582427733545515E-2</v>
      </c>
      <c r="AA166" s="96">
        <f>AA164/SUM($B$143:AA143)</f>
        <v>6.2556569345447888E-3</v>
      </c>
      <c r="AB166" s="96">
        <f>AB164/SUM($B$143:AB143)</f>
        <v>6.8435163419326038E-3</v>
      </c>
      <c r="AC166" s="96">
        <f>AC164/SUM($B$143:AC143)</f>
        <v>1.1318809923894647E-2</v>
      </c>
      <c r="AD166" s="96">
        <f>AD164/SUM($B$143:AD143)</f>
        <v>2.1076791566264984E-2</v>
      </c>
      <c r="AE166" s="96">
        <f>AE164/SUM($B$143:AE143)</f>
        <v>3.7285999703158997E-2</v>
      </c>
      <c r="AF166" s="96">
        <f>AF164/SUM($B$143:AF143)</f>
        <v>6.1276480571810191E-2</v>
      </c>
      <c r="AG166" s="96">
        <f>AG164/SUM($B$143:AG143)</f>
        <v>0.12694636112470253</v>
      </c>
      <c r="AH166" s="96">
        <f>AH164/SUM($B$143:AH143)</f>
        <v>0.12743688844967432</v>
      </c>
      <c r="AI166" s="96">
        <f>AI164/SUM($B$143:AI143)</f>
        <v>0.12788925063437334</v>
      </c>
      <c r="AJ166" s="96">
        <f>AJ164/SUM($B$143:AJ143)</f>
        <v>0.12830424086490985</v>
      </c>
      <c r="AK166" s="96">
        <f>AK164/SUM($B$143:AK143)</f>
        <v>0.12868263920608314</v>
      </c>
      <c r="AL166" s="96">
        <f>AL164/SUM($B$143:AL143)</f>
        <v>0.12902484780275725</v>
      </c>
      <c r="AM166" s="96">
        <f>AM164/SUM($B$143:AM143)</f>
        <v>0.12933126942869363</v>
      </c>
      <c r="AN166" s="96">
        <f>AN164/SUM($B$143:AN143)</f>
        <v>0.12960230801143099</v>
      </c>
      <c r="AO166" s="96">
        <f>AO164/SUM($B$143:AO143)</f>
        <v>0.12983836817375979</v>
      </c>
    </row>
    <row r="167" spans="1:41" ht="14.25" customHeight="1">
      <c r="A167" s="2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</row>
    <row r="168" spans="1:41" ht="14.25" customHeight="1">
      <c r="A168" s="2" t="s">
        <v>77</v>
      </c>
      <c r="B168" s="18">
        <f t="shared" ref="B168:AO168" si="69">B138</f>
        <v>196.63228984373632</v>
      </c>
      <c r="C168" s="18">
        <f t="shared" si="69"/>
        <v>187.52729322285376</v>
      </c>
      <c r="D168" s="18">
        <f t="shared" si="69"/>
        <v>289.21424760061859</v>
      </c>
      <c r="E168" s="18">
        <f t="shared" si="69"/>
        <v>380.34023498462454</v>
      </c>
      <c r="F168" s="18">
        <f t="shared" si="69"/>
        <v>465.97958802867424</v>
      </c>
      <c r="G168" s="18">
        <f t="shared" si="69"/>
        <v>545.89508320046627</v>
      </c>
      <c r="H168" s="18">
        <f t="shared" si="69"/>
        <v>630.98746494827924</v>
      </c>
      <c r="I168" s="18">
        <f t="shared" si="69"/>
        <v>711.13083436469572</v>
      </c>
      <c r="J168" s="18">
        <f t="shared" si="69"/>
        <v>783.65187599769308</v>
      </c>
      <c r="K168" s="18">
        <f t="shared" si="69"/>
        <v>851.10682949809495</v>
      </c>
      <c r="L168" s="18">
        <f t="shared" si="69"/>
        <v>924.52385955800855</v>
      </c>
      <c r="M168" s="18">
        <f t="shared" si="69"/>
        <v>998.61527924502241</v>
      </c>
      <c r="N168" s="18">
        <f t="shared" si="69"/>
        <v>1070.3761682448712</v>
      </c>
      <c r="O168" s="18">
        <f t="shared" si="69"/>
        <v>1138.4900026053804</v>
      </c>
      <c r="P168" s="18">
        <f t="shared" si="69"/>
        <v>1201.6970236659415</v>
      </c>
      <c r="Q168" s="18">
        <f t="shared" si="69"/>
        <v>1266.7557778239286</v>
      </c>
      <c r="R168" s="18">
        <f t="shared" si="69"/>
        <v>1326.5661901157816</v>
      </c>
      <c r="S168" s="18">
        <f t="shared" si="69"/>
        <v>1381.2861611122235</v>
      </c>
      <c r="T168" s="18">
        <f t="shared" si="69"/>
        <v>1423.9984873655951</v>
      </c>
      <c r="U168" s="18">
        <f t="shared" si="69"/>
        <v>1456.5159976650727</v>
      </c>
      <c r="V168" s="18">
        <f t="shared" si="69"/>
        <v>1559.4639757231841</v>
      </c>
      <c r="W168" s="18">
        <f t="shared" si="69"/>
        <v>1672.4937149889188</v>
      </c>
      <c r="X168" s="18">
        <f t="shared" si="69"/>
        <v>1767.7273693284762</v>
      </c>
      <c r="Y168" s="18">
        <f t="shared" si="69"/>
        <v>1841.2179951876778</v>
      </c>
      <c r="Z168" s="18">
        <f t="shared" si="69"/>
        <v>1889.0376302090594</v>
      </c>
      <c r="AA168" s="18">
        <f t="shared" si="69"/>
        <v>1906.7575803865295</v>
      </c>
      <c r="AB168" s="18">
        <f t="shared" si="69"/>
        <v>1848.1932418563122</v>
      </c>
      <c r="AC168" s="18">
        <f t="shared" si="69"/>
        <v>1720.5420057525325</v>
      </c>
      <c r="AD168" s="18">
        <f t="shared" si="69"/>
        <v>1499.642218521027</v>
      </c>
      <c r="AE168" s="18">
        <f t="shared" si="69"/>
        <v>1160.5462638282268</v>
      </c>
      <c r="AF168" s="18">
        <f t="shared" si="69"/>
        <v>674.23873631659126</v>
      </c>
      <c r="AG168" s="18">
        <f t="shared" si="69"/>
        <v>0</v>
      </c>
      <c r="AH168" s="18">
        <f t="shared" si="69"/>
        <v>0</v>
      </c>
      <c r="AI168" s="18">
        <f t="shared" si="69"/>
        <v>0</v>
      </c>
      <c r="AJ168" s="18">
        <f t="shared" si="69"/>
        <v>0</v>
      </c>
      <c r="AK168" s="18">
        <f t="shared" si="69"/>
        <v>0</v>
      </c>
      <c r="AL168" s="18">
        <f t="shared" si="69"/>
        <v>0</v>
      </c>
      <c r="AM168" s="18">
        <f t="shared" si="69"/>
        <v>0</v>
      </c>
      <c r="AN168" s="18">
        <f t="shared" si="69"/>
        <v>0</v>
      </c>
      <c r="AO168" s="18">
        <f t="shared" si="69"/>
        <v>0</v>
      </c>
    </row>
    <row r="169" spans="1:41" ht="14.25" customHeight="1">
      <c r="A169" s="2" t="s">
        <v>78</v>
      </c>
      <c r="B169" s="18">
        <f>B168*Assms!C39</f>
        <v>55.057041156246171</v>
      </c>
      <c r="C169" s="18">
        <f>C168*Assms!C39</f>
        <v>52.50764210239906</v>
      </c>
      <c r="D169" s="18">
        <f>D168*Assms!C39</f>
        <v>80.979989328173218</v>
      </c>
      <c r="E169" s="18">
        <f>E168*Assms!C39</f>
        <v>106.49526579569488</v>
      </c>
      <c r="F169" s="18">
        <f>F168*Assms!C39</f>
        <v>130.4742846480288</v>
      </c>
      <c r="G169" s="18">
        <f>G168*Assms!C39</f>
        <v>152.85062329613058</v>
      </c>
      <c r="H169" s="18">
        <f>H168*Assms!C39</f>
        <v>176.67649018551819</v>
      </c>
      <c r="I169" s="18">
        <f>I168*Assms!C39</f>
        <v>199.11663362211482</v>
      </c>
      <c r="J169" s="18">
        <f>J168*Assms!C39</f>
        <v>219.42252527935409</v>
      </c>
      <c r="K169" s="18">
        <f>K168*Assms!C39</f>
        <v>238.30991225946661</v>
      </c>
      <c r="L169" s="18">
        <f>L168*Assms!C39</f>
        <v>258.86668067624242</v>
      </c>
      <c r="M169" s="18">
        <f>M168*Assms!C39</f>
        <v>279.6122781886063</v>
      </c>
      <c r="N169" s="18">
        <f>N168*Assms!C39</f>
        <v>299.70532710856395</v>
      </c>
      <c r="O169" s="18">
        <f>O168*Assms!C39</f>
        <v>318.77720072950655</v>
      </c>
      <c r="P169" s="18">
        <f>P168*Assms!C39</f>
        <v>336.47516662646365</v>
      </c>
      <c r="Q169" s="18">
        <f>Q168*Assms!C39</f>
        <v>354.69161779070004</v>
      </c>
      <c r="R169" s="18">
        <f>R168*Assms!C39</f>
        <v>371.43853323241888</v>
      </c>
      <c r="S169" s="18">
        <f>S168*Assms!C39</f>
        <v>386.76012511142261</v>
      </c>
      <c r="T169" s="18">
        <f>T168*Assms!C39</f>
        <v>398.71957646236666</v>
      </c>
      <c r="U169" s="18">
        <f>U168*Assms!C39</f>
        <v>407.82447934622041</v>
      </c>
      <c r="V169" s="18">
        <f>V168*Assms!C39</f>
        <v>436.64991320249158</v>
      </c>
      <c r="W169" s="18">
        <f>W168*Assms!C39</f>
        <v>468.29824019689732</v>
      </c>
      <c r="X169" s="18">
        <f>X168*Assms!C39</f>
        <v>494.96366341197341</v>
      </c>
      <c r="Y169" s="18">
        <f>Y168*Assms!C39</f>
        <v>515.5410386525499</v>
      </c>
      <c r="Z169" s="18">
        <f>Z168*Assms!C39</f>
        <v>528.93053645853672</v>
      </c>
      <c r="AA169" s="18">
        <f>AA168*Assms!C39</f>
        <v>533.89212250822834</v>
      </c>
      <c r="AB169" s="18">
        <f>AB168*Assms!C39</f>
        <v>517.4941077197675</v>
      </c>
      <c r="AC169" s="18">
        <f>AC168*Assms!C39</f>
        <v>481.75176161070914</v>
      </c>
      <c r="AD169" s="18">
        <f>AD168*Assms!C39</f>
        <v>419.89982118588762</v>
      </c>
      <c r="AE169" s="18">
        <f>AE168*Assms!C39</f>
        <v>324.9529538719035</v>
      </c>
      <c r="AF169" s="18">
        <f>AF168*Assms!C39</f>
        <v>188.78684616864558</v>
      </c>
      <c r="AG169" s="18">
        <f>AG168*Assms!C39</f>
        <v>0</v>
      </c>
      <c r="AH169" s="18">
        <f>AH168*Assms!C39</f>
        <v>0</v>
      </c>
      <c r="AI169" s="18">
        <f>AI168*Assms!C39</f>
        <v>0</v>
      </c>
      <c r="AJ169" s="18">
        <f>AJ168*Assms!C39</f>
        <v>0</v>
      </c>
      <c r="AK169" s="18">
        <f>AK168*Assms!C39</f>
        <v>0</v>
      </c>
      <c r="AL169" s="18">
        <f>AL168*Assms!C39</f>
        <v>0</v>
      </c>
      <c r="AM169" s="18">
        <f>AM168*Assms!C39</f>
        <v>0</v>
      </c>
      <c r="AN169" s="18">
        <f>AN168*Assms!C39</f>
        <v>0</v>
      </c>
      <c r="AO169" s="18">
        <f>AO168*Assms!C39</f>
        <v>0</v>
      </c>
    </row>
    <row r="170" spans="1:41" ht="14.25" customHeight="1" thickBot="1">
      <c r="A170" s="2" t="s">
        <v>79</v>
      </c>
      <c r="B170" s="53">
        <f t="shared" ref="B170:AO170" si="70">B164+B168-B169</f>
        <v>-542.65730364459239</v>
      </c>
      <c r="C170" s="53">
        <f t="shared" si="70"/>
        <v>-377.67850368599682</v>
      </c>
      <c r="D170" s="53">
        <f t="shared" si="70"/>
        <v>-224.14599646555538</v>
      </c>
      <c r="E170" s="53">
        <f t="shared" si="70"/>
        <v>-79.698574600062216</v>
      </c>
      <c r="F170" s="53">
        <f t="shared" si="70"/>
        <v>56.373467588586266</v>
      </c>
      <c r="G170" s="53">
        <f t="shared" si="70"/>
        <v>184.70656830364712</v>
      </c>
      <c r="H170" s="53">
        <f t="shared" si="70"/>
        <v>306.34910986068621</v>
      </c>
      <c r="I170" s="53">
        <f t="shared" si="70"/>
        <v>420.61095979113304</v>
      </c>
      <c r="J170" s="53">
        <f t="shared" si="70"/>
        <v>528.41916453368447</v>
      </c>
      <c r="K170" s="53">
        <f t="shared" si="70"/>
        <v>623.80388965130408</v>
      </c>
      <c r="L170" s="53">
        <f t="shared" si="70"/>
        <v>716.63517993027358</v>
      </c>
      <c r="M170" s="53">
        <f t="shared" si="70"/>
        <v>805.82586400765035</v>
      </c>
      <c r="N170" s="53">
        <f t="shared" si="70"/>
        <v>890.77122992759337</v>
      </c>
      <c r="O170" s="53">
        <f t="shared" si="70"/>
        <v>971.35512190911163</v>
      </c>
      <c r="P170" s="53">
        <f t="shared" si="70"/>
        <v>1047.4185829704652</v>
      </c>
      <c r="Q170" s="53">
        <f t="shared" si="70"/>
        <v>1119.1595996578092</v>
      </c>
      <c r="R170" s="53">
        <f t="shared" si="70"/>
        <v>1185.7165394453089</v>
      </c>
      <c r="S170" s="53">
        <f t="shared" si="70"/>
        <v>1242.0828665079891</v>
      </c>
      <c r="T170" s="53">
        <f t="shared" si="70"/>
        <v>1291.6785975360112</v>
      </c>
      <c r="U170" s="53">
        <f t="shared" si="70"/>
        <v>1332.8776594572039</v>
      </c>
      <c r="V170" s="53">
        <f t="shared" si="70"/>
        <v>1367.4690220746429</v>
      </c>
      <c r="W170" s="53">
        <f t="shared" si="70"/>
        <v>1395.0830430932526</v>
      </c>
      <c r="X170" s="53">
        <f t="shared" si="70"/>
        <v>1415.5504804569873</v>
      </c>
      <c r="Y170" s="53">
        <f t="shared" si="70"/>
        <v>1428.7400680085043</v>
      </c>
      <c r="Z170" s="53">
        <f t="shared" si="70"/>
        <v>1434.3241972345695</v>
      </c>
      <c r="AA170" s="53">
        <f t="shared" si="70"/>
        <v>1414.0583202481032</v>
      </c>
      <c r="AB170" s="53">
        <f t="shared" si="70"/>
        <v>1376.9671341237442</v>
      </c>
      <c r="AC170" s="53">
        <f t="shared" si="70"/>
        <v>1317.2926567551826</v>
      </c>
      <c r="AD170" s="53">
        <f t="shared" si="70"/>
        <v>1229.5778297258335</v>
      </c>
      <c r="AE170" s="53">
        <f t="shared" si="70"/>
        <v>1107.0792719658461</v>
      </c>
      <c r="AF170" s="53">
        <f t="shared" si="70"/>
        <v>942.10986823640724</v>
      </c>
      <c r="AG170" s="53">
        <f t="shared" si="70"/>
        <v>946.05741152117514</v>
      </c>
      <c r="AH170" s="53">
        <f t="shared" si="70"/>
        <v>949.71302643783554</v>
      </c>
      <c r="AI170" s="53">
        <f t="shared" si="70"/>
        <v>953.08421875666079</v>
      </c>
      <c r="AJ170" s="53">
        <f t="shared" si="70"/>
        <v>956.17689963250177</v>
      </c>
      <c r="AK170" s="53">
        <f t="shared" si="70"/>
        <v>958.9968824347078</v>
      </c>
      <c r="AL170" s="53">
        <f t="shared" si="70"/>
        <v>961.5471641151081</v>
      </c>
      <c r="AM170" s="53">
        <f t="shared" si="70"/>
        <v>963.83074631233796</v>
      </c>
      <c r="AN170" s="53">
        <f t="shared" si="70"/>
        <v>965.85063926346379</v>
      </c>
      <c r="AO170" s="53">
        <f t="shared" si="70"/>
        <v>967.6098583868594</v>
      </c>
    </row>
    <row r="171" spans="1:41" ht="14.25" customHeight="1" thickTop="1">
      <c r="A171" s="2" t="s">
        <v>80</v>
      </c>
      <c r="B171" s="18">
        <f t="shared" ref="B171:AO171" si="71">IF(B170&lt;0,B$142,0)</f>
        <v>1</v>
      </c>
      <c r="C171" s="18">
        <f t="shared" si="71"/>
        <v>2</v>
      </c>
      <c r="D171" s="18">
        <f t="shared" si="71"/>
        <v>3</v>
      </c>
      <c r="E171" s="18">
        <f t="shared" si="71"/>
        <v>4</v>
      </c>
      <c r="F171" s="18">
        <f t="shared" si="71"/>
        <v>0</v>
      </c>
      <c r="G171" s="18">
        <f t="shared" si="71"/>
        <v>0</v>
      </c>
      <c r="H171" s="18">
        <f t="shared" si="71"/>
        <v>0</v>
      </c>
      <c r="I171" s="18">
        <f t="shared" si="71"/>
        <v>0</v>
      </c>
      <c r="J171" s="18">
        <f t="shared" si="71"/>
        <v>0</v>
      </c>
      <c r="K171" s="18">
        <f t="shared" si="71"/>
        <v>0</v>
      </c>
      <c r="L171" s="18">
        <f t="shared" si="71"/>
        <v>0</v>
      </c>
      <c r="M171" s="18">
        <f t="shared" si="71"/>
        <v>0</v>
      </c>
      <c r="N171" s="18">
        <f t="shared" si="71"/>
        <v>0</v>
      </c>
      <c r="O171" s="18">
        <f t="shared" si="71"/>
        <v>0</v>
      </c>
      <c r="P171" s="18">
        <f t="shared" si="71"/>
        <v>0</v>
      </c>
      <c r="Q171" s="18">
        <f t="shared" si="71"/>
        <v>0</v>
      </c>
      <c r="R171" s="18">
        <f t="shared" si="71"/>
        <v>0</v>
      </c>
      <c r="S171" s="18">
        <f t="shared" si="71"/>
        <v>0</v>
      </c>
      <c r="T171" s="18">
        <f t="shared" si="71"/>
        <v>0</v>
      </c>
      <c r="U171" s="18">
        <f t="shared" si="71"/>
        <v>0</v>
      </c>
      <c r="V171" s="18">
        <f t="shared" si="71"/>
        <v>0</v>
      </c>
      <c r="W171" s="18">
        <f t="shared" si="71"/>
        <v>0</v>
      </c>
      <c r="X171" s="18">
        <f t="shared" si="71"/>
        <v>0</v>
      </c>
      <c r="Y171" s="18">
        <f t="shared" si="71"/>
        <v>0</v>
      </c>
      <c r="Z171" s="18">
        <f t="shared" si="71"/>
        <v>0</v>
      </c>
      <c r="AA171" s="18">
        <f t="shared" si="71"/>
        <v>0</v>
      </c>
      <c r="AB171" s="18">
        <f t="shared" si="71"/>
        <v>0</v>
      </c>
      <c r="AC171" s="18">
        <f t="shared" si="71"/>
        <v>0</v>
      </c>
      <c r="AD171" s="18">
        <f t="shared" si="71"/>
        <v>0</v>
      </c>
      <c r="AE171" s="18">
        <f t="shared" si="71"/>
        <v>0</v>
      </c>
      <c r="AF171" s="18">
        <f t="shared" si="71"/>
        <v>0</v>
      </c>
      <c r="AG171" s="18">
        <f t="shared" si="71"/>
        <v>0</v>
      </c>
      <c r="AH171" s="18">
        <f t="shared" si="71"/>
        <v>0</v>
      </c>
      <c r="AI171" s="18">
        <f t="shared" si="71"/>
        <v>0</v>
      </c>
      <c r="AJ171" s="18">
        <f t="shared" si="71"/>
        <v>0</v>
      </c>
      <c r="AK171" s="18">
        <f t="shared" si="71"/>
        <v>0</v>
      </c>
      <c r="AL171" s="18">
        <f t="shared" si="71"/>
        <v>0</v>
      </c>
      <c r="AM171" s="18">
        <f t="shared" si="71"/>
        <v>0</v>
      </c>
      <c r="AN171" s="18">
        <f t="shared" si="71"/>
        <v>0</v>
      </c>
      <c r="AO171" s="18">
        <f t="shared" si="71"/>
        <v>0</v>
      </c>
    </row>
    <row r="172" spans="1:41" ht="14.25" customHeight="1"/>
    <row r="173" spans="1:41" ht="14.25" customHeight="1"/>
    <row r="174" spans="1:41" ht="14.25" customHeight="1"/>
    <row r="175" spans="1:41" ht="14.25" customHeight="1"/>
    <row r="176" spans="1:41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</sheetData>
  <mergeCells count="3">
    <mergeCell ref="C1:G1"/>
    <mergeCell ref="P7:P8"/>
    <mergeCell ref="M24:O25"/>
  </mergeCells>
  <conditionalFormatting sqref="B164:AO164">
    <cfRule type="cellIs" dxfId="13" priority="5" operator="lessThan">
      <formula>0</formula>
    </cfRule>
  </conditionalFormatting>
  <conditionalFormatting sqref="B170:AO170">
    <cfRule type="cellIs" dxfId="12" priority="6" operator="lessThan">
      <formula>0</formula>
    </cfRule>
  </conditionalFormatting>
  <pageMargins left="0.7" right="0.7" top="0.75" bottom="0.75" header="0" footer="0"/>
  <pageSetup scale="16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491E2-8B25-4C8B-A06D-7A9EE94069B8}">
  <dimension ref="A1:AO95"/>
  <sheetViews>
    <sheetView workbookViewId="0">
      <selection activeCell="C16" sqref="C16:AO16"/>
    </sheetView>
  </sheetViews>
  <sheetFormatPr baseColWidth="10" defaultColWidth="8.83203125" defaultRowHeight="15"/>
  <cols>
    <col min="1" max="1" width="37.6640625" customWidth="1"/>
    <col min="2" max="41" width="11.6640625" customWidth="1"/>
  </cols>
  <sheetData>
    <row r="1" spans="1:41" ht="16" thickBot="1">
      <c r="A1" s="167" t="s">
        <v>345</v>
      </c>
      <c r="B1" s="230">
        <f>BasePricing!L9</f>
        <v>452.13780165692054</v>
      </c>
      <c r="D1" s="195" t="s">
        <v>259</v>
      </c>
      <c r="E1" s="89">
        <f>NPV(Assms!C40,C75:AO75)+B75</f>
        <v>3906.4107442537484</v>
      </c>
    </row>
    <row r="2" spans="1:41" ht="16" thickTop="1">
      <c r="D2" s="195" t="s">
        <v>258</v>
      </c>
      <c r="E2" s="93">
        <f>NPV(Assms!C40,B86:AO86)</f>
        <v>72.449195417650429</v>
      </c>
    </row>
    <row r="3" spans="1:41">
      <c r="A3" s="2" t="s">
        <v>13</v>
      </c>
      <c r="B3" s="106">
        <f>BasePricing!M1</f>
        <v>65</v>
      </c>
      <c r="D3" s="195" t="s">
        <v>65</v>
      </c>
      <c r="E3" s="84">
        <f>E2/E1</f>
        <v>1.854623083970925E-2</v>
      </c>
    </row>
    <row r="4" spans="1:41">
      <c r="A4" s="2" t="s">
        <v>15</v>
      </c>
      <c r="B4" s="106">
        <f>BasePricing!M2</f>
        <v>65</v>
      </c>
      <c r="C4" s="180"/>
      <c r="D4" s="195" t="s">
        <v>257</v>
      </c>
      <c r="E4" s="23">
        <f>IRR(B94:AO94,8%)</f>
        <v>7.2507013621485372E-2</v>
      </c>
    </row>
    <row r="5" spans="1:41">
      <c r="A5" s="2" t="s">
        <v>16</v>
      </c>
      <c r="B5" s="106">
        <f>BasePricing!M3</f>
        <v>65</v>
      </c>
      <c r="C5" s="222"/>
      <c r="D5" s="246" t="s">
        <v>350</v>
      </c>
      <c r="E5" s="83">
        <f>B86/B75</f>
        <v>-1.5256412929009604</v>
      </c>
    </row>
    <row r="7" spans="1:41">
      <c r="A7" s="2" t="s">
        <v>1</v>
      </c>
      <c r="B7" s="2">
        <v>1</v>
      </c>
      <c r="C7" s="2">
        <f t="shared" ref="C7:AO7" si="0">B7+1</f>
        <v>2</v>
      </c>
      <c r="D7" s="2">
        <f t="shared" si="0"/>
        <v>3</v>
      </c>
      <c r="E7" s="2">
        <f t="shared" si="0"/>
        <v>4</v>
      </c>
      <c r="F7" s="2">
        <f t="shared" si="0"/>
        <v>5</v>
      </c>
      <c r="G7" s="2">
        <f t="shared" si="0"/>
        <v>6</v>
      </c>
      <c r="H7" s="2">
        <f t="shared" si="0"/>
        <v>7</v>
      </c>
      <c r="I7" s="2">
        <f t="shared" si="0"/>
        <v>8</v>
      </c>
      <c r="J7" s="2">
        <f t="shared" si="0"/>
        <v>9</v>
      </c>
      <c r="K7" s="2">
        <f t="shared" si="0"/>
        <v>10</v>
      </c>
      <c r="L7" s="2">
        <f t="shared" si="0"/>
        <v>11</v>
      </c>
      <c r="M7" s="2">
        <f t="shared" si="0"/>
        <v>12</v>
      </c>
      <c r="N7" s="2">
        <f t="shared" si="0"/>
        <v>13</v>
      </c>
      <c r="O7" s="2">
        <f t="shared" si="0"/>
        <v>14</v>
      </c>
      <c r="P7" s="2">
        <f t="shared" si="0"/>
        <v>15</v>
      </c>
      <c r="Q7" s="2">
        <f t="shared" si="0"/>
        <v>16</v>
      </c>
      <c r="R7" s="2">
        <f t="shared" si="0"/>
        <v>17</v>
      </c>
      <c r="S7" s="2">
        <f t="shared" si="0"/>
        <v>18</v>
      </c>
      <c r="T7" s="2">
        <f t="shared" si="0"/>
        <v>19</v>
      </c>
      <c r="U7" s="2">
        <f t="shared" si="0"/>
        <v>20</v>
      </c>
      <c r="V7" s="2">
        <f t="shared" si="0"/>
        <v>21</v>
      </c>
      <c r="W7" s="2">
        <f t="shared" si="0"/>
        <v>22</v>
      </c>
      <c r="X7" s="2">
        <f t="shared" si="0"/>
        <v>23</v>
      </c>
      <c r="Y7" s="2">
        <f t="shared" si="0"/>
        <v>24</v>
      </c>
      <c r="Z7" s="2">
        <f t="shared" si="0"/>
        <v>25</v>
      </c>
      <c r="AA7" s="2">
        <f t="shared" si="0"/>
        <v>26</v>
      </c>
      <c r="AB7" s="2">
        <f t="shared" si="0"/>
        <v>27</v>
      </c>
      <c r="AC7" s="2">
        <f t="shared" si="0"/>
        <v>28</v>
      </c>
      <c r="AD7" s="2">
        <f t="shared" si="0"/>
        <v>29</v>
      </c>
      <c r="AE7" s="2">
        <f t="shared" si="0"/>
        <v>30</v>
      </c>
      <c r="AF7" s="2">
        <f t="shared" si="0"/>
        <v>31</v>
      </c>
      <c r="AG7" s="2">
        <f t="shared" si="0"/>
        <v>32</v>
      </c>
      <c r="AH7" s="2">
        <f t="shared" si="0"/>
        <v>33</v>
      </c>
      <c r="AI7" s="2">
        <f t="shared" si="0"/>
        <v>34</v>
      </c>
      <c r="AJ7" s="2">
        <f t="shared" si="0"/>
        <v>35</v>
      </c>
      <c r="AK7" s="2">
        <f t="shared" si="0"/>
        <v>36</v>
      </c>
      <c r="AL7" s="2">
        <f t="shared" si="0"/>
        <v>37</v>
      </c>
      <c r="AM7" s="2">
        <f t="shared" si="0"/>
        <v>38</v>
      </c>
      <c r="AN7" s="2">
        <f t="shared" si="0"/>
        <v>39</v>
      </c>
      <c r="AO7" s="2">
        <f t="shared" si="0"/>
        <v>40</v>
      </c>
    </row>
    <row r="8" spans="1:41">
      <c r="A8" s="2" t="s">
        <v>22</v>
      </c>
      <c r="B8" s="2">
        <f>BasePricing!B32</f>
        <v>35</v>
      </c>
      <c r="C8" s="2">
        <f>BasePricing!C32</f>
        <v>36</v>
      </c>
      <c r="D8" s="2">
        <f>BasePricing!D32</f>
        <v>37</v>
      </c>
      <c r="E8" s="2">
        <f>BasePricing!E32</f>
        <v>38</v>
      </c>
      <c r="F8" s="2">
        <f>BasePricing!F32</f>
        <v>39</v>
      </c>
      <c r="G8" s="2">
        <f>BasePricing!G32</f>
        <v>40</v>
      </c>
      <c r="H8" s="2">
        <f>BasePricing!H32</f>
        <v>41</v>
      </c>
      <c r="I8" s="2">
        <f>BasePricing!I32</f>
        <v>42</v>
      </c>
      <c r="J8" s="2">
        <f>BasePricing!J32</f>
        <v>43</v>
      </c>
      <c r="K8" s="2">
        <f>BasePricing!K32</f>
        <v>44</v>
      </c>
      <c r="L8" s="2">
        <f>BasePricing!L32</f>
        <v>45</v>
      </c>
      <c r="M8" s="2">
        <f>BasePricing!M32</f>
        <v>46</v>
      </c>
      <c r="N8" s="2">
        <f>BasePricing!N32</f>
        <v>47</v>
      </c>
      <c r="O8" s="2">
        <f>BasePricing!O32</f>
        <v>48</v>
      </c>
      <c r="P8" s="2">
        <f>BasePricing!P32</f>
        <v>49</v>
      </c>
      <c r="Q8" s="2">
        <f>BasePricing!Q32</f>
        <v>50</v>
      </c>
      <c r="R8" s="2">
        <f>BasePricing!R32</f>
        <v>51</v>
      </c>
      <c r="S8" s="2">
        <f>BasePricing!S32</f>
        <v>52</v>
      </c>
      <c r="T8" s="2">
        <f>BasePricing!T32</f>
        <v>53</v>
      </c>
      <c r="U8" s="2">
        <f>BasePricing!U32</f>
        <v>54</v>
      </c>
      <c r="V8" s="2">
        <f>BasePricing!V32</f>
        <v>55</v>
      </c>
      <c r="W8" s="2">
        <f>BasePricing!W32</f>
        <v>56</v>
      </c>
      <c r="X8" s="2">
        <f>BasePricing!X32</f>
        <v>57</v>
      </c>
      <c r="Y8" s="2">
        <f>BasePricing!Y32</f>
        <v>58</v>
      </c>
      <c r="Z8" s="2">
        <f>BasePricing!Z32</f>
        <v>59</v>
      </c>
      <c r="AA8" s="2">
        <f>BasePricing!AA32</f>
        <v>60</v>
      </c>
      <c r="AB8" s="2">
        <f>BasePricing!AB32</f>
        <v>61</v>
      </c>
      <c r="AC8" s="2">
        <f>BasePricing!AC32</f>
        <v>62</v>
      </c>
      <c r="AD8" s="2">
        <f>BasePricing!AD32</f>
        <v>63</v>
      </c>
      <c r="AE8" s="2">
        <f>BasePricing!AE32</f>
        <v>64</v>
      </c>
      <c r="AF8" s="2">
        <f>BasePricing!AF32</f>
        <v>65</v>
      </c>
      <c r="AG8" s="2">
        <f>BasePricing!AG32</f>
        <v>66</v>
      </c>
      <c r="AH8" s="2">
        <f>BasePricing!AH32</f>
        <v>67</v>
      </c>
      <c r="AI8" s="2">
        <f>BasePricing!AI32</f>
        <v>68</v>
      </c>
      <c r="AJ8" s="2">
        <f>BasePricing!AJ32</f>
        <v>69</v>
      </c>
      <c r="AK8" s="2">
        <f>BasePricing!AK32</f>
        <v>70</v>
      </c>
      <c r="AL8" s="2">
        <f>BasePricing!AL32</f>
        <v>71</v>
      </c>
      <c r="AM8" s="2">
        <f>BasePricing!AM32</f>
        <v>72</v>
      </c>
      <c r="AN8" s="2">
        <f>BasePricing!AN32</f>
        <v>73</v>
      </c>
      <c r="AO8" s="2">
        <f>BasePricing!AO32</f>
        <v>74</v>
      </c>
    </row>
    <row r="9" spans="1:41">
      <c r="A9" s="2" t="s">
        <v>23</v>
      </c>
      <c r="B9">
        <v>1</v>
      </c>
      <c r="C9">
        <f>IF(C8&lt;(B5+1),1,0)</f>
        <v>1</v>
      </c>
      <c r="D9">
        <f>IF(D8&lt;(B5+1),1,0)</f>
        <v>1</v>
      </c>
      <c r="E9">
        <f>IF(E8&lt;(B5+1),1,0)</f>
        <v>1</v>
      </c>
      <c r="F9">
        <f>IF(F8&lt;(B5+1),1,0)</f>
        <v>1</v>
      </c>
      <c r="G9">
        <f>IF(G8&lt;(B5+1),1,0)</f>
        <v>1</v>
      </c>
      <c r="H9">
        <f>IF(H8&lt;(B5+1),1,0)</f>
        <v>1</v>
      </c>
      <c r="I9">
        <f>IF(I8&lt;(B5+1),1,0)</f>
        <v>1</v>
      </c>
      <c r="J9">
        <f>IF(J8&lt;(B5+1),1,0)</f>
        <v>1</v>
      </c>
      <c r="K9">
        <f>IF(K8&lt;(B5+1),1,0)</f>
        <v>1</v>
      </c>
      <c r="L9">
        <f>IF(L8&lt;(B5+1),1,0)</f>
        <v>1</v>
      </c>
      <c r="M9">
        <f>IF(M8&lt;(B5+1),1,0)</f>
        <v>1</v>
      </c>
      <c r="N9">
        <f>IF(N8&lt;(B5+1),1,0)</f>
        <v>1</v>
      </c>
      <c r="O9">
        <f>IF(O8&lt;(B5+1),1,0)</f>
        <v>1</v>
      </c>
      <c r="P9">
        <f>IF(P8&lt;(B5+1),1,0)</f>
        <v>1</v>
      </c>
      <c r="Q9">
        <f>IF(Q8&lt;(B5+1),1,0)</f>
        <v>1</v>
      </c>
      <c r="R9">
        <f>IF(R8&lt;(B5+1),1,0)</f>
        <v>1</v>
      </c>
      <c r="S9">
        <f>IF(S8&lt;(B5+1),1,0)</f>
        <v>1</v>
      </c>
      <c r="T9">
        <f>IF(T8&lt;(B5+1),1,0)</f>
        <v>1</v>
      </c>
      <c r="U9">
        <f>IF(U8&lt;(B5+1),1,0)</f>
        <v>1</v>
      </c>
      <c r="V9">
        <f>IF(V8&lt;(B5+1),1,0)</f>
        <v>1</v>
      </c>
      <c r="W9">
        <f>IF(W8&lt;(B5+1),1,0)</f>
        <v>1</v>
      </c>
      <c r="X9">
        <f>IF(X8&lt;(B5+1),1,0)</f>
        <v>1</v>
      </c>
      <c r="Y9">
        <f>IF(Y8&lt;(B5+1),1,0)</f>
        <v>1</v>
      </c>
      <c r="Z9">
        <f>IF(Z8&lt;(B5+1),1,0)</f>
        <v>1</v>
      </c>
      <c r="AA9">
        <f>IF(AA8&lt;(B5+1),1,0)</f>
        <v>1</v>
      </c>
      <c r="AB9">
        <f>IF(AB8&lt;(B5+1),1,0)</f>
        <v>1</v>
      </c>
      <c r="AC9">
        <f>IF(AC8&lt;(B5+1),1,0)</f>
        <v>1</v>
      </c>
      <c r="AD9">
        <f>IF(AD8&lt;(B5+1),1,0)</f>
        <v>1</v>
      </c>
      <c r="AE9">
        <f>IF(AE8&lt;(B5+1),1,0)</f>
        <v>1</v>
      </c>
      <c r="AF9">
        <f>IF(AF8&lt;(B5+1),1,0)</f>
        <v>1</v>
      </c>
      <c r="AG9">
        <f>IF(AG8&lt;(B5+1),1,0)</f>
        <v>0</v>
      </c>
      <c r="AH9">
        <f>IF(AH8&lt;(B5+1),1,0)</f>
        <v>0</v>
      </c>
      <c r="AI9">
        <f>IF(AI8&lt;(B5+1),1,0)</f>
        <v>0</v>
      </c>
      <c r="AJ9">
        <f>IF(AJ8&lt;(B5+1),1,0)</f>
        <v>0</v>
      </c>
      <c r="AK9">
        <f>IF(AK8&lt;(B5+1),1,0)</f>
        <v>0</v>
      </c>
      <c r="AL9">
        <f>IF(AL8&lt;(B5+1),1,0)</f>
        <v>0</v>
      </c>
      <c r="AM9">
        <f>IF(AM8&lt;(B5+1),1,0)</f>
        <v>0</v>
      </c>
      <c r="AN9">
        <f>IF(AN8&lt;(B5+1),1,0)</f>
        <v>0</v>
      </c>
      <c r="AO9">
        <f>IF(AO8&lt;(B5+1),1,0)</f>
        <v>0</v>
      </c>
    </row>
    <row r="10" spans="1:41">
      <c r="A10" s="2" t="s">
        <v>24</v>
      </c>
      <c r="B10" s="12">
        <v>1</v>
      </c>
      <c r="C10" s="12">
        <f>B10*(1+Assms!C36)</f>
        <v>1.04</v>
      </c>
      <c r="D10" s="12">
        <f>C10*(1+Assms!C36)</f>
        <v>1.0816000000000001</v>
      </c>
      <c r="E10" s="12">
        <f>D10*(1+Assms!C36)</f>
        <v>1.1248640000000001</v>
      </c>
      <c r="F10" s="12">
        <f>E10*(1+Assms!C36)</f>
        <v>1.1698585600000002</v>
      </c>
      <c r="G10" s="12">
        <f>F10*(1+Assms!C36)</f>
        <v>1.2166529024000003</v>
      </c>
      <c r="H10" s="12">
        <f>G10*(1+Assms!C36)</f>
        <v>1.2653190184960004</v>
      </c>
      <c r="I10" s="12">
        <f>H10*(1+Assms!C36)</f>
        <v>1.3159317792358405</v>
      </c>
      <c r="J10" s="12">
        <f>I10*(1+Assms!C36)</f>
        <v>1.3685690504052741</v>
      </c>
      <c r="K10" s="12">
        <f>J10*(1+Assms!C36)</f>
        <v>1.4233118124214852</v>
      </c>
      <c r="L10" s="12">
        <f>K10*(1+Assms!C36)</f>
        <v>1.4802442849183446</v>
      </c>
      <c r="M10" s="12">
        <f>L10*(1+Assms!C36)</f>
        <v>1.5394540563150785</v>
      </c>
      <c r="N10" s="12">
        <f>M10*(1+Assms!C36)</f>
        <v>1.6010322185676817</v>
      </c>
      <c r="O10" s="12">
        <f>N10*(1+Assms!C36)</f>
        <v>1.6650735073103891</v>
      </c>
      <c r="P10" s="12">
        <f>O10*(1+Assms!C36)</f>
        <v>1.7316764476028046</v>
      </c>
      <c r="Q10" s="12">
        <f>P10*(1+Assms!C36)</f>
        <v>1.8009435055069167</v>
      </c>
      <c r="R10" s="12">
        <f>Q10*(1+Assms!C36)</f>
        <v>1.8729812457271935</v>
      </c>
      <c r="S10" s="12">
        <f>R10*(1+Assms!C36)</f>
        <v>1.9479004955562813</v>
      </c>
      <c r="T10" s="12">
        <f>S10*(1+Assms!C36)</f>
        <v>2.0258165153785326</v>
      </c>
      <c r="U10" s="12">
        <f>T10*(1+Assms!C36)</f>
        <v>2.1068491759936738</v>
      </c>
      <c r="V10" s="12">
        <f>U10*(1+Assms!C36)</f>
        <v>2.1911231430334208</v>
      </c>
      <c r="W10" s="12">
        <f>V10*(1+Assms!C36)</f>
        <v>2.2787680687547578</v>
      </c>
      <c r="X10" s="12">
        <f>W10*(1+Assms!C36)</f>
        <v>2.369918791504948</v>
      </c>
      <c r="Y10" s="12">
        <f>X10*(1+Assms!C36)</f>
        <v>2.4647155431651462</v>
      </c>
      <c r="Z10" s="12">
        <f>Y10*(1+Assms!C36)</f>
        <v>2.5633041648917523</v>
      </c>
      <c r="AA10" s="12">
        <f>Z10*(1+Assms!C36)</f>
        <v>2.6658363314874225</v>
      </c>
      <c r="AB10" s="12">
        <f>AA10*(1+Assms!C36)</f>
        <v>2.7724697847469195</v>
      </c>
      <c r="AC10" s="12">
        <f>AB10*(1+Assms!C36)</f>
        <v>2.8833685761367964</v>
      </c>
      <c r="AD10" s="12">
        <f>AC10*(1+Assms!C36)</f>
        <v>2.9987033191822685</v>
      </c>
      <c r="AE10" s="12">
        <f>AD10*(1+Assms!C36)</f>
        <v>3.1186514519495594</v>
      </c>
      <c r="AF10" s="12">
        <f>AE10*(1+Assms!C36)</f>
        <v>3.2433975100275418</v>
      </c>
      <c r="AG10" s="12">
        <f>AF10*(1+Assms!C36)</f>
        <v>3.3731334104286437</v>
      </c>
      <c r="AH10" s="12">
        <f>AG10*(1+Assms!C36)</f>
        <v>3.5080587468457893</v>
      </c>
      <c r="AI10" s="12">
        <f>AH10*(1+Assms!C36)</f>
        <v>3.6483810967196209</v>
      </c>
      <c r="AJ10" s="12">
        <f>AI10*(1+Assms!C36)</f>
        <v>3.7943163405884057</v>
      </c>
      <c r="AK10" s="12">
        <f>AJ10*(1+Assms!C36)</f>
        <v>3.9460889942119421</v>
      </c>
      <c r="AL10" s="12">
        <f>AK10*(1+Assms!C36)</f>
        <v>4.1039325539804201</v>
      </c>
      <c r="AM10" s="12">
        <f>AL10*(1+Assms!C36)</f>
        <v>4.2680898561396372</v>
      </c>
      <c r="AN10" s="12">
        <f>AM10*(1+Assms!C36)</f>
        <v>4.438813450385223</v>
      </c>
      <c r="AO10" s="12">
        <f>AN10*(1+Assms!C36)</f>
        <v>4.6163659884006325</v>
      </c>
    </row>
    <row r="11" spans="1:41">
      <c r="A11" s="2" t="s">
        <v>25</v>
      </c>
      <c r="B11" s="36">
        <f>QxRates!C13</f>
        <v>6.7500000000000001E-5</v>
      </c>
      <c r="C11" s="34">
        <f>QxRates!D13</f>
        <v>7.6500000000000016E-5</v>
      </c>
      <c r="D11" s="34">
        <f>QxRates!E13</f>
        <v>1.2600000000000003E-4</v>
      </c>
      <c r="E11" s="34">
        <f>QxRates!F13</f>
        <v>1.4850000000000003E-4</v>
      </c>
      <c r="F11" s="34">
        <f>QxRates!G13</f>
        <v>1.7100000000000001E-4</v>
      </c>
      <c r="G11" s="34">
        <f>QxRates!H13</f>
        <v>1.9350000000000001E-4</v>
      </c>
      <c r="H11" s="34">
        <f>QxRates!I13</f>
        <v>2.1599999999999999E-4</v>
      </c>
      <c r="I11" s="34">
        <f>QxRates!J13</f>
        <v>2.655E-4</v>
      </c>
      <c r="J11" s="34">
        <f>QxRates!K13</f>
        <v>3.0600000000000007E-4</v>
      </c>
      <c r="K11" s="34">
        <f>QxRates!L13</f>
        <v>3.3750000000000002E-4</v>
      </c>
      <c r="L11" s="34">
        <f>QxRates!M13</f>
        <v>3.5550000000000002E-4</v>
      </c>
      <c r="M11" s="34">
        <f>QxRates!N13</f>
        <v>3.9600000000000003E-4</v>
      </c>
      <c r="N11" s="34">
        <f>QxRates!O13</f>
        <v>4.4999999999999999E-4</v>
      </c>
      <c r="O11" s="34">
        <f>QxRates!P13</f>
        <v>5.0849999999999995E-4</v>
      </c>
      <c r="P11" s="34">
        <f>QxRates!Q13</f>
        <v>5.7149999999999996E-4</v>
      </c>
      <c r="Q11" s="34">
        <f>QxRates!R13</f>
        <v>6.3900000000000003E-4</v>
      </c>
      <c r="R11" s="34">
        <f>QxRates!S13</f>
        <v>7.1100000000000004E-4</v>
      </c>
      <c r="S11" s="34">
        <f>QxRates!T13</f>
        <v>7.8300000000000006E-4</v>
      </c>
      <c r="T11" s="34">
        <f>QxRates!U13</f>
        <v>8.7299999999999997E-4</v>
      </c>
      <c r="U11" s="34">
        <f>QxRates!V13</f>
        <v>9.8999999999999999E-4</v>
      </c>
      <c r="V11" s="34">
        <f>QxRates!W13</f>
        <v>1.1294999999999999E-3</v>
      </c>
      <c r="W11" s="34">
        <f>QxRates!X13</f>
        <v>1.2869999999999999E-3</v>
      </c>
      <c r="X11" s="34">
        <f>QxRates!Y13</f>
        <v>1.4354999999999999E-3</v>
      </c>
      <c r="Y11" s="34">
        <f>QxRates!Z13</f>
        <v>1.5705000000000003E-3</v>
      </c>
      <c r="Z11" s="34">
        <f>QxRates!AA13</f>
        <v>1.6919999999999999E-3</v>
      </c>
      <c r="AA11" s="34">
        <f>QxRates!AB13</f>
        <v>1.8360000000000002E-3</v>
      </c>
      <c r="AB11" s="34">
        <f>QxRates!AC13</f>
        <v>2.0160000000000004E-3</v>
      </c>
      <c r="AC11" s="34">
        <f>QxRates!AD13</f>
        <v>2.2455000000000001E-3</v>
      </c>
      <c r="AD11" s="34">
        <f>QxRates!AE13</f>
        <v>2.5019999999999999E-3</v>
      </c>
      <c r="AE11" s="34">
        <f>QxRates!AF13</f>
        <v>2.7899999999999999E-3</v>
      </c>
      <c r="AF11" s="34">
        <f>QxRates!AG13</f>
        <v>3.0960000000000002E-3</v>
      </c>
      <c r="AG11" s="34">
        <f>QxRates!AH13</f>
        <v>3.4290000000000002E-3</v>
      </c>
      <c r="AH11" s="34">
        <f>QxRates!AI13</f>
        <v>3.7890000000000003E-3</v>
      </c>
      <c r="AI11" s="34">
        <f>QxRates!AJ13</f>
        <v>4.1850000000000004E-3</v>
      </c>
      <c r="AJ11" s="34">
        <f>QxRates!AK13</f>
        <v>4.6350000000000011E-3</v>
      </c>
      <c r="AK11" s="34">
        <f>QxRates!AL13</f>
        <v>5.1615000000000003E-3</v>
      </c>
      <c r="AL11" s="34">
        <f>QxRates!AM13</f>
        <v>5.7869999999999996E-3</v>
      </c>
      <c r="AM11" s="34">
        <f>QxRates!AN13</f>
        <v>6.5339999999999999E-3</v>
      </c>
      <c r="AN11" s="34">
        <f>QxRates!AO13</f>
        <v>7.4070000000000013E-3</v>
      </c>
      <c r="AO11" s="34">
        <f>QxRates!AP13</f>
        <v>8.401500000000001E-3</v>
      </c>
    </row>
    <row r="12" spans="1:41">
      <c r="A12" s="238" t="s">
        <v>327</v>
      </c>
      <c r="B12" s="172">
        <f>DynPricing!B19</f>
        <v>7.0000000000000007E-2</v>
      </c>
      <c r="C12" s="172">
        <f>DynPricing!C19</f>
        <v>0.06</v>
      </c>
      <c r="D12" s="172">
        <f>DynPricing!D19</f>
        <v>0.06</v>
      </c>
      <c r="E12" s="172">
        <f>DynPricing!E19</f>
        <v>0.06</v>
      </c>
      <c r="F12" s="172">
        <f>DynPricing!F19</f>
        <v>0.06</v>
      </c>
      <c r="G12" s="172">
        <f>DynPricing!G19</f>
        <v>0.06</v>
      </c>
      <c r="H12" s="172">
        <f>DynPricing!H19</f>
        <v>0.06</v>
      </c>
      <c r="I12" s="172">
        <f>DynPricing!I19</f>
        <v>0.06</v>
      </c>
      <c r="J12" s="172">
        <f>DynPricing!J19</f>
        <v>0.06</v>
      </c>
      <c r="K12" s="172">
        <f>DynPricing!K19</f>
        <v>0.03</v>
      </c>
      <c r="L12" s="172">
        <f>DynPricing!L19</f>
        <v>0.03</v>
      </c>
      <c r="M12" s="172">
        <f>DynPricing!M19</f>
        <v>0.03</v>
      </c>
      <c r="N12" s="172">
        <f>DynPricing!N19</f>
        <v>0.03</v>
      </c>
      <c r="O12" s="172">
        <f>DynPricing!O19</f>
        <v>0.03</v>
      </c>
      <c r="P12" s="172">
        <f>DynPricing!P19</f>
        <v>2.5000000000000001E-2</v>
      </c>
      <c r="Q12" s="172">
        <f>DynPricing!Q19</f>
        <v>2.5000000000000001E-2</v>
      </c>
      <c r="R12" s="172">
        <f>DynPricing!R19</f>
        <v>2.5000000000000001E-2</v>
      </c>
      <c r="S12" s="172">
        <f>DynPricing!S19</f>
        <v>0.02</v>
      </c>
      <c r="T12" s="172">
        <f>DynPricing!T19</f>
        <v>0.02</v>
      </c>
      <c r="U12" s="172">
        <f>DynPricing!U19</f>
        <v>9.999999999999995E-3</v>
      </c>
      <c r="V12" s="172">
        <f>DynPricing!V19</f>
        <v>9.999999999999995E-3</v>
      </c>
      <c r="W12" s="172">
        <f>DynPricing!W19</f>
        <v>9.999999999999995E-3</v>
      </c>
      <c r="X12" s="172">
        <f>DynPricing!X19</f>
        <v>9.999999999999995E-3</v>
      </c>
      <c r="Y12" s="172">
        <f>DynPricing!Y19</f>
        <v>9.999999999999995E-3</v>
      </c>
      <c r="Z12" s="172">
        <f>DynPricing!Z19</f>
        <v>9.999999999999995E-3</v>
      </c>
      <c r="AA12" s="172">
        <f>DynPricing!AA19</f>
        <v>5.0000000000000001E-3</v>
      </c>
      <c r="AB12" s="172">
        <f>DynPricing!AB19</f>
        <v>5.0000000000000001E-3</v>
      </c>
      <c r="AC12" s="172">
        <f>DynPricing!AC19</f>
        <v>5.0000000000000001E-3</v>
      </c>
      <c r="AD12" s="172">
        <f>DynPricing!AD19</f>
        <v>5.0000000000000001E-3</v>
      </c>
      <c r="AE12" s="172">
        <f>DynPricing!AE19</f>
        <v>2.5000000000000001E-3</v>
      </c>
      <c r="AF12" s="172">
        <f>DynPricing!AF19</f>
        <v>2.5000000000000001E-3</v>
      </c>
      <c r="AG12" s="172">
        <f>DynPricing!AG19</f>
        <v>0</v>
      </c>
      <c r="AH12" s="172">
        <f>DynPricing!AH19</f>
        <v>0</v>
      </c>
      <c r="AI12" s="172">
        <f>DynPricing!AI19</f>
        <v>0</v>
      </c>
      <c r="AJ12" s="172">
        <f>DynPricing!AJ19</f>
        <v>0</v>
      </c>
      <c r="AK12" s="172">
        <f>DynPricing!AK19</f>
        <v>0</v>
      </c>
      <c r="AL12" s="172">
        <f>DynPricing!AL19</f>
        <v>0</v>
      </c>
      <c r="AM12" s="172">
        <f>DynPricing!AM19</f>
        <v>0</v>
      </c>
      <c r="AN12" s="172">
        <f>DynPricing!AN19</f>
        <v>0</v>
      </c>
      <c r="AO12" s="172">
        <f>DynPricing!AO19</f>
        <v>0</v>
      </c>
    </row>
    <row r="13" spans="1:41">
      <c r="A13" s="114" t="s">
        <v>171</v>
      </c>
      <c r="B13" s="26">
        <v>1</v>
      </c>
      <c r="C13" s="26">
        <f t="shared" ref="C13:AO13" si="1">B13*(1-B12-B11)</f>
        <v>0.92993249999999994</v>
      </c>
      <c r="D13" s="26">
        <f t="shared" si="1"/>
        <v>0.87406541016374983</v>
      </c>
      <c r="E13" s="26">
        <f t="shared" si="1"/>
        <v>0.82151135331224423</v>
      </c>
      <c r="F13" s="26">
        <f t="shared" si="1"/>
        <v>0.7720986776775427</v>
      </c>
      <c r="G13" s="26">
        <f t="shared" si="1"/>
        <v>0.72564072814300717</v>
      </c>
      <c r="H13" s="26">
        <f t="shared" si="1"/>
        <v>0.68196187297353106</v>
      </c>
      <c r="I13" s="26">
        <f t="shared" si="1"/>
        <v>0.64089685683055686</v>
      </c>
      <c r="J13" s="26">
        <f t="shared" si="1"/>
        <v>0.60227288730523487</v>
      </c>
      <c r="K13" s="26">
        <f t="shared" si="1"/>
        <v>0.56595221856340527</v>
      </c>
      <c r="L13" s="26">
        <f t="shared" si="1"/>
        <v>0.54878264313273795</v>
      </c>
      <c r="M13" s="26">
        <f t="shared" si="1"/>
        <v>0.53212407160912212</v>
      </c>
      <c r="N13" s="26">
        <f t="shared" si="1"/>
        <v>0.51594962832849123</v>
      </c>
      <c r="O13" s="26">
        <f t="shared" si="1"/>
        <v>0.5002389621458887</v>
      </c>
      <c r="P13" s="26">
        <f t="shared" si="1"/>
        <v>0.48497742176926084</v>
      </c>
      <c r="Q13" s="26">
        <f t="shared" si="1"/>
        <v>0.47257582162848821</v>
      </c>
      <c r="R13" s="26">
        <f t="shared" si="1"/>
        <v>0.46045945013775541</v>
      </c>
      <c r="S13" s="26">
        <f t="shared" si="1"/>
        <v>0.44862057721526355</v>
      </c>
      <c r="T13" s="26">
        <f t="shared" si="1"/>
        <v>0.43929689575899872</v>
      </c>
      <c r="U13" s="26">
        <f t="shared" si="1"/>
        <v>0.4301274516538211</v>
      </c>
      <c r="V13" s="26">
        <f t="shared" si="1"/>
        <v>0.42540035096014561</v>
      </c>
      <c r="W13" s="26">
        <f t="shared" si="1"/>
        <v>0.42066585775413468</v>
      </c>
      <c r="X13" s="26">
        <f t="shared" si="1"/>
        <v>0.41591780221766372</v>
      </c>
      <c r="Y13" s="26">
        <f t="shared" si="1"/>
        <v>0.41116157419040361</v>
      </c>
      <c r="Z13" s="26">
        <f t="shared" si="1"/>
        <v>0.40640422919623354</v>
      </c>
      <c r="AA13" s="26">
        <f t="shared" si="1"/>
        <v>0.40165255094847113</v>
      </c>
      <c r="AB13" s="26">
        <f t="shared" si="1"/>
        <v>0.39890685411018739</v>
      </c>
      <c r="AC13" s="26">
        <f t="shared" si="1"/>
        <v>0.3961081236217503</v>
      </c>
      <c r="AD13" s="26">
        <f t="shared" si="1"/>
        <v>0.3932381222120489</v>
      </c>
      <c r="AE13" s="26">
        <f t="shared" si="1"/>
        <v>0.39028804981921411</v>
      </c>
      <c r="AF13" s="26">
        <f t="shared" si="1"/>
        <v>0.3882234260356705</v>
      </c>
      <c r="AG13" s="26">
        <f t="shared" si="1"/>
        <v>0.38605092774357491</v>
      </c>
      <c r="AH13" s="26">
        <f t="shared" si="1"/>
        <v>0.38472715911234218</v>
      </c>
      <c r="AI13" s="26">
        <f t="shared" si="1"/>
        <v>0.38326942790646551</v>
      </c>
      <c r="AJ13" s="26">
        <f t="shared" si="1"/>
        <v>0.38166544535067698</v>
      </c>
      <c r="AK13" s="26">
        <f t="shared" si="1"/>
        <v>0.37989642601147655</v>
      </c>
      <c r="AL13" s="26">
        <f t="shared" si="1"/>
        <v>0.37793559060861831</v>
      </c>
      <c r="AM13" s="26">
        <f t="shared" si="1"/>
        <v>0.37574847734576622</v>
      </c>
      <c r="AN13" s="26">
        <f t="shared" si="1"/>
        <v>0.37329333679478899</v>
      </c>
      <c r="AO13" s="26">
        <f t="shared" si="1"/>
        <v>0.37052835304914994</v>
      </c>
    </row>
    <row r="14" spans="1:41">
      <c r="A14" s="114" t="s">
        <v>172</v>
      </c>
      <c r="B14" s="26">
        <f t="shared" ref="B14:AO14" si="2">IF(B9=1,B13,0)</f>
        <v>1</v>
      </c>
      <c r="C14" s="26">
        <f t="shared" si="2"/>
        <v>0.92993249999999994</v>
      </c>
      <c r="D14" s="26">
        <f t="shared" si="2"/>
        <v>0.87406541016374983</v>
      </c>
      <c r="E14" s="26">
        <f t="shared" si="2"/>
        <v>0.82151135331224423</v>
      </c>
      <c r="F14" s="26">
        <f t="shared" si="2"/>
        <v>0.7720986776775427</v>
      </c>
      <c r="G14" s="26">
        <f t="shared" si="2"/>
        <v>0.72564072814300717</v>
      </c>
      <c r="H14" s="26">
        <f t="shared" si="2"/>
        <v>0.68196187297353106</v>
      </c>
      <c r="I14" s="26">
        <f t="shared" si="2"/>
        <v>0.64089685683055686</v>
      </c>
      <c r="J14" s="26">
        <f t="shared" si="2"/>
        <v>0.60227288730523487</v>
      </c>
      <c r="K14" s="26">
        <f t="shared" si="2"/>
        <v>0.56595221856340527</v>
      </c>
      <c r="L14" s="26">
        <f t="shared" si="2"/>
        <v>0.54878264313273795</v>
      </c>
      <c r="M14" s="26">
        <f t="shared" si="2"/>
        <v>0.53212407160912212</v>
      </c>
      <c r="N14" s="26">
        <f t="shared" si="2"/>
        <v>0.51594962832849123</v>
      </c>
      <c r="O14" s="26">
        <f t="shared" si="2"/>
        <v>0.5002389621458887</v>
      </c>
      <c r="P14" s="26">
        <f t="shared" si="2"/>
        <v>0.48497742176926084</v>
      </c>
      <c r="Q14" s="26">
        <f t="shared" si="2"/>
        <v>0.47257582162848821</v>
      </c>
      <c r="R14" s="26">
        <f t="shared" si="2"/>
        <v>0.46045945013775541</v>
      </c>
      <c r="S14" s="26">
        <f t="shared" si="2"/>
        <v>0.44862057721526355</v>
      </c>
      <c r="T14" s="26">
        <f t="shared" si="2"/>
        <v>0.43929689575899872</v>
      </c>
      <c r="U14" s="26">
        <f t="shared" si="2"/>
        <v>0.4301274516538211</v>
      </c>
      <c r="V14" s="26">
        <f t="shared" si="2"/>
        <v>0.42540035096014561</v>
      </c>
      <c r="W14" s="26">
        <f t="shared" si="2"/>
        <v>0.42066585775413468</v>
      </c>
      <c r="X14" s="26">
        <f t="shared" si="2"/>
        <v>0.41591780221766372</v>
      </c>
      <c r="Y14" s="26">
        <f t="shared" si="2"/>
        <v>0.41116157419040361</v>
      </c>
      <c r="Z14" s="26">
        <f t="shared" si="2"/>
        <v>0.40640422919623354</v>
      </c>
      <c r="AA14" s="26">
        <f t="shared" si="2"/>
        <v>0.40165255094847113</v>
      </c>
      <c r="AB14" s="26">
        <f t="shared" si="2"/>
        <v>0.39890685411018739</v>
      </c>
      <c r="AC14" s="26">
        <f t="shared" si="2"/>
        <v>0.3961081236217503</v>
      </c>
      <c r="AD14" s="26">
        <f t="shared" si="2"/>
        <v>0.3932381222120489</v>
      </c>
      <c r="AE14" s="26">
        <f t="shared" si="2"/>
        <v>0.39028804981921411</v>
      </c>
      <c r="AF14" s="26">
        <f t="shared" si="2"/>
        <v>0.3882234260356705</v>
      </c>
      <c r="AG14" s="26">
        <f t="shared" si="2"/>
        <v>0</v>
      </c>
      <c r="AH14" s="26">
        <f t="shared" si="2"/>
        <v>0</v>
      </c>
      <c r="AI14" s="26">
        <f t="shared" si="2"/>
        <v>0</v>
      </c>
      <c r="AJ14" s="26">
        <f t="shared" si="2"/>
        <v>0</v>
      </c>
      <c r="AK14" s="26">
        <f t="shared" si="2"/>
        <v>0</v>
      </c>
      <c r="AL14" s="26">
        <f t="shared" si="2"/>
        <v>0</v>
      </c>
      <c r="AM14" s="26">
        <f t="shared" si="2"/>
        <v>0</v>
      </c>
      <c r="AN14" s="26">
        <f t="shared" si="2"/>
        <v>0</v>
      </c>
      <c r="AO14" s="26">
        <f t="shared" si="2"/>
        <v>0</v>
      </c>
    </row>
    <row r="15" spans="1:41">
      <c r="A15" s="2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</row>
    <row r="16" spans="1:41">
      <c r="A16" t="s">
        <v>44</v>
      </c>
      <c r="B16" s="13">
        <f>BasePricing!B35</f>
        <v>100000</v>
      </c>
      <c r="C16" s="13">
        <f>BasePricing!C35</f>
        <v>100000</v>
      </c>
      <c r="D16" s="13">
        <f>BasePricing!D35</f>
        <v>100000</v>
      </c>
      <c r="E16" s="13">
        <f>BasePricing!E35</f>
        <v>100000</v>
      </c>
      <c r="F16" s="13">
        <f>BasePricing!F35</f>
        <v>100000</v>
      </c>
      <c r="G16" s="13">
        <f>BasePricing!G35</f>
        <v>100000</v>
      </c>
      <c r="H16" s="13">
        <f>BasePricing!H35</f>
        <v>100000</v>
      </c>
      <c r="I16" s="13">
        <f>BasePricing!I35</f>
        <v>100000</v>
      </c>
      <c r="J16" s="13">
        <f>BasePricing!J35</f>
        <v>100000</v>
      </c>
      <c r="K16" s="13">
        <f>BasePricing!K35</f>
        <v>150000</v>
      </c>
      <c r="L16" s="13">
        <f>BasePricing!L35</f>
        <v>150000</v>
      </c>
      <c r="M16" s="13">
        <f>BasePricing!M35</f>
        <v>150000</v>
      </c>
      <c r="N16" s="13">
        <f>BasePricing!N35</f>
        <v>150000</v>
      </c>
      <c r="O16" s="13">
        <f>BasePricing!O35</f>
        <v>150000</v>
      </c>
      <c r="P16" s="13">
        <f>BasePricing!P35</f>
        <v>150000</v>
      </c>
      <c r="Q16" s="13">
        <f>BasePricing!Q35</f>
        <v>150000</v>
      </c>
      <c r="R16" s="13">
        <f>BasePricing!R35</f>
        <v>150000</v>
      </c>
      <c r="S16" s="13">
        <f>BasePricing!S35</f>
        <v>170000</v>
      </c>
      <c r="T16" s="13">
        <f>BasePricing!T35</f>
        <v>170000</v>
      </c>
      <c r="U16" s="13">
        <f>BasePricing!U35</f>
        <v>170000</v>
      </c>
      <c r="V16" s="13">
        <f>BasePricing!V35</f>
        <v>170000</v>
      </c>
      <c r="W16" s="13">
        <f>BasePricing!W35</f>
        <v>170000</v>
      </c>
      <c r="X16" s="13">
        <f>BasePricing!X35</f>
        <v>170000</v>
      </c>
      <c r="Y16" s="13">
        <f>BasePricing!Y35</f>
        <v>170000</v>
      </c>
      <c r="Z16" s="13">
        <f>BasePricing!Z35</f>
        <v>170000</v>
      </c>
      <c r="AA16" s="13">
        <f>BasePricing!AA35</f>
        <v>200000</v>
      </c>
      <c r="AB16" s="13">
        <f>BasePricing!AB35</f>
        <v>200000</v>
      </c>
      <c r="AC16" s="13">
        <f>BasePricing!AC35</f>
        <v>200000</v>
      </c>
      <c r="AD16" s="13">
        <f>BasePricing!AD35</f>
        <v>200000</v>
      </c>
      <c r="AE16" s="13">
        <f>BasePricing!AE35</f>
        <v>200000</v>
      </c>
      <c r="AF16" s="13">
        <f>BasePricing!AF35</f>
        <v>200000</v>
      </c>
      <c r="AG16" s="13">
        <f>BasePricing!AG35</f>
        <v>0</v>
      </c>
      <c r="AH16" s="13">
        <f>BasePricing!AH35</f>
        <v>0</v>
      </c>
      <c r="AI16" s="13">
        <f>BasePricing!AI35</f>
        <v>0</v>
      </c>
      <c r="AJ16" s="13">
        <f>BasePricing!AJ35</f>
        <v>0</v>
      </c>
      <c r="AK16" s="13">
        <f>BasePricing!AK35</f>
        <v>0</v>
      </c>
      <c r="AL16" s="13">
        <f>BasePricing!AL35</f>
        <v>0</v>
      </c>
      <c r="AM16" s="13">
        <f>BasePricing!AM35</f>
        <v>0</v>
      </c>
      <c r="AN16" s="13">
        <f>BasePricing!AN35</f>
        <v>0</v>
      </c>
      <c r="AO16" s="13">
        <f>BasePricing!AO35</f>
        <v>0</v>
      </c>
    </row>
    <row r="17" spans="1:41">
      <c r="A17" s="2" t="s">
        <v>27</v>
      </c>
      <c r="B17" s="13">
        <f t="shared" ref="B17:AO17" si="3">B16*B14</f>
        <v>100000</v>
      </c>
      <c r="C17" s="13">
        <f t="shared" si="3"/>
        <v>92993.25</v>
      </c>
      <c r="D17" s="13">
        <f t="shared" si="3"/>
        <v>87406.541016374977</v>
      </c>
      <c r="E17" s="13">
        <f t="shared" si="3"/>
        <v>82151.135331224417</v>
      </c>
      <c r="F17" s="13">
        <f t="shared" si="3"/>
        <v>77209.867767754273</v>
      </c>
      <c r="G17" s="13">
        <f t="shared" si="3"/>
        <v>72564.072814300715</v>
      </c>
      <c r="H17" s="13">
        <f t="shared" si="3"/>
        <v>68196.187297353099</v>
      </c>
      <c r="I17" s="13">
        <f t="shared" si="3"/>
        <v>64089.685683055686</v>
      </c>
      <c r="J17" s="13">
        <f t="shared" si="3"/>
        <v>60227.288730523491</v>
      </c>
      <c r="K17" s="13">
        <f t="shared" si="3"/>
        <v>84892.832784510785</v>
      </c>
      <c r="L17" s="13">
        <f t="shared" si="3"/>
        <v>82317.396469910687</v>
      </c>
      <c r="M17" s="13">
        <f t="shared" si="3"/>
        <v>79818.61074136832</v>
      </c>
      <c r="N17" s="13">
        <f t="shared" si="3"/>
        <v>77392.444249273685</v>
      </c>
      <c r="O17" s="13">
        <f t="shared" si="3"/>
        <v>75035.844321883298</v>
      </c>
      <c r="P17" s="13">
        <f t="shared" si="3"/>
        <v>72746.613265389125</v>
      </c>
      <c r="Q17" s="13">
        <f t="shared" si="3"/>
        <v>70886.373244273229</v>
      </c>
      <c r="R17" s="13">
        <f t="shared" si="3"/>
        <v>69068.917520663308</v>
      </c>
      <c r="S17" s="13">
        <f t="shared" si="3"/>
        <v>76265.498126594801</v>
      </c>
      <c r="T17" s="13">
        <f t="shared" si="3"/>
        <v>74680.472279029782</v>
      </c>
      <c r="U17" s="13">
        <f t="shared" si="3"/>
        <v>73121.666781149586</v>
      </c>
      <c r="V17" s="13">
        <f t="shared" si="3"/>
        <v>72318.059663224747</v>
      </c>
      <c r="W17" s="13">
        <f t="shared" si="3"/>
        <v>71513.19581820289</v>
      </c>
      <c r="X17" s="13">
        <f t="shared" si="3"/>
        <v>70706.02637700284</v>
      </c>
      <c r="Y17" s="13">
        <f t="shared" si="3"/>
        <v>69897.467612368608</v>
      </c>
      <c r="Z17" s="13">
        <f t="shared" si="3"/>
        <v>69088.718963359701</v>
      </c>
      <c r="AA17" s="13">
        <f t="shared" si="3"/>
        <v>80330.510189694221</v>
      </c>
      <c r="AB17" s="13">
        <f t="shared" si="3"/>
        <v>79781.370822037483</v>
      </c>
      <c r="AC17" s="13">
        <f t="shared" si="3"/>
        <v>79221.624724350055</v>
      </c>
      <c r="AD17" s="13">
        <f t="shared" si="3"/>
        <v>78647.624442409782</v>
      </c>
      <c r="AE17" s="13">
        <f t="shared" si="3"/>
        <v>78057.609963842828</v>
      </c>
      <c r="AF17" s="13">
        <f t="shared" si="3"/>
        <v>77644.685207134098</v>
      </c>
      <c r="AG17" s="13">
        <f t="shared" si="3"/>
        <v>0</v>
      </c>
      <c r="AH17" s="13">
        <f t="shared" si="3"/>
        <v>0</v>
      </c>
      <c r="AI17" s="13">
        <f t="shared" si="3"/>
        <v>0</v>
      </c>
      <c r="AJ17" s="13">
        <f t="shared" si="3"/>
        <v>0</v>
      </c>
      <c r="AK17" s="13">
        <f t="shared" si="3"/>
        <v>0</v>
      </c>
      <c r="AL17" s="13">
        <f t="shared" si="3"/>
        <v>0</v>
      </c>
      <c r="AM17" s="13">
        <f t="shared" si="3"/>
        <v>0</v>
      </c>
      <c r="AN17" s="13">
        <f t="shared" si="3"/>
        <v>0</v>
      </c>
      <c r="AO17" s="13">
        <f t="shared" si="3"/>
        <v>0</v>
      </c>
    </row>
    <row r="18" spans="1:41">
      <c r="A18" s="114" t="s">
        <v>232</v>
      </c>
      <c r="B18" s="13">
        <f t="shared" ref="B18:AO18" si="4">B17*B11</f>
        <v>6.75</v>
      </c>
      <c r="C18" s="13">
        <f t="shared" si="4"/>
        <v>7.1139836250000013</v>
      </c>
      <c r="D18" s="13">
        <f t="shared" si="4"/>
        <v>11.01322416806325</v>
      </c>
      <c r="E18" s="13">
        <f t="shared" si="4"/>
        <v>12.199443596686828</v>
      </c>
      <c r="F18" s="13">
        <f t="shared" si="4"/>
        <v>13.202887388285982</v>
      </c>
      <c r="G18" s="13">
        <f t="shared" si="4"/>
        <v>14.041148089567189</v>
      </c>
      <c r="H18" s="13">
        <f t="shared" si="4"/>
        <v>14.730376456228269</v>
      </c>
      <c r="I18" s="13">
        <f t="shared" si="4"/>
        <v>17.015811548851286</v>
      </c>
      <c r="J18" s="13">
        <f t="shared" si="4"/>
        <v>18.429550351540193</v>
      </c>
      <c r="K18" s="13">
        <f t="shared" si="4"/>
        <v>28.651331064772393</v>
      </c>
      <c r="L18" s="13">
        <f t="shared" si="4"/>
        <v>29.263834445053252</v>
      </c>
      <c r="M18" s="13">
        <f t="shared" si="4"/>
        <v>31.608169853581856</v>
      </c>
      <c r="N18" s="13">
        <f t="shared" si="4"/>
        <v>34.826599912173158</v>
      </c>
      <c r="O18" s="13">
        <f t="shared" si="4"/>
        <v>38.155726837677655</v>
      </c>
      <c r="P18" s="13">
        <f t="shared" si="4"/>
        <v>41.574689481169884</v>
      </c>
      <c r="Q18" s="13">
        <f t="shared" si="4"/>
        <v>45.296392503090594</v>
      </c>
      <c r="R18" s="13">
        <f t="shared" si="4"/>
        <v>49.108000357191614</v>
      </c>
      <c r="S18" s="13">
        <f t="shared" si="4"/>
        <v>59.715885033123733</v>
      </c>
      <c r="T18" s="13">
        <f t="shared" si="4"/>
        <v>65.196052299592992</v>
      </c>
      <c r="U18" s="13">
        <f t="shared" si="4"/>
        <v>72.39045011333809</v>
      </c>
      <c r="V18" s="13">
        <f t="shared" si="4"/>
        <v>81.683248389612345</v>
      </c>
      <c r="W18" s="13">
        <f t="shared" si="4"/>
        <v>92.037483018027118</v>
      </c>
      <c r="X18" s="13">
        <f t="shared" si="4"/>
        <v>101.49850086418758</v>
      </c>
      <c r="Y18" s="13">
        <f t="shared" si="4"/>
        <v>109.77397288522492</v>
      </c>
      <c r="Z18" s="13">
        <f t="shared" si="4"/>
        <v>116.89811248600461</v>
      </c>
      <c r="AA18" s="13">
        <f t="shared" si="4"/>
        <v>147.48681670827861</v>
      </c>
      <c r="AB18" s="13">
        <f t="shared" si="4"/>
        <v>160.83924357722759</v>
      </c>
      <c r="AC18" s="13">
        <f t="shared" si="4"/>
        <v>177.89215831852806</v>
      </c>
      <c r="AD18" s="13">
        <f t="shared" si="4"/>
        <v>196.77635635490927</v>
      </c>
      <c r="AE18" s="13">
        <f t="shared" si="4"/>
        <v>217.7807317991215</v>
      </c>
      <c r="AF18" s="13">
        <f t="shared" si="4"/>
        <v>240.3879454012872</v>
      </c>
      <c r="AG18" s="13">
        <f t="shared" si="4"/>
        <v>0</v>
      </c>
      <c r="AH18" s="13">
        <f t="shared" si="4"/>
        <v>0</v>
      </c>
      <c r="AI18" s="13">
        <f t="shared" si="4"/>
        <v>0</v>
      </c>
      <c r="AJ18" s="13">
        <f t="shared" si="4"/>
        <v>0</v>
      </c>
      <c r="AK18" s="13">
        <f t="shared" si="4"/>
        <v>0</v>
      </c>
      <c r="AL18" s="13">
        <f t="shared" si="4"/>
        <v>0</v>
      </c>
      <c r="AM18" s="13">
        <f t="shared" si="4"/>
        <v>0</v>
      </c>
      <c r="AN18" s="13">
        <f t="shared" si="4"/>
        <v>0</v>
      </c>
      <c r="AO18" s="13">
        <f t="shared" si="4"/>
        <v>0</v>
      </c>
    </row>
    <row r="19" spans="1:41">
      <c r="A19" s="114" t="s">
        <v>231</v>
      </c>
      <c r="B19" s="13">
        <f t="shared" ref="B19:AO19" si="5">$B$1*B14</f>
        <v>452.13780165692054</v>
      </c>
      <c r="C19" s="13">
        <f t="shared" si="5"/>
        <v>420.45763623932424</v>
      </c>
      <c r="D19" s="13">
        <f t="shared" si="5"/>
        <v>395.19801305579244</v>
      </c>
      <c r="E19" s="13">
        <f t="shared" si="5"/>
        <v>371.43633732279989</v>
      </c>
      <c r="F19" s="13">
        <f t="shared" si="5"/>
        <v>349.09499878733942</v>
      </c>
      <c r="G19" s="13">
        <f t="shared" si="5"/>
        <v>328.08960361530637</v>
      </c>
      <c r="H19" s="13">
        <f t="shared" si="5"/>
        <v>308.34074206008842</v>
      </c>
      <c r="I19" s="13">
        <f t="shared" si="5"/>
        <v>289.77369593619812</v>
      </c>
      <c r="J19" s="13">
        <f t="shared" si="5"/>
        <v>272.31033926375517</v>
      </c>
      <c r="K19" s="13">
        <f t="shared" si="5"/>
        <v>255.88839194411509</v>
      </c>
      <c r="L19" s="13">
        <f t="shared" si="5"/>
        <v>248.12537785351049</v>
      </c>
      <c r="M19" s="13">
        <f t="shared" si="5"/>
        <v>240.59340794607823</v>
      </c>
      <c r="N19" s="13">
        <f t="shared" si="5"/>
        <v>233.28033071814923</v>
      </c>
      <c r="O19" s="13">
        <f t="shared" si="5"/>
        <v>226.1769446477816</v>
      </c>
      <c r="P19" s="13">
        <f t="shared" si="5"/>
        <v>219.27662533199475</v>
      </c>
      <c r="Q19" s="13">
        <f t="shared" si="5"/>
        <v>213.66939310731766</v>
      </c>
      <c r="R19" s="13">
        <f t="shared" si="5"/>
        <v>208.19112353743915</v>
      </c>
      <c r="S19" s="13">
        <f t="shared" si="5"/>
        <v>202.83832156016803</v>
      </c>
      <c r="T19" s="13">
        <f t="shared" si="5"/>
        <v>198.62273272318305</v>
      </c>
      <c r="U19" s="13">
        <f t="shared" si="5"/>
        <v>194.47688042305205</v>
      </c>
      <c r="V19" s="13">
        <f t="shared" si="5"/>
        <v>192.3395795072027</v>
      </c>
      <c r="W19" s="13">
        <f t="shared" si="5"/>
        <v>190.1989361570773</v>
      </c>
      <c r="X19" s="13">
        <f t="shared" si="5"/>
        <v>188.05216076467235</v>
      </c>
      <c r="Y19" s="13">
        <f t="shared" si="5"/>
        <v>185.90169028024792</v>
      </c>
      <c r="Z19" s="13">
        <f t="shared" si="5"/>
        <v>183.75071477286031</v>
      </c>
      <c r="AA19" s="13">
        <f t="shared" si="5"/>
        <v>181.60230141573601</v>
      </c>
      <c r="AB19" s="13">
        <f t="shared" si="5"/>
        <v>180.36086808325805</v>
      </c>
      <c r="AC19" s="13">
        <f t="shared" si="5"/>
        <v>179.09545623278589</v>
      </c>
      <c r="AD19" s="13">
        <f t="shared" si="5"/>
        <v>177.79782010465124</v>
      </c>
      <c r="AE19" s="13">
        <f t="shared" si="5"/>
        <v>176.46398085822617</v>
      </c>
      <c r="AF19" s="13">
        <f t="shared" si="5"/>
        <v>175.53048639948616</v>
      </c>
      <c r="AG19" s="13">
        <f t="shared" si="5"/>
        <v>0</v>
      </c>
      <c r="AH19" s="13">
        <f t="shared" si="5"/>
        <v>0</v>
      </c>
      <c r="AI19" s="13">
        <f t="shared" si="5"/>
        <v>0</v>
      </c>
      <c r="AJ19" s="13">
        <f t="shared" si="5"/>
        <v>0</v>
      </c>
      <c r="AK19" s="13">
        <f t="shared" si="5"/>
        <v>0</v>
      </c>
      <c r="AL19" s="13">
        <f t="shared" si="5"/>
        <v>0</v>
      </c>
      <c r="AM19" s="13">
        <f t="shared" si="5"/>
        <v>0</v>
      </c>
      <c r="AN19" s="13">
        <f t="shared" si="5"/>
        <v>0</v>
      </c>
      <c r="AO19" s="13">
        <f t="shared" si="5"/>
        <v>0</v>
      </c>
    </row>
    <row r="20" spans="1:41">
      <c r="A20" s="2" t="s">
        <v>28</v>
      </c>
      <c r="B20" s="13">
        <f>Assms!C34+Assms!C35</f>
        <v>450</v>
      </c>
      <c r="C20" s="13">
        <f>Assms!C35*C10*C14</f>
        <v>145.06947</v>
      </c>
      <c r="D20" s="13">
        <f>Assms!C35*D10*D14</f>
        <v>141.80837214496677</v>
      </c>
      <c r="E20" s="13">
        <f>Assms!C35*E10*E14</f>
        <v>138.61328203983365</v>
      </c>
      <c r="F20" s="13">
        <f>Assms!C35*F10*F14</f>
        <v>135.48693708686315</v>
      </c>
      <c r="G20" s="13">
        <f>Assms!C35*G10*G14</f>
        <v>132.42793469922589</v>
      </c>
      <c r="H20" s="13">
        <f>Assms!C35*H10*H14</f>
        <v>129.43489916438435</v>
      </c>
      <c r="I20" s="13">
        <f>Assms!C35*I10*I14</f>
        <v>126.50648116735387</v>
      </c>
      <c r="J20" s="13">
        <f>Assms!C35*J10*J14</f>
        <v>123.63780501962519</v>
      </c>
      <c r="K20" s="13">
        <f>Assms!C35*K10*K14</f>
        <v>120.82897169211614</v>
      </c>
      <c r="L20" s="13">
        <f>Assms!C35*L10*L14</f>
        <v>121.84985567394281</v>
      </c>
      <c r="M20" s="13">
        <f>Assms!C35*M10*M14</f>
        <v>122.87708407523375</v>
      </c>
      <c r="N20" s="13">
        <f>Assms!C35*N10*N14</f>
        <v>123.90779671679026</v>
      </c>
      <c r="O20" s="13">
        <f>Assms!C35*O10*O14</f>
        <v>124.94019647903458</v>
      </c>
      <c r="P20" s="13">
        <f>Assms!C35*P10*P14</f>
        <v>125.9735968345441</v>
      </c>
      <c r="Q20" s="13">
        <f>Assms!C35*Q10*Q14</f>
        <v>127.66235352321316</v>
      </c>
      <c r="R20" s="13">
        <f>Assms!C35*R10*R14</f>
        <v>129.36478717888073</v>
      </c>
      <c r="S20" s="13">
        <f>Assms!C35*S10*S14</f>
        <v>131.08023670115352</v>
      </c>
      <c r="T20" s="13">
        <f>Assms!C35*T10*T14</f>
        <v>133.49023598746518</v>
      </c>
      <c r="U20" s="13">
        <f>Assms!C35*U10*U14</f>
        <v>135.93205006336677</v>
      </c>
      <c r="V20" s="13">
        <f>Assms!C35*V10*V14</f>
        <v>139.81568310649718</v>
      </c>
      <c r="W20" s="13">
        <f>Assms!C35*W10*W14</f>
        <v>143.78998863981798</v>
      </c>
      <c r="X20" s="13">
        <f>Assms!C35*X10*X14</f>
        <v>147.85371227956193</v>
      </c>
      <c r="Y20" s="13">
        <f>Assms!C35*Y10*Y14</f>
        <v>152.00944839890059</v>
      </c>
      <c r="Z20" s="13">
        <f>Assms!C35*Z10*Z14</f>
        <v>156.26064799924916</v>
      </c>
      <c r="AA20" s="13">
        <f>Assms!C35*AA10*AA14</f>
        <v>160.61099444295562</v>
      </c>
      <c r="AB20" s="13">
        <f>Assms!C35*AB10*AB14</f>
        <v>165.8935799923413</v>
      </c>
      <c r="AC20" s="13">
        <f>Assms!C35*AC10*AC14</f>
        <v>171.31885746051964</v>
      </c>
      <c r="AD20" s="13">
        <f>Assms!C35*AD10*AD14</f>
        <v>176.88066934594104</v>
      </c>
      <c r="AE20" s="13">
        <f>Assms!C35*AE10*AE14</f>
        <v>182.57585898708811</v>
      </c>
      <c r="AF20" s="13">
        <f>Assms!C35*AF10*AF14</f>
        <v>188.8744340007683</v>
      </c>
      <c r="AG20" s="13">
        <f>Assms!C35*AG10*AG14</f>
        <v>0</v>
      </c>
      <c r="AH20" s="13">
        <f>Assms!C35*AH10*AH14</f>
        <v>0</v>
      </c>
      <c r="AI20" s="13">
        <f>Assms!C35*AI10*AI14</f>
        <v>0</v>
      </c>
      <c r="AJ20" s="13">
        <f>Assms!C35*AJ10*AJ14</f>
        <v>0</v>
      </c>
      <c r="AK20" s="13">
        <f>Assms!C35*AK10*AK14</f>
        <v>0</v>
      </c>
      <c r="AL20" s="13">
        <f>Assms!C35*AL10*AL14</f>
        <v>0</v>
      </c>
      <c r="AM20" s="13">
        <f>Assms!C35*AM10*AM14</f>
        <v>0</v>
      </c>
      <c r="AN20" s="13">
        <f>Assms!C35*AN10*AN14</f>
        <v>0</v>
      </c>
      <c r="AO20" s="13">
        <f>Assms!C35*AO10*AO14</f>
        <v>0</v>
      </c>
    </row>
    <row r="21" spans="1:41">
      <c r="A21" s="102"/>
      <c r="B21" s="169"/>
      <c r="C21" s="169"/>
      <c r="D21" s="169"/>
      <c r="E21" s="169"/>
      <c r="F21" s="169"/>
      <c r="G21" s="169"/>
      <c r="H21" s="169"/>
      <c r="I21" s="169"/>
      <c r="J21" s="169"/>
      <c r="K21" s="169"/>
      <c r="L21" s="169"/>
      <c r="M21" s="169"/>
      <c r="N21" s="169"/>
      <c r="O21" s="169"/>
      <c r="P21" s="169"/>
      <c r="Q21" s="169"/>
      <c r="R21" s="169"/>
      <c r="S21" s="169"/>
      <c r="T21" s="169"/>
      <c r="U21" s="169"/>
      <c r="V21" s="169"/>
      <c r="W21" s="169"/>
      <c r="X21" s="169"/>
      <c r="Y21" s="169"/>
      <c r="Z21" s="169"/>
      <c r="AA21" s="169"/>
      <c r="AB21" s="169"/>
      <c r="AC21" s="169"/>
      <c r="AD21" s="169"/>
      <c r="AE21" s="169"/>
      <c r="AF21" s="169"/>
      <c r="AG21" s="169"/>
      <c r="AH21" s="169"/>
      <c r="AI21" s="169"/>
      <c r="AJ21" s="169"/>
      <c r="AK21" s="169"/>
      <c r="AL21" s="169"/>
      <c r="AM21" s="169"/>
      <c r="AN21" s="169"/>
      <c r="AO21" s="169"/>
    </row>
    <row r="22" spans="1:41">
      <c r="A22" s="6" t="s">
        <v>39</v>
      </c>
      <c r="F22" s="195" t="s">
        <v>256</v>
      </c>
    </row>
    <row r="23" spans="1:41">
      <c r="D23" s="42" t="s">
        <v>64</v>
      </c>
      <c r="F23" s="47">
        <f>B1</f>
        <v>452.13780165692054</v>
      </c>
    </row>
    <row r="24" spans="1:41">
      <c r="A24" s="20" t="s">
        <v>40</v>
      </c>
      <c r="B24" s="12">
        <v>0.03</v>
      </c>
      <c r="D24" s="42" t="s">
        <v>330</v>
      </c>
      <c r="F24" s="13">
        <f>SUM(B40:AO40)</f>
        <v>5768.7775008201506</v>
      </c>
    </row>
    <row r="25" spans="1:41">
      <c r="A25" s="20" t="s">
        <v>41</v>
      </c>
      <c r="B25" s="13">
        <f>B16*2.5/1000</f>
        <v>250</v>
      </c>
      <c r="D25" s="42" t="s">
        <v>255</v>
      </c>
      <c r="F25" s="16">
        <f>NPV(B24,B41:AO41)</f>
        <v>1440.8567782270152</v>
      </c>
    </row>
    <row r="26" spans="1:41">
      <c r="A26" s="2" t="s">
        <v>175</v>
      </c>
      <c r="B26" s="94">
        <f>Assms!C38</f>
        <v>0.06</v>
      </c>
      <c r="D26" s="42" t="s">
        <v>55</v>
      </c>
      <c r="F26" s="178">
        <f>((F25+B25))/F24</f>
        <v>0.29310486979028488</v>
      </c>
    </row>
    <row r="27" spans="1:41">
      <c r="B27" s="20"/>
      <c r="C27" s="12"/>
      <c r="F27" s="41"/>
      <c r="G27" s="42"/>
    </row>
    <row r="28" spans="1:41">
      <c r="A28" s="20" t="s">
        <v>47</v>
      </c>
      <c r="B28" s="203">
        <v>1</v>
      </c>
      <c r="C28" s="203">
        <v>2</v>
      </c>
      <c r="D28" s="203">
        <v>3</v>
      </c>
      <c r="E28" s="203">
        <v>4</v>
      </c>
      <c r="F28" s="203">
        <v>5</v>
      </c>
      <c r="G28" s="203">
        <v>6</v>
      </c>
      <c r="H28" s="203">
        <v>7</v>
      </c>
      <c r="I28" s="203">
        <v>8</v>
      </c>
      <c r="J28" s="203">
        <v>9</v>
      </c>
      <c r="K28" s="203">
        <v>10</v>
      </c>
      <c r="L28" s="203">
        <v>11</v>
      </c>
      <c r="M28" s="203">
        <v>12</v>
      </c>
      <c r="N28" s="203">
        <v>13</v>
      </c>
      <c r="O28" s="203">
        <v>14</v>
      </c>
      <c r="P28" s="203">
        <v>15</v>
      </c>
      <c r="Q28" s="203">
        <v>16</v>
      </c>
      <c r="R28" s="203">
        <v>17</v>
      </c>
      <c r="S28" s="203">
        <v>18</v>
      </c>
      <c r="T28" s="203">
        <v>19</v>
      </c>
      <c r="U28" s="203">
        <v>20</v>
      </c>
      <c r="V28" s="203">
        <v>21</v>
      </c>
      <c r="W28" s="203">
        <v>22</v>
      </c>
      <c r="X28" s="203">
        <v>23</v>
      </c>
      <c r="Y28" s="203">
        <v>24</v>
      </c>
      <c r="Z28" s="203">
        <v>25</v>
      </c>
      <c r="AA28" s="203">
        <v>26</v>
      </c>
      <c r="AB28" s="109">
        <v>27</v>
      </c>
      <c r="AC28" s="109">
        <v>28</v>
      </c>
      <c r="AD28" s="109">
        <v>29</v>
      </c>
      <c r="AE28" s="109">
        <v>30</v>
      </c>
      <c r="AF28" s="109">
        <v>31</v>
      </c>
      <c r="AG28" s="109">
        <v>32</v>
      </c>
      <c r="AH28" s="109">
        <v>33</v>
      </c>
      <c r="AI28" s="109">
        <v>34</v>
      </c>
      <c r="AJ28" s="109">
        <v>35</v>
      </c>
      <c r="AK28" s="109">
        <v>36</v>
      </c>
      <c r="AL28" s="109">
        <v>37</v>
      </c>
      <c r="AM28" s="109">
        <v>38</v>
      </c>
      <c r="AN28" s="109">
        <v>39</v>
      </c>
      <c r="AO28" s="109">
        <v>40</v>
      </c>
    </row>
    <row r="29" spans="1:41">
      <c r="A29" s="20" t="s">
        <v>48</v>
      </c>
      <c r="B29" s="3">
        <f>QxRates!D1</f>
        <v>35</v>
      </c>
      <c r="C29" s="3">
        <f t="shared" ref="C29:AO29" si="6">B29+1</f>
        <v>36</v>
      </c>
      <c r="D29" s="3">
        <f t="shared" si="6"/>
        <v>37</v>
      </c>
      <c r="E29" s="3">
        <f t="shared" si="6"/>
        <v>38</v>
      </c>
      <c r="F29" s="3">
        <f t="shared" si="6"/>
        <v>39</v>
      </c>
      <c r="G29" s="3">
        <f t="shared" si="6"/>
        <v>40</v>
      </c>
      <c r="H29" s="3">
        <f t="shared" si="6"/>
        <v>41</v>
      </c>
      <c r="I29" s="3">
        <f t="shared" si="6"/>
        <v>42</v>
      </c>
      <c r="J29" s="3">
        <f t="shared" si="6"/>
        <v>43</v>
      </c>
      <c r="K29" s="3">
        <f t="shared" si="6"/>
        <v>44</v>
      </c>
      <c r="L29" s="3">
        <f t="shared" si="6"/>
        <v>45</v>
      </c>
      <c r="M29" s="3">
        <f t="shared" si="6"/>
        <v>46</v>
      </c>
      <c r="N29" s="3">
        <f t="shared" si="6"/>
        <v>47</v>
      </c>
      <c r="O29" s="3">
        <f t="shared" si="6"/>
        <v>48</v>
      </c>
      <c r="P29" s="3">
        <f t="shared" si="6"/>
        <v>49</v>
      </c>
      <c r="Q29" s="3">
        <f t="shared" si="6"/>
        <v>50</v>
      </c>
      <c r="R29" s="3">
        <f t="shared" si="6"/>
        <v>51</v>
      </c>
      <c r="S29" s="3">
        <f t="shared" si="6"/>
        <v>52</v>
      </c>
      <c r="T29" s="3">
        <f t="shared" si="6"/>
        <v>53</v>
      </c>
      <c r="U29" s="3">
        <f t="shared" si="6"/>
        <v>54</v>
      </c>
      <c r="V29" s="3">
        <f t="shared" si="6"/>
        <v>55</v>
      </c>
      <c r="W29" s="3">
        <f t="shared" si="6"/>
        <v>56</v>
      </c>
      <c r="X29" s="3">
        <f t="shared" si="6"/>
        <v>57</v>
      </c>
      <c r="Y29" s="3">
        <f t="shared" si="6"/>
        <v>58</v>
      </c>
      <c r="Z29" s="3">
        <f t="shared" si="6"/>
        <v>59</v>
      </c>
      <c r="AA29" s="3">
        <f t="shared" si="6"/>
        <v>60</v>
      </c>
      <c r="AB29" s="3">
        <f t="shared" si="6"/>
        <v>61</v>
      </c>
      <c r="AC29" s="3">
        <f t="shared" si="6"/>
        <v>62</v>
      </c>
      <c r="AD29" s="3">
        <f t="shared" si="6"/>
        <v>63</v>
      </c>
      <c r="AE29" s="3">
        <f t="shared" si="6"/>
        <v>64</v>
      </c>
      <c r="AF29" s="3">
        <f t="shared" si="6"/>
        <v>65</v>
      </c>
      <c r="AG29" s="3">
        <f t="shared" si="6"/>
        <v>66</v>
      </c>
      <c r="AH29" s="3">
        <f t="shared" si="6"/>
        <v>67</v>
      </c>
      <c r="AI29" s="3">
        <f t="shared" si="6"/>
        <v>68</v>
      </c>
      <c r="AJ29" s="3">
        <f t="shared" si="6"/>
        <v>69</v>
      </c>
      <c r="AK29" s="3">
        <f t="shared" si="6"/>
        <v>70</v>
      </c>
      <c r="AL29" s="3">
        <f t="shared" si="6"/>
        <v>71</v>
      </c>
      <c r="AM29" s="3">
        <f t="shared" si="6"/>
        <v>72</v>
      </c>
      <c r="AN29" s="3">
        <f t="shared" si="6"/>
        <v>73</v>
      </c>
      <c r="AO29" s="3">
        <f t="shared" si="6"/>
        <v>74</v>
      </c>
    </row>
    <row r="30" spans="1:41">
      <c r="A30" s="20" t="s">
        <v>49</v>
      </c>
      <c r="B30" s="12">
        <v>0</v>
      </c>
      <c r="C30" s="12">
        <v>0.9</v>
      </c>
      <c r="D30" s="12">
        <v>0.9</v>
      </c>
      <c r="E30" s="12">
        <v>0.9</v>
      </c>
      <c r="F30" s="12">
        <v>0.9</v>
      </c>
      <c r="G30" s="12">
        <v>1</v>
      </c>
      <c r="H30" s="12">
        <v>1</v>
      </c>
      <c r="I30" s="12">
        <v>1</v>
      </c>
      <c r="J30" s="12">
        <v>1</v>
      </c>
      <c r="K30" s="12">
        <v>1</v>
      </c>
      <c r="L30" s="12">
        <v>1</v>
      </c>
      <c r="M30" s="12">
        <v>1</v>
      </c>
      <c r="N30" s="12">
        <v>1</v>
      </c>
      <c r="O30" s="12">
        <v>1</v>
      </c>
      <c r="P30" s="12">
        <v>1</v>
      </c>
      <c r="Q30" s="12">
        <v>1</v>
      </c>
      <c r="R30" s="12">
        <v>1</v>
      </c>
      <c r="S30" s="12">
        <v>1</v>
      </c>
      <c r="T30" s="12">
        <v>1</v>
      </c>
      <c r="U30" s="12">
        <v>1</v>
      </c>
      <c r="V30" s="12">
        <v>1</v>
      </c>
      <c r="W30" s="12">
        <v>1</v>
      </c>
      <c r="X30" s="12">
        <v>1</v>
      </c>
      <c r="Y30" s="12">
        <v>1</v>
      </c>
      <c r="Z30" s="12">
        <v>1</v>
      </c>
      <c r="AA30" s="12">
        <v>1</v>
      </c>
      <c r="AB30" s="12">
        <v>1</v>
      </c>
      <c r="AC30" s="12">
        <v>1</v>
      </c>
      <c r="AD30" s="12">
        <v>1</v>
      </c>
      <c r="AE30" s="12">
        <v>1</v>
      </c>
      <c r="AF30" s="12">
        <v>1</v>
      </c>
      <c r="AG30" s="12">
        <v>1</v>
      </c>
      <c r="AH30" s="12">
        <v>1</v>
      </c>
      <c r="AI30" s="12">
        <v>1</v>
      </c>
      <c r="AJ30" s="12">
        <v>1</v>
      </c>
      <c r="AK30" s="12">
        <v>1</v>
      </c>
      <c r="AL30" s="12">
        <v>1</v>
      </c>
      <c r="AM30" s="12">
        <v>1</v>
      </c>
      <c r="AN30" s="12">
        <v>1</v>
      </c>
      <c r="AO30" s="12">
        <v>1</v>
      </c>
    </row>
    <row r="31" spans="1:41">
      <c r="A31" s="20" t="s">
        <v>50</v>
      </c>
      <c r="B31" s="45">
        <f>BasePricing!B33</f>
        <v>1</v>
      </c>
      <c r="C31" s="45">
        <f>BasePricing!C33</f>
        <v>1</v>
      </c>
      <c r="D31" s="45">
        <f>BasePricing!D33</f>
        <v>1</v>
      </c>
      <c r="E31" s="45">
        <f>BasePricing!E33</f>
        <v>1</v>
      </c>
      <c r="F31" s="45">
        <f>BasePricing!F33</f>
        <v>1</v>
      </c>
      <c r="G31" s="45">
        <f>BasePricing!G33</f>
        <v>1</v>
      </c>
      <c r="H31" s="45">
        <f>BasePricing!H33</f>
        <v>1</v>
      </c>
      <c r="I31" s="45">
        <f>BasePricing!I33</f>
        <v>1</v>
      </c>
      <c r="J31" s="45">
        <f>BasePricing!J33</f>
        <v>1</v>
      </c>
      <c r="K31" s="45">
        <f>BasePricing!K33</f>
        <v>1</v>
      </c>
      <c r="L31" s="45">
        <f>BasePricing!L33</f>
        <v>1</v>
      </c>
      <c r="M31" s="45">
        <f>BasePricing!M33</f>
        <v>1</v>
      </c>
      <c r="N31" s="45">
        <f>BasePricing!N33</f>
        <v>1</v>
      </c>
      <c r="O31" s="45">
        <f>BasePricing!O33</f>
        <v>1</v>
      </c>
      <c r="P31" s="45">
        <f>BasePricing!P33</f>
        <v>1</v>
      </c>
      <c r="Q31" s="45">
        <f>BasePricing!Q33</f>
        <v>1</v>
      </c>
      <c r="R31" s="45">
        <f>BasePricing!R33</f>
        <v>1</v>
      </c>
      <c r="S31" s="45">
        <f>BasePricing!S33</f>
        <v>1</v>
      </c>
      <c r="T31" s="45">
        <f>BasePricing!T33</f>
        <v>1</v>
      </c>
      <c r="U31" s="45">
        <f>BasePricing!U33</f>
        <v>1</v>
      </c>
      <c r="V31" s="45">
        <f>BasePricing!V33</f>
        <v>1</v>
      </c>
      <c r="W31" s="45">
        <f>BasePricing!W33</f>
        <v>1</v>
      </c>
      <c r="X31" s="45">
        <f>BasePricing!X33</f>
        <v>1</v>
      </c>
      <c r="Y31" s="45">
        <f>BasePricing!Y33</f>
        <v>1</v>
      </c>
      <c r="Z31" s="45">
        <f>BasePricing!Z33</f>
        <v>1</v>
      </c>
      <c r="AA31" s="45">
        <f>BasePricing!AA33</f>
        <v>1</v>
      </c>
      <c r="AB31" s="45">
        <f>BasePricing!AB33</f>
        <v>1</v>
      </c>
      <c r="AC31" s="45">
        <f>BasePricing!AC33</f>
        <v>1</v>
      </c>
      <c r="AD31" s="45">
        <f>BasePricing!AD33</f>
        <v>1</v>
      </c>
      <c r="AE31" s="45">
        <f>BasePricing!AE33</f>
        <v>1</v>
      </c>
      <c r="AF31" s="45">
        <f>BasePricing!AF33</f>
        <v>1</v>
      </c>
      <c r="AG31" s="45">
        <f>BasePricing!AG33</f>
        <v>0</v>
      </c>
      <c r="AH31" s="45">
        <f>BasePricing!AH33</f>
        <v>0</v>
      </c>
      <c r="AI31" s="45">
        <f>BasePricing!AI33</f>
        <v>0</v>
      </c>
      <c r="AJ31" s="45">
        <f>BasePricing!AJ33</f>
        <v>0</v>
      </c>
      <c r="AK31" s="45">
        <f>BasePricing!AK33</f>
        <v>0</v>
      </c>
      <c r="AL31" s="45">
        <f>BasePricing!AL33</f>
        <v>0</v>
      </c>
      <c r="AM31" s="45">
        <f>BasePricing!AM33</f>
        <v>0</v>
      </c>
      <c r="AN31" s="45">
        <f>BasePricing!AN33</f>
        <v>0</v>
      </c>
      <c r="AO31" s="45">
        <f>BasePricing!AO33</f>
        <v>0</v>
      </c>
    </row>
    <row r="32" spans="1:41">
      <c r="A32" s="20" t="s">
        <v>51</v>
      </c>
      <c r="B32" s="34">
        <f>QxRates!C26</f>
        <v>1.3000000000000002E-4</v>
      </c>
      <c r="C32" s="34">
        <f>QxRates!D26</f>
        <v>1.6000000000000001E-4</v>
      </c>
      <c r="D32" s="34">
        <f>QxRates!E26</f>
        <v>2.5000000000000001E-4</v>
      </c>
      <c r="E32" s="34">
        <f>QxRates!F26</f>
        <v>2.9E-4</v>
      </c>
      <c r="F32" s="34">
        <f>QxRates!G26</f>
        <v>3.4000000000000002E-4</v>
      </c>
      <c r="G32" s="34">
        <f>QxRates!H26</f>
        <v>3.8000000000000002E-4</v>
      </c>
      <c r="H32" s="34">
        <f>QxRates!I26</f>
        <v>4.2999999999999999E-4</v>
      </c>
      <c r="I32" s="34">
        <f>QxRates!J26</f>
        <v>5.2999999999999998E-4</v>
      </c>
      <c r="J32" s="34">
        <f>QxRates!K26</f>
        <v>5.9999999999999995E-4</v>
      </c>
      <c r="K32" s="34">
        <f>QxRates!L26</f>
        <v>6.6E-4</v>
      </c>
      <c r="L32" s="34">
        <f>QxRates!M26</f>
        <v>6.9999999999999999E-4</v>
      </c>
      <c r="M32" s="34">
        <f>QxRates!N26</f>
        <v>7.7999999999999999E-4</v>
      </c>
      <c r="N32" s="34">
        <f>QxRates!O26</f>
        <v>8.8000000000000003E-4</v>
      </c>
      <c r="O32" s="34">
        <f>QxRates!P26</f>
        <v>1E-3</v>
      </c>
      <c r="P32" s="34">
        <f>QxRates!Q26</f>
        <v>1.1200000000000001E-3</v>
      </c>
      <c r="Q32" s="34">
        <f>QxRates!R26</f>
        <v>1.2600000000000001E-3</v>
      </c>
      <c r="R32" s="34">
        <f>QxRates!S26</f>
        <v>1.4E-3</v>
      </c>
      <c r="S32" s="34">
        <f>QxRates!T26</f>
        <v>1.5400000000000001E-3</v>
      </c>
      <c r="T32" s="34">
        <f>QxRates!U26</f>
        <v>1.73E-3</v>
      </c>
      <c r="U32" s="34">
        <f>QxRates!V26</f>
        <v>1.9599999999999999E-3</v>
      </c>
      <c r="V32" s="34">
        <f>QxRates!W26</f>
        <v>2.2499999999999998E-3</v>
      </c>
      <c r="W32" s="34">
        <f>QxRates!X26</f>
        <v>2.5699999999999998E-3</v>
      </c>
      <c r="X32" s="34">
        <f>QxRates!Y26</f>
        <v>2.8700000000000002E-3</v>
      </c>
      <c r="Y32" s="34">
        <f>QxRates!Z26</f>
        <v>3.15E-3</v>
      </c>
      <c r="Z32" s="34">
        <f>QxRates!AA26</f>
        <v>3.4100000000000003E-3</v>
      </c>
      <c r="AA32" s="34">
        <f>QxRates!AB26</f>
        <v>3.7099999999999998E-3</v>
      </c>
      <c r="AB32" s="34">
        <f>QxRates!AC26</f>
        <v>4.0599999999999994E-3</v>
      </c>
      <c r="AC32" s="34">
        <f>QxRates!AD26</f>
        <v>4.4999999999999997E-3</v>
      </c>
      <c r="AD32" s="34">
        <f>QxRates!AE26</f>
        <v>5.0099999999999997E-3</v>
      </c>
      <c r="AE32" s="34">
        <f>QxRates!AF26</f>
        <v>5.5899999999999995E-3</v>
      </c>
      <c r="AF32" s="34">
        <f>QxRates!AG26</f>
        <v>6.2199999999999998E-3</v>
      </c>
      <c r="AG32" s="34">
        <f>QxRates!AH26</f>
        <v>6.9100000000000003E-3</v>
      </c>
      <c r="AH32" s="34">
        <f>QxRates!AI26</f>
        <v>7.6600000000000001E-3</v>
      </c>
      <c r="AI32" s="34">
        <f>QxRates!AJ26</f>
        <v>8.5000000000000006E-3</v>
      </c>
      <c r="AJ32" s="34">
        <f>QxRates!AK26</f>
        <v>9.4800000000000006E-3</v>
      </c>
      <c r="AK32" s="34">
        <f>QxRates!AL26</f>
        <v>1.0630000000000001E-2</v>
      </c>
      <c r="AL32" s="34">
        <f>QxRates!AM26</f>
        <v>1.2029999999999999E-2</v>
      </c>
      <c r="AM32" s="34">
        <f>QxRates!AN26</f>
        <v>1.3699999999999999E-2</v>
      </c>
      <c r="AN32" s="34">
        <f>QxRates!AO26</f>
        <v>1.567E-2</v>
      </c>
      <c r="AO32" s="34">
        <f>QxRates!AP26</f>
        <v>1.7940000000000001E-2</v>
      </c>
    </row>
    <row r="33" spans="1:41">
      <c r="A33" s="2" t="s">
        <v>328</v>
      </c>
      <c r="B33" s="46">
        <v>0.06</v>
      </c>
      <c r="C33" s="46">
        <v>0.06</v>
      </c>
      <c r="D33" s="46">
        <v>0.06</v>
      </c>
      <c r="E33" s="46">
        <v>0.06</v>
      </c>
      <c r="F33" s="46">
        <v>0.06</v>
      </c>
      <c r="G33" s="46">
        <v>0.06</v>
      </c>
      <c r="H33" s="46">
        <v>0.06</v>
      </c>
      <c r="I33" s="46">
        <v>0.06</v>
      </c>
      <c r="J33" s="46">
        <v>0.06</v>
      </c>
      <c r="K33" s="46">
        <v>0.06</v>
      </c>
      <c r="L33" s="46">
        <v>0.06</v>
      </c>
      <c r="M33" s="46">
        <v>0.06</v>
      </c>
      <c r="N33" s="46">
        <v>0.06</v>
      </c>
      <c r="O33" s="46">
        <v>0.06</v>
      </c>
      <c r="P33" s="46">
        <v>0.06</v>
      </c>
      <c r="Q33" s="46">
        <v>0.06</v>
      </c>
      <c r="R33" s="46">
        <v>0.06</v>
      </c>
      <c r="S33" s="46">
        <v>0.06</v>
      </c>
      <c r="T33" s="46">
        <v>0.06</v>
      </c>
      <c r="U33" s="46">
        <v>0.06</v>
      </c>
      <c r="V33" s="46">
        <v>0.06</v>
      </c>
      <c r="W33" s="46">
        <v>0.06</v>
      </c>
      <c r="X33" s="46">
        <v>0.06</v>
      </c>
      <c r="Y33" s="46">
        <v>0.06</v>
      </c>
      <c r="Z33" s="46">
        <v>0.06</v>
      </c>
      <c r="AA33" s="46">
        <v>0.06</v>
      </c>
      <c r="AB33" s="46">
        <v>0.06</v>
      </c>
      <c r="AC33" s="46">
        <v>0.06</v>
      </c>
      <c r="AD33" s="46">
        <v>0.06</v>
      </c>
      <c r="AE33" s="46">
        <v>0.06</v>
      </c>
      <c r="AF33" s="46">
        <v>0.06</v>
      </c>
      <c r="AG33" s="46">
        <v>0.06</v>
      </c>
      <c r="AH33" s="46">
        <v>0.06</v>
      </c>
      <c r="AI33" s="46">
        <v>0.06</v>
      </c>
      <c r="AJ33" s="46">
        <v>0.06</v>
      </c>
      <c r="AK33" s="46">
        <v>0.06</v>
      </c>
      <c r="AL33" s="46">
        <v>0.06</v>
      </c>
      <c r="AM33" s="46">
        <v>0.06</v>
      </c>
      <c r="AN33" s="46">
        <v>0.06</v>
      </c>
      <c r="AO33" s="46">
        <v>0.06</v>
      </c>
    </row>
    <row r="34" spans="1:41">
      <c r="A34" s="2" t="s">
        <v>212</v>
      </c>
      <c r="B34" s="12">
        <v>1</v>
      </c>
      <c r="C34" s="26">
        <f>B34*(1-B32-B33)</f>
        <v>0.93986999999999998</v>
      </c>
      <c r="D34" s="26">
        <f t="shared" ref="D34:AO34" si="7">C34*(1-C32-C33)</f>
        <v>0.88332742080000004</v>
      </c>
      <c r="E34" s="26">
        <f t="shared" si="7"/>
        <v>0.83010694369680016</v>
      </c>
      <c r="F34" s="26">
        <f t="shared" si="7"/>
        <v>0.78005979606132014</v>
      </c>
      <c r="G34" s="26">
        <f t="shared" si="7"/>
        <v>0.73299098796698003</v>
      </c>
      <c r="H34" s="26">
        <f t="shared" si="7"/>
        <v>0.68873299211353367</v>
      </c>
      <c r="I34" s="26">
        <f t="shared" si="7"/>
        <v>0.64711285740011282</v>
      </c>
      <c r="J34" s="26">
        <f t="shared" si="7"/>
        <v>0.60794311614168406</v>
      </c>
      <c r="K34" s="26">
        <f t="shared" si="7"/>
        <v>0.57110176330349804</v>
      </c>
      <c r="L34" s="26">
        <f t="shared" si="7"/>
        <v>0.53645873034150793</v>
      </c>
      <c r="M34" s="26">
        <f t="shared" si="7"/>
        <v>0.50389568540977836</v>
      </c>
      <c r="N34" s="26">
        <f t="shared" si="7"/>
        <v>0.473268905650572</v>
      </c>
      <c r="O34" s="26">
        <f t="shared" si="7"/>
        <v>0.44445629467456516</v>
      </c>
      <c r="P34" s="26">
        <f t="shared" si="7"/>
        <v>0.41734446069941672</v>
      </c>
      <c r="Q34" s="26">
        <f t="shared" si="7"/>
        <v>0.39183636726146837</v>
      </c>
      <c r="R34" s="26">
        <f t="shared" si="7"/>
        <v>0.36783247140303077</v>
      </c>
      <c r="S34" s="26">
        <f t="shared" si="7"/>
        <v>0.34524755765888471</v>
      </c>
      <c r="T34" s="26">
        <f t="shared" si="7"/>
        <v>0.32400102296055699</v>
      </c>
      <c r="U34" s="26">
        <f t="shared" si="7"/>
        <v>0.30400043981320179</v>
      </c>
      <c r="V34" s="26">
        <f t="shared" si="7"/>
        <v>0.28516457256237582</v>
      </c>
      <c r="W34" s="26">
        <f t="shared" si="7"/>
        <v>0.26741307792036795</v>
      </c>
      <c r="X34" s="26">
        <f t="shared" si="7"/>
        <v>0.25068104163489052</v>
      </c>
      <c r="Y34" s="26">
        <f t="shared" si="7"/>
        <v>0.23492072454730495</v>
      </c>
      <c r="Z34" s="26">
        <f t="shared" si="7"/>
        <v>0.22008548079214263</v>
      </c>
      <c r="AA34" s="26">
        <f t="shared" si="7"/>
        <v>0.20612986045511286</v>
      </c>
      <c r="AB34" s="26">
        <f t="shared" si="7"/>
        <v>0.19299732704551764</v>
      </c>
      <c r="AC34" s="26">
        <f t="shared" si="7"/>
        <v>0.18063391827498179</v>
      </c>
      <c r="AD34" s="26">
        <f t="shared" si="7"/>
        <v>0.16898303054624547</v>
      </c>
      <c r="AE34" s="26">
        <f t="shared" si="7"/>
        <v>0.15799744373043406</v>
      </c>
      <c r="AF34" s="26">
        <f t="shared" si="7"/>
        <v>0.14763439139615489</v>
      </c>
      <c r="AG34" s="26">
        <f t="shared" si="7"/>
        <v>0.13785804199790153</v>
      </c>
      <c r="AH34" s="26">
        <f t="shared" si="7"/>
        <v>0.12863396040782193</v>
      </c>
      <c r="AI34" s="26">
        <f t="shared" si="7"/>
        <v>0.1199305866466287</v>
      </c>
      <c r="AJ34" s="26">
        <f t="shared" si="7"/>
        <v>0.11171534146133463</v>
      </c>
      <c r="AK34" s="26">
        <f t="shared" si="7"/>
        <v>0.10395335953660111</v>
      </c>
      <c r="AL34" s="26">
        <f t="shared" si="7"/>
        <v>9.661113375253097E-2</v>
      </c>
      <c r="AM34" s="26">
        <f t="shared" si="7"/>
        <v>8.9652233788336158E-2</v>
      </c>
      <c r="AN34" s="26">
        <f t="shared" si="7"/>
        <v>8.3044864158135778E-2</v>
      </c>
      <c r="AO34" s="26">
        <f t="shared" si="7"/>
        <v>7.6760859287289651E-2</v>
      </c>
    </row>
    <row r="35" spans="1:41">
      <c r="A35" s="2"/>
      <c r="B35" s="12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</row>
    <row r="36" spans="1:41">
      <c r="A36" s="166" t="s">
        <v>213</v>
      </c>
      <c r="B36" s="12"/>
      <c r="C36" s="26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</row>
    <row r="37" spans="1:41">
      <c r="A37" s="20" t="s">
        <v>53</v>
      </c>
      <c r="B37" s="13">
        <f t="shared" ref="B37:AO37" si="8">B16</f>
        <v>100000</v>
      </c>
      <c r="C37" s="13">
        <f t="shared" si="8"/>
        <v>100000</v>
      </c>
      <c r="D37" s="13">
        <f t="shared" si="8"/>
        <v>100000</v>
      </c>
      <c r="E37" s="13">
        <f t="shared" si="8"/>
        <v>100000</v>
      </c>
      <c r="F37" s="13">
        <f t="shared" si="8"/>
        <v>100000</v>
      </c>
      <c r="G37" s="13">
        <f t="shared" si="8"/>
        <v>100000</v>
      </c>
      <c r="H37" s="13">
        <f t="shared" si="8"/>
        <v>100000</v>
      </c>
      <c r="I37" s="13">
        <f t="shared" si="8"/>
        <v>100000</v>
      </c>
      <c r="J37" s="13">
        <f t="shared" si="8"/>
        <v>100000</v>
      </c>
      <c r="K37" s="13">
        <f t="shared" si="8"/>
        <v>150000</v>
      </c>
      <c r="L37" s="13">
        <f t="shared" si="8"/>
        <v>150000</v>
      </c>
      <c r="M37" s="13">
        <f t="shared" si="8"/>
        <v>150000</v>
      </c>
      <c r="N37" s="13">
        <f t="shared" si="8"/>
        <v>150000</v>
      </c>
      <c r="O37" s="13">
        <f t="shared" si="8"/>
        <v>150000</v>
      </c>
      <c r="P37" s="13">
        <f t="shared" si="8"/>
        <v>150000</v>
      </c>
      <c r="Q37" s="13">
        <f t="shared" si="8"/>
        <v>150000</v>
      </c>
      <c r="R37" s="13">
        <f t="shared" si="8"/>
        <v>150000</v>
      </c>
      <c r="S37" s="13">
        <f t="shared" si="8"/>
        <v>170000</v>
      </c>
      <c r="T37" s="13">
        <f t="shared" si="8"/>
        <v>170000</v>
      </c>
      <c r="U37" s="13">
        <f t="shared" si="8"/>
        <v>170000</v>
      </c>
      <c r="V37" s="13">
        <f t="shared" si="8"/>
        <v>170000</v>
      </c>
      <c r="W37" s="13">
        <f t="shared" si="8"/>
        <v>170000</v>
      </c>
      <c r="X37" s="13">
        <f t="shared" si="8"/>
        <v>170000</v>
      </c>
      <c r="Y37" s="13">
        <f t="shared" si="8"/>
        <v>170000</v>
      </c>
      <c r="Z37" s="13">
        <f t="shared" si="8"/>
        <v>170000</v>
      </c>
      <c r="AA37" s="13">
        <f t="shared" si="8"/>
        <v>200000</v>
      </c>
      <c r="AB37" s="13">
        <f t="shared" si="8"/>
        <v>200000</v>
      </c>
      <c r="AC37" s="13">
        <f t="shared" si="8"/>
        <v>200000</v>
      </c>
      <c r="AD37" s="13">
        <f t="shared" si="8"/>
        <v>200000</v>
      </c>
      <c r="AE37" s="13">
        <f t="shared" si="8"/>
        <v>200000</v>
      </c>
      <c r="AF37" s="13">
        <f t="shared" si="8"/>
        <v>200000</v>
      </c>
      <c r="AG37" s="13">
        <f t="shared" si="8"/>
        <v>0</v>
      </c>
      <c r="AH37" s="13">
        <f t="shared" si="8"/>
        <v>0</v>
      </c>
      <c r="AI37" s="13">
        <f t="shared" si="8"/>
        <v>0</v>
      </c>
      <c r="AJ37" s="13">
        <f t="shared" si="8"/>
        <v>0</v>
      </c>
      <c r="AK37" s="13">
        <f t="shared" si="8"/>
        <v>0</v>
      </c>
      <c r="AL37" s="13">
        <f t="shared" si="8"/>
        <v>0</v>
      </c>
      <c r="AM37" s="13">
        <f t="shared" si="8"/>
        <v>0</v>
      </c>
      <c r="AN37" s="13">
        <f t="shared" si="8"/>
        <v>0</v>
      </c>
      <c r="AO37" s="13">
        <f t="shared" si="8"/>
        <v>0</v>
      </c>
    </row>
    <row r="38" spans="1:41">
      <c r="A38" s="20" t="s">
        <v>38</v>
      </c>
      <c r="B38" s="13">
        <f t="shared" ref="B38:AO38" si="9">B37*B32</f>
        <v>13.000000000000002</v>
      </c>
      <c r="C38" s="13">
        <f t="shared" si="9"/>
        <v>16</v>
      </c>
      <c r="D38" s="13">
        <f t="shared" si="9"/>
        <v>25</v>
      </c>
      <c r="E38" s="13">
        <f t="shared" si="9"/>
        <v>29</v>
      </c>
      <c r="F38" s="13">
        <f t="shared" si="9"/>
        <v>34</v>
      </c>
      <c r="G38" s="13">
        <f t="shared" si="9"/>
        <v>38</v>
      </c>
      <c r="H38" s="13">
        <f t="shared" si="9"/>
        <v>43</v>
      </c>
      <c r="I38" s="13">
        <f t="shared" si="9"/>
        <v>53</v>
      </c>
      <c r="J38" s="13">
        <f t="shared" si="9"/>
        <v>59.999999999999993</v>
      </c>
      <c r="K38" s="13">
        <f t="shared" si="9"/>
        <v>99</v>
      </c>
      <c r="L38" s="13">
        <f t="shared" si="9"/>
        <v>105</v>
      </c>
      <c r="M38" s="13">
        <f t="shared" si="9"/>
        <v>117</v>
      </c>
      <c r="N38" s="13">
        <f t="shared" si="9"/>
        <v>132</v>
      </c>
      <c r="O38" s="13">
        <f t="shared" si="9"/>
        <v>150</v>
      </c>
      <c r="P38" s="13">
        <f t="shared" si="9"/>
        <v>168.00000000000003</v>
      </c>
      <c r="Q38" s="13">
        <f t="shared" si="9"/>
        <v>189</v>
      </c>
      <c r="R38" s="13">
        <f t="shared" si="9"/>
        <v>210</v>
      </c>
      <c r="S38" s="13">
        <f t="shared" si="9"/>
        <v>261.8</v>
      </c>
      <c r="T38" s="13">
        <f t="shared" si="9"/>
        <v>294.10000000000002</v>
      </c>
      <c r="U38" s="13">
        <f t="shared" si="9"/>
        <v>333.2</v>
      </c>
      <c r="V38" s="13">
        <f t="shared" si="9"/>
        <v>382.49999999999994</v>
      </c>
      <c r="W38" s="13">
        <f t="shared" si="9"/>
        <v>436.9</v>
      </c>
      <c r="X38" s="13">
        <f t="shared" si="9"/>
        <v>487.90000000000003</v>
      </c>
      <c r="Y38" s="13">
        <f t="shared" si="9"/>
        <v>535.5</v>
      </c>
      <c r="Z38" s="13">
        <f t="shared" si="9"/>
        <v>579.70000000000005</v>
      </c>
      <c r="AA38" s="13">
        <f t="shared" si="9"/>
        <v>742</v>
      </c>
      <c r="AB38" s="13">
        <f t="shared" si="9"/>
        <v>811.99999999999989</v>
      </c>
      <c r="AC38" s="13">
        <f t="shared" si="9"/>
        <v>899.99999999999989</v>
      </c>
      <c r="AD38" s="13">
        <f t="shared" si="9"/>
        <v>1001.9999999999999</v>
      </c>
      <c r="AE38" s="13">
        <f t="shared" si="9"/>
        <v>1118</v>
      </c>
      <c r="AF38" s="13">
        <f t="shared" si="9"/>
        <v>1244</v>
      </c>
      <c r="AG38" s="13">
        <f t="shared" si="9"/>
        <v>0</v>
      </c>
      <c r="AH38" s="13">
        <f t="shared" si="9"/>
        <v>0</v>
      </c>
      <c r="AI38" s="13">
        <f t="shared" si="9"/>
        <v>0</v>
      </c>
      <c r="AJ38" s="13">
        <f t="shared" si="9"/>
        <v>0</v>
      </c>
      <c r="AK38" s="13">
        <f t="shared" si="9"/>
        <v>0</v>
      </c>
      <c r="AL38" s="13">
        <f t="shared" si="9"/>
        <v>0</v>
      </c>
      <c r="AM38" s="13">
        <f t="shared" si="9"/>
        <v>0</v>
      </c>
      <c r="AN38" s="13">
        <f t="shared" si="9"/>
        <v>0</v>
      </c>
      <c r="AO38" s="13">
        <f t="shared" si="9"/>
        <v>0</v>
      </c>
    </row>
    <row r="39" spans="1:41">
      <c r="A39" s="20" t="s">
        <v>54</v>
      </c>
      <c r="B39" s="19">
        <f t="shared" ref="B39:AO39" si="10">$F$23*B30*B31</f>
        <v>0</v>
      </c>
      <c r="C39" s="13">
        <f t="shared" si="10"/>
        <v>406.92402149122847</v>
      </c>
      <c r="D39" s="13">
        <f t="shared" si="10"/>
        <v>406.92402149122847</v>
      </c>
      <c r="E39" s="13">
        <f t="shared" si="10"/>
        <v>406.92402149122847</v>
      </c>
      <c r="F39" s="13">
        <f t="shared" si="10"/>
        <v>406.92402149122847</v>
      </c>
      <c r="G39" s="13">
        <f t="shared" si="10"/>
        <v>452.13780165692054</v>
      </c>
      <c r="H39" s="13">
        <f t="shared" si="10"/>
        <v>452.13780165692054</v>
      </c>
      <c r="I39" s="13">
        <f t="shared" si="10"/>
        <v>452.13780165692054</v>
      </c>
      <c r="J39" s="13">
        <f t="shared" si="10"/>
        <v>452.13780165692054</v>
      </c>
      <c r="K39" s="13">
        <f t="shared" si="10"/>
        <v>452.13780165692054</v>
      </c>
      <c r="L39" s="13">
        <f t="shared" si="10"/>
        <v>452.13780165692054</v>
      </c>
      <c r="M39" s="13">
        <f t="shared" si="10"/>
        <v>452.13780165692054</v>
      </c>
      <c r="N39" s="13">
        <f t="shared" si="10"/>
        <v>452.13780165692054</v>
      </c>
      <c r="O39" s="13">
        <f t="shared" si="10"/>
        <v>452.13780165692054</v>
      </c>
      <c r="P39" s="13">
        <f t="shared" si="10"/>
        <v>452.13780165692054</v>
      </c>
      <c r="Q39" s="13">
        <f t="shared" si="10"/>
        <v>452.13780165692054</v>
      </c>
      <c r="R39" s="13">
        <f t="shared" si="10"/>
        <v>452.13780165692054</v>
      </c>
      <c r="S39" s="13">
        <f t="shared" si="10"/>
        <v>452.13780165692054</v>
      </c>
      <c r="T39" s="13">
        <f t="shared" si="10"/>
        <v>452.13780165692054</v>
      </c>
      <c r="U39" s="13">
        <f t="shared" si="10"/>
        <v>452.13780165692054</v>
      </c>
      <c r="V39" s="13">
        <f t="shared" si="10"/>
        <v>452.13780165692054</v>
      </c>
      <c r="W39" s="13">
        <f t="shared" si="10"/>
        <v>452.13780165692054</v>
      </c>
      <c r="X39" s="13">
        <f t="shared" si="10"/>
        <v>452.13780165692054</v>
      </c>
      <c r="Y39" s="13">
        <f t="shared" si="10"/>
        <v>452.13780165692054</v>
      </c>
      <c r="Z39" s="13">
        <f t="shared" si="10"/>
        <v>452.13780165692054</v>
      </c>
      <c r="AA39" s="13">
        <f t="shared" si="10"/>
        <v>452.13780165692054</v>
      </c>
      <c r="AB39" s="13">
        <f t="shared" si="10"/>
        <v>452.13780165692054</v>
      </c>
      <c r="AC39" s="13">
        <f t="shared" si="10"/>
        <v>452.13780165692054</v>
      </c>
      <c r="AD39" s="13">
        <f t="shared" si="10"/>
        <v>452.13780165692054</v>
      </c>
      <c r="AE39" s="13">
        <f t="shared" si="10"/>
        <v>452.13780165692054</v>
      </c>
      <c r="AF39" s="13">
        <f t="shared" si="10"/>
        <v>452.13780165692054</v>
      </c>
      <c r="AG39" s="13">
        <f t="shared" si="10"/>
        <v>0</v>
      </c>
      <c r="AH39" s="13">
        <f t="shared" si="10"/>
        <v>0</v>
      </c>
      <c r="AI39" s="13">
        <f t="shared" si="10"/>
        <v>0</v>
      </c>
      <c r="AJ39" s="13">
        <f t="shared" si="10"/>
        <v>0</v>
      </c>
      <c r="AK39" s="13">
        <f t="shared" si="10"/>
        <v>0</v>
      </c>
      <c r="AL39" s="13">
        <f t="shared" si="10"/>
        <v>0</v>
      </c>
      <c r="AM39" s="13">
        <f t="shared" si="10"/>
        <v>0</v>
      </c>
      <c r="AN39" s="13">
        <f t="shared" si="10"/>
        <v>0</v>
      </c>
      <c r="AO39" s="13">
        <f t="shared" si="10"/>
        <v>0</v>
      </c>
    </row>
    <row r="40" spans="1:41">
      <c r="A40" s="2" t="s">
        <v>150</v>
      </c>
      <c r="B40" s="19">
        <f t="shared" ref="B40:AO40" si="11">B39*B34</f>
        <v>0</v>
      </c>
      <c r="C40" s="13">
        <f t="shared" si="11"/>
        <v>382.45568007896088</v>
      </c>
      <c r="D40" s="13">
        <f t="shared" si="11"/>
        <v>359.44714636541062</v>
      </c>
      <c r="E40" s="13">
        <f t="shared" si="11"/>
        <v>337.79045579689472</v>
      </c>
      <c r="F40" s="13">
        <f t="shared" si="11"/>
        <v>317.42506921689994</v>
      </c>
      <c r="G40" s="13">
        <f t="shared" si="11"/>
        <v>331.41293393372467</v>
      </c>
      <c r="H40" s="13">
        <f t="shared" si="11"/>
        <v>311.40222098280628</v>
      </c>
      <c r="I40" s="13">
        <f t="shared" si="11"/>
        <v>292.58418476881531</v>
      </c>
      <c r="J40" s="13">
        <f t="shared" si="11"/>
        <v>274.87406406475895</v>
      </c>
      <c r="K40" s="13">
        <f t="shared" si="11"/>
        <v>258.21669578243456</v>
      </c>
      <c r="L40" s="13">
        <f t="shared" si="11"/>
        <v>242.55327101627213</v>
      </c>
      <c r="M40" s="13">
        <f t="shared" si="11"/>
        <v>227.83028746558441</v>
      </c>
      <c r="N40" s="13">
        <f t="shared" si="11"/>
        <v>213.98276259342617</v>
      </c>
      <c r="O40" s="13">
        <f t="shared" si="11"/>
        <v>200.95549200673838</v>
      </c>
      <c r="P40" s="13">
        <f t="shared" si="11"/>
        <v>188.69720699432736</v>
      </c>
      <c r="Q40" s="13">
        <f t="shared" si="11"/>
        <v>177.16403370283405</v>
      </c>
      <c r="R40" s="13">
        <f t="shared" si="11"/>
        <v>166.31096499819841</v>
      </c>
      <c r="S40" s="13">
        <f t="shared" si="11"/>
        <v>156.09947174730905</v>
      </c>
      <c r="T40" s="13">
        <f t="shared" si="11"/>
        <v>146.49311025597967</v>
      </c>
      <c r="U40" s="13">
        <f t="shared" si="11"/>
        <v>137.45009055987805</v>
      </c>
      <c r="V40" s="13">
        <f t="shared" si="11"/>
        <v>128.933682948788</v>
      </c>
      <c r="W40" s="13">
        <f t="shared" si="11"/>
        <v>120.90756118522596</v>
      </c>
      <c r="X40" s="13">
        <f t="shared" si="11"/>
        <v>113.34237508186636</v>
      </c>
      <c r="Y40" s="13">
        <f t="shared" si="11"/>
        <v>106.21653996046943</v>
      </c>
      <c r="Z40" s="13">
        <f t="shared" si="11"/>
        <v>99.508965461965786</v>
      </c>
      <c r="AA40" s="13">
        <f t="shared" si="11"/>
        <v>93.199101962022525</v>
      </c>
      <c r="AB40" s="13">
        <f t="shared" si="11"/>
        <v>87.261387176022083</v>
      </c>
      <c r="AC40" s="13">
        <f t="shared" si="11"/>
        <v>81.671422713526113</v>
      </c>
      <c r="AD40" s="13">
        <f t="shared" si="11"/>
        <v>76.403615948503685</v>
      </c>
      <c r="AE40" s="13">
        <f t="shared" si="11"/>
        <v>71.436616875691456</v>
      </c>
      <c r="AF40" s="13">
        <f t="shared" si="11"/>
        <v>66.751089174814851</v>
      </c>
      <c r="AG40" s="13">
        <f t="shared" si="11"/>
        <v>0</v>
      </c>
      <c r="AH40" s="13">
        <f t="shared" si="11"/>
        <v>0</v>
      </c>
      <c r="AI40" s="13">
        <f t="shared" si="11"/>
        <v>0</v>
      </c>
      <c r="AJ40" s="13">
        <f t="shared" si="11"/>
        <v>0</v>
      </c>
      <c r="AK40" s="13">
        <f t="shared" si="11"/>
        <v>0</v>
      </c>
      <c r="AL40" s="13">
        <f t="shared" si="11"/>
        <v>0</v>
      </c>
      <c r="AM40" s="13">
        <f t="shared" si="11"/>
        <v>0</v>
      </c>
      <c r="AN40" s="13">
        <f t="shared" si="11"/>
        <v>0</v>
      </c>
      <c r="AO40" s="13">
        <f t="shared" si="11"/>
        <v>0</v>
      </c>
    </row>
    <row r="41" spans="1:41">
      <c r="A41" s="20" t="s">
        <v>151</v>
      </c>
      <c r="B41" s="13">
        <f t="shared" ref="B41:AO41" si="12">B38*B34</f>
        <v>13.000000000000002</v>
      </c>
      <c r="C41" s="13">
        <f t="shared" si="12"/>
        <v>15.03792</v>
      </c>
      <c r="D41" s="13">
        <f t="shared" si="12"/>
        <v>22.083185520000001</v>
      </c>
      <c r="E41" s="13">
        <f t="shared" si="12"/>
        <v>24.073101367207205</v>
      </c>
      <c r="F41" s="13">
        <f t="shared" si="12"/>
        <v>26.522033066084884</v>
      </c>
      <c r="G41" s="13">
        <f t="shared" si="12"/>
        <v>27.853657542745243</v>
      </c>
      <c r="H41" s="13">
        <f t="shared" si="12"/>
        <v>29.615518660881946</v>
      </c>
      <c r="I41" s="13">
        <f t="shared" si="12"/>
        <v>34.296981442205983</v>
      </c>
      <c r="J41" s="13">
        <f t="shared" si="12"/>
        <v>36.476586968501039</v>
      </c>
      <c r="K41" s="13">
        <f t="shared" si="12"/>
        <v>56.539074567046306</v>
      </c>
      <c r="L41" s="13">
        <f t="shared" si="12"/>
        <v>56.328166685858335</v>
      </c>
      <c r="M41" s="13">
        <f t="shared" si="12"/>
        <v>58.955795192944066</v>
      </c>
      <c r="N41" s="13">
        <f t="shared" si="12"/>
        <v>62.471495545875506</v>
      </c>
      <c r="O41" s="13">
        <f t="shared" si="12"/>
        <v>66.668444201184769</v>
      </c>
      <c r="P41" s="13">
        <f t="shared" si="12"/>
        <v>70.113869397502015</v>
      </c>
      <c r="Q41" s="13">
        <f t="shared" si="12"/>
        <v>74.057073412417523</v>
      </c>
      <c r="R41" s="13">
        <f t="shared" si="12"/>
        <v>77.244818994636461</v>
      </c>
      <c r="S41" s="13">
        <f t="shared" si="12"/>
        <v>90.385810595096018</v>
      </c>
      <c r="T41" s="13">
        <f t="shared" si="12"/>
        <v>95.288700852699819</v>
      </c>
      <c r="U41" s="13">
        <f t="shared" si="12"/>
        <v>101.29294654575884</v>
      </c>
      <c r="V41" s="13">
        <f t="shared" si="12"/>
        <v>109.07544900510874</v>
      </c>
      <c r="W41" s="13">
        <f t="shared" si="12"/>
        <v>116.83277374340875</v>
      </c>
      <c r="X41" s="13">
        <f t="shared" si="12"/>
        <v>122.30728021366309</v>
      </c>
      <c r="Y41" s="13">
        <f t="shared" si="12"/>
        <v>125.8000479950818</v>
      </c>
      <c r="Z41" s="13">
        <f t="shared" si="12"/>
        <v>127.58355321520509</v>
      </c>
      <c r="AA41" s="13">
        <f t="shared" si="12"/>
        <v>152.94835645769373</v>
      </c>
      <c r="AB41" s="13">
        <f t="shared" si="12"/>
        <v>156.71382956096031</v>
      </c>
      <c r="AC41" s="13">
        <f t="shared" si="12"/>
        <v>162.57052644748359</v>
      </c>
      <c r="AD41" s="13">
        <f t="shared" si="12"/>
        <v>169.32099660733795</v>
      </c>
      <c r="AE41" s="13">
        <f t="shared" si="12"/>
        <v>176.64114209062529</v>
      </c>
      <c r="AF41" s="13">
        <f t="shared" si="12"/>
        <v>183.65718289681669</v>
      </c>
      <c r="AG41" s="13">
        <f t="shared" si="12"/>
        <v>0</v>
      </c>
      <c r="AH41" s="13">
        <f t="shared" si="12"/>
        <v>0</v>
      </c>
      <c r="AI41" s="13">
        <f t="shared" si="12"/>
        <v>0</v>
      </c>
      <c r="AJ41" s="13">
        <f t="shared" si="12"/>
        <v>0</v>
      </c>
      <c r="AK41" s="13">
        <f t="shared" si="12"/>
        <v>0</v>
      </c>
      <c r="AL41" s="13">
        <f t="shared" si="12"/>
        <v>0</v>
      </c>
      <c r="AM41" s="13">
        <f t="shared" si="12"/>
        <v>0</v>
      </c>
      <c r="AN41" s="13">
        <f t="shared" si="12"/>
        <v>0</v>
      </c>
      <c r="AO41" s="13">
        <f t="shared" si="12"/>
        <v>0</v>
      </c>
    </row>
    <row r="42" spans="1:41"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</row>
    <row r="43" spans="1:41">
      <c r="A43" s="20" t="s">
        <v>56</v>
      </c>
      <c r="B43" s="13">
        <f t="shared" ref="B43:AO43" si="13">$F$26*B39</f>
        <v>0</v>
      </c>
      <c r="C43" s="13">
        <f t="shared" si="13"/>
        <v>119.27141233372561</v>
      </c>
      <c r="D43" s="13">
        <f t="shared" si="13"/>
        <v>119.27141233372561</v>
      </c>
      <c r="E43" s="13">
        <f t="shared" si="13"/>
        <v>119.27141233372561</v>
      </c>
      <c r="F43" s="13">
        <f t="shared" si="13"/>
        <v>119.27141233372561</v>
      </c>
      <c r="G43" s="13">
        <f t="shared" si="13"/>
        <v>132.52379148191736</v>
      </c>
      <c r="H43" s="13">
        <f t="shared" si="13"/>
        <v>132.52379148191736</v>
      </c>
      <c r="I43" s="13">
        <f t="shared" si="13"/>
        <v>132.52379148191736</v>
      </c>
      <c r="J43" s="13">
        <f t="shared" si="13"/>
        <v>132.52379148191736</v>
      </c>
      <c r="K43" s="13">
        <f t="shared" si="13"/>
        <v>132.52379148191736</v>
      </c>
      <c r="L43" s="13">
        <f t="shared" si="13"/>
        <v>132.52379148191736</v>
      </c>
      <c r="M43" s="13">
        <f t="shared" si="13"/>
        <v>132.52379148191736</v>
      </c>
      <c r="N43" s="13">
        <f t="shared" si="13"/>
        <v>132.52379148191736</v>
      </c>
      <c r="O43" s="13">
        <f t="shared" si="13"/>
        <v>132.52379148191736</v>
      </c>
      <c r="P43" s="13">
        <f t="shared" si="13"/>
        <v>132.52379148191736</v>
      </c>
      <c r="Q43" s="13">
        <f t="shared" si="13"/>
        <v>132.52379148191736</v>
      </c>
      <c r="R43" s="13">
        <f t="shared" si="13"/>
        <v>132.52379148191736</v>
      </c>
      <c r="S43" s="13">
        <f t="shared" si="13"/>
        <v>132.52379148191736</v>
      </c>
      <c r="T43" s="13">
        <f t="shared" si="13"/>
        <v>132.52379148191736</v>
      </c>
      <c r="U43" s="13">
        <f t="shared" si="13"/>
        <v>132.52379148191736</v>
      </c>
      <c r="V43" s="13">
        <f t="shared" si="13"/>
        <v>132.52379148191736</v>
      </c>
      <c r="W43" s="13">
        <f t="shared" si="13"/>
        <v>132.52379148191736</v>
      </c>
      <c r="X43" s="13">
        <f t="shared" si="13"/>
        <v>132.52379148191736</v>
      </c>
      <c r="Y43" s="13">
        <f t="shared" si="13"/>
        <v>132.52379148191736</v>
      </c>
      <c r="Z43" s="13">
        <f t="shared" si="13"/>
        <v>132.52379148191736</v>
      </c>
      <c r="AA43" s="13">
        <f t="shared" si="13"/>
        <v>132.52379148191736</v>
      </c>
      <c r="AB43" s="13">
        <f t="shared" si="13"/>
        <v>132.52379148191736</v>
      </c>
      <c r="AC43" s="13">
        <f t="shared" si="13"/>
        <v>132.52379148191736</v>
      </c>
      <c r="AD43" s="13">
        <f t="shared" si="13"/>
        <v>132.52379148191736</v>
      </c>
      <c r="AE43" s="13">
        <f t="shared" si="13"/>
        <v>132.52379148191736</v>
      </c>
      <c r="AF43" s="13">
        <f t="shared" si="13"/>
        <v>132.52379148191736</v>
      </c>
      <c r="AG43" s="13">
        <f t="shared" si="13"/>
        <v>0</v>
      </c>
      <c r="AH43" s="13">
        <f t="shared" si="13"/>
        <v>0</v>
      </c>
      <c r="AI43" s="13">
        <f t="shared" si="13"/>
        <v>0</v>
      </c>
      <c r="AJ43" s="13">
        <f t="shared" si="13"/>
        <v>0</v>
      </c>
      <c r="AK43" s="13">
        <f t="shared" si="13"/>
        <v>0</v>
      </c>
      <c r="AL43" s="13">
        <f t="shared" si="13"/>
        <v>0</v>
      </c>
      <c r="AM43" s="13">
        <f t="shared" si="13"/>
        <v>0</v>
      </c>
      <c r="AN43" s="13">
        <f t="shared" si="13"/>
        <v>0</v>
      </c>
      <c r="AO43" s="13">
        <f t="shared" si="13"/>
        <v>0</v>
      </c>
    </row>
    <row r="44" spans="1:41">
      <c r="A44" s="20" t="s">
        <v>152</v>
      </c>
      <c r="B44" s="13">
        <f t="shared" ref="B44:AO44" si="14">B43*B34</f>
        <v>0</v>
      </c>
      <c r="C44" s="13">
        <f t="shared" si="14"/>
        <v>112.09962231009868</v>
      </c>
      <c r="D44" s="13">
        <f t="shared" si="14"/>
        <v>105.35570903192315</v>
      </c>
      <c r="E44" s="13">
        <f t="shared" si="14"/>
        <v>99.008027562749803</v>
      </c>
      <c r="F44" s="13">
        <f t="shared" si="14"/>
        <v>93.038833580991621</v>
      </c>
      <c r="G44" s="13">
        <f t="shared" si="14"/>
        <v>97.138744847460657</v>
      </c>
      <c r="H44" s="13">
        <f t="shared" si="14"/>
        <v>91.27350743357097</v>
      </c>
      <c r="I44" s="13">
        <f t="shared" si="14"/>
        <v>85.757849379360266</v>
      </c>
      <c r="J44" s="13">
        <f t="shared" si="14"/>
        <v>80.566926756427605</v>
      </c>
      <c r="K44" s="13">
        <f t="shared" si="14"/>
        <v>75.684570994988093</v>
      </c>
      <c r="L44" s="13">
        <f t="shared" si="14"/>
        <v>71.09354491843213</v>
      </c>
      <c r="M44" s="13">
        <f t="shared" si="14"/>
        <v>66.778166741883297</v>
      </c>
      <c r="N44" s="13">
        <f t="shared" si="14"/>
        <v>62.719389767311625</v>
      </c>
      <c r="O44" s="13">
        <f t="shared" si="14"/>
        <v>58.90103331827769</v>
      </c>
      <c r="P44" s="13">
        <f t="shared" si="14"/>
        <v>55.308070285862755</v>
      </c>
      <c r="Q44" s="13">
        <f t="shared" si="14"/>
        <v>51.927641029990824</v>
      </c>
      <c r="R44" s="13">
        <f t="shared" si="14"/>
        <v>48.746553740493582</v>
      </c>
      <c r="S44" s="13">
        <f t="shared" si="14"/>
        <v>45.753515340827278</v>
      </c>
      <c r="T44" s="13">
        <f t="shared" si="14"/>
        <v>42.937844006752776</v>
      </c>
      <c r="U44" s="13">
        <f t="shared" si="14"/>
        <v>40.287290896215922</v>
      </c>
      <c r="V44" s="13">
        <f t="shared" si="14"/>
        <v>37.791090352286382</v>
      </c>
      <c r="W44" s="13">
        <f t="shared" si="14"/>
        <v>35.43859497785656</v>
      </c>
      <c r="X44" s="13">
        <f t="shared" si="14"/>
        <v>33.221202090092078</v>
      </c>
      <c r="Y44" s="13">
        <f t="shared" si="14"/>
        <v>31.132585114687984</v>
      </c>
      <c r="Z44" s="13">
        <f t="shared" si="14"/>
        <v>29.166562364695437</v>
      </c>
      <c r="AA44" s="13">
        <f t="shared" si="14"/>
        <v>27.317110645150098</v>
      </c>
      <c r="AB44" s="13">
        <f t="shared" si="14"/>
        <v>25.576737525947589</v>
      </c>
      <c r="AC44" s="13">
        <f t="shared" si="14"/>
        <v>23.938291720035387</v>
      </c>
      <c r="AD44" s="13">
        <f t="shared" si="14"/>
        <v>22.394271904093106</v>
      </c>
      <c r="AE44" s="13">
        <f t="shared" si="14"/>
        <v>20.938420287608015</v>
      </c>
      <c r="AF44" s="13">
        <f t="shared" si="14"/>
        <v>19.565069300943804</v>
      </c>
      <c r="AG44" s="13">
        <f t="shared" si="14"/>
        <v>0</v>
      </c>
      <c r="AH44" s="13">
        <f t="shared" si="14"/>
        <v>0</v>
      </c>
      <c r="AI44" s="13">
        <f t="shared" si="14"/>
        <v>0</v>
      </c>
      <c r="AJ44" s="13">
        <f t="shared" si="14"/>
        <v>0</v>
      </c>
      <c r="AK44" s="13">
        <f t="shared" si="14"/>
        <v>0</v>
      </c>
      <c r="AL44" s="13">
        <f t="shared" si="14"/>
        <v>0</v>
      </c>
      <c r="AM44" s="13">
        <f t="shared" si="14"/>
        <v>0</v>
      </c>
      <c r="AN44" s="13">
        <f t="shared" si="14"/>
        <v>0</v>
      </c>
      <c r="AO44" s="13">
        <f t="shared" si="14"/>
        <v>0</v>
      </c>
    </row>
    <row r="45" spans="1:41">
      <c r="B45" s="2"/>
      <c r="C45" s="19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</row>
    <row r="46" spans="1:41">
      <c r="A46" s="164" t="s">
        <v>214</v>
      </c>
      <c r="B46" s="2"/>
      <c r="C46" s="19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</row>
    <row r="47" spans="1:41">
      <c r="A47" s="20" t="s">
        <v>147</v>
      </c>
      <c r="B47" s="16">
        <f>NPV(B24,B41:$AO41)</f>
        <v>1440.8567782270152</v>
      </c>
      <c r="C47" s="16">
        <f t="shared" ref="C47:AO47" si="15">((B47*(1+$B$24)-B38)/(1-B32-B33))*C31</f>
        <v>1565.1978269056631</v>
      </c>
      <c r="D47" s="16">
        <f t="shared" si="15"/>
        <v>1698.3249933103859</v>
      </c>
      <c r="E47" s="16">
        <f t="shared" si="15"/>
        <v>1834.822817887414</v>
      </c>
      <c r="F47" s="16">
        <f t="shared" si="15"/>
        <v>1980.2572095902315</v>
      </c>
      <c r="G47" s="16">
        <f t="shared" si="15"/>
        <v>2134.4581294063155</v>
      </c>
      <c r="H47" s="16">
        <f t="shared" si="15"/>
        <v>2299.3251242933366</v>
      </c>
      <c r="I47" s="16">
        <f t="shared" si="15"/>
        <v>2474.8607107742228</v>
      </c>
      <c r="J47" s="16">
        <f t="shared" si="15"/>
        <v>2656.930537534407</v>
      </c>
      <c r="K47" s="16">
        <f t="shared" si="15"/>
        <v>2849.3064228874164</v>
      </c>
      <c r="L47" s="16">
        <f t="shared" si="15"/>
        <v>3018.9128702855605</v>
      </c>
      <c r="M47" s="16">
        <f t="shared" si="15"/>
        <v>3198.6375560461274</v>
      </c>
      <c r="N47" s="16">
        <f t="shared" si="15"/>
        <v>3383.2293634372263</v>
      </c>
      <c r="O47" s="16">
        <f t="shared" si="15"/>
        <v>3570.0722424613932</v>
      </c>
      <c r="P47" s="16">
        <f t="shared" si="15"/>
        <v>3756.3092755433813</v>
      </c>
      <c r="Q47" s="16">
        <f t="shared" si="15"/>
        <v>3941.9292708436469</v>
      </c>
      <c r="R47" s="16">
        <f t="shared" si="15"/>
        <v>4123.8118637417783</v>
      </c>
      <c r="S47" s="16">
        <f t="shared" si="15"/>
        <v>4301.6473680524514</v>
      </c>
      <c r="T47" s="16">
        <f t="shared" si="15"/>
        <v>4442.2743527630637</v>
      </c>
      <c r="U47" s="16">
        <f t="shared" si="15"/>
        <v>4563.1242428575524</v>
      </c>
      <c r="V47" s="16">
        <f t="shared" si="15"/>
        <v>4655.2577396947672</v>
      </c>
      <c r="W47" s="16">
        <f t="shared" si="15"/>
        <v>4705.3217508777507</v>
      </c>
      <c r="X47" s="16">
        <f t="shared" si="15"/>
        <v>4703.9047218502546</v>
      </c>
      <c r="Y47" s="16">
        <f t="shared" si="15"/>
        <v>4649.4316300894889</v>
      </c>
      <c r="Z47" s="16">
        <f t="shared" si="15"/>
        <v>4540.12336979471</v>
      </c>
      <c r="AA47" s="16">
        <f t="shared" si="15"/>
        <v>4373.9812200520519</v>
      </c>
      <c r="AB47" s="16">
        <f t="shared" si="15"/>
        <v>4019.2682359670757</v>
      </c>
      <c r="AC47" s="16">
        <f t="shared" si="15"/>
        <v>3555.6192523517411</v>
      </c>
      <c r="AD47" s="16">
        <f t="shared" si="15"/>
        <v>2952.7395295802175</v>
      </c>
      <c r="AE47" s="16">
        <f t="shared" si="15"/>
        <v>2181.1160712602532</v>
      </c>
      <c r="AF47" s="16">
        <f t="shared" si="15"/>
        <v>1207.7669902912648</v>
      </c>
      <c r="AG47" s="16">
        <f t="shared" si="15"/>
        <v>0</v>
      </c>
      <c r="AH47" s="16">
        <f t="shared" si="15"/>
        <v>0</v>
      </c>
      <c r="AI47" s="16">
        <f t="shared" si="15"/>
        <v>0</v>
      </c>
      <c r="AJ47" s="16">
        <f t="shared" si="15"/>
        <v>0</v>
      </c>
      <c r="AK47" s="16">
        <f t="shared" si="15"/>
        <v>0</v>
      </c>
      <c r="AL47" s="16">
        <f t="shared" si="15"/>
        <v>0</v>
      </c>
      <c r="AM47" s="16">
        <f t="shared" si="15"/>
        <v>0</v>
      </c>
      <c r="AN47" s="16">
        <f t="shared" si="15"/>
        <v>0</v>
      </c>
      <c r="AO47" s="16">
        <f t="shared" si="15"/>
        <v>0</v>
      </c>
    </row>
    <row r="48" spans="1:41">
      <c r="A48" s="20" t="s">
        <v>57</v>
      </c>
      <c r="B48" s="16">
        <f>NPV(B24,C44:$AO44)+B44</f>
        <v>1244.2244883832784</v>
      </c>
      <c r="C48" s="16">
        <f t="shared" ref="C48:AO48" si="16">((B48*(1+$B$24)-B43)/(1-B32-B33))*C31</f>
        <v>1363.5409397414289</v>
      </c>
      <c r="D48" s="16">
        <f t="shared" si="16"/>
        <v>1367.4410065542497</v>
      </c>
      <c r="E48" s="16">
        <f t="shared" si="16"/>
        <v>1371.8465809174265</v>
      </c>
      <c r="F48" s="16">
        <f t="shared" si="16"/>
        <v>1376.7338498166707</v>
      </c>
      <c r="G48" s="16">
        <f t="shared" si="16"/>
        <v>1382.1642434257553</v>
      </c>
      <c r="H48" s="16">
        <f t="shared" si="16"/>
        <v>1374.0718367495483</v>
      </c>
      <c r="I48" s="16">
        <f t="shared" si="16"/>
        <v>1365.2736894218817</v>
      </c>
      <c r="J48" s="16">
        <f t="shared" si="16"/>
        <v>1355.7730514254001</v>
      </c>
      <c r="K48" s="16">
        <f t="shared" si="16"/>
        <v>1345.4571550843566</v>
      </c>
      <c r="L48" s="16">
        <f t="shared" si="16"/>
        <v>1334.2315649870864</v>
      </c>
      <c r="M48" s="16">
        <f t="shared" si="16"/>
        <v>1321.9788357870559</v>
      </c>
      <c r="N48" s="16">
        <f t="shared" si="16"/>
        <v>1308.654425351622</v>
      </c>
      <c r="O48" s="16">
        <f t="shared" si="16"/>
        <v>1294.1799414667489</v>
      </c>
      <c r="P48" s="16">
        <f t="shared" si="16"/>
        <v>1278.4681024801214</v>
      </c>
      <c r="Q48" s="16">
        <f t="shared" si="16"/>
        <v>1261.3948045251873</v>
      </c>
      <c r="R48" s="16">
        <f t="shared" si="16"/>
        <v>1242.8498382715402</v>
      </c>
      <c r="S48" s="16">
        <f t="shared" si="16"/>
        <v>1222.6843617491679</v>
      </c>
      <c r="T48" s="16">
        <f t="shared" si="16"/>
        <v>1200.7342892821489</v>
      </c>
      <c r="U48" s="16">
        <f t="shared" si="16"/>
        <v>1176.8814163073487</v>
      </c>
      <c r="V48" s="16">
        <f t="shared" si="16"/>
        <v>1150.9787080664489</v>
      </c>
      <c r="W48" s="16">
        <f t="shared" si="16"/>
        <v>1122.8837940032256</v>
      </c>
      <c r="X48" s="16">
        <f t="shared" si="16"/>
        <v>1092.3978498036172</v>
      </c>
      <c r="Y48" s="16">
        <f t="shared" si="16"/>
        <v>1059.2404402972995</v>
      </c>
      <c r="Z48" s="16">
        <f t="shared" si="16"/>
        <v>1023.102804103433</v>
      </c>
      <c r="AA48" s="16">
        <f t="shared" si="16"/>
        <v>983.64502796807415</v>
      </c>
      <c r="AB48" s="16">
        <f t="shared" si="16"/>
        <v>940.55323385403983</v>
      </c>
      <c r="AC48" s="16">
        <f t="shared" si="16"/>
        <v>893.48253027730811</v>
      </c>
      <c r="AD48" s="16">
        <f t="shared" si="16"/>
        <v>842.07719369717813</v>
      </c>
      <c r="AE48" s="16">
        <f t="shared" si="16"/>
        <v>785.90756909290599</v>
      </c>
      <c r="AF48" s="16">
        <f t="shared" si="16"/>
        <v>724.47962316732048</v>
      </c>
      <c r="AG48" s="16">
        <f t="shared" si="16"/>
        <v>0</v>
      </c>
      <c r="AH48" s="16">
        <f t="shared" si="16"/>
        <v>0</v>
      </c>
      <c r="AI48" s="16">
        <f t="shared" si="16"/>
        <v>0</v>
      </c>
      <c r="AJ48" s="16">
        <f t="shared" si="16"/>
        <v>0</v>
      </c>
      <c r="AK48" s="16">
        <f t="shared" si="16"/>
        <v>0</v>
      </c>
      <c r="AL48" s="16">
        <f t="shared" si="16"/>
        <v>0</v>
      </c>
      <c r="AM48" s="16">
        <f t="shared" si="16"/>
        <v>0</v>
      </c>
      <c r="AN48" s="16">
        <f t="shared" si="16"/>
        <v>0</v>
      </c>
      <c r="AO48" s="16">
        <f t="shared" si="16"/>
        <v>0</v>
      </c>
    </row>
    <row r="49" spans="1:41">
      <c r="A49" s="13" t="s">
        <v>58</v>
      </c>
      <c r="B49" s="13">
        <f t="shared" ref="B49:AO49" si="17">B47-B48</f>
        <v>196.63228984373677</v>
      </c>
      <c r="C49" s="13">
        <f t="shared" si="17"/>
        <v>201.65688716423415</v>
      </c>
      <c r="D49" s="13">
        <f t="shared" si="17"/>
        <v>330.88398675613621</v>
      </c>
      <c r="E49" s="13">
        <f t="shared" si="17"/>
        <v>462.97623696998744</v>
      </c>
      <c r="F49" s="13">
        <f t="shared" si="17"/>
        <v>603.52335977356074</v>
      </c>
      <c r="G49" s="13">
        <f t="shared" si="17"/>
        <v>752.29388598056016</v>
      </c>
      <c r="H49" s="13">
        <f t="shared" si="17"/>
        <v>925.25328754378825</v>
      </c>
      <c r="I49" s="13">
        <f t="shared" si="17"/>
        <v>1109.587021352341</v>
      </c>
      <c r="J49" s="13">
        <f t="shared" si="17"/>
        <v>1301.1574861090069</v>
      </c>
      <c r="K49" s="13">
        <f t="shared" si="17"/>
        <v>1503.8492678030598</v>
      </c>
      <c r="L49" s="13">
        <f t="shared" si="17"/>
        <v>1684.6813052984742</v>
      </c>
      <c r="M49" s="13">
        <f t="shared" si="17"/>
        <v>1876.6587202590715</v>
      </c>
      <c r="N49" s="13">
        <f t="shared" si="17"/>
        <v>2074.5749380856041</v>
      </c>
      <c r="O49" s="13">
        <f t="shared" si="17"/>
        <v>2275.8923009946443</v>
      </c>
      <c r="P49" s="13">
        <f t="shared" si="17"/>
        <v>2477.8411730632597</v>
      </c>
      <c r="Q49" s="13">
        <f t="shared" si="17"/>
        <v>2680.5344663184596</v>
      </c>
      <c r="R49" s="13">
        <f t="shared" si="17"/>
        <v>2880.9620254702381</v>
      </c>
      <c r="S49" s="13">
        <f t="shared" si="17"/>
        <v>3078.9630063032837</v>
      </c>
      <c r="T49" s="13">
        <f t="shared" si="17"/>
        <v>3241.5400634809148</v>
      </c>
      <c r="U49" s="13">
        <f t="shared" si="17"/>
        <v>3386.242826550204</v>
      </c>
      <c r="V49" s="13">
        <f t="shared" si="17"/>
        <v>3504.2790316283181</v>
      </c>
      <c r="W49" s="13">
        <f t="shared" si="17"/>
        <v>3582.4379568745253</v>
      </c>
      <c r="X49" s="13">
        <f t="shared" si="17"/>
        <v>3611.5068720466375</v>
      </c>
      <c r="Y49" s="13">
        <f t="shared" si="17"/>
        <v>3590.1911897921891</v>
      </c>
      <c r="Z49" s="13">
        <f t="shared" si="17"/>
        <v>3517.0205656912772</v>
      </c>
      <c r="AA49" s="13">
        <f t="shared" si="17"/>
        <v>3390.3361920839779</v>
      </c>
      <c r="AB49" s="13">
        <f t="shared" si="17"/>
        <v>3078.715002113036</v>
      </c>
      <c r="AC49" s="13">
        <f t="shared" si="17"/>
        <v>2662.1367220744332</v>
      </c>
      <c r="AD49" s="13">
        <f t="shared" si="17"/>
        <v>2110.6623358830393</v>
      </c>
      <c r="AE49" s="13">
        <f t="shared" si="17"/>
        <v>1395.2085021673472</v>
      </c>
      <c r="AF49" s="13">
        <f t="shared" si="17"/>
        <v>483.28736712394436</v>
      </c>
      <c r="AG49" s="13">
        <f t="shared" si="17"/>
        <v>0</v>
      </c>
      <c r="AH49" s="13">
        <f t="shared" si="17"/>
        <v>0</v>
      </c>
      <c r="AI49" s="13">
        <f t="shared" si="17"/>
        <v>0</v>
      </c>
      <c r="AJ49" s="13">
        <f t="shared" si="17"/>
        <v>0</v>
      </c>
      <c r="AK49" s="13">
        <f t="shared" si="17"/>
        <v>0</v>
      </c>
      <c r="AL49" s="13">
        <f t="shared" si="17"/>
        <v>0</v>
      </c>
      <c r="AM49" s="13">
        <f t="shared" si="17"/>
        <v>0</v>
      </c>
      <c r="AN49" s="13">
        <f t="shared" si="17"/>
        <v>0</v>
      </c>
      <c r="AO49" s="13">
        <f t="shared" si="17"/>
        <v>0</v>
      </c>
    </row>
    <row r="50" spans="1:41" ht="16" thickBot="1">
      <c r="A50" s="13" t="s">
        <v>153</v>
      </c>
      <c r="B50" s="31">
        <f t="shared" ref="B50:AO50" si="18">MAX(0,B49*B34)</f>
        <v>196.63228984373677</v>
      </c>
      <c r="C50" s="31">
        <f t="shared" si="18"/>
        <v>189.53125853904874</v>
      </c>
      <c r="D50" s="31">
        <f t="shared" si="18"/>
        <v>292.27889860531917</v>
      </c>
      <c r="E50" s="31">
        <f t="shared" si="18"/>
        <v>384.31978907540179</v>
      </c>
      <c r="F50" s="31">
        <f t="shared" si="18"/>
        <v>470.78430894320655</v>
      </c>
      <c r="G50" s="31">
        <f t="shared" si="18"/>
        <v>551.4246387264094</v>
      </c>
      <c r="H50" s="31">
        <f t="shared" si="18"/>
        <v>637.25246519291704</v>
      </c>
      <c r="I50" s="31">
        <f t="shared" si="18"/>
        <v>718.02802792139335</v>
      </c>
      <c r="J50" s="31">
        <f t="shared" si="18"/>
        <v>791.02973669618962</v>
      </c>
      <c r="K50" s="31">
        <f t="shared" si="18"/>
        <v>858.85096858500185</v>
      </c>
      <c r="L50" s="31">
        <f t="shared" si="18"/>
        <v>903.76199407049376</v>
      </c>
      <c r="M50" s="31">
        <f t="shared" si="18"/>
        <v>945.64023212518237</v>
      </c>
      <c r="N50" s="31">
        <f t="shared" si="18"/>
        <v>981.83181063787708</v>
      </c>
      <c r="O50" s="31">
        <f t="shared" si="18"/>
        <v>1011.5346591784497</v>
      </c>
      <c r="P50" s="31">
        <f t="shared" si="18"/>
        <v>1034.1132880708963</v>
      </c>
      <c r="Q50" s="31">
        <f t="shared" si="18"/>
        <v>1050.3308876013841</v>
      </c>
      <c r="R50" s="31">
        <f t="shared" si="18"/>
        <v>1059.7113818469991</v>
      </c>
      <c r="S50" s="31">
        <f t="shared" si="18"/>
        <v>1063.0044580482659</v>
      </c>
      <c r="T50" s="31">
        <f t="shared" si="18"/>
        <v>1050.2622965354453</v>
      </c>
      <c r="U50" s="31">
        <f t="shared" si="18"/>
        <v>1029.4193085855616</v>
      </c>
      <c r="V50" s="31">
        <f t="shared" si="18"/>
        <v>999.29623219358552</v>
      </c>
      <c r="W50" s="31">
        <f t="shared" si="18"/>
        <v>957.99076050657118</v>
      </c>
      <c r="X50" s="31">
        <f t="shared" si="18"/>
        <v>905.33630455621642</v>
      </c>
      <c r="Y50" s="31">
        <f t="shared" si="18"/>
        <v>843.41031556933183</v>
      </c>
      <c r="Z50" s="31">
        <f t="shared" si="18"/>
        <v>774.04516215601814</v>
      </c>
      <c r="AA50" s="31">
        <f t="shared" si="18"/>
        <v>698.84952617018905</v>
      </c>
      <c r="AB50" s="31">
        <f t="shared" si="18"/>
        <v>594.1837661427511</v>
      </c>
      <c r="AC50" s="31">
        <f t="shared" si="18"/>
        <v>480.87218709202108</v>
      </c>
      <c r="AD50" s="31">
        <f t="shared" si="18"/>
        <v>356.66611797733344</v>
      </c>
      <c r="AE50" s="31">
        <f t="shared" si="18"/>
        <v>220.43937681340864</v>
      </c>
      <c r="AF50" s="31">
        <f t="shared" si="18"/>
        <v>71.349836314793606</v>
      </c>
      <c r="AG50" s="31">
        <f t="shared" si="18"/>
        <v>0</v>
      </c>
      <c r="AH50" s="31">
        <f t="shared" si="18"/>
        <v>0</v>
      </c>
      <c r="AI50" s="31">
        <f t="shared" si="18"/>
        <v>0</v>
      </c>
      <c r="AJ50" s="31">
        <f t="shared" si="18"/>
        <v>0</v>
      </c>
      <c r="AK50" s="31">
        <f t="shared" si="18"/>
        <v>0</v>
      </c>
      <c r="AL50" s="31">
        <f t="shared" si="18"/>
        <v>0</v>
      </c>
      <c r="AM50" s="31">
        <f t="shared" si="18"/>
        <v>0</v>
      </c>
      <c r="AN50" s="31">
        <f t="shared" si="18"/>
        <v>0</v>
      </c>
      <c r="AO50" s="31">
        <f t="shared" si="18"/>
        <v>0</v>
      </c>
    </row>
    <row r="51" spans="1:41" ht="16" thickTop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</row>
    <row r="52" spans="1:41">
      <c r="A52" s="13" t="s">
        <v>59</v>
      </c>
      <c r="B52" s="13">
        <f>NPV($B$26,BasePricing!C143:AO143)+BasePricing!B143</f>
        <v>4107.3120899600144</v>
      </c>
      <c r="C52" s="13">
        <f>NPV($B$26,BasePricing!D143:AP143)+BasePricing!C143</f>
        <v>3886.1952004679561</v>
      </c>
      <c r="D52" s="13">
        <f>NPV($B$26,BasePricing!E143:AQ143)+BasePricing!D143</f>
        <v>3684.5717506526544</v>
      </c>
      <c r="E52" s="13">
        <f>NPV($B$26,BasePricing!F143:AR143)+BasePricing!E143</f>
        <v>3496.9718653889204</v>
      </c>
      <c r="F52" s="13">
        <f>NPV($B$26,BasePricing!G143:AS143)+BasePricing!F143</f>
        <v>3322.6879313755148</v>
      </c>
      <c r="G52" s="13">
        <f>NPV($B$26,BasePricing!H143:AT143)+BasePricing!G143</f>
        <v>3161.0501352610295</v>
      </c>
      <c r="H52" s="13">
        <f>NPV($B$26,BasePricing!I143:AU143)+BasePricing!H143</f>
        <v>3011.4357465408079</v>
      </c>
      <c r="I52" s="13">
        <f>NPV($B$26,BasePricing!J143:AV143)+BasePricing!I143</f>
        <v>2873.2667884838133</v>
      </c>
      <c r="J52" s="13">
        <f>NPV($B$26,BasePricing!K143:AW143)+BasePricing!J143</f>
        <v>2746.0078718165828</v>
      </c>
      <c r="K52" s="13">
        <f>NPV($B$26,BasePricing!L143:AX143)+BasePricing!K143</f>
        <v>2629.1722739702077</v>
      </c>
      <c r="L52" s="13">
        <f>NPV($B$26,BasePricing!M143:AY143)+BasePricing!L143</f>
        <v>2522.3084728598405</v>
      </c>
      <c r="M52" s="13">
        <f>NPV($B$26,BasePricing!N143:AZ143)+BasePricing!M143</f>
        <v>2417.0605750807322</v>
      </c>
      <c r="N52" s="13">
        <f>NPV($B$26,BasePricing!O143:BA143)+BasePricing!N143</f>
        <v>2313.2866120867839</v>
      </c>
      <c r="O52" s="13">
        <f>NPV($B$26,BasePricing!P143:BB143)+BasePricing!O143</f>
        <v>2210.8486630867728</v>
      </c>
      <c r="P52" s="13">
        <f>NPV($B$26,BasePricing!Q143:BC143)+BasePricing!P143</f>
        <v>2109.6100473340935</v>
      </c>
      <c r="Q52" s="13">
        <f>NPV($B$26,BasePricing!R143:BD143)+BasePricing!Q143</f>
        <v>2009.4327335312107</v>
      </c>
      <c r="R52" s="13">
        <f>NPV($B$26,BasePricing!S143:BE143)+BasePricing!R143</f>
        <v>1909.0432186795897</v>
      </c>
      <c r="S52" s="13">
        <f>NPV($B$26,BasePricing!T143:BF143)+BasePricing!S143</f>
        <v>1808.295410459453</v>
      </c>
      <c r="T52" s="13">
        <f>NPV($B$26,BasePricing!U143:BG143)+BasePricing!T143</f>
        <v>1707.0380652549836</v>
      </c>
      <c r="U52" s="13">
        <f>NPV($B$26,BasePricing!V143:BH143)+BasePricing!U143</f>
        <v>1604.0646189545657</v>
      </c>
      <c r="V52" s="13">
        <f>NPV($B$26,BasePricing!W143:BI143)+BasePricing!V143</f>
        <v>1499.1999909529154</v>
      </c>
      <c r="W52" s="13">
        <f>NPV($B$26,BasePricing!X143:BJ143)+BasePricing!W143</f>
        <v>1390.2536677426426</v>
      </c>
      <c r="X52" s="13">
        <f>NPV($B$26,BasePricing!Y143:BK143)+BasePricing!X143</f>
        <v>1276.9842040218814</v>
      </c>
      <c r="Y52" s="13">
        <f>NPV($B$26,BasePricing!Z143:BL143)+BasePricing!Y143</f>
        <v>1159.1385525037588</v>
      </c>
      <c r="Z52" s="13">
        <f>NPV($B$26,BasePricing!AA143:BM143)+BasePricing!Z143</f>
        <v>1036.4459630143901</v>
      </c>
      <c r="AA52" s="13">
        <f>NPV($B$26,BasePricing!AB143:BN143)+BasePricing!AA143</f>
        <v>908.61614151965068</v>
      </c>
      <c r="AB52" s="13">
        <f>NPV($B$26,BasePricing!AC143:BO143)+BasePricing!AB143</f>
        <v>775.33820458011724</v>
      </c>
      <c r="AC52" s="13">
        <f>NPV($B$26,BasePricing!AD143:BP143)+BasePricing!AC143</f>
        <v>635.34735739773612</v>
      </c>
      <c r="AD52" s="13">
        <f>NPV($B$26,BasePricing!AE143:BQ143)+BasePricing!AD143</f>
        <v>488.26562153884385</v>
      </c>
      <c r="AE52" s="13">
        <f>NPV($B$26,BasePricing!AF143:BR143)+BasePricing!AE143</f>
        <v>333.70086680226507</v>
      </c>
      <c r="AF52" s="13">
        <f>NPV($B$26,BasePricing!AG143:BS143)+BasePricing!AF143</f>
        <v>171.24154969309242</v>
      </c>
      <c r="AG52" s="13">
        <f>NPV($B$26,BasePricing!AH143:BT143)+BasePricing!AG143</f>
        <v>0</v>
      </c>
      <c r="AH52" s="13">
        <f>NPV($B$26,BasePricing!AI143:BU143)+BasePricing!AH143</f>
        <v>0</v>
      </c>
      <c r="AI52" s="13">
        <f>NPV($B$26,BasePricing!AJ143:BV143)+BasePricing!AI143</f>
        <v>0</v>
      </c>
      <c r="AJ52" s="13">
        <f>NPV($B$26,BasePricing!AK143:BW143)+BasePricing!AJ143</f>
        <v>0</v>
      </c>
      <c r="AK52" s="13">
        <f>NPV($B$26,BasePricing!AL143:BX143)+BasePricing!AK143</f>
        <v>0</v>
      </c>
      <c r="AL52" s="13">
        <f>NPV($B$26,BasePricing!AM143:BY143)+BasePricing!AL143</f>
        <v>0</v>
      </c>
      <c r="AM52" s="13">
        <f>NPV($B$26,BasePricing!AN143:BZ143)+BasePricing!AM143</f>
        <v>0</v>
      </c>
      <c r="AN52" s="13">
        <f>NPV($B$26,BasePricing!AO143:CA143)+BasePricing!AN143</f>
        <v>0</v>
      </c>
      <c r="AO52" s="13">
        <f>NPV($B$26,BasePricing!AP143:CB143)+BasePricing!AO143</f>
        <v>0</v>
      </c>
    </row>
    <row r="53" spans="1:41">
      <c r="A53" s="13" t="s">
        <v>60</v>
      </c>
      <c r="B53" s="13">
        <f>NPV($B$26,BasePricing!C145:AO145)+BasePricing!B145+NPV($B$26,BasePricing!C146:AO146)+BasePricing!B146+NPV($B$26,BasePricing!B147:AO147)</f>
        <v>3948.8902568055764</v>
      </c>
      <c r="C53" s="13">
        <f>NPV($B$26,BasePricing!D145:AP145)+BasePricing!C145+NPV($B$26,BasePricing!D146:AP146)+BasePricing!C146+NPV($B$26,BasePricing!C147:AP147)</f>
        <v>2921.2557953481819</v>
      </c>
      <c r="D53" s="13">
        <f>NPV($B$26,BasePricing!E145:AQ145)+BasePricing!D145+NPV($B$26,BasePricing!E146:AQ146)+BasePricing!D146+NPV($B$26,BasePricing!D147:AQ147)</f>
        <v>2905.2078599150359</v>
      </c>
      <c r="E53" s="13">
        <f>NPV($B$26,BasePricing!F145:AR145)+BasePricing!E145+NPV($B$26,BasePricing!F146:AR146)+BasePricing!E146+NPV($B$26,BasePricing!E147:AR147)</f>
        <v>2889.5830395470075</v>
      </c>
      <c r="F53" s="13">
        <f>NPV($B$26,BasePricing!G145:AS145)+BasePricing!F145+NPV($B$26,BasePricing!G146:AS146)+BasePricing!F146+NPV($B$26,BasePricing!F147:AS147)</f>
        <v>2876.9413421453455</v>
      </c>
      <c r="G53" s="13">
        <f>NPV($B$26,BasePricing!H145:AT145)+BasePricing!G145+NPV($B$26,BasePricing!H146:AT146)+BasePricing!G146+NPV($B$26,BasePricing!G147:AT147)</f>
        <v>2867.4688469339144</v>
      </c>
      <c r="H53" s="13">
        <f>NPV($B$26,BasePricing!I145:AU145)+BasePricing!H145+NPV($B$26,BasePricing!I146:AU146)+BasePricing!H146+NPV($B$26,BasePricing!H147:AU147)</f>
        <v>2861.3528011006911</v>
      </c>
      <c r="I53" s="13">
        <f>NPV($B$26,BasePricing!J145:AV145)+BasePricing!I145+NPV($B$26,BasePricing!J146:AV146)+BasePricing!I146+NPV($B$26,BasePricing!I147:AV147)</f>
        <v>2858.7827423967965</v>
      </c>
      <c r="J53" s="13">
        <f>NPV($B$26,BasePricing!K145:AW145)+BasePricing!J145+NPV($B$26,BasePricing!K146:AW146)+BasePricing!J146+NPV($B$26,BasePricing!J147:AW147)</f>
        <v>2858.2211806760192</v>
      </c>
      <c r="K53" s="13">
        <f>NPV($B$26,BasePricing!L145:AX145)+BasePricing!K145+NPV($B$26,BasePricing!L146:AX146)+BasePricing!K146+NPV($B$26,BasePricing!K147:AX147)</f>
        <v>2860.5171029333615</v>
      </c>
      <c r="L53" s="13">
        <f>NPV($B$26,BasePricing!M145:AY145)+BasePricing!L145+NPV($B$26,BasePricing!M146:AY146)+BasePricing!L146+NPV($B$26,BasePricing!L147:AY147)</f>
        <v>2856.8950984225476</v>
      </c>
      <c r="M53" s="13">
        <f>NPV($B$26,BasePricing!N145:AZ145)+BasePricing!M145+NPV($B$26,BasePricing!N146:AZ146)+BasePricing!M146+NPV($B$26,BasePricing!M147:AZ147)</f>
        <v>2851.9230744379188</v>
      </c>
      <c r="N53" s="13">
        <f>NPV($B$26,BasePricing!O145:BA145)+BasePricing!N145+NPV($B$26,BasePricing!O146:BA146)+BasePricing!N146+NPV($B$26,BasePricing!N147:BA147)</f>
        <v>2843.7647481059485</v>
      </c>
      <c r="O53" s="13">
        <f>NPV($B$26,BasePricing!P145:BB145)+BasePricing!O145+NPV($B$26,BasePricing!P146:BB146)+BasePricing!O146+NPV($B$26,BasePricing!O147:BB147)</f>
        <v>2831.3353083595703</v>
      </c>
      <c r="P53" s="13">
        <f>NPV($B$26,BasePricing!Q145:BC145)+BasePricing!P145+NPV($B$26,BasePricing!Q146:BC146)+BasePricing!P146+NPV($B$26,BasePricing!P147:BC147)</f>
        <v>2814.2508242680374</v>
      </c>
      <c r="Q53" s="13">
        <f>NPV($B$26,BasePricing!R145:BD145)+BasePricing!Q145+NPV($B$26,BasePricing!R146:BD146)+BasePricing!Q146+NPV($B$26,BasePricing!Q147:BD147)</f>
        <v>2792.1263974333283</v>
      </c>
      <c r="R53" s="13">
        <f>NPV($B$26,BasePricing!S145:BE145)+BasePricing!R145+NPV($B$26,BasePricing!S146:BE146)+BasePricing!R146+NPV($B$26,BasePricing!R147:BE147)</f>
        <v>2763.5686105211862</v>
      </c>
      <c r="S53" s="13">
        <f>NPV($B$26,BasePricing!T145:BF145)+BasePricing!S145+NPV($B$26,BasePricing!T146:BF146)+BasePricing!S146+NPV($B$26,BasePricing!S147:BF147)</f>
        <v>2728.0777242917884</v>
      </c>
      <c r="T53" s="13">
        <f>NPV($B$26,BasePricing!U145:BG145)+BasePricing!T145+NPV($B$26,BasePricing!U146:BG146)+BasePricing!T146+NPV($B$26,BasePricing!T147:BG147)</f>
        <v>2678.4185969247069</v>
      </c>
      <c r="U53" s="13">
        <f>NPV($B$26,BasePricing!V145:BH145)+BasePricing!U145+NPV($B$26,BasePricing!V146:BH146)+BasePricing!U146+NPV($B$26,BasePricing!U147:BH147)</f>
        <v>2618.0503091787832</v>
      </c>
      <c r="V53" s="13">
        <f>NPV($B$26,BasePricing!W145:BI145)+BasePricing!V145+NPV($B$26,BasePricing!W146:BI146)+BasePricing!V146+NPV($B$26,BasePricing!V147:BI147)</f>
        <v>2544.5773091892784</v>
      </c>
      <c r="W53" s="13">
        <f>NPV($B$26,BasePricing!X145:BJ145)+BasePricing!W145+NPV($B$26,BasePricing!X146:BJ146)+BasePricing!W146+NPV($B$26,BasePricing!W147:BJ147)</f>
        <v>2453.4411926714138</v>
      </c>
      <c r="X53" s="13">
        <f>NPV($B$26,BasePricing!Y145:BK145)+BasePricing!X145+NPV($B$26,BasePricing!Y146:BK146)+BasePricing!X146+NPV($B$26,BasePricing!X147:BK147)</f>
        <v>2342.4248653904924</v>
      </c>
      <c r="Y53" s="13">
        <f>NPV($B$26,BasePricing!Z145:BL145)+BasePricing!Y145+NPV($B$26,BasePricing!Z146:BL146)+BasePricing!Y146+NPV($B$26,BasePricing!Y147:BL147)</f>
        <v>2211.1343921702382</v>
      </c>
      <c r="Z53" s="13">
        <f>NPV($B$26,BasePricing!AA145:BM145)+BasePricing!Z145+NPV($B$26,BasePricing!AA146:BM146)+BasePricing!Z146+NPV($B$26,BasePricing!Z147:BM147)</f>
        <v>2059.441604327621</v>
      </c>
      <c r="AA53" s="13">
        <f>NPV($B$26,BasePricing!AB145:BN145)+BasePricing!AA145+NPV($B$26,BasePricing!AB146:BN146)+BasePricing!AA146+NPV($B$26,BasePricing!AA147:BN147)</f>
        <v>1887.1725406727771</v>
      </c>
      <c r="AB53" s="13">
        <f>NPV($B$26,BasePricing!AC145:BO145)+BasePricing!AB145+NPV($B$26,BasePricing!AC146:BO146)+BasePricing!AB146+NPV($B$26,BasePricing!AB147:BO147)</f>
        <v>1669.5227789151822</v>
      </c>
      <c r="AC53" s="13">
        <f>NPV($B$26,BasePricing!AD145:BP145)+BasePricing!AC145+NPV($B$26,BasePricing!AD146:BP146)+BasePricing!AC146+NPV($B$26,BasePricing!AC147:BP147)</f>
        <v>1419.95192751898</v>
      </c>
      <c r="AD53" s="13">
        <f>NPV($B$26,BasePricing!AE145:BQ145)+BasePricing!AD145+NPV($B$26,BasePricing!AE146:BQ146)+BasePricing!AD146+NPV($B$26,BasePricing!AD147:BQ147)</f>
        <v>1132.6947155322468</v>
      </c>
      <c r="AE53" s="13">
        <f>NPV($B$26,BasePricing!AF145:BR145)+BasePricing!AE145+NPV($B$26,BasePricing!AF146:BR146)+BasePricing!AE146+NPV($B$26,BasePricing!AE147:BR147)</f>
        <v>803.51628416055098</v>
      </c>
      <c r="AF53" s="13">
        <f>NPV($B$26,BasePricing!AG145:BS145)+BasePricing!AF145+NPV($B$26,BasePricing!AG146:BS146)+BasePricing!AF146+NPV($B$26,BasePricing!AF147:BS147)</f>
        <v>427.64242304653726</v>
      </c>
      <c r="AG53" s="13">
        <f>NPV($B$26,BasePricing!AH145:BT145)+BasePricing!AG145+NPV($B$26,BasePricing!AH146:BT146)+BasePricing!AG146+NPV($B$26,BasePricing!AG147:BT147)</f>
        <v>0</v>
      </c>
      <c r="AH53" s="13">
        <f>NPV($B$26,BasePricing!AI145:BU145)+BasePricing!AH145+NPV($B$26,BasePricing!AI146:BU146)+BasePricing!AH146+NPV($B$26,BasePricing!AH147:BU147)</f>
        <v>0</v>
      </c>
      <c r="AI53" s="13">
        <f>NPV($B$26,BasePricing!AJ145:BV145)+BasePricing!AI145+NPV($B$26,BasePricing!AJ146:BV146)+BasePricing!AI146+NPV($B$26,BasePricing!AI147:BV147)</f>
        <v>0</v>
      </c>
      <c r="AJ53" s="13">
        <f>NPV($B$26,BasePricing!AK145:BW145)+BasePricing!AJ145+NPV($B$26,BasePricing!AK146:BW146)+BasePricing!AJ146+NPV($B$26,BasePricing!AJ147:BW147)</f>
        <v>0</v>
      </c>
      <c r="AK53" s="13">
        <f>NPV($B$26,BasePricing!AL145:BX145)+BasePricing!AK145+NPV($B$26,BasePricing!AL146:BX146)+BasePricing!AK146+NPV($B$26,BasePricing!AK147:BX147)</f>
        <v>0</v>
      </c>
      <c r="AL53" s="13">
        <f>NPV($B$26,BasePricing!AM145:BY145)+BasePricing!AL145+NPV($B$26,BasePricing!AM146:BY146)+BasePricing!AL146+NPV($B$26,BasePricing!AL147:BY147)</f>
        <v>0</v>
      </c>
      <c r="AM53" s="13">
        <f>NPV($B$26,BasePricing!AN145:BZ145)+BasePricing!AM145+NPV($B$26,BasePricing!AN146:BZ146)+BasePricing!AM146+NPV($B$26,BasePricing!AM147:BZ147)</f>
        <v>0</v>
      </c>
      <c r="AN53" s="13">
        <f>NPV($B$26,BasePricing!AO145:CA145)+BasePricing!AN145+NPV($B$26,BasePricing!AO146:CA146)+BasePricing!AN146+NPV($B$26,BasePricing!AN147:CA147)</f>
        <v>0</v>
      </c>
      <c r="AO53" s="13">
        <f>NPV($B$26,BasePricing!AP145:CB145)+BasePricing!AO145+NPV($B$26,BasePricing!AP146:CB146)+BasePricing!AO146+NPV($B$26,BasePricing!AO147:CB147)</f>
        <v>0</v>
      </c>
    </row>
    <row r="54" spans="1:41" ht="16" thickBot="1">
      <c r="A54" s="13" t="s">
        <v>61</v>
      </c>
      <c r="B54" s="31">
        <f t="shared" ref="B54:AO54" si="19">MAX(B53-B52,0)</f>
        <v>0</v>
      </c>
      <c r="C54" s="31">
        <f t="shared" si="19"/>
        <v>0</v>
      </c>
      <c r="D54" s="31">
        <f t="shared" si="19"/>
        <v>0</v>
      </c>
      <c r="E54" s="31">
        <f t="shared" si="19"/>
        <v>0</v>
      </c>
      <c r="F54" s="31">
        <f t="shared" si="19"/>
        <v>0</v>
      </c>
      <c r="G54" s="31">
        <f t="shared" si="19"/>
        <v>0</v>
      </c>
      <c r="H54" s="31">
        <f t="shared" si="19"/>
        <v>0</v>
      </c>
      <c r="I54" s="31">
        <f t="shared" si="19"/>
        <v>0</v>
      </c>
      <c r="J54" s="31">
        <f t="shared" si="19"/>
        <v>112.21330885943644</v>
      </c>
      <c r="K54" s="31">
        <f t="shared" si="19"/>
        <v>231.34482896315376</v>
      </c>
      <c r="L54" s="31">
        <f t="shared" si="19"/>
        <v>334.58662556270701</v>
      </c>
      <c r="M54" s="31">
        <f t="shared" si="19"/>
        <v>434.86249935718661</v>
      </c>
      <c r="N54" s="31">
        <f t="shared" si="19"/>
        <v>530.47813601916459</v>
      </c>
      <c r="O54" s="31">
        <f t="shared" si="19"/>
        <v>620.48664527279743</v>
      </c>
      <c r="P54" s="31">
        <f t="shared" si="19"/>
        <v>704.64077693394393</v>
      </c>
      <c r="Q54" s="31">
        <f t="shared" si="19"/>
        <v>782.69366390211758</v>
      </c>
      <c r="R54" s="31">
        <f t="shared" si="19"/>
        <v>854.5253918415965</v>
      </c>
      <c r="S54" s="31">
        <f t="shared" si="19"/>
        <v>919.78231383233538</v>
      </c>
      <c r="T54" s="31">
        <f t="shared" si="19"/>
        <v>971.38053166972327</v>
      </c>
      <c r="U54" s="31">
        <f t="shared" si="19"/>
        <v>1013.9856902242175</v>
      </c>
      <c r="V54" s="31">
        <f t="shared" si="19"/>
        <v>1045.377318236363</v>
      </c>
      <c r="W54" s="31">
        <f t="shared" si="19"/>
        <v>1063.1875249287712</v>
      </c>
      <c r="X54" s="31">
        <f t="shared" si="19"/>
        <v>1065.440661368611</v>
      </c>
      <c r="Y54" s="31">
        <f t="shared" si="19"/>
        <v>1051.9958396664795</v>
      </c>
      <c r="Z54" s="31">
        <f t="shared" si="19"/>
        <v>1022.9956413132309</v>
      </c>
      <c r="AA54" s="31">
        <f t="shared" si="19"/>
        <v>978.55639915312645</v>
      </c>
      <c r="AB54" s="31">
        <f t="shared" si="19"/>
        <v>894.18457433506501</v>
      </c>
      <c r="AC54" s="31">
        <f t="shared" si="19"/>
        <v>784.60457012124391</v>
      </c>
      <c r="AD54" s="31">
        <f t="shared" si="19"/>
        <v>644.42909399340306</v>
      </c>
      <c r="AE54" s="31">
        <f t="shared" si="19"/>
        <v>469.81541735828591</v>
      </c>
      <c r="AF54" s="31">
        <f t="shared" si="19"/>
        <v>256.40087335344481</v>
      </c>
      <c r="AG54" s="31">
        <f t="shared" si="19"/>
        <v>0</v>
      </c>
      <c r="AH54" s="31">
        <f t="shared" si="19"/>
        <v>0</v>
      </c>
      <c r="AI54" s="31">
        <f t="shared" si="19"/>
        <v>0</v>
      </c>
      <c r="AJ54" s="31">
        <f t="shared" si="19"/>
        <v>0</v>
      </c>
      <c r="AK54" s="31">
        <f t="shared" si="19"/>
        <v>0</v>
      </c>
      <c r="AL54" s="31">
        <f t="shared" si="19"/>
        <v>0</v>
      </c>
      <c r="AM54" s="31">
        <f t="shared" si="19"/>
        <v>0</v>
      </c>
      <c r="AN54" s="31">
        <f t="shared" si="19"/>
        <v>0</v>
      </c>
      <c r="AO54" s="31">
        <f t="shared" si="19"/>
        <v>0</v>
      </c>
    </row>
    <row r="55" spans="1:41" ht="16" thickTop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</row>
    <row r="56" spans="1:41">
      <c r="A56" s="35" t="s">
        <v>149</v>
      </c>
      <c r="B56" s="35">
        <v>0</v>
      </c>
      <c r="C56" s="35">
        <v>0</v>
      </c>
      <c r="D56" s="35">
        <v>0</v>
      </c>
      <c r="E56" s="35">
        <v>0</v>
      </c>
      <c r="F56" s="35">
        <v>0</v>
      </c>
      <c r="G56" s="35">
        <v>0</v>
      </c>
      <c r="H56" s="35">
        <v>0</v>
      </c>
      <c r="I56" s="35">
        <v>0</v>
      </c>
      <c r="J56" s="35">
        <v>0</v>
      </c>
      <c r="K56" s="35">
        <v>0</v>
      </c>
      <c r="L56" s="35">
        <v>0</v>
      </c>
      <c r="M56" s="35">
        <v>0</v>
      </c>
      <c r="N56" s="35">
        <v>0</v>
      </c>
      <c r="O56" s="35">
        <v>0</v>
      </c>
      <c r="P56" s="35">
        <v>0</v>
      </c>
      <c r="Q56" s="35">
        <v>0</v>
      </c>
      <c r="R56" s="35">
        <v>0</v>
      </c>
      <c r="S56" s="35">
        <v>0</v>
      </c>
      <c r="T56" s="35">
        <v>0</v>
      </c>
      <c r="U56" s="35">
        <v>0</v>
      </c>
      <c r="V56" s="35">
        <v>0</v>
      </c>
      <c r="W56" s="35">
        <v>0</v>
      </c>
      <c r="X56" s="35">
        <v>0</v>
      </c>
      <c r="Y56" s="35">
        <v>0</v>
      </c>
      <c r="Z56" s="35">
        <v>0</v>
      </c>
      <c r="AA56" s="35">
        <v>0</v>
      </c>
      <c r="AB56" s="35">
        <v>0</v>
      </c>
      <c r="AC56" s="35">
        <v>0</v>
      </c>
      <c r="AD56" s="35">
        <v>0</v>
      </c>
      <c r="AE56" s="35">
        <v>0</v>
      </c>
      <c r="AF56" s="35">
        <v>0</v>
      </c>
      <c r="AG56" s="35">
        <v>0</v>
      </c>
      <c r="AH56" s="35">
        <v>0</v>
      </c>
      <c r="AI56" s="35">
        <v>0</v>
      </c>
      <c r="AJ56" s="35">
        <v>0</v>
      </c>
      <c r="AK56" s="35">
        <v>0</v>
      </c>
      <c r="AL56" s="35">
        <v>0</v>
      </c>
      <c r="AM56" s="35">
        <v>0</v>
      </c>
      <c r="AN56" s="35">
        <v>0</v>
      </c>
      <c r="AO56" s="35">
        <v>0</v>
      </c>
    </row>
    <row r="57" spans="1:41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</row>
    <row r="58" spans="1:41">
      <c r="A58" s="97" t="s">
        <v>62</v>
      </c>
      <c r="B58" s="97">
        <f>MAX(B50+MAX(0,B54-B50),B56)</f>
        <v>196.63228984373677</v>
      </c>
      <c r="C58" s="97">
        <f t="shared" ref="C58:AO58" si="20">MAX(C50+MAX(0,C54-C50),C56)</f>
        <v>189.53125853904874</v>
      </c>
      <c r="D58" s="97">
        <f t="shared" si="20"/>
        <v>292.27889860531917</v>
      </c>
      <c r="E58" s="97">
        <f t="shared" si="20"/>
        <v>384.31978907540179</v>
      </c>
      <c r="F58" s="97">
        <f t="shared" si="20"/>
        <v>470.78430894320655</v>
      </c>
      <c r="G58" s="97">
        <f t="shared" si="20"/>
        <v>551.4246387264094</v>
      </c>
      <c r="H58" s="97">
        <f t="shared" si="20"/>
        <v>637.25246519291704</v>
      </c>
      <c r="I58" s="97">
        <f t="shared" si="20"/>
        <v>718.02802792139335</v>
      </c>
      <c r="J58" s="97">
        <f t="shared" si="20"/>
        <v>791.02973669618962</v>
      </c>
      <c r="K58" s="97">
        <f t="shared" si="20"/>
        <v>858.85096858500185</v>
      </c>
      <c r="L58" s="97">
        <f t="shared" si="20"/>
        <v>903.76199407049376</v>
      </c>
      <c r="M58" s="97">
        <f t="shared" si="20"/>
        <v>945.64023212518237</v>
      </c>
      <c r="N58" s="97">
        <f t="shared" si="20"/>
        <v>981.83181063787708</v>
      </c>
      <c r="O58" s="97">
        <f t="shared" si="20"/>
        <v>1011.5346591784497</v>
      </c>
      <c r="P58" s="97">
        <f t="shared" si="20"/>
        <v>1034.1132880708963</v>
      </c>
      <c r="Q58" s="97">
        <f t="shared" si="20"/>
        <v>1050.3308876013841</v>
      </c>
      <c r="R58" s="97">
        <f t="shared" si="20"/>
        <v>1059.7113818469991</v>
      </c>
      <c r="S58" s="97">
        <f t="shared" si="20"/>
        <v>1063.0044580482659</v>
      </c>
      <c r="T58" s="97">
        <f t="shared" si="20"/>
        <v>1050.2622965354453</v>
      </c>
      <c r="U58" s="97">
        <f t="shared" si="20"/>
        <v>1029.4193085855616</v>
      </c>
      <c r="V58" s="97">
        <f t="shared" si="20"/>
        <v>1045.377318236363</v>
      </c>
      <c r="W58" s="97">
        <f t="shared" si="20"/>
        <v>1063.1875249287712</v>
      </c>
      <c r="X58" s="97">
        <f t="shared" si="20"/>
        <v>1065.440661368611</v>
      </c>
      <c r="Y58" s="97">
        <f t="shared" si="20"/>
        <v>1051.9958396664795</v>
      </c>
      <c r="Z58" s="97">
        <f t="shared" si="20"/>
        <v>1022.9956413132309</v>
      </c>
      <c r="AA58" s="97">
        <f t="shared" si="20"/>
        <v>978.55639915312645</v>
      </c>
      <c r="AB58" s="97">
        <f t="shared" si="20"/>
        <v>894.18457433506501</v>
      </c>
      <c r="AC58" s="97">
        <f t="shared" si="20"/>
        <v>784.60457012124391</v>
      </c>
      <c r="AD58" s="97">
        <f t="shared" si="20"/>
        <v>644.42909399340306</v>
      </c>
      <c r="AE58" s="97">
        <f t="shared" si="20"/>
        <v>469.81541735828591</v>
      </c>
      <c r="AF58" s="97">
        <f t="shared" si="20"/>
        <v>256.40087335344481</v>
      </c>
      <c r="AG58" s="97">
        <f t="shared" si="20"/>
        <v>0</v>
      </c>
      <c r="AH58" s="97">
        <f t="shared" si="20"/>
        <v>0</v>
      </c>
      <c r="AI58" s="97">
        <f t="shared" si="20"/>
        <v>0</v>
      </c>
      <c r="AJ58" s="97">
        <f t="shared" si="20"/>
        <v>0</v>
      </c>
      <c r="AK58" s="97">
        <f t="shared" si="20"/>
        <v>0</v>
      </c>
      <c r="AL58" s="97">
        <f t="shared" si="20"/>
        <v>0</v>
      </c>
      <c r="AM58" s="97">
        <f t="shared" si="20"/>
        <v>0</v>
      </c>
      <c r="AN58" s="97">
        <f t="shared" si="20"/>
        <v>0</v>
      </c>
      <c r="AO58" s="97">
        <f t="shared" si="20"/>
        <v>0</v>
      </c>
    </row>
    <row r="59" spans="1:41">
      <c r="A59" s="13" t="s">
        <v>283</v>
      </c>
      <c r="B59" s="13">
        <f>IF(B37&gt;0,B58/B34,0)</f>
        <v>196.63228984373677</v>
      </c>
      <c r="C59" s="13">
        <f t="shared" ref="C59:AO59" si="21">IF(C37&gt;0,C58/C34,0)</f>
        <v>201.65688716423415</v>
      </c>
      <c r="D59" s="13">
        <f t="shared" si="21"/>
        <v>330.88398675613621</v>
      </c>
      <c r="E59" s="13">
        <f t="shared" si="21"/>
        <v>462.97623696998744</v>
      </c>
      <c r="F59" s="13">
        <f t="shared" si="21"/>
        <v>603.52335977356074</v>
      </c>
      <c r="G59" s="13">
        <f t="shared" si="21"/>
        <v>752.29388598056016</v>
      </c>
      <c r="H59" s="13">
        <f t="shared" si="21"/>
        <v>925.25328754378825</v>
      </c>
      <c r="I59" s="13">
        <f t="shared" si="21"/>
        <v>1109.587021352341</v>
      </c>
      <c r="J59" s="13">
        <f t="shared" si="21"/>
        <v>1301.1574861090069</v>
      </c>
      <c r="K59" s="13">
        <f t="shared" si="21"/>
        <v>1503.8492678030598</v>
      </c>
      <c r="L59" s="13">
        <f t="shared" si="21"/>
        <v>1684.6813052984742</v>
      </c>
      <c r="M59" s="13">
        <f t="shared" si="21"/>
        <v>1876.6587202590715</v>
      </c>
      <c r="N59" s="13">
        <f t="shared" si="21"/>
        <v>2074.5749380856041</v>
      </c>
      <c r="O59" s="13">
        <f t="shared" si="21"/>
        <v>2275.8923009946443</v>
      </c>
      <c r="P59" s="13">
        <f t="shared" si="21"/>
        <v>2477.8411730632597</v>
      </c>
      <c r="Q59" s="13">
        <f t="shared" si="21"/>
        <v>2680.5344663184596</v>
      </c>
      <c r="R59" s="13">
        <f t="shared" si="21"/>
        <v>2880.9620254702386</v>
      </c>
      <c r="S59" s="13">
        <f t="shared" si="21"/>
        <v>3078.9630063032837</v>
      </c>
      <c r="T59" s="13">
        <f t="shared" si="21"/>
        <v>3241.5400634809153</v>
      </c>
      <c r="U59" s="13">
        <f t="shared" si="21"/>
        <v>3386.242826550204</v>
      </c>
      <c r="V59" s="13">
        <f t="shared" si="21"/>
        <v>3665.8737403563728</v>
      </c>
      <c r="W59" s="13">
        <f t="shared" si="21"/>
        <v>3975.8247173138416</v>
      </c>
      <c r="X59" s="13">
        <f t="shared" si="21"/>
        <v>4250.1844352489716</v>
      </c>
      <c r="Y59" s="13">
        <f t="shared" si="21"/>
        <v>4478.0886901046642</v>
      </c>
      <c r="Z59" s="13">
        <f t="shared" si="21"/>
        <v>4648.1741441153408</v>
      </c>
      <c r="AA59" s="13">
        <f t="shared" si="21"/>
        <v>4747.2811410854192</v>
      </c>
      <c r="AB59" s="13">
        <f t="shared" si="21"/>
        <v>4633.1448627999662</v>
      </c>
      <c r="AC59" s="13">
        <f t="shared" si="21"/>
        <v>4343.6170660198395</v>
      </c>
      <c r="AD59" s="13">
        <f t="shared" si="21"/>
        <v>3813.572829829458</v>
      </c>
      <c r="AE59" s="13">
        <f t="shared" si="21"/>
        <v>2973.5634087843682</v>
      </c>
      <c r="AF59" s="13">
        <f t="shared" si="21"/>
        <v>1736.7286235185627</v>
      </c>
      <c r="AG59" s="13">
        <f t="shared" si="21"/>
        <v>0</v>
      </c>
      <c r="AH59" s="13">
        <f t="shared" si="21"/>
        <v>0</v>
      </c>
      <c r="AI59" s="13">
        <f t="shared" si="21"/>
        <v>0</v>
      </c>
      <c r="AJ59" s="13">
        <f t="shared" si="21"/>
        <v>0</v>
      </c>
      <c r="AK59" s="13">
        <f t="shared" si="21"/>
        <v>0</v>
      </c>
      <c r="AL59" s="13">
        <f t="shared" si="21"/>
        <v>0</v>
      </c>
      <c r="AM59" s="13">
        <f t="shared" si="21"/>
        <v>0</v>
      </c>
      <c r="AN59" s="13">
        <f t="shared" si="21"/>
        <v>0</v>
      </c>
      <c r="AO59" s="13">
        <f t="shared" si="21"/>
        <v>0</v>
      </c>
    </row>
    <row r="60" spans="1:41">
      <c r="A60" s="84" t="s">
        <v>261</v>
      </c>
      <c r="B60" s="199">
        <f>IF(B37&gt;0,B59/B37,0)</f>
        <v>1.9663228984373679E-3</v>
      </c>
      <c r="C60" s="199">
        <f t="shared" ref="C60:AO60" si="22">IF(C37&gt;0,C59/C37,0)</f>
        <v>2.0165688716423415E-3</v>
      </c>
      <c r="D60" s="199">
        <f t="shared" si="22"/>
        <v>3.3088398675613622E-3</v>
      </c>
      <c r="E60" s="199">
        <f t="shared" si="22"/>
        <v>4.6297623696998748E-3</v>
      </c>
      <c r="F60" s="199">
        <f t="shared" si="22"/>
        <v>6.0352335977356076E-3</v>
      </c>
      <c r="G60" s="199">
        <f t="shared" si="22"/>
        <v>7.5229388598056016E-3</v>
      </c>
      <c r="H60" s="199">
        <f t="shared" si="22"/>
        <v>9.2525328754378827E-3</v>
      </c>
      <c r="I60" s="199">
        <f t="shared" si="22"/>
        <v>1.109587021352341E-2</v>
      </c>
      <c r="J60" s="199">
        <f t="shared" si="22"/>
        <v>1.3011574861090069E-2</v>
      </c>
      <c r="K60" s="199">
        <f t="shared" si="22"/>
        <v>1.0025661785353732E-2</v>
      </c>
      <c r="L60" s="199">
        <f t="shared" si="22"/>
        <v>1.1231208701989829E-2</v>
      </c>
      <c r="M60" s="199">
        <f t="shared" si="22"/>
        <v>1.2511058135060477E-2</v>
      </c>
      <c r="N60" s="199">
        <f t="shared" si="22"/>
        <v>1.3830499587237361E-2</v>
      </c>
      <c r="O60" s="199">
        <f t="shared" si="22"/>
        <v>1.5172615339964295E-2</v>
      </c>
      <c r="P60" s="199">
        <f t="shared" si="22"/>
        <v>1.6518941153755063E-2</v>
      </c>
      <c r="Q60" s="199">
        <f t="shared" si="22"/>
        <v>1.7870229775456398E-2</v>
      </c>
      <c r="R60" s="199">
        <f t="shared" si="22"/>
        <v>1.9206413503134925E-2</v>
      </c>
      <c r="S60" s="199">
        <f t="shared" si="22"/>
        <v>1.8111547095901667E-2</v>
      </c>
      <c r="T60" s="199">
        <f t="shared" si="22"/>
        <v>1.9067882726358325E-2</v>
      </c>
      <c r="U60" s="199">
        <f t="shared" si="22"/>
        <v>1.9919075450295316E-2</v>
      </c>
      <c r="V60" s="199">
        <f t="shared" si="22"/>
        <v>2.1563963178566899E-2</v>
      </c>
      <c r="W60" s="199">
        <f t="shared" si="22"/>
        <v>2.3387204219493186E-2</v>
      </c>
      <c r="X60" s="199">
        <f t="shared" si="22"/>
        <v>2.5001084913229246E-2</v>
      </c>
      <c r="Y60" s="199">
        <f t="shared" si="22"/>
        <v>2.6341698177086259E-2</v>
      </c>
      <c r="Z60" s="199">
        <f t="shared" si="22"/>
        <v>2.7342200847737298E-2</v>
      </c>
      <c r="AA60" s="199">
        <f t="shared" si="22"/>
        <v>2.3736405705427097E-2</v>
      </c>
      <c r="AB60" s="199">
        <f t="shared" si="22"/>
        <v>2.3165724313999832E-2</v>
      </c>
      <c r="AC60" s="199">
        <f t="shared" si="22"/>
        <v>2.1718085330099196E-2</v>
      </c>
      <c r="AD60" s="199">
        <f t="shared" si="22"/>
        <v>1.9067864149147289E-2</v>
      </c>
      <c r="AE60" s="199">
        <f t="shared" si="22"/>
        <v>1.486781704392184E-2</v>
      </c>
      <c r="AF60" s="199">
        <f t="shared" si="22"/>
        <v>8.6836431175928135E-3</v>
      </c>
      <c r="AG60" s="199">
        <f t="shared" si="22"/>
        <v>0</v>
      </c>
      <c r="AH60" s="199">
        <f t="shared" si="22"/>
        <v>0</v>
      </c>
      <c r="AI60" s="199">
        <f t="shared" si="22"/>
        <v>0</v>
      </c>
      <c r="AJ60" s="199">
        <f t="shared" si="22"/>
        <v>0</v>
      </c>
      <c r="AK60" s="199">
        <f t="shared" si="22"/>
        <v>0</v>
      </c>
      <c r="AL60" s="199">
        <f t="shared" si="22"/>
        <v>0</v>
      </c>
      <c r="AM60" s="199">
        <f t="shared" si="22"/>
        <v>0</v>
      </c>
      <c r="AN60" s="199">
        <f t="shared" si="22"/>
        <v>0</v>
      </c>
      <c r="AO60" s="199">
        <f t="shared" si="22"/>
        <v>0</v>
      </c>
    </row>
    <row r="61" spans="1:41">
      <c r="A61" s="191"/>
      <c r="B61" s="191"/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N61" s="191"/>
      <c r="O61" s="191"/>
      <c r="P61" s="191"/>
      <c r="Q61" s="191"/>
      <c r="R61" s="191"/>
      <c r="S61" s="191"/>
      <c r="T61" s="191"/>
      <c r="U61" s="191"/>
      <c r="V61" s="191"/>
      <c r="W61" s="191"/>
      <c r="X61" s="191"/>
      <c r="Y61" s="191"/>
      <c r="Z61" s="191"/>
      <c r="AA61" s="191"/>
      <c r="AB61" s="191"/>
      <c r="AC61" s="191"/>
      <c r="AD61" s="191"/>
      <c r="AE61" s="191"/>
      <c r="AF61" s="191"/>
      <c r="AG61" s="191"/>
      <c r="AH61" s="191"/>
      <c r="AI61" s="191"/>
      <c r="AJ61" s="191"/>
      <c r="AK61" s="191"/>
      <c r="AL61" s="191"/>
      <c r="AM61" s="191"/>
      <c r="AN61" s="191"/>
      <c r="AO61" s="191"/>
    </row>
    <row r="62" spans="1:41">
      <c r="A62" s="30" t="s">
        <v>336</v>
      </c>
    </row>
    <row r="63" spans="1:41">
      <c r="A63" s="20" t="s">
        <v>50</v>
      </c>
      <c r="B63" s="116">
        <f>BasePricing!B99</f>
        <v>1</v>
      </c>
      <c r="C63" s="116">
        <f>BasePricing!C99</f>
        <v>1</v>
      </c>
      <c r="D63" s="116">
        <f>BasePricing!D99</f>
        <v>1</v>
      </c>
      <c r="E63" s="116">
        <f>BasePricing!E99</f>
        <v>1</v>
      </c>
      <c r="F63" s="116">
        <f>BasePricing!F99</f>
        <v>1</v>
      </c>
      <c r="G63" s="116">
        <f>BasePricing!G99</f>
        <v>1</v>
      </c>
      <c r="H63" s="116">
        <f>BasePricing!H99</f>
        <v>1</v>
      </c>
      <c r="I63" s="116">
        <f>BasePricing!I99</f>
        <v>1</v>
      </c>
      <c r="J63" s="116">
        <f>BasePricing!J99</f>
        <v>1</v>
      </c>
      <c r="K63" s="116">
        <f>BasePricing!K99</f>
        <v>1</v>
      </c>
      <c r="L63" s="116">
        <f>BasePricing!L99</f>
        <v>1</v>
      </c>
      <c r="M63" s="116">
        <f>BasePricing!M99</f>
        <v>1</v>
      </c>
      <c r="N63" s="116">
        <f>BasePricing!N99</f>
        <v>1</v>
      </c>
      <c r="O63" s="116">
        <f>BasePricing!O99</f>
        <v>1</v>
      </c>
      <c r="P63" s="116">
        <f>BasePricing!P99</f>
        <v>1</v>
      </c>
      <c r="Q63" s="116">
        <f>BasePricing!Q99</f>
        <v>1</v>
      </c>
      <c r="R63" s="116">
        <f>BasePricing!R99</f>
        <v>1</v>
      </c>
      <c r="S63" s="116">
        <f>BasePricing!S99</f>
        <v>1</v>
      </c>
      <c r="T63" s="116">
        <f>BasePricing!T99</f>
        <v>1</v>
      </c>
      <c r="U63" s="116">
        <f>BasePricing!U99</f>
        <v>1</v>
      </c>
      <c r="V63" s="116">
        <f>BasePricing!V99</f>
        <v>1</v>
      </c>
      <c r="W63" s="116">
        <f>BasePricing!W99</f>
        <v>1</v>
      </c>
      <c r="X63" s="116">
        <f>BasePricing!X99</f>
        <v>1</v>
      </c>
      <c r="Y63" s="116">
        <f>BasePricing!Y99</f>
        <v>1</v>
      </c>
      <c r="Z63" s="116">
        <f>BasePricing!Z99</f>
        <v>1</v>
      </c>
      <c r="AA63" s="116">
        <f>BasePricing!AA99</f>
        <v>1</v>
      </c>
      <c r="AB63" s="116">
        <f>BasePricing!AB99</f>
        <v>1</v>
      </c>
      <c r="AC63" s="116">
        <f>BasePricing!AC99</f>
        <v>1</v>
      </c>
      <c r="AD63" s="116">
        <f>BasePricing!AD99</f>
        <v>1</v>
      </c>
      <c r="AE63" s="116">
        <f>BasePricing!AE99</f>
        <v>1</v>
      </c>
      <c r="AF63" s="116">
        <f>BasePricing!AF99</f>
        <v>1</v>
      </c>
      <c r="AG63" s="116">
        <f>BasePricing!AG99</f>
        <v>0</v>
      </c>
      <c r="AH63" s="116">
        <f>BasePricing!AH99</f>
        <v>0</v>
      </c>
      <c r="AI63" s="116">
        <f>BasePricing!AI99</f>
        <v>0</v>
      </c>
      <c r="AJ63" s="116">
        <f>BasePricing!AJ99</f>
        <v>0</v>
      </c>
      <c r="AK63" s="116">
        <f>BasePricing!AK99</f>
        <v>0</v>
      </c>
      <c r="AL63" s="116">
        <f>BasePricing!AL99</f>
        <v>0</v>
      </c>
      <c r="AM63" s="116">
        <f>BasePricing!AM99</f>
        <v>0</v>
      </c>
      <c r="AN63" s="116">
        <f>BasePricing!AN99</f>
        <v>0</v>
      </c>
      <c r="AO63" s="116">
        <f>BasePricing!AO99</f>
        <v>0</v>
      </c>
    </row>
    <row r="64" spans="1:41">
      <c r="A64" s="201" t="s">
        <v>261</v>
      </c>
      <c r="B64" s="95">
        <f>BasePricing!B128</f>
        <v>1.9663228984373631E-3</v>
      </c>
      <c r="C64" s="200">
        <f>BasePricing!C128</f>
        <v>2.0165688716423371E-3</v>
      </c>
      <c r="D64" s="95">
        <f>BasePricing!D128</f>
        <v>3.3088398675613574E-3</v>
      </c>
      <c r="E64" s="95">
        <f>BasePricing!E128</f>
        <v>4.6297623696998714E-3</v>
      </c>
      <c r="F64" s="95">
        <f>BasePricing!F128</f>
        <v>6.0352335977356076E-3</v>
      </c>
      <c r="G64" s="95">
        <f>BasePricing!G128</f>
        <v>7.5229388598056016E-3</v>
      </c>
      <c r="H64" s="95">
        <f>BasePricing!H128</f>
        <v>9.2525328754378827E-3</v>
      </c>
      <c r="I64" s="95">
        <f>BasePricing!I128</f>
        <v>1.109587021352341E-2</v>
      </c>
      <c r="J64" s="95">
        <f>BasePricing!J128</f>
        <v>1.3011574861090069E-2</v>
      </c>
      <c r="K64" s="95">
        <f>BasePricing!K128</f>
        <v>1.0025661785353732E-2</v>
      </c>
      <c r="L64" s="95">
        <f>BasePricing!L128</f>
        <v>1.1231208701989829E-2</v>
      </c>
      <c r="M64" s="181">
        <f>BasePricing!M128</f>
        <v>1.2511058135060477E-2</v>
      </c>
      <c r="N64" s="95">
        <f>BasePricing!N128</f>
        <v>1.3830499587237361E-2</v>
      </c>
      <c r="O64" s="95">
        <f>BasePricing!O128</f>
        <v>1.5172615339964295E-2</v>
      </c>
      <c r="P64" s="95">
        <f>BasePricing!P128</f>
        <v>1.6518941153755063E-2</v>
      </c>
      <c r="Q64" s="95">
        <f>BasePricing!Q128</f>
        <v>1.7870229775456398E-2</v>
      </c>
      <c r="R64" s="95">
        <f>BasePricing!R128</f>
        <v>1.9206413503134925E-2</v>
      </c>
      <c r="S64" s="95">
        <f>BasePricing!S128</f>
        <v>1.8111547095901667E-2</v>
      </c>
      <c r="T64" s="95">
        <f>BasePricing!T128</f>
        <v>1.9067882726358325E-2</v>
      </c>
      <c r="U64" s="95">
        <f>BasePricing!U128</f>
        <v>1.9919075450295316E-2</v>
      </c>
      <c r="V64" s="95">
        <f>BasePricing!V128</f>
        <v>2.1563963178566899E-2</v>
      </c>
      <c r="W64" s="95">
        <f>BasePricing!W128</f>
        <v>2.3387204219493186E-2</v>
      </c>
      <c r="X64" s="95">
        <f>BasePricing!X128</f>
        <v>2.5001084913229246E-2</v>
      </c>
      <c r="Y64" s="95">
        <f>BasePricing!Y128</f>
        <v>2.6341698177086259E-2</v>
      </c>
      <c r="Z64" s="95">
        <f>BasePricing!Z128</f>
        <v>2.7342200847737298E-2</v>
      </c>
      <c r="AA64" s="95">
        <f>BasePricing!AA128</f>
        <v>2.3736405705427097E-2</v>
      </c>
      <c r="AB64" s="95">
        <f>BasePricing!AB128</f>
        <v>2.3165724313999832E-2</v>
      </c>
      <c r="AC64" s="95">
        <f>BasePricing!AC128</f>
        <v>2.1718085330099196E-2</v>
      </c>
      <c r="AD64" s="95">
        <f>BasePricing!AD128</f>
        <v>1.9067864149147289E-2</v>
      </c>
      <c r="AE64" s="95">
        <f>BasePricing!AE128</f>
        <v>1.486781704392184E-2</v>
      </c>
      <c r="AF64" s="95">
        <f>BasePricing!AF128</f>
        <v>8.6836431175928135E-3</v>
      </c>
      <c r="AG64" s="95">
        <f>BasePricing!AG128</f>
        <v>0</v>
      </c>
      <c r="AH64" s="95">
        <f>BasePricing!AH128</f>
        <v>0</v>
      </c>
      <c r="AI64" s="95">
        <f>BasePricing!AI128</f>
        <v>0</v>
      </c>
      <c r="AJ64" s="95">
        <f>BasePricing!AJ128</f>
        <v>0</v>
      </c>
      <c r="AK64" s="95">
        <f>BasePricing!AK128</f>
        <v>0</v>
      </c>
      <c r="AL64" s="95">
        <f>BasePricing!AL128</f>
        <v>0</v>
      </c>
      <c r="AM64" s="95">
        <f>BasePricing!AM128</f>
        <v>0</v>
      </c>
      <c r="AN64" s="95">
        <f>BasePricing!AN128</f>
        <v>0</v>
      </c>
      <c r="AO64" s="95">
        <f>BasePricing!AO128</f>
        <v>0</v>
      </c>
    </row>
    <row r="65" spans="1:41">
      <c r="A65" s="201" t="s">
        <v>262</v>
      </c>
      <c r="B65" s="95">
        <f>CashValue!C39</f>
        <v>0</v>
      </c>
      <c r="C65" s="95">
        <f>CashValue!D39</f>
        <v>0</v>
      </c>
      <c r="D65" s="95">
        <f>CashValue!E39</f>
        <v>0</v>
      </c>
      <c r="E65" s="95">
        <f>CashValue!F39</f>
        <v>0</v>
      </c>
      <c r="F65" s="95">
        <f>CashValue!G39</f>
        <v>0</v>
      </c>
      <c r="G65" s="95">
        <f>CashValue!H39</f>
        <v>0</v>
      </c>
      <c r="H65" s="95">
        <f>CashValue!I39</f>
        <v>0</v>
      </c>
      <c r="I65" s="95">
        <f>CashValue!J39</f>
        <v>0</v>
      </c>
      <c r="J65" s="95">
        <f>CashValue!K39</f>
        <v>0</v>
      </c>
      <c r="K65" s="95">
        <f>CashValue!L39</f>
        <v>0</v>
      </c>
      <c r="L65" s="95">
        <f>CashValue!M39</f>
        <v>0</v>
      </c>
      <c r="M65" s="95">
        <f>CashValue!N39</f>
        <v>0</v>
      </c>
      <c r="N65" s="95">
        <f>CashValue!O39</f>
        <v>0</v>
      </c>
      <c r="O65" s="95">
        <f>CashValue!P39</f>
        <v>0</v>
      </c>
      <c r="P65" s="95">
        <f>CashValue!Q39</f>
        <v>0</v>
      </c>
      <c r="Q65" s="95">
        <f>CashValue!R39</f>
        <v>0</v>
      </c>
      <c r="R65" s="95">
        <f>CashValue!S39</f>
        <v>0</v>
      </c>
      <c r="S65" s="95">
        <f>CashValue!T39</f>
        <v>0</v>
      </c>
      <c r="T65" s="95">
        <f>CashValue!U39</f>
        <v>0</v>
      </c>
      <c r="U65" s="95">
        <f>CashValue!V39</f>
        <v>0</v>
      </c>
      <c r="V65" s="95">
        <f>CashValue!W39</f>
        <v>0</v>
      </c>
      <c r="W65" s="95">
        <f>CashValue!X39</f>
        <v>0</v>
      </c>
      <c r="X65" s="95">
        <f>CashValue!Y39</f>
        <v>0</v>
      </c>
      <c r="Y65" s="95">
        <f>CashValue!Z39</f>
        <v>0</v>
      </c>
      <c r="Z65" s="95">
        <f>CashValue!AA39</f>
        <v>0</v>
      </c>
      <c r="AA65" s="95">
        <f>CashValue!AB39</f>
        <v>0</v>
      </c>
      <c r="AB65" s="95">
        <f>CashValue!AC39</f>
        <v>0</v>
      </c>
      <c r="AC65" s="95">
        <f>CashValue!AD39</f>
        <v>0</v>
      </c>
      <c r="AD65" s="95">
        <f>CashValue!AE39</f>
        <v>0</v>
      </c>
      <c r="AE65" s="95">
        <f>CashValue!AF39</f>
        <v>0</v>
      </c>
      <c r="AF65" s="95">
        <f>CashValue!AG39</f>
        <v>0</v>
      </c>
      <c r="AG65" s="95">
        <f>CashValue!AH39</f>
        <v>0</v>
      </c>
      <c r="AH65" s="95">
        <f>CashValue!AI39</f>
        <v>0</v>
      </c>
      <c r="AI65" s="95">
        <f>CashValue!AJ39</f>
        <v>0</v>
      </c>
      <c r="AJ65" s="95">
        <f>CashValue!AK39</f>
        <v>0</v>
      </c>
      <c r="AK65" s="95">
        <f>CashValue!AL39</f>
        <v>0</v>
      </c>
      <c r="AL65" s="95">
        <f>CashValue!AM39</f>
        <v>0</v>
      </c>
      <c r="AM65" s="95">
        <f>CashValue!AN39</f>
        <v>0</v>
      </c>
      <c r="AN65" s="95">
        <f>CashValue!AO39</f>
        <v>0</v>
      </c>
      <c r="AO65" s="95">
        <f>CashValue!AP39</f>
        <v>0</v>
      </c>
    </row>
    <row r="66" spans="1:41">
      <c r="A66" s="242" t="s">
        <v>37</v>
      </c>
      <c r="B66" s="242">
        <f>QxRates!C13</f>
        <v>6.7500000000000001E-5</v>
      </c>
      <c r="C66" s="242">
        <f>QxRates!D13</f>
        <v>7.6500000000000016E-5</v>
      </c>
      <c r="D66" s="242">
        <f>QxRates!E13</f>
        <v>1.2600000000000003E-4</v>
      </c>
      <c r="E66" s="242">
        <f>QxRates!F13</f>
        <v>1.4850000000000003E-4</v>
      </c>
      <c r="F66" s="242">
        <f>QxRates!G13</f>
        <v>1.7100000000000001E-4</v>
      </c>
      <c r="G66" s="242">
        <f>QxRates!H13</f>
        <v>1.9350000000000001E-4</v>
      </c>
      <c r="H66" s="242">
        <f>QxRates!I13</f>
        <v>2.1599999999999999E-4</v>
      </c>
      <c r="I66" s="242">
        <f>QxRates!J13</f>
        <v>2.655E-4</v>
      </c>
      <c r="J66" s="242">
        <f>QxRates!K13</f>
        <v>3.0600000000000007E-4</v>
      </c>
      <c r="K66" s="242">
        <f>QxRates!L13</f>
        <v>3.3750000000000002E-4</v>
      </c>
      <c r="L66" s="242">
        <f>QxRates!M13</f>
        <v>3.5550000000000002E-4</v>
      </c>
      <c r="M66" s="242">
        <f>QxRates!N13</f>
        <v>3.9600000000000003E-4</v>
      </c>
      <c r="N66" s="242">
        <f>QxRates!O13</f>
        <v>4.4999999999999999E-4</v>
      </c>
      <c r="O66" s="242">
        <f>QxRates!P13</f>
        <v>5.0849999999999995E-4</v>
      </c>
      <c r="P66" s="242">
        <f>QxRates!Q13</f>
        <v>5.7149999999999996E-4</v>
      </c>
      <c r="Q66" s="242">
        <f>QxRates!R13</f>
        <v>6.3900000000000003E-4</v>
      </c>
      <c r="R66" s="242">
        <f>QxRates!S13</f>
        <v>7.1100000000000004E-4</v>
      </c>
      <c r="S66" s="242">
        <f>QxRates!T13</f>
        <v>7.8300000000000006E-4</v>
      </c>
      <c r="T66" s="242">
        <f>QxRates!U13</f>
        <v>8.7299999999999997E-4</v>
      </c>
      <c r="U66" s="242">
        <f>QxRates!V13</f>
        <v>9.8999999999999999E-4</v>
      </c>
      <c r="V66" s="242">
        <f>QxRates!W13</f>
        <v>1.1294999999999999E-3</v>
      </c>
      <c r="W66" s="242">
        <f>QxRates!X13</f>
        <v>1.2869999999999999E-3</v>
      </c>
      <c r="X66" s="242">
        <f>QxRates!Y13</f>
        <v>1.4354999999999999E-3</v>
      </c>
      <c r="Y66" s="242">
        <f>QxRates!Z13</f>
        <v>1.5705000000000003E-3</v>
      </c>
      <c r="Z66" s="242">
        <f>QxRates!AA13</f>
        <v>1.6919999999999999E-3</v>
      </c>
      <c r="AA66" s="242">
        <f>QxRates!AB13</f>
        <v>1.8360000000000002E-3</v>
      </c>
      <c r="AB66" s="242">
        <f>QxRates!AC13</f>
        <v>2.0160000000000004E-3</v>
      </c>
      <c r="AC66" s="242">
        <f>QxRates!AD13</f>
        <v>2.2455000000000001E-3</v>
      </c>
      <c r="AD66" s="242">
        <f>QxRates!AE13</f>
        <v>2.5019999999999999E-3</v>
      </c>
      <c r="AE66" s="242">
        <f>QxRates!AF13</f>
        <v>2.7899999999999999E-3</v>
      </c>
      <c r="AF66" s="242">
        <f>QxRates!AG13</f>
        <v>3.0960000000000002E-3</v>
      </c>
      <c r="AG66" s="242">
        <f>QxRates!AH13</f>
        <v>3.4290000000000002E-3</v>
      </c>
      <c r="AH66" s="242">
        <f>QxRates!AI13</f>
        <v>3.7890000000000003E-3</v>
      </c>
      <c r="AI66" s="242">
        <f>QxRates!AJ13</f>
        <v>4.1850000000000004E-3</v>
      </c>
      <c r="AJ66" s="242">
        <f>QxRates!AK13</f>
        <v>4.6350000000000011E-3</v>
      </c>
      <c r="AK66" s="242">
        <f>QxRates!AL13</f>
        <v>5.1615000000000003E-3</v>
      </c>
      <c r="AL66" s="242">
        <f>QxRates!AM13</f>
        <v>5.7869999999999996E-3</v>
      </c>
      <c r="AM66" s="242">
        <f>QxRates!AN13</f>
        <v>6.5339999999999999E-3</v>
      </c>
      <c r="AN66" s="242">
        <f>QxRates!AO13</f>
        <v>7.4070000000000013E-3</v>
      </c>
      <c r="AO66" s="242">
        <f>QxRates!AP13</f>
        <v>8.401500000000001E-3</v>
      </c>
    </row>
    <row r="67" spans="1:41">
      <c r="A67" s="201" t="s">
        <v>260</v>
      </c>
      <c r="B67" s="95">
        <f t="shared" ref="B67:AO67" si="23">B12</f>
        <v>7.0000000000000007E-2</v>
      </c>
      <c r="C67" s="95">
        <f t="shared" si="23"/>
        <v>0.06</v>
      </c>
      <c r="D67" s="95">
        <f t="shared" si="23"/>
        <v>0.06</v>
      </c>
      <c r="E67" s="95">
        <f t="shared" si="23"/>
        <v>0.06</v>
      </c>
      <c r="F67" s="95">
        <f t="shared" si="23"/>
        <v>0.06</v>
      </c>
      <c r="G67" s="95">
        <f t="shared" si="23"/>
        <v>0.06</v>
      </c>
      <c r="H67" s="95">
        <f t="shared" si="23"/>
        <v>0.06</v>
      </c>
      <c r="I67" s="95">
        <f t="shared" si="23"/>
        <v>0.06</v>
      </c>
      <c r="J67" s="95">
        <f t="shared" si="23"/>
        <v>0.06</v>
      </c>
      <c r="K67" s="95">
        <f t="shared" si="23"/>
        <v>0.03</v>
      </c>
      <c r="L67" s="95">
        <f t="shared" si="23"/>
        <v>0.03</v>
      </c>
      <c r="M67" s="95">
        <f t="shared" si="23"/>
        <v>0.03</v>
      </c>
      <c r="N67" s="95">
        <f t="shared" si="23"/>
        <v>0.03</v>
      </c>
      <c r="O67" s="95">
        <f t="shared" si="23"/>
        <v>0.03</v>
      </c>
      <c r="P67" s="95">
        <f t="shared" si="23"/>
        <v>2.5000000000000001E-2</v>
      </c>
      <c r="Q67" s="95">
        <f t="shared" si="23"/>
        <v>2.5000000000000001E-2</v>
      </c>
      <c r="R67" s="95">
        <f t="shared" si="23"/>
        <v>2.5000000000000001E-2</v>
      </c>
      <c r="S67" s="95">
        <f t="shared" si="23"/>
        <v>0.02</v>
      </c>
      <c r="T67" s="95">
        <f t="shared" si="23"/>
        <v>0.02</v>
      </c>
      <c r="U67" s="95">
        <f t="shared" si="23"/>
        <v>9.999999999999995E-3</v>
      </c>
      <c r="V67" s="95">
        <f t="shared" si="23"/>
        <v>9.999999999999995E-3</v>
      </c>
      <c r="W67" s="95">
        <f t="shared" si="23"/>
        <v>9.999999999999995E-3</v>
      </c>
      <c r="X67" s="95">
        <f t="shared" si="23"/>
        <v>9.999999999999995E-3</v>
      </c>
      <c r="Y67" s="95">
        <f t="shared" si="23"/>
        <v>9.999999999999995E-3</v>
      </c>
      <c r="Z67" s="95">
        <f t="shared" si="23"/>
        <v>9.999999999999995E-3</v>
      </c>
      <c r="AA67" s="95">
        <f t="shared" si="23"/>
        <v>5.0000000000000001E-3</v>
      </c>
      <c r="AB67" s="95">
        <f t="shared" si="23"/>
        <v>5.0000000000000001E-3</v>
      </c>
      <c r="AC67" s="95">
        <f t="shared" si="23"/>
        <v>5.0000000000000001E-3</v>
      </c>
      <c r="AD67" s="95">
        <f t="shared" si="23"/>
        <v>5.0000000000000001E-3</v>
      </c>
      <c r="AE67" s="95">
        <f t="shared" si="23"/>
        <v>2.5000000000000001E-3</v>
      </c>
      <c r="AF67" s="95">
        <f t="shared" si="23"/>
        <v>2.5000000000000001E-3</v>
      </c>
      <c r="AG67" s="95">
        <f t="shared" si="23"/>
        <v>0</v>
      </c>
      <c r="AH67" s="95">
        <f t="shared" si="23"/>
        <v>0</v>
      </c>
      <c r="AI67" s="95">
        <f t="shared" si="23"/>
        <v>0</v>
      </c>
      <c r="AJ67" s="95">
        <f t="shared" si="23"/>
        <v>0</v>
      </c>
      <c r="AK67" s="95">
        <f t="shared" si="23"/>
        <v>0</v>
      </c>
      <c r="AL67" s="95">
        <f t="shared" si="23"/>
        <v>0</v>
      </c>
      <c r="AM67" s="95">
        <f t="shared" si="23"/>
        <v>0</v>
      </c>
      <c r="AN67" s="95">
        <f t="shared" si="23"/>
        <v>0</v>
      </c>
      <c r="AO67" s="95">
        <f t="shared" si="23"/>
        <v>0</v>
      </c>
    </row>
    <row r="68" spans="1:41">
      <c r="A68" s="84" t="s">
        <v>154</v>
      </c>
      <c r="B68" s="95">
        <v>1</v>
      </c>
      <c r="C68" s="95">
        <f t="shared" ref="C68:AO68" si="24">IF(C63=1,B68*(1-B66-B67),0)</f>
        <v>0.92993250000000005</v>
      </c>
      <c r="D68" s="95">
        <f t="shared" si="24"/>
        <v>0.87406541016374995</v>
      </c>
      <c r="E68" s="95">
        <f t="shared" si="24"/>
        <v>0.82151135331224445</v>
      </c>
      <c r="F68" s="95">
        <f t="shared" si="24"/>
        <v>0.77209867767754292</v>
      </c>
      <c r="G68" s="95">
        <f t="shared" si="24"/>
        <v>0.72564072814300751</v>
      </c>
      <c r="H68" s="95">
        <f t="shared" si="24"/>
        <v>0.68196187297353139</v>
      </c>
      <c r="I68" s="95">
        <f t="shared" si="24"/>
        <v>0.64089685683055719</v>
      </c>
      <c r="J68" s="95">
        <f t="shared" si="24"/>
        <v>0.6022728873052352</v>
      </c>
      <c r="K68" s="95">
        <f t="shared" si="24"/>
        <v>0.56595221856340572</v>
      </c>
      <c r="L68" s="95">
        <f t="shared" si="24"/>
        <v>0.54878264313273839</v>
      </c>
      <c r="M68" s="95">
        <f t="shared" si="24"/>
        <v>0.53212407160912256</v>
      </c>
      <c r="N68" s="95">
        <f t="shared" si="24"/>
        <v>0.51594962832849167</v>
      </c>
      <c r="O68" s="95">
        <f t="shared" si="24"/>
        <v>0.50023896214588914</v>
      </c>
      <c r="P68" s="95">
        <f t="shared" si="24"/>
        <v>0.48497742176926129</v>
      </c>
      <c r="Q68" s="95">
        <f t="shared" si="24"/>
        <v>0.47257582162848866</v>
      </c>
      <c r="R68" s="95">
        <f t="shared" si="24"/>
        <v>0.46045945013775585</v>
      </c>
      <c r="S68" s="95">
        <f t="shared" si="24"/>
        <v>0.44862057721526399</v>
      </c>
      <c r="T68" s="95">
        <f t="shared" si="24"/>
        <v>0.43929689575899916</v>
      </c>
      <c r="U68" s="95">
        <f t="shared" si="24"/>
        <v>0.43012745165382155</v>
      </c>
      <c r="V68" s="95">
        <f t="shared" si="24"/>
        <v>0.425400350960146</v>
      </c>
      <c r="W68" s="95">
        <f t="shared" si="24"/>
        <v>0.42066585775413506</v>
      </c>
      <c r="X68" s="95">
        <f t="shared" si="24"/>
        <v>0.41591780221766411</v>
      </c>
      <c r="Y68" s="95">
        <f t="shared" si="24"/>
        <v>0.411161574190404</v>
      </c>
      <c r="Z68" s="95">
        <f t="shared" si="24"/>
        <v>0.40640422919623392</v>
      </c>
      <c r="AA68" s="95">
        <f t="shared" si="24"/>
        <v>0.40165255094847152</v>
      </c>
      <c r="AB68" s="95">
        <f t="shared" si="24"/>
        <v>0.39890685411018778</v>
      </c>
      <c r="AC68" s="95">
        <f t="shared" si="24"/>
        <v>0.39610812362175069</v>
      </c>
      <c r="AD68" s="95">
        <f t="shared" si="24"/>
        <v>0.39323812221204929</v>
      </c>
      <c r="AE68" s="95">
        <f t="shared" si="24"/>
        <v>0.3902880498192145</v>
      </c>
      <c r="AF68" s="95">
        <f t="shared" si="24"/>
        <v>0.38822342603567089</v>
      </c>
      <c r="AG68" s="95">
        <f t="shared" si="24"/>
        <v>0</v>
      </c>
      <c r="AH68" s="95">
        <f t="shared" si="24"/>
        <v>0</v>
      </c>
      <c r="AI68" s="95">
        <f t="shared" si="24"/>
        <v>0</v>
      </c>
      <c r="AJ68" s="95">
        <f t="shared" si="24"/>
        <v>0</v>
      </c>
      <c r="AK68" s="95">
        <f t="shared" si="24"/>
        <v>0</v>
      </c>
      <c r="AL68" s="95">
        <f t="shared" si="24"/>
        <v>0</v>
      </c>
      <c r="AM68" s="95">
        <f t="shared" si="24"/>
        <v>0</v>
      </c>
      <c r="AN68" s="95">
        <f t="shared" si="24"/>
        <v>0</v>
      </c>
      <c r="AO68" s="95">
        <f t="shared" si="24"/>
        <v>0</v>
      </c>
    </row>
    <row r="69" spans="1:41">
      <c r="A69" s="84" t="s">
        <v>155</v>
      </c>
      <c r="B69" s="82">
        <f>BasePricing!B35*B68</f>
        <v>100000</v>
      </c>
      <c r="C69" s="82">
        <f>BasePricing!C35*C68</f>
        <v>92993.25</v>
      </c>
      <c r="D69" s="82">
        <f>BasePricing!D35*D68</f>
        <v>87406.541016374991</v>
      </c>
      <c r="E69" s="82">
        <f>BasePricing!E35*E68</f>
        <v>82151.135331224446</v>
      </c>
      <c r="F69" s="82">
        <f>BasePricing!F35*F68</f>
        <v>77209.867767754287</v>
      </c>
      <c r="G69" s="82">
        <f>BasePricing!G35*G68</f>
        <v>72564.072814300744</v>
      </c>
      <c r="H69" s="82">
        <f>BasePricing!H35*H68</f>
        <v>68196.187297353143</v>
      </c>
      <c r="I69" s="82">
        <f>BasePricing!I35*I68</f>
        <v>64089.685683055723</v>
      </c>
      <c r="J69" s="82">
        <f>BasePricing!J35*J68</f>
        <v>60227.28873052352</v>
      </c>
      <c r="K69" s="82">
        <f>BasePricing!K35*K68</f>
        <v>84892.832784510858</v>
      </c>
      <c r="L69" s="82">
        <f>BasePricing!L35*L68</f>
        <v>82317.39646991076</v>
      </c>
      <c r="M69" s="82">
        <f>BasePricing!M35*M68</f>
        <v>79818.610741368379</v>
      </c>
      <c r="N69" s="82">
        <f>BasePricing!N35*N68</f>
        <v>77392.444249273758</v>
      </c>
      <c r="O69" s="82">
        <f>BasePricing!O35*O68</f>
        <v>75035.844321883371</v>
      </c>
      <c r="P69" s="82">
        <f>BasePricing!P35*P68</f>
        <v>72746.613265389198</v>
      </c>
      <c r="Q69" s="82">
        <f>BasePricing!Q35*Q68</f>
        <v>70886.373244273302</v>
      </c>
      <c r="R69" s="82">
        <f>BasePricing!R35*R68</f>
        <v>69068.917520663381</v>
      </c>
      <c r="S69" s="82">
        <f>BasePricing!S35*S68</f>
        <v>76265.498126594874</v>
      </c>
      <c r="T69" s="82">
        <f>BasePricing!T35*T68</f>
        <v>74680.472279029855</v>
      </c>
      <c r="U69" s="82">
        <f>BasePricing!U35*U68</f>
        <v>73121.666781149659</v>
      </c>
      <c r="V69" s="82">
        <f>BasePricing!V35*V68</f>
        <v>72318.05966322482</v>
      </c>
      <c r="W69" s="82">
        <f>BasePricing!W35*W68</f>
        <v>71513.195818202963</v>
      </c>
      <c r="X69" s="82">
        <f>BasePricing!X35*X68</f>
        <v>70706.026377002898</v>
      </c>
      <c r="Y69" s="82">
        <f>BasePricing!Y35*Y68</f>
        <v>69897.46761236868</v>
      </c>
      <c r="Z69" s="82">
        <f>BasePricing!Z35*Z68</f>
        <v>69088.718963359774</v>
      </c>
      <c r="AA69" s="82">
        <f>BasePricing!AA35*AA68</f>
        <v>80330.510189694309</v>
      </c>
      <c r="AB69" s="82">
        <f>BasePricing!AB35*AB68</f>
        <v>79781.370822037556</v>
      </c>
      <c r="AC69" s="82">
        <f>BasePricing!AC35*AC68</f>
        <v>79221.624724350142</v>
      </c>
      <c r="AD69" s="82">
        <f>BasePricing!AD35*AD68</f>
        <v>78647.624442409855</v>
      </c>
      <c r="AE69" s="82">
        <f>BasePricing!AE35*AE68</f>
        <v>78057.6099638429</v>
      </c>
      <c r="AF69" s="82">
        <f>BasePricing!AF35*AF68</f>
        <v>77644.685207134185</v>
      </c>
      <c r="AG69" s="82">
        <f>BasePricing!AG35*AG68</f>
        <v>0</v>
      </c>
      <c r="AH69" s="82">
        <f>BasePricing!AH35*AH68</f>
        <v>0</v>
      </c>
      <c r="AI69" s="82">
        <f>BasePricing!AI35*AI68</f>
        <v>0</v>
      </c>
      <c r="AJ69" s="82">
        <f>BasePricing!AJ35*AJ68</f>
        <v>0</v>
      </c>
      <c r="AK69" s="82">
        <f>BasePricing!AK35*AK68</f>
        <v>0</v>
      </c>
      <c r="AL69" s="82">
        <f>BasePricing!AL35*AL68</f>
        <v>0</v>
      </c>
      <c r="AM69" s="82">
        <f>BasePricing!AM35*AM68</f>
        <v>0</v>
      </c>
      <c r="AN69" s="82">
        <f>BasePricing!AN35*AN68</f>
        <v>0</v>
      </c>
      <c r="AO69" s="82">
        <f>BasePricing!AO35*AO68</f>
        <v>0</v>
      </c>
    </row>
    <row r="70" spans="1:41">
      <c r="A70" s="84" t="s">
        <v>156</v>
      </c>
      <c r="B70" s="82">
        <f t="shared" ref="B70:AN70" si="25">B69*B64</f>
        <v>196.63228984373632</v>
      </c>
      <c r="C70" s="82">
        <f t="shared" si="25"/>
        <v>187.52729322285376</v>
      </c>
      <c r="D70" s="82">
        <f t="shared" si="25"/>
        <v>289.21424760061859</v>
      </c>
      <c r="E70" s="82">
        <f t="shared" si="25"/>
        <v>380.34023498462454</v>
      </c>
      <c r="F70" s="82">
        <f t="shared" si="25"/>
        <v>465.97958802867424</v>
      </c>
      <c r="G70" s="82">
        <f t="shared" si="25"/>
        <v>545.89508320046627</v>
      </c>
      <c r="H70" s="82">
        <f t="shared" si="25"/>
        <v>630.98746494827924</v>
      </c>
      <c r="I70" s="82">
        <f t="shared" si="25"/>
        <v>711.13083436469572</v>
      </c>
      <c r="J70" s="82">
        <f t="shared" si="25"/>
        <v>783.65187599769308</v>
      </c>
      <c r="K70" s="82">
        <f t="shared" si="25"/>
        <v>851.10682949809495</v>
      </c>
      <c r="L70" s="82">
        <f t="shared" si="25"/>
        <v>924.52385955800855</v>
      </c>
      <c r="M70" s="82">
        <f t="shared" si="25"/>
        <v>998.61527924502241</v>
      </c>
      <c r="N70" s="82">
        <f t="shared" si="25"/>
        <v>1070.3761682448712</v>
      </c>
      <c r="O70" s="82">
        <f t="shared" si="25"/>
        <v>1138.4900026053804</v>
      </c>
      <c r="P70" s="82">
        <f t="shared" si="25"/>
        <v>1201.6970236659415</v>
      </c>
      <c r="Q70" s="82">
        <f t="shared" si="25"/>
        <v>1266.7557778239286</v>
      </c>
      <c r="R70" s="82">
        <f t="shared" si="25"/>
        <v>1326.5661901157816</v>
      </c>
      <c r="S70" s="82">
        <f t="shared" si="25"/>
        <v>1381.2861611122235</v>
      </c>
      <c r="T70" s="82">
        <f t="shared" si="25"/>
        <v>1423.9984873655951</v>
      </c>
      <c r="U70" s="82">
        <f t="shared" si="25"/>
        <v>1456.5159976650727</v>
      </c>
      <c r="V70" s="82">
        <f t="shared" si="25"/>
        <v>1559.4639757231841</v>
      </c>
      <c r="W70" s="82">
        <f t="shared" si="25"/>
        <v>1672.4937149889188</v>
      </c>
      <c r="X70" s="82">
        <f t="shared" si="25"/>
        <v>1767.7273693284762</v>
      </c>
      <c r="Y70" s="82">
        <f t="shared" si="25"/>
        <v>1841.2179951876778</v>
      </c>
      <c r="Z70" s="82">
        <f t="shared" si="25"/>
        <v>1889.0376302090594</v>
      </c>
      <c r="AA70" s="82">
        <f t="shared" si="25"/>
        <v>1906.7575803865295</v>
      </c>
      <c r="AB70" s="82">
        <f t="shared" si="25"/>
        <v>1848.1932418563122</v>
      </c>
      <c r="AC70" s="82">
        <f t="shared" si="25"/>
        <v>1720.5420057525325</v>
      </c>
      <c r="AD70" s="82">
        <f t="shared" si="25"/>
        <v>1499.642218521027</v>
      </c>
      <c r="AE70" s="82">
        <f t="shared" si="25"/>
        <v>1160.5462638282268</v>
      </c>
      <c r="AF70" s="82">
        <f t="shared" si="25"/>
        <v>674.23873631659126</v>
      </c>
      <c r="AG70" s="82">
        <f t="shared" si="25"/>
        <v>0</v>
      </c>
      <c r="AH70" s="82">
        <f t="shared" si="25"/>
        <v>0</v>
      </c>
      <c r="AI70" s="82">
        <f t="shared" si="25"/>
        <v>0</v>
      </c>
      <c r="AJ70" s="82">
        <f t="shared" si="25"/>
        <v>0</v>
      </c>
      <c r="AK70" s="82">
        <f t="shared" si="25"/>
        <v>0</v>
      </c>
      <c r="AL70" s="82">
        <f t="shared" si="25"/>
        <v>0</v>
      </c>
      <c r="AM70" s="82">
        <f t="shared" si="25"/>
        <v>0</v>
      </c>
      <c r="AN70" s="82">
        <f t="shared" si="25"/>
        <v>0</v>
      </c>
      <c r="AO70" s="82">
        <v>0</v>
      </c>
    </row>
    <row r="71" spans="1:41">
      <c r="A71" s="84" t="s">
        <v>157</v>
      </c>
      <c r="B71" s="82">
        <f t="shared" ref="B71:AO71" si="26">B69*B65</f>
        <v>0</v>
      </c>
      <c r="C71" s="82">
        <f t="shared" si="26"/>
        <v>0</v>
      </c>
      <c r="D71" s="82">
        <f t="shared" si="26"/>
        <v>0</v>
      </c>
      <c r="E71" s="82">
        <f t="shared" si="26"/>
        <v>0</v>
      </c>
      <c r="F71" s="82">
        <f t="shared" si="26"/>
        <v>0</v>
      </c>
      <c r="G71" s="82">
        <f t="shared" si="26"/>
        <v>0</v>
      </c>
      <c r="H71" s="82">
        <f t="shared" si="26"/>
        <v>0</v>
      </c>
      <c r="I71" s="82">
        <f t="shared" si="26"/>
        <v>0</v>
      </c>
      <c r="J71" s="82">
        <f t="shared" si="26"/>
        <v>0</v>
      </c>
      <c r="K71" s="82">
        <f t="shared" si="26"/>
        <v>0</v>
      </c>
      <c r="L71" s="82">
        <f t="shared" si="26"/>
        <v>0</v>
      </c>
      <c r="M71" s="82">
        <f t="shared" si="26"/>
        <v>0</v>
      </c>
      <c r="N71" s="82">
        <f t="shared" si="26"/>
        <v>0</v>
      </c>
      <c r="O71" s="82">
        <f t="shared" si="26"/>
        <v>0</v>
      </c>
      <c r="P71" s="82">
        <f t="shared" si="26"/>
        <v>0</v>
      </c>
      <c r="Q71" s="82">
        <f t="shared" si="26"/>
        <v>0</v>
      </c>
      <c r="R71" s="82">
        <f t="shared" si="26"/>
        <v>0</v>
      </c>
      <c r="S71" s="82">
        <f t="shared" si="26"/>
        <v>0</v>
      </c>
      <c r="T71" s="82">
        <f t="shared" si="26"/>
        <v>0</v>
      </c>
      <c r="U71" s="82">
        <f t="shared" si="26"/>
        <v>0</v>
      </c>
      <c r="V71" s="82">
        <f t="shared" si="26"/>
        <v>0</v>
      </c>
      <c r="W71" s="82">
        <f t="shared" si="26"/>
        <v>0</v>
      </c>
      <c r="X71" s="82">
        <f t="shared" si="26"/>
        <v>0</v>
      </c>
      <c r="Y71" s="82">
        <f t="shared" si="26"/>
        <v>0</v>
      </c>
      <c r="Z71" s="82">
        <f t="shared" si="26"/>
        <v>0</v>
      </c>
      <c r="AA71" s="82">
        <f t="shared" si="26"/>
        <v>0</v>
      </c>
      <c r="AB71" s="82">
        <f t="shared" si="26"/>
        <v>0</v>
      </c>
      <c r="AC71" s="82">
        <f t="shared" si="26"/>
        <v>0</v>
      </c>
      <c r="AD71" s="82">
        <f t="shared" si="26"/>
        <v>0</v>
      </c>
      <c r="AE71" s="82">
        <f t="shared" si="26"/>
        <v>0</v>
      </c>
      <c r="AF71" s="82">
        <f t="shared" si="26"/>
        <v>0</v>
      </c>
      <c r="AG71" s="82">
        <f t="shared" si="26"/>
        <v>0</v>
      </c>
      <c r="AH71" s="82">
        <f t="shared" si="26"/>
        <v>0</v>
      </c>
      <c r="AI71" s="82">
        <f t="shared" si="26"/>
        <v>0</v>
      </c>
      <c r="AJ71" s="82">
        <f t="shared" si="26"/>
        <v>0</v>
      </c>
      <c r="AK71" s="82">
        <f t="shared" si="26"/>
        <v>0</v>
      </c>
      <c r="AL71" s="82">
        <f t="shared" si="26"/>
        <v>0</v>
      </c>
      <c r="AM71" s="82">
        <f t="shared" si="26"/>
        <v>0</v>
      </c>
      <c r="AN71" s="82">
        <f t="shared" si="26"/>
        <v>0</v>
      </c>
      <c r="AO71" s="82">
        <f t="shared" si="26"/>
        <v>0</v>
      </c>
    </row>
    <row r="72" spans="1:41">
      <c r="A72" s="42"/>
    </row>
    <row r="73" spans="1:41">
      <c r="A73" s="24" t="s">
        <v>67</v>
      </c>
    </row>
    <row r="74" spans="1:41">
      <c r="A74" s="117" t="s">
        <v>1</v>
      </c>
      <c r="B74" s="2">
        <v>1</v>
      </c>
      <c r="C74" s="2">
        <f t="shared" ref="C74:AO74" si="27">B74+1</f>
        <v>2</v>
      </c>
      <c r="D74" s="2">
        <f t="shared" si="27"/>
        <v>3</v>
      </c>
      <c r="E74" s="2">
        <f t="shared" si="27"/>
        <v>4</v>
      </c>
      <c r="F74" s="2">
        <f t="shared" si="27"/>
        <v>5</v>
      </c>
      <c r="G74" s="2">
        <f t="shared" si="27"/>
        <v>6</v>
      </c>
      <c r="H74" s="2">
        <f t="shared" si="27"/>
        <v>7</v>
      </c>
      <c r="I74" s="2">
        <f t="shared" si="27"/>
        <v>8</v>
      </c>
      <c r="J74" s="2">
        <f t="shared" si="27"/>
        <v>9</v>
      </c>
      <c r="K74" s="2">
        <f t="shared" si="27"/>
        <v>10</v>
      </c>
      <c r="L74" s="2">
        <f t="shared" si="27"/>
        <v>11</v>
      </c>
      <c r="M74" s="2">
        <f t="shared" si="27"/>
        <v>12</v>
      </c>
      <c r="N74" s="2">
        <f t="shared" si="27"/>
        <v>13</v>
      </c>
      <c r="O74" s="2">
        <f t="shared" si="27"/>
        <v>14</v>
      </c>
      <c r="P74" s="2">
        <f t="shared" si="27"/>
        <v>15</v>
      </c>
      <c r="Q74" s="2">
        <f t="shared" si="27"/>
        <v>16</v>
      </c>
      <c r="R74" s="2">
        <f t="shared" si="27"/>
        <v>17</v>
      </c>
      <c r="S74" s="2">
        <f t="shared" si="27"/>
        <v>18</v>
      </c>
      <c r="T74" s="2">
        <f t="shared" si="27"/>
        <v>19</v>
      </c>
      <c r="U74" s="2">
        <f t="shared" si="27"/>
        <v>20</v>
      </c>
      <c r="V74" s="2">
        <f t="shared" si="27"/>
        <v>21</v>
      </c>
      <c r="W74" s="2">
        <f t="shared" si="27"/>
        <v>22</v>
      </c>
      <c r="X74" s="2">
        <f t="shared" si="27"/>
        <v>23</v>
      </c>
      <c r="Y74" s="2">
        <f t="shared" si="27"/>
        <v>24</v>
      </c>
      <c r="Z74" s="2">
        <f t="shared" si="27"/>
        <v>25</v>
      </c>
      <c r="AA74" s="2">
        <f t="shared" si="27"/>
        <v>26</v>
      </c>
      <c r="AB74" s="2">
        <f t="shared" si="27"/>
        <v>27</v>
      </c>
      <c r="AC74" s="2">
        <f t="shared" si="27"/>
        <v>28</v>
      </c>
      <c r="AD74" s="2">
        <f t="shared" si="27"/>
        <v>29</v>
      </c>
      <c r="AE74" s="2">
        <f t="shared" si="27"/>
        <v>30</v>
      </c>
      <c r="AF74" s="2">
        <f t="shared" si="27"/>
        <v>31</v>
      </c>
      <c r="AG74" s="2">
        <f t="shared" si="27"/>
        <v>32</v>
      </c>
      <c r="AH74" s="2">
        <f t="shared" si="27"/>
        <v>33</v>
      </c>
      <c r="AI74" s="2">
        <f t="shared" si="27"/>
        <v>34</v>
      </c>
      <c r="AJ74" s="2">
        <f t="shared" si="27"/>
        <v>35</v>
      </c>
      <c r="AK74" s="2">
        <f t="shared" si="27"/>
        <v>36</v>
      </c>
      <c r="AL74" s="2">
        <f t="shared" si="27"/>
        <v>37</v>
      </c>
      <c r="AM74" s="2">
        <f t="shared" si="27"/>
        <v>38</v>
      </c>
      <c r="AN74" s="2">
        <f t="shared" si="27"/>
        <v>39</v>
      </c>
      <c r="AO74" s="2">
        <f t="shared" si="27"/>
        <v>40</v>
      </c>
    </row>
    <row r="75" spans="1:41">
      <c r="A75" s="2" t="s">
        <v>68</v>
      </c>
      <c r="B75" s="18">
        <f>$B$1*B68</f>
        <v>452.13780165692054</v>
      </c>
      <c r="C75" s="18">
        <f t="shared" ref="C75:AO75" si="28">$B$1*C68</f>
        <v>420.4576362393243</v>
      </c>
      <c r="D75" s="18">
        <f t="shared" si="28"/>
        <v>395.1980130557925</v>
      </c>
      <c r="E75" s="18">
        <f t="shared" si="28"/>
        <v>371.43633732279994</v>
      </c>
      <c r="F75" s="18">
        <f t="shared" si="28"/>
        <v>349.09499878733953</v>
      </c>
      <c r="G75" s="18">
        <f t="shared" si="28"/>
        <v>328.08960361530654</v>
      </c>
      <c r="H75" s="18">
        <f t="shared" si="28"/>
        <v>308.34074206008859</v>
      </c>
      <c r="I75" s="18">
        <f t="shared" si="28"/>
        <v>289.77369593619829</v>
      </c>
      <c r="J75" s="18">
        <f t="shared" si="28"/>
        <v>272.31033926375528</v>
      </c>
      <c r="K75" s="18">
        <f t="shared" si="28"/>
        <v>255.88839194411528</v>
      </c>
      <c r="L75" s="18">
        <f t="shared" si="28"/>
        <v>248.12537785351068</v>
      </c>
      <c r="M75" s="18">
        <f t="shared" si="28"/>
        <v>240.59340794607843</v>
      </c>
      <c r="N75" s="18">
        <f t="shared" si="28"/>
        <v>233.28033071814943</v>
      </c>
      <c r="O75" s="18">
        <f t="shared" si="28"/>
        <v>226.17694464778182</v>
      </c>
      <c r="P75" s="18">
        <f t="shared" si="28"/>
        <v>219.27662533199495</v>
      </c>
      <c r="Q75" s="18">
        <f t="shared" si="28"/>
        <v>213.66939310731786</v>
      </c>
      <c r="R75" s="18">
        <f t="shared" si="28"/>
        <v>208.19112353743935</v>
      </c>
      <c r="S75" s="18">
        <f t="shared" si="28"/>
        <v>202.83832156016825</v>
      </c>
      <c r="T75" s="18">
        <f t="shared" si="28"/>
        <v>198.62273272318328</v>
      </c>
      <c r="U75" s="18">
        <f t="shared" si="28"/>
        <v>194.47688042305225</v>
      </c>
      <c r="V75" s="18">
        <f t="shared" si="28"/>
        <v>192.33957950720287</v>
      </c>
      <c r="W75" s="18">
        <f t="shared" si="28"/>
        <v>190.19893615707747</v>
      </c>
      <c r="X75" s="18">
        <f t="shared" si="28"/>
        <v>188.05216076467252</v>
      </c>
      <c r="Y75" s="18">
        <f t="shared" si="28"/>
        <v>185.90169028024812</v>
      </c>
      <c r="Z75" s="18">
        <f t="shared" si="28"/>
        <v>183.7507147728605</v>
      </c>
      <c r="AA75" s="18">
        <f t="shared" si="28"/>
        <v>181.60230141573618</v>
      </c>
      <c r="AB75" s="18">
        <f t="shared" si="28"/>
        <v>180.36086808325823</v>
      </c>
      <c r="AC75" s="18">
        <f t="shared" si="28"/>
        <v>179.09545623278606</v>
      </c>
      <c r="AD75" s="18">
        <f t="shared" si="28"/>
        <v>177.79782010465144</v>
      </c>
      <c r="AE75" s="18">
        <f t="shared" si="28"/>
        <v>176.46398085822634</v>
      </c>
      <c r="AF75" s="18">
        <f t="shared" si="28"/>
        <v>175.53048639948634</v>
      </c>
      <c r="AG75" s="18">
        <f t="shared" si="28"/>
        <v>0</v>
      </c>
      <c r="AH75" s="18">
        <f t="shared" si="28"/>
        <v>0</v>
      </c>
      <c r="AI75" s="18">
        <f t="shared" si="28"/>
        <v>0</v>
      </c>
      <c r="AJ75" s="18">
        <f t="shared" si="28"/>
        <v>0</v>
      </c>
      <c r="AK75" s="18">
        <f t="shared" si="28"/>
        <v>0</v>
      </c>
      <c r="AL75" s="18">
        <f t="shared" si="28"/>
        <v>0</v>
      </c>
      <c r="AM75" s="18">
        <f t="shared" si="28"/>
        <v>0</v>
      </c>
      <c r="AN75" s="18">
        <f t="shared" si="28"/>
        <v>0</v>
      </c>
      <c r="AO75" s="18">
        <f t="shared" si="28"/>
        <v>0</v>
      </c>
    </row>
    <row r="76" spans="1:41">
      <c r="A76" s="2" t="s">
        <v>69</v>
      </c>
      <c r="B76" s="18">
        <f>Assms!$C$38*B70</f>
        <v>11.797937390624179</v>
      </c>
      <c r="C76" s="18">
        <f>Assms!$C$38*C70</f>
        <v>11.251637593371225</v>
      </c>
      <c r="D76" s="18">
        <f>Assms!$C$38*D70</f>
        <v>17.352854856037116</v>
      </c>
      <c r="E76" s="18">
        <f>Assms!$C$38*E70</f>
        <v>22.820414099077471</v>
      </c>
      <c r="F76" s="18">
        <f>Assms!$C$38*F70</f>
        <v>27.958775281720452</v>
      </c>
      <c r="G76" s="18">
        <f>Assms!$C$38*G70</f>
        <v>32.753704992027977</v>
      </c>
      <c r="H76" s="18">
        <f>Assms!$C$38*H70</f>
        <v>37.859247896896754</v>
      </c>
      <c r="I76" s="18">
        <f>Assms!$C$38*I70</f>
        <v>42.667850061881744</v>
      </c>
      <c r="J76" s="18">
        <f>Assms!$C$38*J70</f>
        <v>47.019112559861583</v>
      </c>
      <c r="K76" s="18">
        <f>Assms!$C$38*K70</f>
        <v>51.066409769885695</v>
      </c>
      <c r="L76" s="18">
        <f>Assms!$C$38*L70</f>
        <v>55.471431573480508</v>
      </c>
      <c r="M76" s="18">
        <f>Assms!$C$38*M70</f>
        <v>59.91691675470134</v>
      </c>
      <c r="N76" s="18">
        <f>Assms!$C$38*N70</f>
        <v>64.222570094692273</v>
      </c>
      <c r="O76" s="18">
        <f>Assms!$C$38*O70</f>
        <v>68.309400156322823</v>
      </c>
      <c r="P76" s="18">
        <f>Assms!$C$38*P70</f>
        <v>72.101821419956494</v>
      </c>
      <c r="Q76" s="18">
        <f>Assms!$C$38*Q70</f>
        <v>76.00534666943571</v>
      </c>
      <c r="R76" s="18">
        <f>Assms!$C$38*R70</f>
        <v>79.593971406946892</v>
      </c>
      <c r="S76" s="18">
        <f>Assms!$C$38*S70</f>
        <v>82.877169666733408</v>
      </c>
      <c r="T76" s="18">
        <f>Assms!$C$38*T70</f>
        <v>85.439909241935709</v>
      </c>
      <c r="U76" s="18">
        <f>Assms!$C$38*U70</f>
        <v>87.390959859904356</v>
      </c>
      <c r="V76" s="18">
        <f>Assms!$C$38*V70</f>
        <v>93.567838543391048</v>
      </c>
      <c r="W76" s="18">
        <f>Assms!$C$38*W70</f>
        <v>100.34962289933512</v>
      </c>
      <c r="X76" s="18">
        <f>Assms!$C$38*X70</f>
        <v>106.06364215970856</v>
      </c>
      <c r="Y76" s="18">
        <f>Assms!$C$38*Y70</f>
        <v>110.47307971126067</v>
      </c>
      <c r="Z76" s="18">
        <f>Assms!$C$38*Z70</f>
        <v>113.34225781254356</v>
      </c>
      <c r="AA76" s="18">
        <f>Assms!$C$38*AA70</f>
        <v>114.40545482319176</v>
      </c>
      <c r="AB76" s="18">
        <f>Assms!$C$38*AB70</f>
        <v>110.89159451137873</v>
      </c>
      <c r="AC76" s="18">
        <f>Assms!$C$38*AC70</f>
        <v>103.23252034515195</v>
      </c>
      <c r="AD76" s="18">
        <f>Assms!$C$38*AD70</f>
        <v>89.978533111261612</v>
      </c>
      <c r="AE76" s="18">
        <f>Assms!$C$38*AE70</f>
        <v>69.6327758296936</v>
      </c>
      <c r="AF76" s="18">
        <f>Assms!$C$38*AF70</f>
        <v>40.454324178995471</v>
      </c>
      <c r="AG76" s="18">
        <f>Assms!$C$38*AG70</f>
        <v>0</v>
      </c>
      <c r="AH76" s="18">
        <f>Assms!$C$38*AH70</f>
        <v>0</v>
      </c>
      <c r="AI76" s="18">
        <f>Assms!$C$38*AI70</f>
        <v>0</v>
      </c>
      <c r="AJ76" s="18">
        <f>Assms!$C$38*AJ70</f>
        <v>0</v>
      </c>
      <c r="AK76" s="18">
        <f>Assms!$C$38*AK70</f>
        <v>0</v>
      </c>
      <c r="AL76" s="18">
        <f>Assms!$C$38*AL70</f>
        <v>0</v>
      </c>
      <c r="AM76" s="18">
        <f>Assms!$C$38*AM70</f>
        <v>0</v>
      </c>
      <c r="AN76" s="18">
        <f>Assms!$C$38*AN70</f>
        <v>0</v>
      </c>
      <c r="AO76" s="18">
        <f>Assms!$C$38*AO70</f>
        <v>0</v>
      </c>
    </row>
    <row r="77" spans="1:41">
      <c r="A77" s="2" t="s">
        <v>146</v>
      </c>
      <c r="B77" s="18">
        <f>(Assms!C31+Assms!C32)*B75</f>
        <v>755.07012876705733</v>
      </c>
      <c r="C77" s="18">
        <f>(Assms!$C$32)*C75</f>
        <v>29.432034536752703</v>
      </c>
      <c r="D77" s="18">
        <f>(Assms!$C$32)*D75</f>
        <v>27.663860913905477</v>
      </c>
      <c r="E77" s="18">
        <f>(Assms!$C$32)*E75</f>
        <v>26.000543612595997</v>
      </c>
      <c r="F77" s="18">
        <f>(Assms!$C$32)*F75</f>
        <v>24.436649915113769</v>
      </c>
      <c r="G77" s="18">
        <f>(Assms!$C$32)*G75</f>
        <v>22.966272253071459</v>
      </c>
      <c r="H77" s="18">
        <f>(Assms!$C$32)*H75</f>
        <v>21.583851944206202</v>
      </c>
      <c r="I77" s="18">
        <f>(Assms!$C$32)*I75</f>
        <v>20.284158715533884</v>
      </c>
      <c r="J77" s="18">
        <f>(Assms!$C$32)*J75</f>
        <v>19.061723748462871</v>
      </c>
      <c r="K77" s="18">
        <f>(Assms!$C$32)*K75</f>
        <v>17.912187436088072</v>
      </c>
      <c r="L77" s="18">
        <f>(Assms!$C$32)*L75</f>
        <v>17.368776449745749</v>
      </c>
      <c r="M77" s="18">
        <f>(Assms!$C$32)*M75</f>
        <v>16.84153855622549</v>
      </c>
      <c r="N77" s="18">
        <f>(Assms!$C$32)*N75</f>
        <v>16.329623150270461</v>
      </c>
      <c r="O77" s="18">
        <f>(Assms!$C$32)*O75</f>
        <v>15.83238612534473</v>
      </c>
      <c r="P77" s="18">
        <f>(Assms!$C$32)*P75</f>
        <v>15.349363773239649</v>
      </c>
      <c r="Q77" s="18">
        <f>(Assms!$C$32)*Q75</f>
        <v>14.956857517512251</v>
      </c>
      <c r="R77" s="18">
        <f>(Assms!$C$32)*R75</f>
        <v>14.573378647620757</v>
      </c>
      <c r="S77" s="18">
        <f>(Assms!$C$32)*S75</f>
        <v>14.198682509211778</v>
      </c>
      <c r="T77" s="18">
        <f>(Assms!$C$32)*T75</f>
        <v>13.903591290622831</v>
      </c>
      <c r="U77" s="18">
        <f>(Assms!$C$32)*U75</f>
        <v>13.613381629613659</v>
      </c>
      <c r="V77" s="18">
        <f>(Assms!$C$32)*V75</f>
        <v>13.463770565504202</v>
      </c>
      <c r="W77" s="18">
        <f>(Assms!$C$32)*W75</f>
        <v>13.313925530995425</v>
      </c>
      <c r="X77" s="18">
        <f>(Assms!$C$32)*X75</f>
        <v>13.163651253527078</v>
      </c>
      <c r="Y77" s="18">
        <f>(Assms!$C$32)*Y75</f>
        <v>13.013118319617369</v>
      </c>
      <c r="Z77" s="18">
        <f>(Assms!$C$32)*Z75</f>
        <v>12.862550034100236</v>
      </c>
      <c r="AA77" s="18">
        <f>(Assms!$C$32)*AA75</f>
        <v>12.712161099101534</v>
      </c>
      <c r="AB77" s="18">
        <f>(Assms!$C$32)*AB75</f>
        <v>12.625260765828077</v>
      </c>
      <c r="AC77" s="18">
        <f>(Assms!$C$32)*AC75</f>
        <v>12.536681936295025</v>
      </c>
      <c r="AD77" s="18">
        <f>(Assms!$C$32)*AD75</f>
        <v>12.445847407325601</v>
      </c>
      <c r="AE77" s="18">
        <f>(Assms!$C$32)*AE75</f>
        <v>12.352478660075844</v>
      </c>
      <c r="AF77" s="18">
        <f>(Assms!$C$32)*AF75</f>
        <v>12.287134047964045</v>
      </c>
      <c r="AG77" s="18">
        <f>(Assms!$C$32)*AG75</f>
        <v>0</v>
      </c>
      <c r="AH77" s="18">
        <f>(Assms!$C$32)*AH75</f>
        <v>0</v>
      </c>
      <c r="AI77" s="18">
        <f>(Assms!$C$32)*AI75</f>
        <v>0</v>
      </c>
      <c r="AJ77" s="18">
        <f>(Assms!$C$32)*AJ75</f>
        <v>0</v>
      </c>
      <c r="AK77" s="18">
        <f>(Assms!$C$32)*AK75</f>
        <v>0</v>
      </c>
      <c r="AL77" s="18">
        <f>(Assms!$C$32)*AL75</f>
        <v>0</v>
      </c>
      <c r="AM77" s="18">
        <f>(Assms!$C$32)*AM75</f>
        <v>0</v>
      </c>
      <c r="AN77" s="18">
        <f>(Assms!$C$32)*AN75</f>
        <v>0</v>
      </c>
      <c r="AO77" s="18">
        <f>(Assms!$C$32)*AO75</f>
        <v>0</v>
      </c>
    </row>
    <row r="78" spans="1:41">
      <c r="A78" s="2" t="s">
        <v>145</v>
      </c>
      <c r="B78" s="18">
        <f>Assms!C34+Assms!C35</f>
        <v>450</v>
      </c>
      <c r="C78" s="18">
        <f>IF(C69&gt;0,Assms!$C$35*BasePricing!C34*C68,0)</f>
        <v>145.06947</v>
      </c>
      <c r="D78" s="18">
        <f>IF(D69&gt;0,Assms!$C$35*BasePricing!D34*D68,0)</f>
        <v>141.8083721449668</v>
      </c>
      <c r="E78" s="18">
        <f>IF(E69&gt;0,Assms!$C$35*BasePricing!E34*E68,0)</f>
        <v>138.61328203983368</v>
      </c>
      <c r="F78" s="18">
        <f>IF(F69&gt;0,Assms!$C$35*BasePricing!F34*F68,0)</f>
        <v>135.48693708686318</v>
      </c>
      <c r="G78" s="18">
        <f>IF(G69&gt;0,Assms!$C$35*BasePricing!G34*G68,0)</f>
        <v>132.42793469922594</v>
      </c>
      <c r="H78" s="18">
        <f>IF(H69&gt;0,Assms!$C$35*BasePricing!H34*H68,0)</f>
        <v>129.4348991643844</v>
      </c>
      <c r="I78" s="18">
        <f>IF(I69&gt;0,Assms!$C$35*BasePricing!I34*I68,0)</f>
        <v>126.50648116735393</v>
      </c>
      <c r="J78" s="18">
        <f>IF(J69&gt;0,Assms!$C$35*BasePricing!J34*J68,0)</f>
        <v>123.63780501962526</v>
      </c>
      <c r="K78" s="18">
        <f>IF(K69&gt;0,Assms!$C$35*BasePricing!K34*K68,0)</f>
        <v>120.82897169211623</v>
      </c>
      <c r="L78" s="18">
        <f>IF(L69&gt;0,Assms!$C$35*BasePricing!L34*L68,0)</f>
        <v>121.84985567394291</v>
      </c>
      <c r="M78" s="18">
        <f>IF(M69&gt;0,Assms!$C$35*BasePricing!M34*M68,0)</f>
        <v>122.87708407523385</v>
      </c>
      <c r="N78" s="18">
        <f>IF(N69&gt;0,Assms!$C$35*BasePricing!N34*N68,0)</f>
        <v>123.90779671679037</v>
      </c>
      <c r="O78" s="18">
        <f>IF(O69&gt;0,Assms!$C$35*BasePricing!O34*O68,0)</f>
        <v>124.9401964790347</v>
      </c>
      <c r="P78" s="18">
        <f>IF(P69&gt;0,Assms!$C$35*BasePricing!P34*P68,0)</f>
        <v>125.97359683454421</v>
      </c>
      <c r="Q78" s="18">
        <f>IF(Q69&gt;0,Assms!$C$35*BasePricing!Q34*Q68,0)</f>
        <v>127.66235352321328</v>
      </c>
      <c r="R78" s="18">
        <f>IF(R69&gt;0,Assms!$C$35*BasePricing!R34*R68,0)</f>
        <v>129.36478717888087</v>
      </c>
      <c r="S78" s="18">
        <f>IF(S69&gt;0,Assms!$C$35*BasePricing!S34*S68,0)</f>
        <v>131.08023670115364</v>
      </c>
      <c r="T78" s="18">
        <f>IF(T69&gt;0,Assms!$C$35*BasePricing!T34*T68,0)</f>
        <v>133.49023598746533</v>
      </c>
      <c r="U78" s="18">
        <f>IF(U69&gt;0,Assms!$C$35*BasePricing!U34*U68,0)</f>
        <v>135.93205006336692</v>
      </c>
      <c r="V78" s="18">
        <f>IF(V69&gt;0,Assms!$C$35*BasePricing!V34*V68,0)</f>
        <v>139.81568310649729</v>
      </c>
      <c r="W78" s="18">
        <f>IF(W69&gt;0,Assms!$C$35*BasePricing!W34*W68,0)</f>
        <v>143.78998863981812</v>
      </c>
      <c r="X78" s="18">
        <f>IF(X69&gt;0,Assms!$C$35*BasePricing!X34*X68,0)</f>
        <v>147.85371227956207</v>
      </c>
      <c r="Y78" s="18">
        <f>IF(Y69&gt;0,Assms!$C$35*BasePricing!Y34*Y68,0)</f>
        <v>152.00944839890073</v>
      </c>
      <c r="Z78" s="18">
        <f>IF(Z69&gt;0,Assms!$C$35*BasePricing!Z34*Z68,0)</f>
        <v>156.2606479992493</v>
      </c>
      <c r="AA78" s="18">
        <f>IF(AA69&gt;0,Assms!$C$35*BasePricing!AA34*AA68,0)</f>
        <v>160.61099444295576</v>
      </c>
      <c r="AB78" s="18">
        <f>IF(AB69&gt;0,Assms!$C$35*BasePricing!AB34*AB68,0)</f>
        <v>165.89357999234147</v>
      </c>
      <c r="AC78" s="18">
        <f>IF(AC69&gt;0,Assms!$C$35*BasePricing!AC34*AC68,0)</f>
        <v>171.31885746051981</v>
      </c>
      <c r="AD78" s="18">
        <f>IF(AD69&gt;0,Assms!$C$35*BasePricing!AD34*AD68,0)</f>
        <v>176.88066934594121</v>
      </c>
      <c r="AE78" s="18">
        <f>IF(AE69&gt;0,Assms!$C$35*BasePricing!AE34*AE68,0)</f>
        <v>182.57585898708828</v>
      </c>
      <c r="AF78" s="18">
        <f>IF(AF69&gt;0,Assms!$C$35*BasePricing!AF34*AF68,0)</f>
        <v>188.87443400076847</v>
      </c>
      <c r="AG78" s="18">
        <f>IF(AG69&gt;0,Assms!$C$35*BasePricing!AG34*AG68,0)</f>
        <v>0</v>
      </c>
      <c r="AH78" s="18">
        <f>IF(AH69&gt;0,Assms!$C$35*BasePricing!AH34*AH68,0)</f>
        <v>0</v>
      </c>
      <c r="AI78" s="18">
        <f>IF(AI69&gt;0,Assms!$C$35*BasePricing!AI34*AI68,0)</f>
        <v>0</v>
      </c>
      <c r="AJ78" s="18">
        <f>IF(AJ69&gt;0,Assms!$C$35*BasePricing!AJ34*AJ68,0)</f>
        <v>0</v>
      </c>
      <c r="AK78" s="18">
        <f>IF(AK69&gt;0,Assms!$C$35*BasePricing!AK34*AK68,0)</f>
        <v>0</v>
      </c>
      <c r="AL78" s="18">
        <f>IF(AL69&gt;0,Assms!$C$35*BasePricing!AL34*AL68,0)</f>
        <v>0</v>
      </c>
      <c r="AM78" s="18">
        <f>IF(AM69&gt;0,Assms!$C$35*BasePricing!AM34*AM68,0)</f>
        <v>0</v>
      </c>
      <c r="AN78" s="18">
        <f>IF(AN69&gt;0,Assms!$C$35*BasePricing!AN34*AN68,0)</f>
        <v>0</v>
      </c>
      <c r="AO78" s="18">
        <f>IF(AO69&gt;0,Assms!$C$35*BasePricing!AO34*AO68,0)</f>
        <v>0</v>
      </c>
    </row>
    <row r="79" spans="1:41">
      <c r="A79" s="2" t="s">
        <v>38</v>
      </c>
      <c r="B79" s="18">
        <f t="shared" ref="B79:AO79" si="29">B69*B66</f>
        <v>6.75</v>
      </c>
      <c r="C79" s="18">
        <f t="shared" si="29"/>
        <v>7.1139836250000013</v>
      </c>
      <c r="D79" s="18">
        <f t="shared" si="29"/>
        <v>11.013224168063251</v>
      </c>
      <c r="E79" s="18">
        <f t="shared" si="29"/>
        <v>12.199443596686834</v>
      </c>
      <c r="F79" s="18">
        <f t="shared" si="29"/>
        <v>13.202887388285983</v>
      </c>
      <c r="G79" s="18">
        <f t="shared" si="29"/>
        <v>14.041148089567194</v>
      </c>
      <c r="H79" s="18">
        <f t="shared" si="29"/>
        <v>14.730376456228278</v>
      </c>
      <c r="I79" s="18">
        <f t="shared" si="29"/>
        <v>17.015811548851296</v>
      </c>
      <c r="J79" s="18">
        <f t="shared" si="29"/>
        <v>18.4295503515402</v>
      </c>
      <c r="K79" s="18">
        <f t="shared" si="29"/>
        <v>28.651331064772418</v>
      </c>
      <c r="L79" s="18">
        <f t="shared" si="29"/>
        <v>29.263834445053277</v>
      </c>
      <c r="M79" s="18">
        <f t="shared" si="29"/>
        <v>31.608169853581881</v>
      </c>
      <c r="N79" s="18">
        <f t="shared" si="29"/>
        <v>34.826599912173187</v>
      </c>
      <c r="O79" s="18">
        <f t="shared" si="29"/>
        <v>38.15572683767769</v>
      </c>
      <c r="P79" s="18">
        <f t="shared" si="29"/>
        <v>41.574689481169926</v>
      </c>
      <c r="Q79" s="18">
        <f t="shared" si="29"/>
        <v>45.296392503090644</v>
      </c>
      <c r="R79" s="18">
        <f t="shared" si="29"/>
        <v>49.108000357191663</v>
      </c>
      <c r="S79" s="18">
        <f t="shared" si="29"/>
        <v>59.71588503312379</v>
      </c>
      <c r="T79" s="18">
        <f t="shared" si="29"/>
        <v>65.196052299593063</v>
      </c>
      <c r="U79" s="18">
        <f t="shared" si="29"/>
        <v>72.390450113338161</v>
      </c>
      <c r="V79" s="18">
        <f t="shared" si="29"/>
        <v>81.68324838961243</v>
      </c>
      <c r="W79" s="18">
        <f t="shared" si="29"/>
        <v>92.037483018027203</v>
      </c>
      <c r="X79" s="18">
        <f t="shared" si="29"/>
        <v>101.49850086418765</v>
      </c>
      <c r="Y79" s="18">
        <f t="shared" si="29"/>
        <v>109.77397288522504</v>
      </c>
      <c r="Z79" s="18">
        <f t="shared" si="29"/>
        <v>116.89811248600473</v>
      </c>
      <c r="AA79" s="18">
        <f t="shared" si="29"/>
        <v>147.48681670827875</v>
      </c>
      <c r="AB79" s="18">
        <f t="shared" si="29"/>
        <v>160.83924357722773</v>
      </c>
      <c r="AC79" s="18">
        <f t="shared" si="29"/>
        <v>177.89215831852826</v>
      </c>
      <c r="AD79" s="18">
        <f t="shared" si="29"/>
        <v>196.77635635490944</v>
      </c>
      <c r="AE79" s="18">
        <f t="shared" si="29"/>
        <v>217.7807317991217</v>
      </c>
      <c r="AF79" s="18">
        <f t="shared" si="29"/>
        <v>240.38794540128745</v>
      </c>
      <c r="AG79" s="18">
        <f t="shared" si="29"/>
        <v>0</v>
      </c>
      <c r="AH79" s="18">
        <f t="shared" si="29"/>
        <v>0</v>
      </c>
      <c r="AI79" s="18">
        <f t="shared" si="29"/>
        <v>0</v>
      </c>
      <c r="AJ79" s="18">
        <f t="shared" si="29"/>
        <v>0</v>
      </c>
      <c r="AK79" s="18">
        <f t="shared" si="29"/>
        <v>0</v>
      </c>
      <c r="AL79" s="18">
        <f t="shared" si="29"/>
        <v>0</v>
      </c>
      <c r="AM79" s="18">
        <f t="shared" si="29"/>
        <v>0</v>
      </c>
      <c r="AN79" s="18">
        <f t="shared" si="29"/>
        <v>0</v>
      </c>
      <c r="AO79" s="18">
        <f t="shared" si="29"/>
        <v>0</v>
      </c>
    </row>
    <row r="80" spans="1:41">
      <c r="A80" s="50" t="s">
        <v>70</v>
      </c>
      <c r="B80" s="51">
        <f t="shared" ref="B80:AO80" si="30">IF(B63=1,B69*B67*B65,"")</f>
        <v>0</v>
      </c>
      <c r="C80" s="51">
        <f t="shared" si="30"/>
        <v>0</v>
      </c>
      <c r="D80" s="51">
        <f t="shared" si="30"/>
        <v>0</v>
      </c>
      <c r="E80" s="51">
        <f t="shared" si="30"/>
        <v>0</v>
      </c>
      <c r="F80" s="51">
        <f t="shared" si="30"/>
        <v>0</v>
      </c>
      <c r="G80" s="51">
        <f t="shared" si="30"/>
        <v>0</v>
      </c>
      <c r="H80" s="51">
        <f t="shared" si="30"/>
        <v>0</v>
      </c>
      <c r="I80" s="51">
        <f t="shared" si="30"/>
        <v>0</v>
      </c>
      <c r="J80" s="51">
        <f t="shared" si="30"/>
        <v>0</v>
      </c>
      <c r="K80" s="51">
        <f t="shared" si="30"/>
        <v>0</v>
      </c>
      <c r="L80" s="51">
        <f t="shared" si="30"/>
        <v>0</v>
      </c>
      <c r="M80" s="51">
        <f t="shared" si="30"/>
        <v>0</v>
      </c>
      <c r="N80" s="51">
        <f t="shared" si="30"/>
        <v>0</v>
      </c>
      <c r="O80" s="51">
        <f t="shared" si="30"/>
        <v>0</v>
      </c>
      <c r="P80" s="51">
        <f t="shared" si="30"/>
        <v>0</v>
      </c>
      <c r="Q80" s="51">
        <f t="shared" si="30"/>
        <v>0</v>
      </c>
      <c r="R80" s="51">
        <f t="shared" si="30"/>
        <v>0</v>
      </c>
      <c r="S80" s="51">
        <f t="shared" si="30"/>
        <v>0</v>
      </c>
      <c r="T80" s="51">
        <f t="shared" si="30"/>
        <v>0</v>
      </c>
      <c r="U80" s="51">
        <f t="shared" si="30"/>
        <v>0</v>
      </c>
      <c r="V80" s="51">
        <f t="shared" si="30"/>
        <v>0</v>
      </c>
      <c r="W80" s="51">
        <f t="shared" si="30"/>
        <v>0</v>
      </c>
      <c r="X80" s="51">
        <f t="shared" si="30"/>
        <v>0</v>
      </c>
      <c r="Y80" s="51">
        <f t="shared" si="30"/>
        <v>0</v>
      </c>
      <c r="Z80" s="51">
        <f t="shared" si="30"/>
        <v>0</v>
      </c>
      <c r="AA80" s="51">
        <f t="shared" si="30"/>
        <v>0</v>
      </c>
      <c r="AB80" s="51">
        <f t="shared" si="30"/>
        <v>0</v>
      </c>
      <c r="AC80" s="51">
        <f t="shared" si="30"/>
        <v>0</v>
      </c>
      <c r="AD80" s="51">
        <f t="shared" si="30"/>
        <v>0</v>
      </c>
      <c r="AE80" s="51">
        <f t="shared" si="30"/>
        <v>0</v>
      </c>
      <c r="AF80" s="51">
        <f t="shared" si="30"/>
        <v>0</v>
      </c>
      <c r="AG80" s="51" t="str">
        <f t="shared" si="30"/>
        <v/>
      </c>
      <c r="AH80" s="51" t="str">
        <f t="shared" si="30"/>
        <v/>
      </c>
      <c r="AI80" s="51" t="str">
        <f t="shared" si="30"/>
        <v/>
      </c>
      <c r="AJ80" s="51" t="str">
        <f t="shared" si="30"/>
        <v/>
      </c>
      <c r="AK80" s="51" t="str">
        <f t="shared" si="30"/>
        <v/>
      </c>
      <c r="AL80" s="51" t="str">
        <f t="shared" si="30"/>
        <v/>
      </c>
      <c r="AM80" s="51" t="str">
        <f t="shared" si="30"/>
        <v/>
      </c>
      <c r="AN80" s="51" t="str">
        <f t="shared" si="30"/>
        <v/>
      </c>
      <c r="AO80" s="51" t="str">
        <f t="shared" si="30"/>
        <v/>
      </c>
    </row>
    <row r="81" spans="1:41">
      <c r="A81" s="2" t="s">
        <v>71</v>
      </c>
      <c r="B81" s="18">
        <f>B70</f>
        <v>196.63228984373632</v>
      </c>
      <c r="C81" s="18">
        <f t="shared" ref="C81:AO81" si="31">C70-B70</f>
        <v>-9.1049966208825595</v>
      </c>
      <c r="D81" s="18">
        <f t="shared" si="31"/>
        <v>101.68695437776483</v>
      </c>
      <c r="E81" s="18">
        <f t="shared" si="31"/>
        <v>91.125987384005953</v>
      </c>
      <c r="F81" s="18">
        <f t="shared" si="31"/>
        <v>85.639353044049699</v>
      </c>
      <c r="G81" s="18">
        <f t="shared" si="31"/>
        <v>79.915495171792031</v>
      </c>
      <c r="H81" s="18">
        <f t="shared" si="31"/>
        <v>85.092381747812965</v>
      </c>
      <c r="I81" s="18">
        <f t="shared" si="31"/>
        <v>80.143369416416476</v>
      </c>
      <c r="J81" s="18">
        <f t="shared" si="31"/>
        <v>72.521041632997367</v>
      </c>
      <c r="K81" s="18">
        <f t="shared" si="31"/>
        <v>67.454953500401871</v>
      </c>
      <c r="L81" s="18">
        <f t="shared" si="31"/>
        <v>73.4170300599136</v>
      </c>
      <c r="M81" s="18">
        <f t="shared" si="31"/>
        <v>74.091419687013854</v>
      </c>
      <c r="N81" s="18">
        <f t="shared" si="31"/>
        <v>71.760888999848817</v>
      </c>
      <c r="O81" s="18">
        <f t="shared" si="31"/>
        <v>68.113834360509145</v>
      </c>
      <c r="P81" s="18">
        <f t="shared" si="31"/>
        <v>63.207021060561146</v>
      </c>
      <c r="Q81" s="18">
        <f t="shared" si="31"/>
        <v>65.058754157987096</v>
      </c>
      <c r="R81" s="18">
        <f t="shared" si="31"/>
        <v>59.810412291853027</v>
      </c>
      <c r="S81" s="18">
        <f t="shared" si="31"/>
        <v>54.719970996441816</v>
      </c>
      <c r="T81" s="18">
        <f t="shared" si="31"/>
        <v>42.712326253371657</v>
      </c>
      <c r="U81" s="18">
        <f t="shared" si="31"/>
        <v>32.517510299477635</v>
      </c>
      <c r="V81" s="18">
        <f t="shared" si="31"/>
        <v>102.9479780581114</v>
      </c>
      <c r="W81" s="18">
        <f t="shared" si="31"/>
        <v>113.02973926573463</v>
      </c>
      <c r="X81" s="18">
        <f t="shared" si="31"/>
        <v>95.233654339557461</v>
      </c>
      <c r="Y81" s="18">
        <f t="shared" si="31"/>
        <v>73.4906258592016</v>
      </c>
      <c r="Z81" s="18">
        <f t="shared" si="31"/>
        <v>47.8196350213816</v>
      </c>
      <c r="AA81" s="18">
        <f t="shared" si="31"/>
        <v>17.719950177470082</v>
      </c>
      <c r="AB81" s="18">
        <f t="shared" si="31"/>
        <v>-58.564338530217356</v>
      </c>
      <c r="AC81" s="18">
        <f t="shared" si="31"/>
        <v>-127.65123610377964</v>
      </c>
      <c r="AD81" s="18">
        <f t="shared" si="31"/>
        <v>-220.89978723150557</v>
      </c>
      <c r="AE81" s="18">
        <f t="shared" si="31"/>
        <v>-339.09595469280021</v>
      </c>
      <c r="AF81" s="18">
        <f t="shared" si="31"/>
        <v>-486.3075275116355</v>
      </c>
      <c r="AG81" s="18">
        <f t="shared" si="31"/>
        <v>-674.23873631659126</v>
      </c>
      <c r="AH81" s="18">
        <f t="shared" si="31"/>
        <v>0</v>
      </c>
      <c r="AI81" s="18">
        <f t="shared" si="31"/>
        <v>0</v>
      </c>
      <c r="AJ81" s="18">
        <f t="shared" si="31"/>
        <v>0</v>
      </c>
      <c r="AK81" s="18">
        <f t="shared" si="31"/>
        <v>0</v>
      </c>
      <c r="AL81" s="18">
        <f t="shared" si="31"/>
        <v>0</v>
      </c>
      <c r="AM81" s="18">
        <f t="shared" si="31"/>
        <v>0</v>
      </c>
      <c r="AN81" s="18">
        <f t="shared" si="31"/>
        <v>0</v>
      </c>
      <c r="AO81" s="18">
        <f t="shared" si="31"/>
        <v>0</v>
      </c>
    </row>
    <row r="82" spans="1:41">
      <c r="A82" s="2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</row>
    <row r="83" spans="1:41">
      <c r="A83" s="2" t="s">
        <v>72</v>
      </c>
      <c r="B83" s="18">
        <f t="shared" ref="B83:AO83" si="32">(B75+B76)-SUM(B77:B81)</f>
        <v>-944.51667956324877</v>
      </c>
      <c r="C83" s="18">
        <f t="shared" si="32"/>
        <v>259.19878229182541</v>
      </c>
      <c r="D83" s="18">
        <f t="shared" si="32"/>
        <v>130.37845630712928</v>
      </c>
      <c r="E83" s="18">
        <f t="shared" si="32"/>
        <v>126.31749478875497</v>
      </c>
      <c r="F83" s="18">
        <f t="shared" si="32"/>
        <v>118.28794663474736</v>
      </c>
      <c r="G83" s="18">
        <f t="shared" si="32"/>
        <v>111.49245839367788</v>
      </c>
      <c r="H83" s="18">
        <f t="shared" si="32"/>
        <v>95.358480644353506</v>
      </c>
      <c r="I83" s="18">
        <f t="shared" si="32"/>
        <v>88.491725149924434</v>
      </c>
      <c r="J83" s="18">
        <f t="shared" si="32"/>
        <v>85.679331070991168</v>
      </c>
      <c r="K83" s="18">
        <f t="shared" si="32"/>
        <v>72.107358020622371</v>
      </c>
      <c r="L83" s="18">
        <f t="shared" si="32"/>
        <v>61.697312798335645</v>
      </c>
      <c r="M83" s="18">
        <f t="shared" si="32"/>
        <v>55.092112528724726</v>
      </c>
      <c r="N83" s="18">
        <f t="shared" si="32"/>
        <v>50.677992033758869</v>
      </c>
      <c r="O83" s="18">
        <f t="shared" si="32"/>
        <v>47.444201001538374</v>
      </c>
      <c r="P83" s="18">
        <f t="shared" si="32"/>
        <v>45.273775602436501</v>
      </c>
      <c r="Q83" s="18">
        <f t="shared" si="32"/>
        <v>36.700382074950255</v>
      </c>
      <c r="R83" s="18">
        <f t="shared" si="32"/>
        <v>34.928516468839916</v>
      </c>
      <c r="S83" s="18">
        <f t="shared" si="32"/>
        <v>26.000715986970704</v>
      </c>
      <c r="T83" s="18">
        <f t="shared" si="32"/>
        <v>28.760436134066083</v>
      </c>
      <c r="U83" s="18">
        <f t="shared" si="32"/>
        <v>27.414448177160239</v>
      </c>
      <c r="V83" s="18">
        <f t="shared" si="32"/>
        <v>-52.003262069131381</v>
      </c>
      <c r="W83" s="18">
        <f t="shared" si="32"/>
        <v>-71.622577398162775</v>
      </c>
      <c r="X83" s="18">
        <f t="shared" si="32"/>
        <v>-63.633715812453147</v>
      </c>
      <c r="Y83" s="18">
        <f t="shared" si="32"/>
        <v>-51.912395471435957</v>
      </c>
      <c r="Z83" s="18">
        <f t="shared" si="32"/>
        <v>-36.747972955331761</v>
      </c>
      <c r="AA83" s="18">
        <f t="shared" si="32"/>
        <v>-42.522166188878202</v>
      </c>
      <c r="AB83" s="18">
        <f t="shared" si="32"/>
        <v>10.458716789457014</v>
      </c>
      <c r="AC83" s="18">
        <f t="shared" si="32"/>
        <v>48.231514966374561</v>
      </c>
      <c r="AD83" s="18">
        <f t="shared" si="32"/>
        <v>102.57326733924236</v>
      </c>
      <c r="AE83" s="18">
        <f t="shared" si="32"/>
        <v>172.48364193443433</v>
      </c>
      <c r="AF83" s="18">
        <f t="shared" si="32"/>
        <v>260.74282464009735</v>
      </c>
      <c r="AG83" s="18">
        <f t="shared" si="32"/>
        <v>674.23873631659126</v>
      </c>
      <c r="AH83" s="18">
        <f t="shared" si="32"/>
        <v>0</v>
      </c>
      <c r="AI83" s="18">
        <f t="shared" si="32"/>
        <v>0</v>
      </c>
      <c r="AJ83" s="18">
        <f t="shared" si="32"/>
        <v>0</v>
      </c>
      <c r="AK83" s="18">
        <f t="shared" si="32"/>
        <v>0</v>
      </c>
      <c r="AL83" s="18">
        <f t="shared" si="32"/>
        <v>0</v>
      </c>
      <c r="AM83" s="18">
        <f t="shared" si="32"/>
        <v>0</v>
      </c>
      <c r="AN83" s="18">
        <f t="shared" si="32"/>
        <v>0</v>
      </c>
      <c r="AO83" s="18">
        <f t="shared" si="32"/>
        <v>0</v>
      </c>
    </row>
    <row r="84" spans="1:41">
      <c r="A84" s="2" t="s">
        <v>287</v>
      </c>
      <c r="B84" s="18">
        <f>B83*Assms!C39</f>
        <v>-264.46467027770967</v>
      </c>
      <c r="C84" s="18">
        <f>C83*Assms!C39</f>
        <v>72.57565904171112</v>
      </c>
      <c r="D84" s="18">
        <f>D83*Assms!C39</f>
        <v>36.505967765996203</v>
      </c>
      <c r="E84" s="18">
        <f>E83*Assms!C39</f>
        <v>35.368898540851397</v>
      </c>
      <c r="F84" s="18">
        <f>F83*Assms!C39</f>
        <v>33.120625057729264</v>
      </c>
      <c r="G84" s="18">
        <f>G83*Assms!C39</f>
        <v>31.21788835022981</v>
      </c>
      <c r="H84" s="18">
        <f>H83*Assms!C39</f>
        <v>26.700374580418984</v>
      </c>
      <c r="I84" s="18">
        <f>I83*Assms!C39</f>
        <v>24.777683041978843</v>
      </c>
      <c r="J84" s="18">
        <f>J83*Assms!C39</f>
        <v>23.990212699877528</v>
      </c>
      <c r="K84" s="18">
        <f>K83*Assms!C39</f>
        <v>20.190060245774266</v>
      </c>
      <c r="L84" s="18">
        <f>L83*Assms!C39</f>
        <v>17.275247583533982</v>
      </c>
      <c r="M84" s="18">
        <f>M83*Assms!C39</f>
        <v>15.425791508042925</v>
      </c>
      <c r="N84" s="18">
        <f>N83*Assms!C39</f>
        <v>14.189837769452485</v>
      </c>
      <c r="O84" s="18">
        <f>O83*Assms!C39</f>
        <v>13.284376280430745</v>
      </c>
      <c r="P84" s="18">
        <f>P83*Assms!C39</f>
        <v>12.676657168682221</v>
      </c>
      <c r="Q84" s="18">
        <f>Q83*Assms!C39</f>
        <v>10.276106980986073</v>
      </c>
      <c r="R84" s="18">
        <f>R83*Assms!C39</f>
        <v>9.7799846112751769</v>
      </c>
      <c r="S84" s="18">
        <f>S83*Assms!C39</f>
        <v>7.2802004763517978</v>
      </c>
      <c r="T84" s="18">
        <f>T83*Assms!C39</f>
        <v>8.052922117538504</v>
      </c>
      <c r="U84" s="18">
        <f>U83*Assms!C39</f>
        <v>7.676045489604868</v>
      </c>
      <c r="V84" s="18">
        <f>V83*Assms!C39</f>
        <v>-14.560913379356789</v>
      </c>
      <c r="W84" s="18">
        <f>W83*Assms!C39</f>
        <v>-20.054321671485578</v>
      </c>
      <c r="X84" s="18">
        <f>X83*Assms!C39</f>
        <v>-17.817440427486883</v>
      </c>
      <c r="Y84" s="18">
        <f>Y83*Assms!C39</f>
        <v>-14.53547073200207</v>
      </c>
      <c r="Z84" s="18">
        <f>Z83*Assms!C39</f>
        <v>-10.289432427492894</v>
      </c>
      <c r="AA84" s="18">
        <f>AA83*Assms!C39</f>
        <v>-11.906206532885898</v>
      </c>
      <c r="AB84" s="18">
        <f>AB83*Assms!C39</f>
        <v>2.9284407010479643</v>
      </c>
      <c r="AC84" s="18">
        <f>AC83*Assms!C39</f>
        <v>13.504824190584879</v>
      </c>
      <c r="AD84" s="18">
        <f>AD83*Assms!C39</f>
        <v>28.720514854987865</v>
      </c>
      <c r="AE84" s="18">
        <f>AE83*Assms!C39</f>
        <v>48.295419741641616</v>
      </c>
      <c r="AF84" s="18">
        <f>AF83*Assms!C39</f>
        <v>73.007990899227266</v>
      </c>
      <c r="AG84" s="18">
        <f>AG83*Assms!C39</f>
        <v>188.78684616864558</v>
      </c>
      <c r="AH84" s="18">
        <f>AH83*Assms!C39</f>
        <v>0</v>
      </c>
      <c r="AI84" s="18">
        <f>AI83*Assms!C39</f>
        <v>0</v>
      </c>
      <c r="AJ84" s="18">
        <f>AJ83*Assms!C39</f>
        <v>0</v>
      </c>
      <c r="AK84" s="18">
        <f>AK83*Assms!C39</f>
        <v>0</v>
      </c>
      <c r="AL84" s="18">
        <f>AL83*Assms!C39</f>
        <v>0</v>
      </c>
      <c r="AM84" s="18">
        <f>AM83*Assms!C39</f>
        <v>0</v>
      </c>
      <c r="AN84" s="18">
        <f>AN83*Assms!C39</f>
        <v>0</v>
      </c>
      <c r="AO84" s="18">
        <f>AO83*Assms!C39</f>
        <v>0</v>
      </c>
    </row>
    <row r="85" spans="1:41">
      <c r="A85" s="2" t="s">
        <v>288</v>
      </c>
      <c r="B85" s="89">
        <f>BasePricing!B153*Alt1Prem!$B$1/BasePricing!$K$9</f>
        <v>-9.7480910037232071</v>
      </c>
      <c r="C85" s="89">
        <f>BasePricing!C153*Alt1Prem!$B$1/BasePricing!$K$9</f>
        <v>-8.4151939037382828</v>
      </c>
      <c r="D85" s="89">
        <f>BasePricing!D153*Alt1Prem!$B$1/BasePricing!$K$9</f>
        <v>-7.2662586520800154</v>
      </c>
      <c r="E85" s="89">
        <f>BasePricing!E153*Alt1Prem!$B$1/BasePricing!$K$9</f>
        <v>-6.1859256458445042</v>
      </c>
      <c r="F85" s="89">
        <f>BasePricing!F153*Alt1Prem!$B$1/BasePricing!$K$9</f>
        <v>-5.1703685581746726</v>
      </c>
      <c r="G85" s="89">
        <f>BasePricing!G153*Alt1Prem!$B$1/BasePricing!$K$9</f>
        <v>-4.2157263600086381</v>
      </c>
      <c r="H85" s="89">
        <f>BasePricing!H153*Alt1Prem!$B$1/BasePricing!$K$9</f>
        <v>-3.3183667812817377</v>
      </c>
      <c r="I85" s="89">
        <f>BasePricing!I153*Alt1Prem!$B$1/BasePricing!$K$9</f>
        <v>-2.4748728402629627</v>
      </c>
      <c r="J85" s="89">
        <f>BasePricing!J153*Alt1Prem!$B$1/BasePricing!$K$9</f>
        <v>-1.6818614781127963</v>
      </c>
      <c r="K85" s="89">
        <f>BasePricing!K153*Alt1Prem!$B$1/BasePricing!$K$9</f>
        <v>-0.93640356626625321</v>
      </c>
      <c r="L85" s="89">
        <f>BasePricing!L153*Alt1Prem!$B$1/BasePricing!$K$9</f>
        <v>-0.40123606711847704</v>
      </c>
      <c r="M85" s="89">
        <f>BasePricing!M153*Alt1Prem!$B$1/BasePricing!$K$9</f>
        <v>0.11779208052054098</v>
      </c>
      <c r="N85" s="89">
        <f>BasePricing!N153*Alt1Prem!$B$1/BasePricing!$K$9</f>
        <v>0.62127495057585336</v>
      </c>
      <c r="O85" s="89">
        <f>BasePricing!O153*Alt1Prem!$B$1/BasePricing!$K$9</f>
        <v>1.1097255496051992</v>
      </c>
      <c r="P85" s="89">
        <f>BasePricing!P153*Alt1Prem!$B$1/BasePricing!$K$9</f>
        <v>1.583588095827309</v>
      </c>
      <c r="Q85" s="89">
        <f>BasePricing!Q153*Alt1Prem!$B$1/BasePricing!$K$9</f>
        <v>2.0196536254018675</v>
      </c>
      <c r="R85" s="89">
        <f>BasePricing!R153*Alt1Prem!$B$1/BasePricing!$K$9</f>
        <v>1.7950065247731528</v>
      </c>
      <c r="S85" s="89">
        <f>BasePricing!S153*Alt1Prem!$B$1/BasePricing!$K$9</f>
        <v>1.6053152011462768</v>
      </c>
      <c r="T85" s="89">
        <f>BasePricing!T153*Alt1Prem!$B$1/BasePricing!$K$9</f>
        <v>1.4197182998952953</v>
      </c>
      <c r="U85" s="89">
        <f>BasePricing!U153*Alt1Prem!$B$1/BasePricing!$K$9</f>
        <v>1.260712121141603</v>
      </c>
      <c r="V85" s="89">
        <f>BasePricing!V153*Alt1Prem!$B$1/BasePricing!$K$9</f>
        <v>1.0845545534250458</v>
      </c>
      <c r="W85" s="89">
        <f>BasePricing!W153*Alt1Prem!$B$1/BasePricing!$K$9</f>
        <v>0.935588789402368</v>
      </c>
      <c r="X85" s="89">
        <f>BasePricing!X153*Alt1Prem!$B$1/BasePricing!$K$9</f>
        <v>0.8120641111780238</v>
      </c>
      <c r="Y85" s="89">
        <f>BasePricing!Y153*Alt1Prem!$B$1/BasePricing!$K$9</f>
        <v>0.7122205016023414</v>
      </c>
      <c r="Z85" s="89">
        <f>BasePricing!Z153*Alt1Prem!$B$1/BasePricing!$K$9</f>
        <v>0.63439750206932333</v>
      </c>
      <c r="AA85" s="89">
        <f>BasePricing!AA153*Alt1Prem!$B$1/BasePricing!$K$9</f>
        <v>0.57703140606144132</v>
      </c>
      <c r="AB85" s="89">
        <f>BasePricing!AB153*Alt1Prem!$B$1/BasePricing!$K$9</f>
        <v>0.50818087350977159</v>
      </c>
      <c r="AC85" s="89">
        <f>BasePricing!AC153*Alt1Prem!$B$1/BasePricing!$K$9</f>
        <v>0.44888891570979095</v>
      </c>
      <c r="AD85" s="89">
        <f>BasePricing!AD153*Alt1Prem!$B$1/BasePricing!$K$9</f>
        <v>0.39898422437207975</v>
      </c>
      <c r="AE85" s="89">
        <f>BasePricing!AE153*Alt1Prem!$B$1/BasePricing!$K$9</f>
        <v>0.35820487018167779</v>
      </c>
      <c r="AF85" s="89">
        <f>BasePricing!AF153*Alt1Prem!$B$1/BasePricing!$K$9</f>
        <v>0.31679496972181498</v>
      </c>
      <c r="AG85" s="89">
        <f>BasePricing!AG153*Alt1Prem!$B$1/BasePricing!$K$9</f>
        <v>4.0464139345866803</v>
      </c>
      <c r="AH85" s="89">
        <f>BasePricing!AH153*Alt1Prem!$B$1/BasePricing!$K$9</f>
        <v>3.7471738930222012</v>
      </c>
      <c r="AI85" s="89">
        <f>BasePricing!AI153*Alt1Prem!$B$1/BasePricing!$K$9</f>
        <v>3.4556276121663858</v>
      </c>
      <c r="AJ85" s="89">
        <f>BasePricing!AJ153*Alt1Prem!$B$1/BasePricing!$K$9</f>
        <v>3.1701405376655978</v>
      </c>
      <c r="AK85" s="89">
        <f>BasePricing!AK153*Alt1Prem!$B$1/BasePricing!$K$9</f>
        <v>2.8906124348708646</v>
      </c>
      <c r="AL85" s="89">
        <f>BasePricing!AL153*Alt1Prem!$B$1/BasePricing!$K$9</f>
        <v>2.6141563459258443</v>
      </c>
      <c r="AM85" s="89">
        <f>BasePricing!AM153*Alt1Prem!$B$1/BasePricing!$K$9</f>
        <v>2.3407770750227392</v>
      </c>
      <c r="AN85" s="89">
        <f>BasePricing!AN153*Alt1Prem!$B$1/BasePricing!$K$9</f>
        <v>2.0704834359503166</v>
      </c>
      <c r="AO85" s="89">
        <f>BasePricing!AO153*Alt1Prem!$B$1/BasePricing!$K$9</f>
        <v>1.8032807397875072</v>
      </c>
    </row>
    <row r="86" spans="1:41" ht="16" thickBot="1">
      <c r="A86" s="37" t="s">
        <v>74</v>
      </c>
      <c r="B86" s="53">
        <f>B83-B84+B85</f>
        <v>-689.80010028926222</v>
      </c>
      <c r="C86" s="53">
        <f t="shared" ref="C86:AO86" si="33">C83-C84+C85</f>
        <v>178.20792934637603</v>
      </c>
      <c r="D86" s="53">
        <f t="shared" si="33"/>
        <v>86.606229889053068</v>
      </c>
      <c r="E86" s="53">
        <f t="shared" si="33"/>
        <v>84.76267060205906</v>
      </c>
      <c r="F86" s="53">
        <f t="shared" si="33"/>
        <v>79.996953018843428</v>
      </c>
      <c r="G86" s="53">
        <f t="shared" si="33"/>
        <v>76.05884368343942</v>
      </c>
      <c r="H86" s="53">
        <f t="shared" si="33"/>
        <v>65.339739282652786</v>
      </c>
      <c r="I86" s="53">
        <f t="shared" si="33"/>
        <v>61.239169267682627</v>
      </c>
      <c r="J86" s="53">
        <f t="shared" si="33"/>
        <v>60.007256893000843</v>
      </c>
      <c r="K86" s="53">
        <f t="shared" si="33"/>
        <v>50.980894208581859</v>
      </c>
      <c r="L86" s="53">
        <f t="shared" si="33"/>
        <v>44.020829147683187</v>
      </c>
      <c r="M86" s="53">
        <f t="shared" si="33"/>
        <v>39.784113101202337</v>
      </c>
      <c r="N86" s="53">
        <f t="shared" si="33"/>
        <v>37.10942921488224</v>
      </c>
      <c r="O86" s="53">
        <f t="shared" si="33"/>
        <v>35.269550270712827</v>
      </c>
      <c r="P86" s="53">
        <f t="shared" si="33"/>
        <v>34.180706529581592</v>
      </c>
      <c r="Q86" s="53">
        <f t="shared" si="33"/>
        <v>28.443928719366053</v>
      </c>
      <c r="R86" s="53">
        <f t="shared" si="33"/>
        <v>26.943538382337895</v>
      </c>
      <c r="S86" s="53">
        <f t="shared" si="33"/>
        <v>20.325830711765182</v>
      </c>
      <c r="T86" s="53">
        <f t="shared" si="33"/>
        <v>22.127232316422873</v>
      </c>
      <c r="U86" s="53">
        <f t="shared" si="33"/>
        <v>20.999114808696973</v>
      </c>
      <c r="V86" s="53">
        <f t="shared" si="33"/>
        <v>-36.357794136349547</v>
      </c>
      <c r="W86" s="53">
        <f t="shared" si="33"/>
        <v>-50.632666937274827</v>
      </c>
      <c r="X86" s="53">
        <f t="shared" si="33"/>
        <v>-45.004211273788236</v>
      </c>
      <c r="Y86" s="53">
        <f t="shared" si="33"/>
        <v>-36.66470423783155</v>
      </c>
      <c r="Z86" s="53">
        <f t="shared" si="33"/>
        <v>-25.824143025769544</v>
      </c>
      <c r="AA86" s="53">
        <f t="shared" si="33"/>
        <v>-30.038928249930866</v>
      </c>
      <c r="AB86" s="53">
        <f t="shared" si="33"/>
        <v>8.038456961918822</v>
      </c>
      <c r="AC86" s="53">
        <f t="shared" si="33"/>
        <v>35.175579691499479</v>
      </c>
      <c r="AD86" s="53">
        <f t="shared" si="33"/>
        <v>74.251736708626581</v>
      </c>
      <c r="AE86" s="53">
        <f t="shared" si="33"/>
        <v>124.5464270629744</v>
      </c>
      <c r="AF86" s="53">
        <f t="shared" si="33"/>
        <v>188.05162871059193</v>
      </c>
      <c r="AG86" s="53">
        <f t="shared" si="33"/>
        <v>489.49830408253234</v>
      </c>
      <c r="AH86" s="53">
        <f t="shared" si="33"/>
        <v>3.7471738930222012</v>
      </c>
      <c r="AI86" s="53">
        <f t="shared" si="33"/>
        <v>3.4556276121663858</v>
      </c>
      <c r="AJ86" s="53">
        <f t="shared" si="33"/>
        <v>3.1701405376655978</v>
      </c>
      <c r="AK86" s="53">
        <f t="shared" si="33"/>
        <v>2.8906124348708646</v>
      </c>
      <c r="AL86" s="53">
        <f t="shared" si="33"/>
        <v>2.6141563459258443</v>
      </c>
      <c r="AM86" s="53">
        <f t="shared" si="33"/>
        <v>2.3407770750227392</v>
      </c>
      <c r="AN86" s="53">
        <f t="shared" si="33"/>
        <v>2.0704834359503166</v>
      </c>
      <c r="AO86" s="53">
        <f t="shared" si="33"/>
        <v>1.8032807397875072</v>
      </c>
    </row>
    <row r="87" spans="1:41" ht="16" thickTop="1">
      <c r="A87" s="2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</row>
    <row r="88" spans="1:41">
      <c r="A88" s="13" t="s">
        <v>81</v>
      </c>
      <c r="B88" s="13">
        <f>Assms!$C$53*B70+(Assms!$C$54*B69)+(Assms!$C$55*B75)</f>
        <v>240.10366992942838</v>
      </c>
      <c r="C88" s="13">
        <f>Assms!$C$53*C70+(Assms!$C$54*C69)+(Assms!$C$55*C75)</f>
        <v>223.37365676360304</v>
      </c>
      <c r="D88" s="13">
        <f>Assms!$C$53*D70+(Assms!$C$54*D69)+(Assms!$C$55*D75)</f>
        <v>212.21320802922574</v>
      </c>
      <c r="E88" s="13">
        <f>Assms!$C$53*E70+(Assms!$C$54*E69)+(Assms!$C$55*E75)</f>
        <v>201.62398234796541</v>
      </c>
      <c r="F88" s="13">
        <f>Assms!$C$53*F70+(Assms!$C$54*F69)+(Assms!$C$55*F75)</f>
        <v>191.66692719906922</v>
      </c>
      <c r="G88" s="13">
        <f>Assms!$C$53*G70+(Assms!$C$54*G69)+(Assms!$C$55*G75)</f>
        <v>182.29321558183534</v>
      </c>
      <c r="H88" s="13">
        <f>Assms!$C$53*H70+(Assms!$C$54*H69)+(Assms!$C$55*H75)</f>
        <v>173.67938325847896</v>
      </c>
      <c r="I88" s="13">
        <f>Assms!$C$53*I70+(Assms!$C$54*I69)+(Assms!$C$55*I75)</f>
        <v>165.5838837283012</v>
      </c>
      <c r="J88" s="13">
        <f>Assms!$C$53*J70+(Assms!$C$54*J69)+(Assms!$C$55*J75)</f>
        <v>157.91244212210131</v>
      </c>
      <c r="K88" s="13">
        <f>Assms!$C$53*K70+(Assms!$C$54*K69)+(Assms!$C$55*K75)</f>
        <v>207.27887351451284</v>
      </c>
      <c r="L88" s="13">
        <f>Assms!$C$53*L70+(Assms!$C$54*L69)+(Assms!$C$55*L75)</f>
        <v>202.97530035926255</v>
      </c>
      <c r="M88" s="13">
        <f>Assms!$C$53*M70+(Assms!$C$54*M69)+(Assms!$C$55*M75)</f>
        <v>198.85699970332348</v>
      </c>
      <c r="N88" s="13">
        <f>Assms!$C$53*N70+(Assms!$C$54*N69)+(Assms!$C$55*N75)</f>
        <v>194.8548383208969</v>
      </c>
      <c r="O88" s="13">
        <f>Assms!$C$53*O70+(Assms!$C$54*O69)+(Assms!$C$55*O75)</f>
        <v>190.93564426769689</v>
      </c>
      <c r="P88" s="13">
        <f>Assms!$C$53*P70+(Assms!$C$54*P69)+(Assms!$C$55*P75)</f>
        <v>187.06929703065683</v>
      </c>
      <c r="Q88" s="13">
        <f>Assms!$C$53*Q70+(Assms!$C$54*Q69)+(Assms!$C$55*Q75)</f>
        <v>184.2014134936106</v>
      </c>
      <c r="R88" s="13">
        <f>Assms!$C$53*R70+(Assms!$C$54*R69)+(Assms!$C$55*R75)</f>
        <v>181.32444872663751</v>
      </c>
      <c r="S88" s="13">
        <f>Assms!$C$53*S70+(Assms!$C$54*S69)+(Assms!$C$55*S75)</f>
        <v>196.38378520024767</v>
      </c>
      <c r="T88" s="13">
        <f>Assms!$C$53*T70+(Assms!$C$54*T69)+(Assms!$C$55*T75)</f>
        <v>193.7307329232263</v>
      </c>
      <c r="U88" s="13">
        <f>Assms!$C$53*U70+(Assms!$C$54*U69)+(Assms!$C$55*U75)</f>
        <v>190.93180394944497</v>
      </c>
      <c r="V88" s="13">
        <f>Assms!$C$53*V70+(Assms!$C$54*V69)+(Assms!$C$55*V75)</f>
        <v>191.21256520148955</v>
      </c>
      <c r="W88" s="13">
        <f>Assms!$C$53*W70+(Assms!$C$54*W69)+(Assms!$C$55*W75)</f>
        <v>191.69218082875048</v>
      </c>
      <c r="X88" s="13">
        <f>Assms!$C$53*X70+(Assms!$C$54*X69)+(Assms!$C$55*X75)</f>
        <v>191.81077300174911</v>
      </c>
      <c r="Y88" s="13">
        <f>Assms!$C$53*Y70+(Assms!$C$54*Y69)+(Assms!$C$55*Y75)</f>
        <v>191.49143035091078</v>
      </c>
      <c r="Z88" s="13">
        <f>Assms!$C$53*Z70+(Assms!$C$54*Z69)+(Assms!$C$55*Z75)</f>
        <v>190.6582477127296</v>
      </c>
      <c r="AA88" s="13">
        <f>Assms!$C$53*AA70+(Assms!$C$54*AA69)+(Assms!$C$55*AA75)</f>
        <v>213.32435610037811</v>
      </c>
      <c r="AB88" s="13">
        <f>Assms!$C$53*AB70+(Assms!$C$54*AB69)+(Assms!$C$55*AB75)</f>
        <v>210.95547592786201</v>
      </c>
      <c r="AC88" s="13">
        <f>Assms!$C$53*AC70+(Assms!$C$54*AC69)+(Assms!$C$55*AC75)</f>
        <v>207.18172606237385</v>
      </c>
      <c r="AD88" s="13">
        <f>Assms!$C$53*AD70+(Assms!$C$54*AD69)+(Assms!$C$55*AD75)</f>
        <v>201.51191886361235</v>
      </c>
      <c r="AE88" s="13">
        <f>Assms!$C$53*AE70+(Assms!$C$54*AE69)+(Assms!$C$55*AE75)</f>
        <v>193.44326367290844</v>
      </c>
      <c r="AF88" s="13">
        <f>Assms!$C$53*AF70+(Assms!$C$54*AF69)+(Assms!$C$55*AF75)</f>
        <v>182.81658405255911</v>
      </c>
      <c r="AG88" s="13">
        <f>Assms!$C$53*AG70+(Assms!$C$54*AG69)+(Assms!$C$55*AG75)</f>
        <v>0</v>
      </c>
      <c r="AH88" s="13">
        <f>Assms!$C$53*AH70+(Assms!$C$54*AH69)+(Assms!$C$55*AH75)</f>
        <v>0</v>
      </c>
      <c r="AI88" s="13">
        <f>Assms!$C$53*AI70+(Assms!$C$54*AI69)+(Assms!$C$55*AI75)</f>
        <v>0</v>
      </c>
      <c r="AJ88" s="13">
        <f>Assms!$C$53*AJ70+(Assms!$C$54*AJ69)+(Assms!$C$55*AJ75)</f>
        <v>0</v>
      </c>
      <c r="AK88" s="13">
        <f>Assms!$C$53*AK70+(Assms!$C$54*AK69)+(Assms!$C$55*AK75)</f>
        <v>0</v>
      </c>
      <c r="AL88" s="13">
        <f>Assms!$C$53*AL70+(Assms!$C$54*AL69)+(Assms!$C$55*AL75)</f>
        <v>0</v>
      </c>
      <c r="AM88" s="13">
        <f>Assms!$C$53*AM70+(Assms!$C$54*AM69)+(Assms!$C$55*AM75)</f>
        <v>0</v>
      </c>
      <c r="AN88" s="13">
        <f>Assms!$C$53*AN70+(Assms!$C$54*AN69)+(Assms!$C$55*AN75)</f>
        <v>0</v>
      </c>
      <c r="AO88" s="13">
        <v>0</v>
      </c>
    </row>
    <row r="89" spans="1:41">
      <c r="A89" s="2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</row>
    <row r="90" spans="1:41">
      <c r="A90" s="24" t="s">
        <v>82</v>
      </c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</row>
    <row r="91" spans="1:41">
      <c r="A91" s="2" t="s">
        <v>83</v>
      </c>
      <c r="B91" s="13">
        <f>B88</f>
        <v>240.10366992942838</v>
      </c>
      <c r="C91" s="13">
        <f t="shared" ref="C91:AO91" si="34">C88-B88</f>
        <v>-16.730013165825341</v>
      </c>
      <c r="D91" s="13">
        <f t="shared" si="34"/>
        <v>-11.160448734377297</v>
      </c>
      <c r="E91" s="13">
        <f t="shared" si="34"/>
        <v>-10.589225681260331</v>
      </c>
      <c r="F91" s="13">
        <f t="shared" si="34"/>
        <v>-9.9570551488961883</v>
      </c>
      <c r="G91" s="13">
        <f t="shared" si="34"/>
        <v>-9.3737116172338801</v>
      </c>
      <c r="H91" s="13">
        <f t="shared" si="34"/>
        <v>-8.6138323233563767</v>
      </c>
      <c r="I91" s="13">
        <f t="shared" si="34"/>
        <v>-8.0954995301777615</v>
      </c>
      <c r="J91" s="13">
        <f t="shared" si="34"/>
        <v>-7.6714416061998918</v>
      </c>
      <c r="K91" s="13">
        <f t="shared" si="34"/>
        <v>49.366431392411528</v>
      </c>
      <c r="L91" s="13">
        <f t="shared" si="34"/>
        <v>-4.3035731552502909</v>
      </c>
      <c r="M91" s="13">
        <f t="shared" si="34"/>
        <v>-4.1183006559390662</v>
      </c>
      <c r="N91" s="13">
        <f t="shared" si="34"/>
        <v>-4.0021613824265785</v>
      </c>
      <c r="O91" s="13">
        <f t="shared" si="34"/>
        <v>-3.919194053200016</v>
      </c>
      <c r="P91" s="13">
        <f t="shared" si="34"/>
        <v>-3.8663472370400598</v>
      </c>
      <c r="Q91" s="13">
        <f t="shared" si="34"/>
        <v>-2.8678835370462252</v>
      </c>
      <c r="R91" s="13">
        <f t="shared" si="34"/>
        <v>-2.8769647669730887</v>
      </c>
      <c r="S91" s="13">
        <f t="shared" si="34"/>
        <v>15.059336473610159</v>
      </c>
      <c r="T91" s="13">
        <f t="shared" si="34"/>
        <v>-2.6530522770213736</v>
      </c>
      <c r="U91" s="13">
        <f t="shared" si="34"/>
        <v>-2.7989289737813294</v>
      </c>
      <c r="V91" s="13">
        <f t="shared" si="34"/>
        <v>0.28076125204458435</v>
      </c>
      <c r="W91" s="13">
        <f t="shared" si="34"/>
        <v>0.47961562726092666</v>
      </c>
      <c r="X91" s="13">
        <f t="shared" si="34"/>
        <v>0.1185921729986319</v>
      </c>
      <c r="Y91" s="13">
        <f t="shared" si="34"/>
        <v>-0.31934265083833679</v>
      </c>
      <c r="Z91" s="13">
        <f t="shared" si="34"/>
        <v>-0.83318263818117089</v>
      </c>
      <c r="AA91" s="13">
        <f t="shared" si="34"/>
        <v>22.666108387648507</v>
      </c>
      <c r="AB91" s="13">
        <f t="shared" si="34"/>
        <v>-2.3688801725160999</v>
      </c>
      <c r="AC91" s="13">
        <f t="shared" si="34"/>
        <v>-3.7737498654881563</v>
      </c>
      <c r="AD91" s="13">
        <f t="shared" si="34"/>
        <v>-5.6698071987615037</v>
      </c>
      <c r="AE91" s="13">
        <f t="shared" si="34"/>
        <v>-8.0686551907039075</v>
      </c>
      <c r="AF91" s="13">
        <f t="shared" si="34"/>
        <v>-10.626679620349336</v>
      </c>
      <c r="AG91" s="13">
        <f t="shared" si="34"/>
        <v>-182.81658405255911</v>
      </c>
      <c r="AH91" s="13">
        <f t="shared" si="34"/>
        <v>0</v>
      </c>
      <c r="AI91" s="13">
        <f t="shared" si="34"/>
        <v>0</v>
      </c>
      <c r="AJ91" s="13">
        <f t="shared" si="34"/>
        <v>0</v>
      </c>
      <c r="AK91" s="13">
        <f t="shared" si="34"/>
        <v>0</v>
      </c>
      <c r="AL91" s="13">
        <f t="shared" si="34"/>
        <v>0</v>
      </c>
      <c r="AM91" s="13">
        <f t="shared" si="34"/>
        <v>0</v>
      </c>
      <c r="AN91" s="13">
        <f t="shared" si="34"/>
        <v>0</v>
      </c>
      <c r="AO91" s="13">
        <f t="shared" si="34"/>
        <v>0</v>
      </c>
    </row>
    <row r="92" spans="1:41">
      <c r="A92" s="2" t="s">
        <v>84</v>
      </c>
      <c r="B92" s="13">
        <f>B88*Assms!C38</f>
        <v>14.406220195765702</v>
      </c>
      <c r="C92" s="13">
        <f>C88*Assms!C38</f>
        <v>13.402419405816183</v>
      </c>
      <c r="D92" s="13">
        <f>D88*Assms!C38</f>
        <v>12.732792481753544</v>
      </c>
      <c r="E92" s="13">
        <f>E88*Assms!C38</f>
        <v>12.097438940877923</v>
      </c>
      <c r="F92" s="13">
        <f>F88*Assms!C38</f>
        <v>11.500015631944153</v>
      </c>
      <c r="G92" s="13">
        <f>G88*Assms!C38</f>
        <v>10.93759293491012</v>
      </c>
      <c r="H92" s="13">
        <f>H88*Assms!C38</f>
        <v>10.420762995508737</v>
      </c>
      <c r="I92" s="13">
        <f>I88*Assms!C38</f>
        <v>9.9350330236980717</v>
      </c>
      <c r="J92" s="13">
        <f>J88*Assms!C38</f>
        <v>9.4747465273260776</v>
      </c>
      <c r="K92" s="13">
        <f>K88*Assms!C38</f>
        <v>12.43673241087077</v>
      </c>
      <c r="L92" s="13">
        <f>L88*Assms!C38</f>
        <v>12.178518021555753</v>
      </c>
      <c r="M92" s="13">
        <f>M88*Assms!C38</f>
        <v>11.931419982199408</v>
      </c>
      <c r="N92" s="13">
        <f>N88*Assms!C38</f>
        <v>11.691290299253813</v>
      </c>
      <c r="O92" s="13">
        <f>O88*Assms!C38</f>
        <v>11.456138656061812</v>
      </c>
      <c r="P92" s="13">
        <f>P88*Assms!C38</f>
        <v>11.224157821839409</v>
      </c>
      <c r="Q92" s="13">
        <f>Q88*Assms!C38</f>
        <v>11.052084809616636</v>
      </c>
      <c r="R92" s="13">
        <f>R88*Assms!C38</f>
        <v>10.879466923598251</v>
      </c>
      <c r="S92" s="13">
        <f>S88*Assms!C38</f>
        <v>11.78302711201486</v>
      </c>
      <c r="T92" s="13">
        <f>T88*Assms!C38</f>
        <v>11.623843975393578</v>
      </c>
      <c r="U92" s="13">
        <f>U88*Assms!C38</f>
        <v>11.455908236966698</v>
      </c>
      <c r="V92" s="13">
        <f>V88*Assms!C38</f>
        <v>11.472753912089372</v>
      </c>
      <c r="W92" s="13">
        <f>W88*Assms!C38</f>
        <v>11.501530849725029</v>
      </c>
      <c r="X92" s="13">
        <f>X88*Assms!C38</f>
        <v>11.508646380104945</v>
      </c>
      <c r="Y92" s="13">
        <f>Y88*Assms!C38</f>
        <v>11.489485821054647</v>
      </c>
      <c r="Z92" s="13">
        <f>Z88*Assms!C38</f>
        <v>11.439494862763777</v>
      </c>
      <c r="AA92" s="13">
        <f>AA88*Assms!C38</f>
        <v>12.799461366022687</v>
      </c>
      <c r="AB92" s="13">
        <f>AB88*Assms!C38</f>
        <v>12.65732855567172</v>
      </c>
      <c r="AC92" s="13">
        <f>AC88*Assms!C38</f>
        <v>12.430903563742431</v>
      </c>
      <c r="AD92" s="13">
        <f>AD88*Assms!C38</f>
        <v>12.09071513181674</v>
      </c>
      <c r="AE92" s="13">
        <f>AE88*Assms!C38</f>
        <v>11.606595820374507</v>
      </c>
      <c r="AF92" s="13">
        <f>AF88*Assms!C38</f>
        <v>10.968995043153546</v>
      </c>
      <c r="AG92" s="13">
        <f>AG88*Assms!C38</f>
        <v>0</v>
      </c>
      <c r="AH92" s="13">
        <f>AH88*Assms!C38</f>
        <v>0</v>
      </c>
      <c r="AI92" s="13">
        <f>AI88*Assms!C38</f>
        <v>0</v>
      </c>
      <c r="AJ92" s="13">
        <f>AJ88*Assms!C38</f>
        <v>0</v>
      </c>
      <c r="AK92" s="13">
        <f>AK88*Assms!C38</f>
        <v>0</v>
      </c>
      <c r="AL92" s="13">
        <f>AL88*Assms!C38</f>
        <v>0</v>
      </c>
      <c r="AM92" s="13">
        <f>AM88*Assms!C38</f>
        <v>0</v>
      </c>
      <c r="AN92" s="13">
        <f>AN88*Assms!C38</f>
        <v>0</v>
      </c>
      <c r="AO92" s="13">
        <f>AO88*Assms!C38</f>
        <v>0</v>
      </c>
    </row>
    <row r="93" spans="1:41">
      <c r="A93" s="2" t="s">
        <v>85</v>
      </c>
      <c r="B93" s="13">
        <f>B92*Assms!C39</f>
        <v>4.0337416548143965</v>
      </c>
      <c r="C93" s="13">
        <f>C92*Assms!C39</f>
        <v>3.7526774336285316</v>
      </c>
      <c r="D93" s="13">
        <f>D92*Assms!C39</f>
        <v>3.5651818948909924</v>
      </c>
      <c r="E93" s="13">
        <f>E92*Assms!C39</f>
        <v>3.3872829034458189</v>
      </c>
      <c r="F93" s="13">
        <f>F92*Assms!C39</f>
        <v>3.2200043769443631</v>
      </c>
      <c r="G93" s="13">
        <f>G92*Assms!C39</f>
        <v>3.0625260217748336</v>
      </c>
      <c r="H93" s="13">
        <f>H92*Assms!C39</f>
        <v>2.9178136387424467</v>
      </c>
      <c r="I93" s="13">
        <f>I92*Assms!C39</f>
        <v>2.7818092466354605</v>
      </c>
      <c r="J93" s="13">
        <f>J92*Assms!C39</f>
        <v>2.652929027651302</v>
      </c>
      <c r="K93" s="13">
        <f>K92*Assms!C39</f>
        <v>3.4822850750438157</v>
      </c>
      <c r="L93" s="13">
        <f>L92*Assms!C39</f>
        <v>3.4099850460356111</v>
      </c>
      <c r="M93" s="13">
        <f>M92*Assms!C39</f>
        <v>3.3407975950158346</v>
      </c>
      <c r="N93" s="13">
        <f>N92*Assms!C39</f>
        <v>3.2735612837910679</v>
      </c>
      <c r="O93" s="13">
        <f>O92*Assms!C39</f>
        <v>3.2077188236973075</v>
      </c>
      <c r="P93" s="13">
        <f>P92*Assms!C39</f>
        <v>3.1427641901150349</v>
      </c>
      <c r="Q93" s="13">
        <f>Q92*Assms!C39</f>
        <v>3.0945837466926585</v>
      </c>
      <c r="R93" s="13">
        <f>R92*Assms!C39</f>
        <v>3.0462507386075104</v>
      </c>
      <c r="S93" s="13">
        <f>S92*Assms!C39</f>
        <v>3.299247591364161</v>
      </c>
      <c r="T93" s="13">
        <f>T92*Assms!C39</f>
        <v>3.2546763131102021</v>
      </c>
      <c r="U93" s="13">
        <f>U92*Assms!C39</f>
        <v>3.2076543063506757</v>
      </c>
      <c r="V93" s="13">
        <f>V92*Assms!C39</f>
        <v>3.2123710953850244</v>
      </c>
      <c r="W93" s="13">
        <f>W92*Assms!C39</f>
        <v>3.2204286379230083</v>
      </c>
      <c r="X93" s="13">
        <f>X92*Assms!C39</f>
        <v>3.2224209864293849</v>
      </c>
      <c r="Y93" s="13">
        <f>Y92*Assms!C39</f>
        <v>3.2170560298953013</v>
      </c>
      <c r="Z93" s="13">
        <f>Z92*Assms!C39</f>
        <v>3.2030585615738576</v>
      </c>
      <c r="AA93" s="13">
        <f>AA92*Assms!C39</f>
        <v>3.5838491824863525</v>
      </c>
      <c r="AB93" s="13">
        <f>AB92*Assms!C39</f>
        <v>3.5440519955880818</v>
      </c>
      <c r="AC93" s="13">
        <f>AC92*Assms!C39</f>
        <v>3.4806529978478813</v>
      </c>
      <c r="AD93" s="13">
        <f>AD92*Assms!C39</f>
        <v>3.3854002369086875</v>
      </c>
      <c r="AE93" s="13">
        <f>AE92*Assms!C39</f>
        <v>3.2498468297048619</v>
      </c>
      <c r="AF93" s="13">
        <f>AF92*Assms!C39</f>
        <v>3.0713186120829934</v>
      </c>
      <c r="AG93" s="13">
        <f>AG92*Assms!C39</f>
        <v>0</v>
      </c>
      <c r="AH93" s="13">
        <f>AH92*Assms!C39</f>
        <v>0</v>
      </c>
      <c r="AI93" s="13">
        <f>AI92*Assms!C39</f>
        <v>0</v>
      </c>
      <c r="AJ93" s="13">
        <f>AJ92*Assms!C39</f>
        <v>0</v>
      </c>
      <c r="AK93" s="13">
        <f>AK92*Assms!C39</f>
        <v>0</v>
      </c>
      <c r="AL93" s="13">
        <f>AL92*Assms!C39</f>
        <v>0</v>
      </c>
      <c r="AM93" s="13">
        <f>AM92*Assms!C39</f>
        <v>0</v>
      </c>
      <c r="AN93" s="13">
        <f>AN92*Assms!C39</f>
        <v>0</v>
      </c>
      <c r="AO93" s="13">
        <f>AO92*Assms!C39</f>
        <v>0</v>
      </c>
    </row>
    <row r="94" spans="1:41" ht="16" thickBot="1">
      <c r="A94" s="37" t="s">
        <v>86</v>
      </c>
      <c r="B94" s="53">
        <f t="shared" ref="B94:AO94" si="35">B86-B91+B92-B93</f>
        <v>-919.53129167773932</v>
      </c>
      <c r="C94" s="53">
        <f t="shared" si="35"/>
        <v>204.58768448438903</v>
      </c>
      <c r="D94" s="53">
        <f t="shared" si="35"/>
        <v>106.93428921029292</v>
      </c>
      <c r="E94" s="53">
        <f t="shared" si="35"/>
        <v>104.06205232075149</v>
      </c>
      <c r="F94" s="53">
        <f t="shared" si="35"/>
        <v>98.234019422739408</v>
      </c>
      <c r="G94" s="53">
        <f t="shared" si="35"/>
        <v>93.307622213808585</v>
      </c>
      <c r="H94" s="53">
        <f t="shared" si="35"/>
        <v>81.456520962775457</v>
      </c>
      <c r="I94" s="53">
        <f t="shared" si="35"/>
        <v>76.487892574922995</v>
      </c>
      <c r="J94" s="53">
        <f t="shared" si="35"/>
        <v>74.500515998875514</v>
      </c>
      <c r="K94" s="53">
        <f t="shared" si="35"/>
        <v>10.568910151997285</v>
      </c>
      <c r="L94" s="53">
        <f t="shared" si="35"/>
        <v>57.092935278453623</v>
      </c>
      <c r="M94" s="53">
        <f t="shared" si="35"/>
        <v>52.493036144324975</v>
      </c>
      <c r="N94" s="53">
        <f t="shared" si="35"/>
        <v>49.529319612771566</v>
      </c>
      <c r="O94" s="53">
        <f t="shared" si="35"/>
        <v>47.437164156277348</v>
      </c>
      <c r="P94" s="53">
        <f t="shared" si="35"/>
        <v>46.128447398346019</v>
      </c>
      <c r="Q94" s="53">
        <f t="shared" si="35"/>
        <v>39.269313319336256</v>
      </c>
      <c r="R94" s="53">
        <f t="shared" si="35"/>
        <v>37.653719334301726</v>
      </c>
      <c r="S94" s="53">
        <f t="shared" si="35"/>
        <v>13.750273758805722</v>
      </c>
      <c r="T94" s="53">
        <f t="shared" si="35"/>
        <v>33.149452255727624</v>
      </c>
      <c r="U94" s="53">
        <f t="shared" si="35"/>
        <v>32.046297713094326</v>
      </c>
      <c r="V94" s="53">
        <f t="shared" si="35"/>
        <v>-28.378172571689781</v>
      </c>
      <c r="W94" s="53">
        <f t="shared" si="35"/>
        <v>-42.831180352733732</v>
      </c>
      <c r="X94" s="53">
        <f t="shared" si="35"/>
        <v>-36.83657805311131</v>
      </c>
      <c r="Y94" s="53">
        <f t="shared" si="35"/>
        <v>-28.072931795833867</v>
      </c>
      <c r="Z94" s="53">
        <f t="shared" si="35"/>
        <v>-16.754524086398455</v>
      </c>
      <c r="AA94" s="53">
        <f t="shared" si="35"/>
        <v>-43.489424454043039</v>
      </c>
      <c r="AB94" s="53">
        <f t="shared" si="35"/>
        <v>19.520613694518563</v>
      </c>
      <c r="AC94" s="53">
        <f t="shared" si="35"/>
        <v>47.899580122882185</v>
      </c>
      <c r="AD94" s="53">
        <f t="shared" si="35"/>
        <v>88.626858802296127</v>
      </c>
      <c r="AE94" s="53">
        <f t="shared" si="35"/>
        <v>140.97183124434795</v>
      </c>
      <c r="AF94" s="53">
        <f t="shared" si="35"/>
        <v>206.57598476201181</v>
      </c>
      <c r="AG94" s="53">
        <f t="shared" si="35"/>
        <v>672.31488813509145</v>
      </c>
      <c r="AH94" s="53">
        <f t="shared" si="35"/>
        <v>3.7471738930222012</v>
      </c>
      <c r="AI94" s="53">
        <f t="shared" si="35"/>
        <v>3.4556276121663858</v>
      </c>
      <c r="AJ94" s="53">
        <f t="shared" si="35"/>
        <v>3.1701405376655978</v>
      </c>
      <c r="AK94" s="53">
        <f t="shared" si="35"/>
        <v>2.8906124348708646</v>
      </c>
      <c r="AL94" s="53">
        <f t="shared" si="35"/>
        <v>2.6141563459258443</v>
      </c>
      <c r="AM94" s="53">
        <f t="shared" si="35"/>
        <v>2.3407770750227392</v>
      </c>
      <c r="AN94" s="53">
        <f t="shared" si="35"/>
        <v>2.0704834359503166</v>
      </c>
      <c r="AO94" s="53">
        <f t="shared" si="35"/>
        <v>1.8032807397875072</v>
      </c>
    </row>
    <row r="95" spans="1:41" ht="16" thickTop="1"/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4284-35E7-4DAA-9358-99DD397509A8}">
  <dimension ref="A1:AO95"/>
  <sheetViews>
    <sheetView workbookViewId="0">
      <selection activeCell="B1" sqref="B1"/>
    </sheetView>
  </sheetViews>
  <sheetFormatPr baseColWidth="10" defaultColWidth="8.83203125" defaultRowHeight="15"/>
  <cols>
    <col min="1" max="1" width="37.6640625" customWidth="1"/>
    <col min="2" max="41" width="11.6640625" customWidth="1"/>
  </cols>
  <sheetData>
    <row r="1" spans="1:41" ht="16" thickBot="1">
      <c r="A1" s="167" t="s">
        <v>344</v>
      </c>
      <c r="B1" s="230">
        <f>BasePricing!M9</f>
        <v>445.33670789166644</v>
      </c>
      <c r="D1" s="195" t="s">
        <v>259</v>
      </c>
      <c r="E1" s="89">
        <f>NPV(Assms!C40,C75:AO75)+B75</f>
        <v>3847.6501945719829</v>
      </c>
    </row>
    <row r="2" spans="1:41" ht="16" thickTop="1">
      <c r="D2" s="195" t="s">
        <v>258</v>
      </c>
      <c r="E2" s="93">
        <f>NPV(Assms!C40,B86:AO86)</f>
        <v>42.999472007054393</v>
      </c>
    </row>
    <row r="3" spans="1:41">
      <c r="A3" s="2" t="s">
        <v>13</v>
      </c>
      <c r="B3" s="106">
        <f>BasePricing!M1</f>
        <v>65</v>
      </c>
      <c r="D3" s="195" t="s">
        <v>65</v>
      </c>
      <c r="E3" s="84">
        <f>E2/E1</f>
        <v>1.1175514881190415E-2</v>
      </c>
    </row>
    <row r="4" spans="1:41">
      <c r="A4" s="2" t="s">
        <v>15</v>
      </c>
      <c r="B4" s="106">
        <f>BasePricing!M2</f>
        <v>65</v>
      </c>
      <c r="C4" s="180"/>
      <c r="D4" s="195" t="s">
        <v>257</v>
      </c>
      <c r="E4" s="23">
        <f>IRR(B94:AO94,8%)</f>
        <v>6.8323886617942087E-2</v>
      </c>
    </row>
    <row r="5" spans="1:41">
      <c r="A5" s="2" t="s">
        <v>16</v>
      </c>
      <c r="B5" s="106">
        <f>BasePricing!M3</f>
        <v>65</v>
      </c>
      <c r="C5" s="222"/>
      <c r="D5" s="246" t="s">
        <v>350</v>
      </c>
      <c r="E5" s="83">
        <f>B86/B75</f>
        <v>-1.5415734667529537</v>
      </c>
    </row>
    <row r="7" spans="1:41">
      <c r="A7" s="2" t="s">
        <v>1</v>
      </c>
      <c r="B7" s="2">
        <v>1</v>
      </c>
      <c r="C7" s="2">
        <f t="shared" ref="C7:AO7" si="0">B7+1</f>
        <v>2</v>
      </c>
      <c r="D7" s="2">
        <f t="shared" si="0"/>
        <v>3</v>
      </c>
      <c r="E7" s="2">
        <f t="shared" si="0"/>
        <v>4</v>
      </c>
      <c r="F7" s="2">
        <f t="shared" si="0"/>
        <v>5</v>
      </c>
      <c r="G7" s="2">
        <f t="shared" si="0"/>
        <v>6</v>
      </c>
      <c r="H7" s="2">
        <f t="shared" si="0"/>
        <v>7</v>
      </c>
      <c r="I7" s="2">
        <f t="shared" si="0"/>
        <v>8</v>
      </c>
      <c r="J7" s="2">
        <f t="shared" si="0"/>
        <v>9</v>
      </c>
      <c r="K7" s="2">
        <f t="shared" si="0"/>
        <v>10</v>
      </c>
      <c r="L7" s="2">
        <f t="shared" si="0"/>
        <v>11</v>
      </c>
      <c r="M7" s="2">
        <f t="shared" si="0"/>
        <v>12</v>
      </c>
      <c r="N7" s="2">
        <f t="shared" si="0"/>
        <v>13</v>
      </c>
      <c r="O7" s="2">
        <f t="shared" si="0"/>
        <v>14</v>
      </c>
      <c r="P7" s="2">
        <f t="shared" si="0"/>
        <v>15</v>
      </c>
      <c r="Q7" s="2">
        <f t="shared" si="0"/>
        <v>16</v>
      </c>
      <c r="R7" s="2">
        <f t="shared" si="0"/>
        <v>17</v>
      </c>
      <c r="S7" s="2">
        <f t="shared" si="0"/>
        <v>18</v>
      </c>
      <c r="T7" s="2">
        <f t="shared" si="0"/>
        <v>19</v>
      </c>
      <c r="U7" s="2">
        <f t="shared" si="0"/>
        <v>20</v>
      </c>
      <c r="V7" s="2">
        <f t="shared" si="0"/>
        <v>21</v>
      </c>
      <c r="W7" s="2">
        <f t="shared" si="0"/>
        <v>22</v>
      </c>
      <c r="X7" s="2">
        <f t="shared" si="0"/>
        <v>23</v>
      </c>
      <c r="Y7" s="2">
        <f t="shared" si="0"/>
        <v>24</v>
      </c>
      <c r="Z7" s="2">
        <f t="shared" si="0"/>
        <v>25</v>
      </c>
      <c r="AA7" s="2">
        <f t="shared" si="0"/>
        <v>26</v>
      </c>
      <c r="AB7" s="2">
        <f t="shared" si="0"/>
        <v>27</v>
      </c>
      <c r="AC7" s="2">
        <f t="shared" si="0"/>
        <v>28</v>
      </c>
      <c r="AD7" s="2">
        <f t="shared" si="0"/>
        <v>29</v>
      </c>
      <c r="AE7" s="2">
        <f t="shared" si="0"/>
        <v>30</v>
      </c>
      <c r="AF7" s="2">
        <f t="shared" si="0"/>
        <v>31</v>
      </c>
      <c r="AG7" s="2">
        <f t="shared" si="0"/>
        <v>32</v>
      </c>
      <c r="AH7" s="2">
        <f t="shared" si="0"/>
        <v>33</v>
      </c>
      <c r="AI7" s="2">
        <f t="shared" si="0"/>
        <v>34</v>
      </c>
      <c r="AJ7" s="2">
        <f t="shared" si="0"/>
        <v>35</v>
      </c>
      <c r="AK7" s="2">
        <f t="shared" si="0"/>
        <v>36</v>
      </c>
      <c r="AL7" s="2">
        <f t="shared" si="0"/>
        <v>37</v>
      </c>
      <c r="AM7" s="2">
        <f t="shared" si="0"/>
        <v>38</v>
      </c>
      <c r="AN7" s="2">
        <f t="shared" si="0"/>
        <v>39</v>
      </c>
      <c r="AO7" s="2">
        <f t="shared" si="0"/>
        <v>40</v>
      </c>
    </row>
    <row r="8" spans="1:41">
      <c r="A8" s="2" t="s">
        <v>22</v>
      </c>
      <c r="B8" s="2">
        <f>BasePricing!B32</f>
        <v>35</v>
      </c>
      <c r="C8" s="2">
        <f>BasePricing!C32</f>
        <v>36</v>
      </c>
      <c r="D8" s="2">
        <f>BasePricing!D32</f>
        <v>37</v>
      </c>
      <c r="E8" s="2">
        <f>BasePricing!E32</f>
        <v>38</v>
      </c>
      <c r="F8" s="2">
        <f>BasePricing!F32</f>
        <v>39</v>
      </c>
      <c r="G8" s="2">
        <f>BasePricing!G32</f>
        <v>40</v>
      </c>
      <c r="H8" s="2">
        <f>BasePricing!H32</f>
        <v>41</v>
      </c>
      <c r="I8" s="2">
        <f>BasePricing!I32</f>
        <v>42</v>
      </c>
      <c r="J8" s="2">
        <f>BasePricing!J32</f>
        <v>43</v>
      </c>
      <c r="K8" s="2">
        <f>BasePricing!K32</f>
        <v>44</v>
      </c>
      <c r="L8" s="2">
        <f>BasePricing!L32</f>
        <v>45</v>
      </c>
      <c r="M8" s="2">
        <f>BasePricing!M32</f>
        <v>46</v>
      </c>
      <c r="N8" s="2">
        <f>BasePricing!N32</f>
        <v>47</v>
      </c>
      <c r="O8" s="2">
        <f>BasePricing!O32</f>
        <v>48</v>
      </c>
      <c r="P8" s="2">
        <f>BasePricing!P32</f>
        <v>49</v>
      </c>
      <c r="Q8" s="2">
        <f>BasePricing!Q32</f>
        <v>50</v>
      </c>
      <c r="R8" s="2">
        <f>BasePricing!R32</f>
        <v>51</v>
      </c>
      <c r="S8" s="2">
        <f>BasePricing!S32</f>
        <v>52</v>
      </c>
      <c r="T8" s="2">
        <f>BasePricing!T32</f>
        <v>53</v>
      </c>
      <c r="U8" s="2">
        <f>BasePricing!U32</f>
        <v>54</v>
      </c>
      <c r="V8" s="2">
        <f>BasePricing!V32</f>
        <v>55</v>
      </c>
      <c r="W8" s="2">
        <f>BasePricing!W32</f>
        <v>56</v>
      </c>
      <c r="X8" s="2">
        <f>BasePricing!X32</f>
        <v>57</v>
      </c>
      <c r="Y8" s="2">
        <f>BasePricing!Y32</f>
        <v>58</v>
      </c>
      <c r="Z8" s="2">
        <f>BasePricing!Z32</f>
        <v>59</v>
      </c>
      <c r="AA8" s="2">
        <f>BasePricing!AA32</f>
        <v>60</v>
      </c>
      <c r="AB8" s="2">
        <f>BasePricing!AB32</f>
        <v>61</v>
      </c>
      <c r="AC8" s="2">
        <f>BasePricing!AC32</f>
        <v>62</v>
      </c>
      <c r="AD8" s="2">
        <f>BasePricing!AD32</f>
        <v>63</v>
      </c>
      <c r="AE8" s="2">
        <f>BasePricing!AE32</f>
        <v>64</v>
      </c>
      <c r="AF8" s="2">
        <f>BasePricing!AF32</f>
        <v>65</v>
      </c>
      <c r="AG8" s="2">
        <f>BasePricing!AG32</f>
        <v>66</v>
      </c>
      <c r="AH8" s="2">
        <f>BasePricing!AH32</f>
        <v>67</v>
      </c>
      <c r="AI8" s="2">
        <f>BasePricing!AI32</f>
        <v>68</v>
      </c>
      <c r="AJ8" s="2">
        <f>BasePricing!AJ32</f>
        <v>69</v>
      </c>
      <c r="AK8" s="2">
        <f>BasePricing!AK32</f>
        <v>70</v>
      </c>
      <c r="AL8" s="2">
        <f>BasePricing!AL32</f>
        <v>71</v>
      </c>
      <c r="AM8" s="2">
        <f>BasePricing!AM32</f>
        <v>72</v>
      </c>
      <c r="AN8" s="2">
        <f>BasePricing!AN32</f>
        <v>73</v>
      </c>
      <c r="AO8" s="2">
        <f>BasePricing!AO32</f>
        <v>74</v>
      </c>
    </row>
    <row r="9" spans="1:41">
      <c r="A9" s="2" t="s">
        <v>23</v>
      </c>
      <c r="B9" s="174">
        <v>1</v>
      </c>
      <c r="C9" s="174">
        <f>IF(C8&lt;(B5+1),1,0)</f>
        <v>1</v>
      </c>
      <c r="D9" s="174">
        <f>IF(D8&lt;(B5+1),1,0)</f>
        <v>1</v>
      </c>
      <c r="E9" s="174">
        <f>IF(E8&lt;(B5+1),1,0)</f>
        <v>1</v>
      </c>
      <c r="F9" s="174">
        <f>IF(F8&lt;(B5+1),1,0)</f>
        <v>1</v>
      </c>
      <c r="G9" s="174">
        <f>IF(G8&lt;(B5+1),1,0)</f>
        <v>1</v>
      </c>
      <c r="H9" s="174">
        <f>IF(H8&lt;(B5+1),1,0)</f>
        <v>1</v>
      </c>
      <c r="I9" s="174">
        <f>IF(I8&lt;(B5+1),1,0)</f>
        <v>1</v>
      </c>
      <c r="J9" s="174">
        <f>IF(J8&lt;(B5+1),1,0)</f>
        <v>1</v>
      </c>
      <c r="K9" s="174">
        <f>IF(K8&lt;(B5+1),1,0)</f>
        <v>1</v>
      </c>
      <c r="L9" s="174">
        <f>IF(L8&lt;(B5+1),1,0)</f>
        <v>1</v>
      </c>
      <c r="M9" s="174">
        <f>IF(M8&lt;(B5+1),1,0)</f>
        <v>1</v>
      </c>
      <c r="N9" s="174">
        <f>IF(N8&lt;(B5+1),1,0)</f>
        <v>1</v>
      </c>
      <c r="O9" s="174">
        <f>IF(O8&lt;(B5+1),1,0)</f>
        <v>1</v>
      </c>
      <c r="P9" s="174">
        <f>IF(P8&lt;(B5+1),1,0)</f>
        <v>1</v>
      </c>
      <c r="Q9" s="174">
        <f>IF(Q8&lt;(B5+1),1,0)</f>
        <v>1</v>
      </c>
      <c r="R9" s="174">
        <f>IF(R8&lt;(B5+1),1,0)</f>
        <v>1</v>
      </c>
      <c r="S9" s="174">
        <f>IF(S8&lt;(B5+1),1,0)</f>
        <v>1</v>
      </c>
      <c r="T9" s="174">
        <f>IF(T8&lt;(B5+1),1,0)</f>
        <v>1</v>
      </c>
      <c r="U9" s="174">
        <f>IF(U8&lt;(B5+1),1,0)</f>
        <v>1</v>
      </c>
      <c r="V9" s="174">
        <f>IF(V8&lt;(B5+1),1,0)</f>
        <v>1</v>
      </c>
      <c r="W9" s="174">
        <f>IF(W8&lt;(B5+1),1,0)</f>
        <v>1</v>
      </c>
      <c r="X9" s="174">
        <f>IF(X8&lt;(B5+1),1,0)</f>
        <v>1</v>
      </c>
      <c r="Y9" s="174">
        <f>IF(Y8&lt;(B5+1),1,0)</f>
        <v>1</v>
      </c>
      <c r="Z9" s="174">
        <f>IF(Z8&lt;(B5+1),1,0)</f>
        <v>1</v>
      </c>
      <c r="AA9" s="174">
        <f>IF(AA8&lt;(B5+1),1,0)</f>
        <v>1</v>
      </c>
      <c r="AB9" s="174">
        <f>IF(AB8&lt;(B5+1),1,0)</f>
        <v>1</v>
      </c>
      <c r="AC9" s="174">
        <f>IF(AC8&lt;(B5+1),1,0)</f>
        <v>1</v>
      </c>
      <c r="AD9" s="174">
        <f>IF(AD8&lt;(B5+1),1,0)</f>
        <v>1</v>
      </c>
      <c r="AE9" s="174">
        <f>IF(AE8&lt;(B5+1),1,0)</f>
        <v>1</v>
      </c>
      <c r="AF9" s="174">
        <f>IF(AF8&lt;(B5+1),1,0)</f>
        <v>1</v>
      </c>
      <c r="AG9" s="174">
        <f>IF(AG8&lt;(B5+1),1,0)</f>
        <v>0</v>
      </c>
      <c r="AH9" s="174">
        <f>IF(AH8&lt;(B5+1),1,0)</f>
        <v>0</v>
      </c>
      <c r="AI9" s="174">
        <f>IF(AI8&lt;(B5+1),1,0)</f>
        <v>0</v>
      </c>
      <c r="AJ9" s="174">
        <f>IF(AJ8&lt;(B5+1),1,0)</f>
        <v>0</v>
      </c>
      <c r="AK9" s="174">
        <f>IF(AK8&lt;(B5+1),1,0)</f>
        <v>0</v>
      </c>
      <c r="AL9" s="174">
        <f>IF(AL8&lt;(B5+1),1,0)</f>
        <v>0</v>
      </c>
      <c r="AM9" s="174">
        <f>IF(AM8&lt;(B5+1),1,0)</f>
        <v>0</v>
      </c>
      <c r="AN9" s="174">
        <f>IF(AN8&lt;(B5+1),1,0)</f>
        <v>0</v>
      </c>
      <c r="AO9" s="174">
        <f>IF(AO8&lt;(B5+1),1,0)</f>
        <v>0</v>
      </c>
    </row>
    <row r="10" spans="1:41">
      <c r="A10" s="2" t="s">
        <v>24</v>
      </c>
      <c r="B10" s="12">
        <v>1</v>
      </c>
      <c r="C10" s="12">
        <f>B10*(1+Assms!C36)</f>
        <v>1.04</v>
      </c>
      <c r="D10" s="12">
        <f>C10*(1+Assms!C36)</f>
        <v>1.0816000000000001</v>
      </c>
      <c r="E10" s="12">
        <f>D10*(1+Assms!C36)</f>
        <v>1.1248640000000001</v>
      </c>
      <c r="F10" s="12">
        <f>E10*(1+Assms!C36)</f>
        <v>1.1698585600000002</v>
      </c>
      <c r="G10" s="12">
        <f>F10*(1+Assms!C36)</f>
        <v>1.2166529024000003</v>
      </c>
      <c r="H10" s="12">
        <f>G10*(1+Assms!C36)</f>
        <v>1.2653190184960004</v>
      </c>
      <c r="I10" s="12">
        <f>H10*(1+Assms!C36)</f>
        <v>1.3159317792358405</v>
      </c>
      <c r="J10" s="12">
        <f>I10*(1+Assms!C36)</f>
        <v>1.3685690504052741</v>
      </c>
      <c r="K10" s="12">
        <f>J10*(1+Assms!C36)</f>
        <v>1.4233118124214852</v>
      </c>
      <c r="L10" s="12">
        <f>K10*(1+Assms!C36)</f>
        <v>1.4802442849183446</v>
      </c>
      <c r="M10" s="12">
        <f>L10*(1+Assms!C36)</f>
        <v>1.5394540563150785</v>
      </c>
      <c r="N10" s="12">
        <f>M10*(1+Assms!C36)</f>
        <v>1.6010322185676817</v>
      </c>
      <c r="O10" s="12">
        <f>N10*(1+Assms!C36)</f>
        <v>1.6650735073103891</v>
      </c>
      <c r="P10" s="12">
        <f>O10*(1+Assms!C36)</f>
        <v>1.7316764476028046</v>
      </c>
      <c r="Q10" s="12">
        <f>P10*(1+Assms!C36)</f>
        <v>1.8009435055069167</v>
      </c>
      <c r="R10" s="12">
        <f>Q10*(1+Assms!C36)</f>
        <v>1.8729812457271935</v>
      </c>
      <c r="S10" s="12">
        <f>R10*(1+Assms!C36)</f>
        <v>1.9479004955562813</v>
      </c>
      <c r="T10" s="12">
        <f>S10*(1+Assms!C36)</f>
        <v>2.0258165153785326</v>
      </c>
      <c r="U10" s="12">
        <f>T10*(1+Assms!C36)</f>
        <v>2.1068491759936738</v>
      </c>
      <c r="V10" s="12">
        <f>U10*(1+Assms!C36)</f>
        <v>2.1911231430334208</v>
      </c>
      <c r="W10" s="12">
        <f>V10*(1+Assms!C36)</f>
        <v>2.2787680687547578</v>
      </c>
      <c r="X10" s="12">
        <f>W10*(1+Assms!C36)</f>
        <v>2.369918791504948</v>
      </c>
      <c r="Y10" s="12">
        <f>X10*(1+Assms!C36)</f>
        <v>2.4647155431651462</v>
      </c>
      <c r="Z10" s="12">
        <f>Y10*(1+Assms!C36)</f>
        <v>2.5633041648917523</v>
      </c>
      <c r="AA10" s="12">
        <f>Z10*(1+Assms!C36)</f>
        <v>2.6658363314874225</v>
      </c>
      <c r="AB10" s="12">
        <f>AA10*(1+Assms!C36)</f>
        <v>2.7724697847469195</v>
      </c>
      <c r="AC10" s="12">
        <f>AB10*(1+Assms!C36)</f>
        <v>2.8833685761367964</v>
      </c>
      <c r="AD10" s="12">
        <f>AC10*(1+Assms!C36)</f>
        <v>2.9987033191822685</v>
      </c>
      <c r="AE10" s="12">
        <f>AD10*(1+Assms!C36)</f>
        <v>3.1186514519495594</v>
      </c>
      <c r="AF10" s="12">
        <f>AE10*(1+Assms!C36)</f>
        <v>3.2433975100275418</v>
      </c>
      <c r="AG10" s="12">
        <f>AF10*(1+Assms!C36)</f>
        <v>3.3731334104286437</v>
      </c>
      <c r="AH10" s="12">
        <f>AG10*(1+Assms!C36)</f>
        <v>3.5080587468457893</v>
      </c>
      <c r="AI10" s="12">
        <f>AH10*(1+Assms!C36)</f>
        <v>3.6483810967196209</v>
      </c>
      <c r="AJ10" s="12">
        <f>AI10*(1+Assms!C36)</f>
        <v>3.7943163405884057</v>
      </c>
      <c r="AK10" s="12">
        <f>AJ10*(1+Assms!C36)</f>
        <v>3.9460889942119421</v>
      </c>
      <c r="AL10" s="12">
        <f>AK10*(1+Assms!C36)</f>
        <v>4.1039325539804201</v>
      </c>
      <c r="AM10" s="12">
        <f>AL10*(1+Assms!C36)</f>
        <v>4.2680898561396372</v>
      </c>
      <c r="AN10" s="12">
        <f>AM10*(1+Assms!C36)</f>
        <v>4.438813450385223</v>
      </c>
      <c r="AO10" s="12">
        <f>AN10*(1+Assms!C36)</f>
        <v>4.6163659884006325</v>
      </c>
    </row>
    <row r="11" spans="1:41">
      <c r="A11" s="2" t="s">
        <v>25</v>
      </c>
      <c r="B11" s="36">
        <f>QxRates!C13</f>
        <v>6.7500000000000001E-5</v>
      </c>
      <c r="C11" s="34">
        <f>QxRates!D13</f>
        <v>7.6500000000000016E-5</v>
      </c>
      <c r="D11" s="34">
        <f>QxRates!E13</f>
        <v>1.2600000000000003E-4</v>
      </c>
      <c r="E11" s="34">
        <f>QxRates!F13</f>
        <v>1.4850000000000003E-4</v>
      </c>
      <c r="F11" s="34">
        <f>QxRates!G13</f>
        <v>1.7100000000000001E-4</v>
      </c>
      <c r="G11" s="34">
        <f>QxRates!H13</f>
        <v>1.9350000000000001E-4</v>
      </c>
      <c r="H11" s="34">
        <f>QxRates!I13</f>
        <v>2.1599999999999999E-4</v>
      </c>
      <c r="I11" s="34">
        <f>QxRates!J13</f>
        <v>2.655E-4</v>
      </c>
      <c r="J11" s="34">
        <f>QxRates!K13</f>
        <v>3.0600000000000007E-4</v>
      </c>
      <c r="K11" s="34">
        <f>QxRates!L13</f>
        <v>3.3750000000000002E-4</v>
      </c>
      <c r="L11" s="34">
        <f>QxRates!M13</f>
        <v>3.5550000000000002E-4</v>
      </c>
      <c r="M11" s="34">
        <f>QxRates!N13</f>
        <v>3.9600000000000003E-4</v>
      </c>
      <c r="N11" s="34">
        <f>QxRates!O13</f>
        <v>4.4999999999999999E-4</v>
      </c>
      <c r="O11" s="34">
        <f>QxRates!P13</f>
        <v>5.0849999999999995E-4</v>
      </c>
      <c r="P11" s="34">
        <f>QxRates!Q13</f>
        <v>5.7149999999999996E-4</v>
      </c>
      <c r="Q11" s="34">
        <f>QxRates!R13</f>
        <v>6.3900000000000003E-4</v>
      </c>
      <c r="R11" s="34">
        <f>QxRates!S13</f>
        <v>7.1100000000000004E-4</v>
      </c>
      <c r="S11" s="34">
        <f>QxRates!T13</f>
        <v>7.8300000000000006E-4</v>
      </c>
      <c r="T11" s="34">
        <f>QxRates!U13</f>
        <v>8.7299999999999997E-4</v>
      </c>
      <c r="U11" s="34">
        <f>QxRates!V13</f>
        <v>9.8999999999999999E-4</v>
      </c>
      <c r="V11" s="34">
        <f>QxRates!W13</f>
        <v>1.1294999999999999E-3</v>
      </c>
      <c r="W11" s="34">
        <f>QxRates!X13</f>
        <v>1.2869999999999999E-3</v>
      </c>
      <c r="X11" s="34">
        <f>QxRates!Y13</f>
        <v>1.4354999999999999E-3</v>
      </c>
      <c r="Y11" s="34">
        <f>QxRates!Z13</f>
        <v>1.5705000000000003E-3</v>
      </c>
      <c r="Z11" s="34">
        <f>QxRates!AA13</f>
        <v>1.6919999999999999E-3</v>
      </c>
      <c r="AA11" s="34">
        <f>QxRates!AB13</f>
        <v>1.8360000000000002E-3</v>
      </c>
      <c r="AB11" s="34">
        <f>QxRates!AC13</f>
        <v>2.0160000000000004E-3</v>
      </c>
      <c r="AC11" s="34">
        <f>QxRates!AD13</f>
        <v>2.2455000000000001E-3</v>
      </c>
      <c r="AD11" s="34">
        <f>QxRates!AE13</f>
        <v>2.5019999999999999E-3</v>
      </c>
      <c r="AE11" s="34">
        <f>QxRates!AF13</f>
        <v>2.7899999999999999E-3</v>
      </c>
      <c r="AF11" s="34">
        <f>QxRates!AG13</f>
        <v>3.0960000000000002E-3</v>
      </c>
      <c r="AG11" s="34">
        <f>QxRates!AH13</f>
        <v>3.4290000000000002E-3</v>
      </c>
      <c r="AH11" s="34">
        <f>QxRates!AI13</f>
        <v>3.7890000000000003E-3</v>
      </c>
      <c r="AI11" s="34">
        <f>QxRates!AJ13</f>
        <v>4.1850000000000004E-3</v>
      </c>
      <c r="AJ11" s="34">
        <f>QxRates!AK13</f>
        <v>4.6350000000000011E-3</v>
      </c>
      <c r="AK11" s="34">
        <f>QxRates!AL13</f>
        <v>5.1615000000000003E-3</v>
      </c>
      <c r="AL11" s="34">
        <f>QxRates!AM13</f>
        <v>5.7869999999999996E-3</v>
      </c>
      <c r="AM11" s="34">
        <f>QxRates!AN13</f>
        <v>6.5339999999999999E-3</v>
      </c>
      <c r="AN11" s="34">
        <f>QxRates!AO13</f>
        <v>7.4070000000000013E-3</v>
      </c>
      <c r="AO11" s="34">
        <f>QxRates!AP13</f>
        <v>8.401500000000001E-3</v>
      </c>
    </row>
    <row r="12" spans="1:41">
      <c r="A12" s="142" t="s">
        <v>327</v>
      </c>
      <c r="B12" s="172">
        <f>DynPricing!B19</f>
        <v>7.0000000000000007E-2</v>
      </c>
      <c r="C12" s="172">
        <f>DynPricing!C19</f>
        <v>0.06</v>
      </c>
      <c r="D12" s="172">
        <f>DynPricing!D19</f>
        <v>0.06</v>
      </c>
      <c r="E12" s="172">
        <f>DynPricing!E19</f>
        <v>0.06</v>
      </c>
      <c r="F12" s="172">
        <f>DynPricing!F19</f>
        <v>0.06</v>
      </c>
      <c r="G12" s="172">
        <f>DynPricing!G19</f>
        <v>0.06</v>
      </c>
      <c r="H12" s="172">
        <f>DynPricing!H19</f>
        <v>0.06</v>
      </c>
      <c r="I12" s="172">
        <f>DynPricing!I19</f>
        <v>0.06</v>
      </c>
      <c r="J12" s="172">
        <f>DynPricing!J19</f>
        <v>0.06</v>
      </c>
      <c r="K12" s="172">
        <f>DynPricing!K19</f>
        <v>0.03</v>
      </c>
      <c r="L12" s="172">
        <f>DynPricing!L19</f>
        <v>0.03</v>
      </c>
      <c r="M12" s="172">
        <f>DynPricing!M19</f>
        <v>0.03</v>
      </c>
      <c r="N12" s="172">
        <f>DynPricing!N19</f>
        <v>0.03</v>
      </c>
      <c r="O12" s="172">
        <f>DynPricing!O19</f>
        <v>0.03</v>
      </c>
      <c r="P12" s="172">
        <f>DynPricing!P19</f>
        <v>2.5000000000000001E-2</v>
      </c>
      <c r="Q12" s="172">
        <f>DynPricing!Q19</f>
        <v>2.5000000000000001E-2</v>
      </c>
      <c r="R12" s="172">
        <f>DynPricing!R19</f>
        <v>2.5000000000000001E-2</v>
      </c>
      <c r="S12" s="172">
        <f>DynPricing!S19</f>
        <v>0.02</v>
      </c>
      <c r="T12" s="172">
        <f>DynPricing!T19</f>
        <v>0.02</v>
      </c>
      <c r="U12" s="172">
        <f>DynPricing!U19</f>
        <v>9.999999999999995E-3</v>
      </c>
      <c r="V12" s="172">
        <f>DynPricing!V19</f>
        <v>9.999999999999995E-3</v>
      </c>
      <c r="W12" s="172">
        <f>DynPricing!W19</f>
        <v>9.999999999999995E-3</v>
      </c>
      <c r="X12" s="172">
        <f>DynPricing!X19</f>
        <v>9.999999999999995E-3</v>
      </c>
      <c r="Y12" s="172">
        <f>DynPricing!Y19</f>
        <v>9.999999999999995E-3</v>
      </c>
      <c r="Z12" s="172">
        <f>DynPricing!Z19</f>
        <v>9.999999999999995E-3</v>
      </c>
      <c r="AA12" s="172">
        <f>DynPricing!AA19</f>
        <v>5.0000000000000001E-3</v>
      </c>
      <c r="AB12" s="172">
        <f>DynPricing!AB19</f>
        <v>5.0000000000000001E-3</v>
      </c>
      <c r="AC12" s="172">
        <f>DynPricing!AC19</f>
        <v>5.0000000000000001E-3</v>
      </c>
      <c r="AD12" s="172">
        <f>DynPricing!AD19</f>
        <v>5.0000000000000001E-3</v>
      </c>
      <c r="AE12" s="172">
        <f>DynPricing!AE19</f>
        <v>2.5000000000000001E-3</v>
      </c>
      <c r="AF12" s="172">
        <f>DynPricing!AF19</f>
        <v>2.5000000000000001E-3</v>
      </c>
      <c r="AG12" s="172">
        <f>DynPricing!AG19</f>
        <v>0</v>
      </c>
      <c r="AH12" s="172">
        <f>DynPricing!AH19</f>
        <v>0</v>
      </c>
      <c r="AI12" s="172">
        <f>DynPricing!AI19</f>
        <v>0</v>
      </c>
      <c r="AJ12" s="172">
        <f>DynPricing!AJ19</f>
        <v>0</v>
      </c>
      <c r="AK12" s="172">
        <f>DynPricing!AK19</f>
        <v>0</v>
      </c>
      <c r="AL12" s="172">
        <f>DynPricing!AL19</f>
        <v>0</v>
      </c>
      <c r="AM12" s="172">
        <f>DynPricing!AM19</f>
        <v>0</v>
      </c>
      <c r="AN12" s="172">
        <f>DynPricing!AN19</f>
        <v>0</v>
      </c>
      <c r="AO12" s="172">
        <f>DynPricing!AO19</f>
        <v>0</v>
      </c>
    </row>
    <row r="13" spans="1:41">
      <c r="A13" s="114" t="s">
        <v>171</v>
      </c>
      <c r="B13" s="26">
        <v>1</v>
      </c>
      <c r="C13" s="26">
        <f t="shared" ref="C13:AO13" si="1">B13*(1-B12-B11)</f>
        <v>0.92993249999999994</v>
      </c>
      <c r="D13" s="26">
        <f t="shared" si="1"/>
        <v>0.87406541016374983</v>
      </c>
      <c r="E13" s="26">
        <f t="shared" si="1"/>
        <v>0.82151135331224423</v>
      </c>
      <c r="F13" s="26">
        <f t="shared" si="1"/>
        <v>0.7720986776775427</v>
      </c>
      <c r="G13" s="26">
        <f t="shared" si="1"/>
        <v>0.72564072814300717</v>
      </c>
      <c r="H13" s="26">
        <f t="shared" si="1"/>
        <v>0.68196187297353106</v>
      </c>
      <c r="I13" s="26">
        <f t="shared" si="1"/>
        <v>0.64089685683055686</v>
      </c>
      <c r="J13" s="26">
        <f t="shared" si="1"/>
        <v>0.60227288730523487</v>
      </c>
      <c r="K13" s="26">
        <f t="shared" si="1"/>
        <v>0.56595221856340527</v>
      </c>
      <c r="L13" s="26">
        <f t="shared" si="1"/>
        <v>0.54878264313273795</v>
      </c>
      <c r="M13" s="26">
        <f t="shared" si="1"/>
        <v>0.53212407160912212</v>
      </c>
      <c r="N13" s="26">
        <f t="shared" si="1"/>
        <v>0.51594962832849123</v>
      </c>
      <c r="O13" s="26">
        <f t="shared" si="1"/>
        <v>0.5002389621458887</v>
      </c>
      <c r="P13" s="26">
        <f t="shared" si="1"/>
        <v>0.48497742176926084</v>
      </c>
      <c r="Q13" s="26">
        <f t="shared" si="1"/>
        <v>0.47257582162848821</v>
      </c>
      <c r="R13" s="26">
        <f t="shared" si="1"/>
        <v>0.46045945013775541</v>
      </c>
      <c r="S13" s="26">
        <f t="shared" si="1"/>
        <v>0.44862057721526355</v>
      </c>
      <c r="T13" s="26">
        <f t="shared" si="1"/>
        <v>0.43929689575899872</v>
      </c>
      <c r="U13" s="26">
        <f t="shared" si="1"/>
        <v>0.4301274516538211</v>
      </c>
      <c r="V13" s="26">
        <f t="shared" si="1"/>
        <v>0.42540035096014561</v>
      </c>
      <c r="W13" s="26">
        <f t="shared" si="1"/>
        <v>0.42066585775413468</v>
      </c>
      <c r="X13" s="26">
        <f t="shared" si="1"/>
        <v>0.41591780221766372</v>
      </c>
      <c r="Y13" s="26">
        <f t="shared" si="1"/>
        <v>0.41116157419040361</v>
      </c>
      <c r="Z13" s="26">
        <f t="shared" si="1"/>
        <v>0.40640422919623354</v>
      </c>
      <c r="AA13" s="26">
        <f t="shared" si="1"/>
        <v>0.40165255094847113</v>
      </c>
      <c r="AB13" s="26">
        <f t="shared" si="1"/>
        <v>0.39890685411018739</v>
      </c>
      <c r="AC13" s="26">
        <f t="shared" si="1"/>
        <v>0.3961081236217503</v>
      </c>
      <c r="AD13" s="26">
        <f t="shared" si="1"/>
        <v>0.3932381222120489</v>
      </c>
      <c r="AE13" s="26">
        <f t="shared" si="1"/>
        <v>0.39028804981921411</v>
      </c>
      <c r="AF13" s="26">
        <f t="shared" si="1"/>
        <v>0.3882234260356705</v>
      </c>
      <c r="AG13" s="26">
        <f t="shared" si="1"/>
        <v>0.38605092774357491</v>
      </c>
      <c r="AH13" s="26">
        <f t="shared" si="1"/>
        <v>0.38472715911234218</v>
      </c>
      <c r="AI13" s="26">
        <f t="shared" si="1"/>
        <v>0.38326942790646551</v>
      </c>
      <c r="AJ13" s="26">
        <f t="shared" si="1"/>
        <v>0.38166544535067698</v>
      </c>
      <c r="AK13" s="26">
        <f t="shared" si="1"/>
        <v>0.37989642601147655</v>
      </c>
      <c r="AL13" s="26">
        <f t="shared" si="1"/>
        <v>0.37793559060861831</v>
      </c>
      <c r="AM13" s="26">
        <f t="shared" si="1"/>
        <v>0.37574847734576622</v>
      </c>
      <c r="AN13" s="26">
        <f t="shared" si="1"/>
        <v>0.37329333679478899</v>
      </c>
      <c r="AO13" s="26">
        <f t="shared" si="1"/>
        <v>0.37052835304914994</v>
      </c>
    </row>
    <row r="14" spans="1:41">
      <c r="A14" s="114" t="s">
        <v>172</v>
      </c>
      <c r="B14" s="26">
        <f t="shared" ref="B14:AO14" si="2">IF(B9=1,B13,0)</f>
        <v>1</v>
      </c>
      <c r="C14" s="26">
        <f t="shared" si="2"/>
        <v>0.92993249999999994</v>
      </c>
      <c r="D14" s="26">
        <f t="shared" si="2"/>
        <v>0.87406541016374983</v>
      </c>
      <c r="E14" s="26">
        <f t="shared" si="2"/>
        <v>0.82151135331224423</v>
      </c>
      <c r="F14" s="26">
        <f t="shared" si="2"/>
        <v>0.7720986776775427</v>
      </c>
      <c r="G14" s="26">
        <f t="shared" si="2"/>
        <v>0.72564072814300717</v>
      </c>
      <c r="H14" s="26">
        <f t="shared" si="2"/>
        <v>0.68196187297353106</v>
      </c>
      <c r="I14" s="26">
        <f t="shared" si="2"/>
        <v>0.64089685683055686</v>
      </c>
      <c r="J14" s="26">
        <f t="shared" si="2"/>
        <v>0.60227288730523487</v>
      </c>
      <c r="K14" s="26">
        <f t="shared" si="2"/>
        <v>0.56595221856340527</v>
      </c>
      <c r="L14" s="26">
        <f t="shared" si="2"/>
        <v>0.54878264313273795</v>
      </c>
      <c r="M14" s="26">
        <f t="shared" si="2"/>
        <v>0.53212407160912212</v>
      </c>
      <c r="N14" s="26">
        <f t="shared" si="2"/>
        <v>0.51594962832849123</v>
      </c>
      <c r="O14" s="26">
        <f t="shared" si="2"/>
        <v>0.5002389621458887</v>
      </c>
      <c r="P14" s="26">
        <f t="shared" si="2"/>
        <v>0.48497742176926084</v>
      </c>
      <c r="Q14" s="26">
        <f t="shared" si="2"/>
        <v>0.47257582162848821</v>
      </c>
      <c r="R14" s="26">
        <f t="shared" si="2"/>
        <v>0.46045945013775541</v>
      </c>
      <c r="S14" s="26">
        <f t="shared" si="2"/>
        <v>0.44862057721526355</v>
      </c>
      <c r="T14" s="26">
        <f t="shared" si="2"/>
        <v>0.43929689575899872</v>
      </c>
      <c r="U14" s="26">
        <f t="shared" si="2"/>
        <v>0.4301274516538211</v>
      </c>
      <c r="V14" s="26">
        <f t="shared" si="2"/>
        <v>0.42540035096014561</v>
      </c>
      <c r="W14" s="26">
        <f t="shared" si="2"/>
        <v>0.42066585775413468</v>
      </c>
      <c r="X14" s="26">
        <f t="shared" si="2"/>
        <v>0.41591780221766372</v>
      </c>
      <c r="Y14" s="26">
        <f t="shared" si="2"/>
        <v>0.41116157419040361</v>
      </c>
      <c r="Z14" s="26">
        <f t="shared" si="2"/>
        <v>0.40640422919623354</v>
      </c>
      <c r="AA14" s="26">
        <f t="shared" si="2"/>
        <v>0.40165255094847113</v>
      </c>
      <c r="AB14" s="26">
        <f t="shared" si="2"/>
        <v>0.39890685411018739</v>
      </c>
      <c r="AC14" s="26">
        <f t="shared" si="2"/>
        <v>0.3961081236217503</v>
      </c>
      <c r="AD14" s="26">
        <f t="shared" si="2"/>
        <v>0.3932381222120489</v>
      </c>
      <c r="AE14" s="26">
        <f t="shared" si="2"/>
        <v>0.39028804981921411</v>
      </c>
      <c r="AF14" s="26">
        <f t="shared" si="2"/>
        <v>0.3882234260356705</v>
      </c>
      <c r="AG14" s="26">
        <f t="shared" si="2"/>
        <v>0</v>
      </c>
      <c r="AH14" s="26">
        <f t="shared" si="2"/>
        <v>0</v>
      </c>
      <c r="AI14" s="26">
        <f t="shared" si="2"/>
        <v>0</v>
      </c>
      <c r="AJ14" s="26">
        <f t="shared" si="2"/>
        <v>0</v>
      </c>
      <c r="AK14" s="26">
        <f t="shared" si="2"/>
        <v>0</v>
      </c>
      <c r="AL14" s="26">
        <f t="shared" si="2"/>
        <v>0</v>
      </c>
      <c r="AM14" s="26">
        <f t="shared" si="2"/>
        <v>0</v>
      </c>
      <c r="AN14" s="26">
        <f t="shared" si="2"/>
        <v>0</v>
      </c>
      <c r="AO14" s="26">
        <f t="shared" si="2"/>
        <v>0</v>
      </c>
    </row>
    <row r="15" spans="1:41">
      <c r="A15" s="2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</row>
    <row r="16" spans="1:41">
      <c r="A16" t="s">
        <v>44</v>
      </c>
      <c r="B16" s="13">
        <f>BasePricing!B35</f>
        <v>100000</v>
      </c>
      <c r="C16" s="13">
        <f>BasePricing!C35</f>
        <v>100000</v>
      </c>
      <c r="D16" s="13">
        <f>BasePricing!D35</f>
        <v>100000</v>
      </c>
      <c r="E16" s="13">
        <f>BasePricing!E35</f>
        <v>100000</v>
      </c>
      <c r="F16" s="13">
        <f>BasePricing!F35</f>
        <v>100000</v>
      </c>
      <c r="G16" s="13">
        <f>BasePricing!G35</f>
        <v>100000</v>
      </c>
      <c r="H16" s="13">
        <f>BasePricing!H35</f>
        <v>100000</v>
      </c>
      <c r="I16" s="13">
        <f>BasePricing!I35</f>
        <v>100000</v>
      </c>
      <c r="J16" s="13">
        <f>BasePricing!J35</f>
        <v>100000</v>
      </c>
      <c r="K16" s="13">
        <f>BasePricing!K35</f>
        <v>150000</v>
      </c>
      <c r="L16" s="13">
        <f>BasePricing!L35</f>
        <v>150000</v>
      </c>
      <c r="M16" s="13">
        <f>BasePricing!M35</f>
        <v>150000</v>
      </c>
      <c r="N16" s="13">
        <f>BasePricing!N35</f>
        <v>150000</v>
      </c>
      <c r="O16" s="13">
        <f>BasePricing!O35</f>
        <v>150000</v>
      </c>
      <c r="P16" s="13">
        <f>BasePricing!P35</f>
        <v>150000</v>
      </c>
      <c r="Q16" s="13">
        <f>BasePricing!Q35</f>
        <v>150000</v>
      </c>
      <c r="R16" s="13">
        <f>BasePricing!R35</f>
        <v>150000</v>
      </c>
      <c r="S16" s="13">
        <f>BasePricing!S35</f>
        <v>170000</v>
      </c>
      <c r="T16" s="13">
        <f>BasePricing!T35</f>
        <v>170000</v>
      </c>
      <c r="U16" s="13">
        <f>BasePricing!U35</f>
        <v>170000</v>
      </c>
      <c r="V16" s="13">
        <f>BasePricing!V35</f>
        <v>170000</v>
      </c>
      <c r="W16" s="13">
        <f>BasePricing!W35</f>
        <v>170000</v>
      </c>
      <c r="X16" s="13">
        <f>BasePricing!X35</f>
        <v>170000</v>
      </c>
      <c r="Y16" s="13">
        <f>BasePricing!Y35</f>
        <v>170000</v>
      </c>
      <c r="Z16" s="13">
        <f>BasePricing!Z35</f>
        <v>170000</v>
      </c>
      <c r="AA16" s="13">
        <f>BasePricing!AA35</f>
        <v>200000</v>
      </c>
      <c r="AB16" s="13">
        <f>BasePricing!AB35</f>
        <v>200000</v>
      </c>
      <c r="AC16" s="13">
        <f>BasePricing!AC35</f>
        <v>200000</v>
      </c>
      <c r="AD16" s="13">
        <f>BasePricing!AD35</f>
        <v>200000</v>
      </c>
      <c r="AE16" s="13">
        <f>BasePricing!AE35</f>
        <v>200000</v>
      </c>
      <c r="AF16" s="13">
        <f>BasePricing!AF35</f>
        <v>200000</v>
      </c>
      <c r="AG16" s="13">
        <f>BasePricing!AG35</f>
        <v>0</v>
      </c>
      <c r="AH16" s="13">
        <f>BasePricing!AH35</f>
        <v>0</v>
      </c>
      <c r="AI16" s="13">
        <f>BasePricing!AI35</f>
        <v>0</v>
      </c>
      <c r="AJ16" s="13">
        <f>BasePricing!AJ35</f>
        <v>0</v>
      </c>
      <c r="AK16" s="13">
        <f>BasePricing!AK35</f>
        <v>0</v>
      </c>
      <c r="AL16" s="13">
        <f>BasePricing!AL35</f>
        <v>0</v>
      </c>
      <c r="AM16" s="13">
        <f>BasePricing!AM35</f>
        <v>0</v>
      </c>
      <c r="AN16" s="13">
        <f>BasePricing!AN35</f>
        <v>0</v>
      </c>
      <c r="AO16" s="13">
        <f>BasePricing!AO35</f>
        <v>0</v>
      </c>
    </row>
    <row r="17" spans="1:41">
      <c r="A17" s="2" t="s">
        <v>27</v>
      </c>
      <c r="B17" s="13">
        <f t="shared" ref="B17:AO17" si="3">B16*B14</f>
        <v>100000</v>
      </c>
      <c r="C17" s="13">
        <f t="shared" si="3"/>
        <v>92993.25</v>
      </c>
      <c r="D17" s="13">
        <f t="shared" si="3"/>
        <v>87406.541016374977</v>
      </c>
      <c r="E17" s="13">
        <f t="shared" si="3"/>
        <v>82151.135331224417</v>
      </c>
      <c r="F17" s="13">
        <f t="shared" si="3"/>
        <v>77209.867767754273</v>
      </c>
      <c r="G17" s="13">
        <f t="shared" si="3"/>
        <v>72564.072814300715</v>
      </c>
      <c r="H17" s="13">
        <f t="shared" si="3"/>
        <v>68196.187297353099</v>
      </c>
      <c r="I17" s="13">
        <f t="shared" si="3"/>
        <v>64089.685683055686</v>
      </c>
      <c r="J17" s="13">
        <f t="shared" si="3"/>
        <v>60227.288730523491</v>
      </c>
      <c r="K17" s="13">
        <f t="shared" si="3"/>
        <v>84892.832784510785</v>
      </c>
      <c r="L17" s="13">
        <f t="shared" si="3"/>
        <v>82317.396469910687</v>
      </c>
      <c r="M17" s="13">
        <f t="shared" si="3"/>
        <v>79818.61074136832</v>
      </c>
      <c r="N17" s="13">
        <f t="shared" si="3"/>
        <v>77392.444249273685</v>
      </c>
      <c r="O17" s="13">
        <f t="shared" si="3"/>
        <v>75035.844321883298</v>
      </c>
      <c r="P17" s="13">
        <f t="shared" si="3"/>
        <v>72746.613265389125</v>
      </c>
      <c r="Q17" s="13">
        <f t="shared" si="3"/>
        <v>70886.373244273229</v>
      </c>
      <c r="R17" s="13">
        <f t="shared" si="3"/>
        <v>69068.917520663308</v>
      </c>
      <c r="S17" s="13">
        <f t="shared" si="3"/>
        <v>76265.498126594801</v>
      </c>
      <c r="T17" s="13">
        <f t="shared" si="3"/>
        <v>74680.472279029782</v>
      </c>
      <c r="U17" s="13">
        <f t="shared" si="3"/>
        <v>73121.666781149586</v>
      </c>
      <c r="V17" s="13">
        <f t="shared" si="3"/>
        <v>72318.059663224747</v>
      </c>
      <c r="W17" s="13">
        <f t="shared" si="3"/>
        <v>71513.19581820289</v>
      </c>
      <c r="X17" s="13">
        <f t="shared" si="3"/>
        <v>70706.02637700284</v>
      </c>
      <c r="Y17" s="13">
        <f t="shared" si="3"/>
        <v>69897.467612368608</v>
      </c>
      <c r="Z17" s="13">
        <f t="shared" si="3"/>
        <v>69088.718963359701</v>
      </c>
      <c r="AA17" s="13">
        <f t="shared" si="3"/>
        <v>80330.510189694221</v>
      </c>
      <c r="AB17" s="13">
        <f t="shared" si="3"/>
        <v>79781.370822037483</v>
      </c>
      <c r="AC17" s="13">
        <f t="shared" si="3"/>
        <v>79221.624724350055</v>
      </c>
      <c r="AD17" s="13">
        <f t="shared" si="3"/>
        <v>78647.624442409782</v>
      </c>
      <c r="AE17" s="13">
        <f t="shared" si="3"/>
        <v>78057.609963842828</v>
      </c>
      <c r="AF17" s="13">
        <f t="shared" si="3"/>
        <v>77644.685207134098</v>
      </c>
      <c r="AG17" s="13">
        <f t="shared" si="3"/>
        <v>0</v>
      </c>
      <c r="AH17" s="13">
        <f t="shared" si="3"/>
        <v>0</v>
      </c>
      <c r="AI17" s="13">
        <f t="shared" si="3"/>
        <v>0</v>
      </c>
      <c r="AJ17" s="13">
        <f t="shared" si="3"/>
        <v>0</v>
      </c>
      <c r="AK17" s="13">
        <f t="shared" si="3"/>
        <v>0</v>
      </c>
      <c r="AL17" s="13">
        <f t="shared" si="3"/>
        <v>0</v>
      </c>
      <c r="AM17" s="13">
        <f t="shared" si="3"/>
        <v>0</v>
      </c>
      <c r="AN17" s="13">
        <f t="shared" si="3"/>
        <v>0</v>
      </c>
      <c r="AO17" s="13">
        <f t="shared" si="3"/>
        <v>0</v>
      </c>
    </row>
    <row r="18" spans="1:41">
      <c r="A18" s="114" t="s">
        <v>232</v>
      </c>
      <c r="B18" s="13">
        <f t="shared" ref="B18:AO18" si="4">B17*B11</f>
        <v>6.75</v>
      </c>
      <c r="C18" s="13">
        <f t="shared" si="4"/>
        <v>7.1139836250000013</v>
      </c>
      <c r="D18" s="13">
        <f t="shared" si="4"/>
        <v>11.01322416806325</v>
      </c>
      <c r="E18" s="13">
        <f t="shared" si="4"/>
        <v>12.199443596686828</v>
      </c>
      <c r="F18" s="13">
        <f t="shared" si="4"/>
        <v>13.202887388285982</v>
      </c>
      <c r="G18" s="13">
        <f t="shared" si="4"/>
        <v>14.041148089567189</v>
      </c>
      <c r="H18" s="13">
        <f t="shared" si="4"/>
        <v>14.730376456228269</v>
      </c>
      <c r="I18" s="13">
        <f t="shared" si="4"/>
        <v>17.015811548851286</v>
      </c>
      <c r="J18" s="13">
        <f t="shared" si="4"/>
        <v>18.429550351540193</v>
      </c>
      <c r="K18" s="13">
        <f t="shared" si="4"/>
        <v>28.651331064772393</v>
      </c>
      <c r="L18" s="13">
        <f t="shared" si="4"/>
        <v>29.263834445053252</v>
      </c>
      <c r="M18" s="13">
        <f t="shared" si="4"/>
        <v>31.608169853581856</v>
      </c>
      <c r="N18" s="13">
        <f t="shared" si="4"/>
        <v>34.826599912173158</v>
      </c>
      <c r="O18" s="13">
        <f t="shared" si="4"/>
        <v>38.155726837677655</v>
      </c>
      <c r="P18" s="13">
        <f t="shared" si="4"/>
        <v>41.574689481169884</v>
      </c>
      <c r="Q18" s="13">
        <f t="shared" si="4"/>
        <v>45.296392503090594</v>
      </c>
      <c r="R18" s="13">
        <f t="shared" si="4"/>
        <v>49.108000357191614</v>
      </c>
      <c r="S18" s="13">
        <f t="shared" si="4"/>
        <v>59.715885033123733</v>
      </c>
      <c r="T18" s="13">
        <f t="shared" si="4"/>
        <v>65.196052299592992</v>
      </c>
      <c r="U18" s="13">
        <f t="shared" si="4"/>
        <v>72.39045011333809</v>
      </c>
      <c r="V18" s="13">
        <f t="shared" si="4"/>
        <v>81.683248389612345</v>
      </c>
      <c r="W18" s="13">
        <f t="shared" si="4"/>
        <v>92.037483018027118</v>
      </c>
      <c r="X18" s="13">
        <f t="shared" si="4"/>
        <v>101.49850086418758</v>
      </c>
      <c r="Y18" s="13">
        <f t="shared" si="4"/>
        <v>109.77397288522492</v>
      </c>
      <c r="Z18" s="13">
        <f t="shared" si="4"/>
        <v>116.89811248600461</v>
      </c>
      <c r="AA18" s="13">
        <f t="shared" si="4"/>
        <v>147.48681670827861</v>
      </c>
      <c r="AB18" s="13">
        <f t="shared" si="4"/>
        <v>160.83924357722759</v>
      </c>
      <c r="AC18" s="13">
        <f t="shared" si="4"/>
        <v>177.89215831852806</v>
      </c>
      <c r="AD18" s="13">
        <f t="shared" si="4"/>
        <v>196.77635635490927</v>
      </c>
      <c r="AE18" s="13">
        <f t="shared" si="4"/>
        <v>217.7807317991215</v>
      </c>
      <c r="AF18" s="13">
        <f t="shared" si="4"/>
        <v>240.3879454012872</v>
      </c>
      <c r="AG18" s="13">
        <f t="shared" si="4"/>
        <v>0</v>
      </c>
      <c r="AH18" s="13">
        <f t="shared" si="4"/>
        <v>0</v>
      </c>
      <c r="AI18" s="13">
        <f t="shared" si="4"/>
        <v>0</v>
      </c>
      <c r="AJ18" s="13">
        <f t="shared" si="4"/>
        <v>0</v>
      </c>
      <c r="AK18" s="13">
        <f t="shared" si="4"/>
        <v>0</v>
      </c>
      <c r="AL18" s="13">
        <f t="shared" si="4"/>
        <v>0</v>
      </c>
      <c r="AM18" s="13">
        <f t="shared" si="4"/>
        <v>0</v>
      </c>
      <c r="AN18" s="13">
        <f t="shared" si="4"/>
        <v>0</v>
      </c>
      <c r="AO18" s="13">
        <f t="shared" si="4"/>
        <v>0</v>
      </c>
    </row>
    <row r="19" spans="1:41">
      <c r="A19" s="114" t="s">
        <v>231</v>
      </c>
      <c r="B19" s="13">
        <f t="shared" ref="B19:AO19" si="5">$B$1*B14</f>
        <v>445.33670789166644</v>
      </c>
      <c r="C19" s="13">
        <f t="shared" si="5"/>
        <v>414.13307811146706</v>
      </c>
      <c r="D19" s="13">
        <f t="shared" si="5"/>
        <v>389.25341224430349</v>
      </c>
      <c r="E19" s="13">
        <f t="shared" si="5"/>
        <v>365.84916157970247</v>
      </c>
      <c r="F19" s="13">
        <f t="shared" si="5"/>
        <v>343.84388328442577</v>
      </c>
      <c r="G19" s="13">
        <f t="shared" si="5"/>
        <v>323.15445298331855</v>
      </c>
      <c r="H19" s="13">
        <f t="shared" si="5"/>
        <v>303.70265541766713</v>
      </c>
      <c r="I19" s="13">
        <f t="shared" si="5"/>
        <v>285.41489631903687</v>
      </c>
      <c r="J19" s="13">
        <f t="shared" si="5"/>
        <v>268.21422488492192</v>
      </c>
      <c r="K19" s="13">
        <f t="shared" si="5"/>
        <v>252.03929783901177</v>
      </c>
      <c r="L19" s="13">
        <f t="shared" si="5"/>
        <v>244.39305564082073</v>
      </c>
      <c r="M19" s="13">
        <f t="shared" si="5"/>
        <v>236.9743822403158</v>
      </c>
      <c r="N19" s="13">
        <f t="shared" si="5"/>
        <v>229.77130891773916</v>
      </c>
      <c r="O19" s="13">
        <f t="shared" si="5"/>
        <v>222.77477256119403</v>
      </c>
      <c r="P19" s="13">
        <f t="shared" si="5"/>
        <v>215.97824841251082</v>
      </c>
      <c r="Q19" s="13">
        <f t="shared" si="5"/>
        <v>210.45536063323033</v>
      </c>
      <c r="R19" s="13">
        <f t="shared" si="5"/>
        <v>205.05949564195492</v>
      </c>
      <c r="S19" s="13">
        <f t="shared" si="5"/>
        <v>199.78721094950461</v>
      </c>
      <c r="T19" s="13">
        <f t="shared" si="5"/>
        <v>195.63503334434105</v>
      </c>
      <c r="U19" s="13">
        <f t="shared" si="5"/>
        <v>191.55154329334459</v>
      </c>
      <c r="V19" s="13">
        <f t="shared" si="5"/>
        <v>189.44639183255074</v>
      </c>
      <c r="W19" s="13">
        <f t="shared" si="5"/>
        <v>187.33794821465037</v>
      </c>
      <c r="X19" s="13">
        <f t="shared" si="5"/>
        <v>185.22346479315161</v>
      </c>
      <c r="Y19" s="13">
        <f t="shared" si="5"/>
        <v>183.10534186150952</v>
      </c>
      <c r="Z19" s="13">
        <f t="shared" si="5"/>
        <v>180.98672150350092</v>
      </c>
      <c r="AA19" s="13">
        <f t="shared" si="5"/>
        <v>178.87062475568194</v>
      </c>
      <c r="AB19" s="13">
        <f t="shared" si="5"/>
        <v>177.64786516485213</v>
      </c>
      <c r="AC19" s="13">
        <f t="shared" si="5"/>
        <v>176.40148774285552</v>
      </c>
      <c r="AD19" s="13">
        <f t="shared" si="5"/>
        <v>175.12337076341464</v>
      </c>
      <c r="AE19" s="13">
        <f t="shared" si="5"/>
        <v>173.80959523594751</v>
      </c>
      <c r="AF19" s="13">
        <f t="shared" si="5"/>
        <v>172.89014247714937</v>
      </c>
      <c r="AG19" s="13">
        <f t="shared" si="5"/>
        <v>0</v>
      </c>
      <c r="AH19" s="13">
        <f t="shared" si="5"/>
        <v>0</v>
      </c>
      <c r="AI19" s="13">
        <f t="shared" si="5"/>
        <v>0</v>
      </c>
      <c r="AJ19" s="13">
        <f t="shared" si="5"/>
        <v>0</v>
      </c>
      <c r="AK19" s="13">
        <f t="shared" si="5"/>
        <v>0</v>
      </c>
      <c r="AL19" s="13">
        <f t="shared" si="5"/>
        <v>0</v>
      </c>
      <c r="AM19" s="13">
        <f t="shared" si="5"/>
        <v>0</v>
      </c>
      <c r="AN19" s="13">
        <f t="shared" si="5"/>
        <v>0</v>
      </c>
      <c r="AO19" s="13">
        <f t="shared" si="5"/>
        <v>0</v>
      </c>
    </row>
    <row r="20" spans="1:41">
      <c r="A20" s="2" t="s">
        <v>28</v>
      </c>
      <c r="B20" s="13">
        <f>Assms!C34+Assms!C35</f>
        <v>450</v>
      </c>
      <c r="C20" s="13">
        <f>Assms!C35*C10*C14</f>
        <v>145.06947</v>
      </c>
      <c r="D20" s="13">
        <f>Assms!C35*D10*D14</f>
        <v>141.80837214496677</v>
      </c>
      <c r="E20" s="13">
        <f>Assms!C35*E10*E14</f>
        <v>138.61328203983365</v>
      </c>
      <c r="F20" s="13">
        <f>Assms!C35*F10*F14</f>
        <v>135.48693708686315</v>
      </c>
      <c r="G20" s="13">
        <f>Assms!C35*G10*G14</f>
        <v>132.42793469922589</v>
      </c>
      <c r="H20" s="13">
        <f>Assms!C35*H10*H14</f>
        <v>129.43489916438435</v>
      </c>
      <c r="I20" s="13">
        <f>Assms!C35*I10*I14</f>
        <v>126.50648116735387</v>
      </c>
      <c r="J20" s="13">
        <f>Assms!C35*J10*J14</f>
        <v>123.63780501962519</v>
      </c>
      <c r="K20" s="13">
        <f>Assms!C35*K10*K14</f>
        <v>120.82897169211614</v>
      </c>
      <c r="L20" s="13">
        <f>Assms!C35*L10*L14</f>
        <v>121.84985567394281</v>
      </c>
      <c r="M20" s="13">
        <f>Assms!C35*M10*M14</f>
        <v>122.87708407523375</v>
      </c>
      <c r="N20" s="13">
        <f>Assms!C35*N10*N14</f>
        <v>123.90779671679026</v>
      </c>
      <c r="O20" s="13">
        <f>Assms!C35*O10*O14</f>
        <v>124.94019647903458</v>
      </c>
      <c r="P20" s="13">
        <f>Assms!C35*P10*P14</f>
        <v>125.9735968345441</v>
      </c>
      <c r="Q20" s="13">
        <f>Assms!C35*Q10*Q14</f>
        <v>127.66235352321316</v>
      </c>
      <c r="R20" s="13">
        <f>Assms!C35*R10*R14</f>
        <v>129.36478717888073</v>
      </c>
      <c r="S20" s="13">
        <f>Assms!C35*S10*S14</f>
        <v>131.08023670115352</v>
      </c>
      <c r="T20" s="13">
        <f>Assms!C35*T10*T14</f>
        <v>133.49023598746518</v>
      </c>
      <c r="U20" s="13">
        <f>Assms!C35*U10*U14</f>
        <v>135.93205006336677</v>
      </c>
      <c r="V20" s="13">
        <f>Assms!C35*V10*V14</f>
        <v>139.81568310649718</v>
      </c>
      <c r="W20" s="13">
        <f>Assms!C35*W10*W14</f>
        <v>143.78998863981798</v>
      </c>
      <c r="X20" s="13">
        <f>Assms!C35*X10*X14</f>
        <v>147.85371227956193</v>
      </c>
      <c r="Y20" s="13">
        <f>Assms!C35*Y10*Y14</f>
        <v>152.00944839890059</v>
      </c>
      <c r="Z20" s="13">
        <f>Assms!C35*Z10*Z14</f>
        <v>156.26064799924916</v>
      </c>
      <c r="AA20" s="13">
        <f>Assms!C35*AA10*AA14</f>
        <v>160.61099444295562</v>
      </c>
      <c r="AB20" s="13">
        <f>Assms!C35*AB10*AB14</f>
        <v>165.8935799923413</v>
      </c>
      <c r="AC20" s="13">
        <f>Assms!C35*AC10*AC14</f>
        <v>171.31885746051964</v>
      </c>
      <c r="AD20" s="13">
        <f>Assms!C35*AD10*AD14</f>
        <v>176.88066934594104</v>
      </c>
      <c r="AE20" s="13">
        <f>Assms!C35*AE10*AE14</f>
        <v>182.57585898708811</v>
      </c>
      <c r="AF20" s="13">
        <f>Assms!C35*AF10*AF14</f>
        <v>188.8744340007683</v>
      </c>
      <c r="AG20" s="13">
        <f>Assms!C35*AG10*AG14</f>
        <v>0</v>
      </c>
      <c r="AH20" s="13">
        <f>Assms!C35*AH10*AH14</f>
        <v>0</v>
      </c>
      <c r="AI20" s="13">
        <f>Assms!C35*AI10*AI14</f>
        <v>0</v>
      </c>
      <c r="AJ20" s="13">
        <f>Assms!C35*AJ10*AJ14</f>
        <v>0</v>
      </c>
      <c r="AK20" s="13">
        <f>Assms!C35*AK10*AK14</f>
        <v>0</v>
      </c>
      <c r="AL20" s="13">
        <f>Assms!C35*AL10*AL14</f>
        <v>0</v>
      </c>
      <c r="AM20" s="13">
        <f>Assms!C35*AM10*AM14</f>
        <v>0</v>
      </c>
      <c r="AN20" s="13">
        <f>Assms!C35*AN10*AN14</f>
        <v>0</v>
      </c>
      <c r="AO20" s="13">
        <f>Assms!C35*AO10*AO14</f>
        <v>0</v>
      </c>
    </row>
    <row r="21" spans="1:41">
      <c r="A21" s="102"/>
      <c r="B21" s="169"/>
      <c r="C21" s="169"/>
      <c r="D21" s="169"/>
      <c r="E21" s="169"/>
      <c r="F21" s="169"/>
      <c r="G21" s="169"/>
      <c r="H21" s="169"/>
      <c r="I21" s="169"/>
      <c r="J21" s="169"/>
      <c r="K21" s="169"/>
      <c r="L21" s="169"/>
      <c r="M21" s="169"/>
      <c r="N21" s="169"/>
      <c r="O21" s="169"/>
      <c r="P21" s="169"/>
      <c r="Q21" s="169"/>
      <c r="R21" s="169"/>
      <c r="S21" s="169"/>
      <c r="T21" s="169"/>
      <c r="U21" s="169"/>
      <c r="V21" s="169"/>
      <c r="W21" s="169"/>
      <c r="X21" s="169"/>
      <c r="Y21" s="169"/>
      <c r="Z21" s="169"/>
      <c r="AA21" s="169"/>
      <c r="AB21" s="169"/>
      <c r="AC21" s="169"/>
      <c r="AD21" s="169"/>
      <c r="AE21" s="169"/>
      <c r="AF21" s="169"/>
      <c r="AG21" s="169"/>
      <c r="AH21" s="169"/>
      <c r="AI21" s="169"/>
      <c r="AJ21" s="169"/>
      <c r="AK21" s="169"/>
      <c r="AL21" s="169"/>
      <c r="AM21" s="169"/>
      <c r="AN21" s="169"/>
      <c r="AO21" s="169"/>
    </row>
    <row r="22" spans="1:41">
      <c r="A22" s="6" t="s">
        <v>39</v>
      </c>
      <c r="F22" s="195" t="s">
        <v>256</v>
      </c>
    </row>
    <row r="23" spans="1:41">
      <c r="D23" s="42" t="s">
        <v>64</v>
      </c>
      <c r="F23" s="97">
        <f>B1</f>
        <v>445.33670789166644</v>
      </c>
    </row>
    <row r="24" spans="1:41">
      <c r="A24" s="20" t="s">
        <v>40</v>
      </c>
      <c r="B24" s="12">
        <v>0.03</v>
      </c>
      <c r="D24" s="42" t="s">
        <v>330</v>
      </c>
      <c r="F24" s="13">
        <f>SUM(B40:AO40)</f>
        <v>5682.0030781769028</v>
      </c>
    </row>
    <row r="25" spans="1:41">
      <c r="A25" s="20" t="s">
        <v>41</v>
      </c>
      <c r="B25" s="13">
        <f>B16*2.5/1000</f>
        <v>250</v>
      </c>
      <c r="D25" s="42" t="s">
        <v>255</v>
      </c>
      <c r="F25" s="16">
        <f>NPV(B24,B41:AO41)</f>
        <v>1440.8567782270152</v>
      </c>
    </row>
    <row r="26" spans="1:41">
      <c r="A26" s="2" t="s">
        <v>175</v>
      </c>
      <c r="B26" s="94">
        <f>Assms!C38</f>
        <v>0.06</v>
      </c>
      <c r="D26" s="42" t="s">
        <v>55</v>
      </c>
      <c r="F26" s="178">
        <f>((F25+B25))/F24</f>
        <v>0.29758110915517744</v>
      </c>
    </row>
    <row r="27" spans="1:41">
      <c r="B27" s="20"/>
      <c r="C27" s="12"/>
      <c r="F27" s="41"/>
      <c r="G27" s="42"/>
    </row>
    <row r="28" spans="1:41">
      <c r="A28" s="20" t="s">
        <v>47</v>
      </c>
      <c r="B28" s="203">
        <v>1</v>
      </c>
      <c r="C28" s="203">
        <v>2</v>
      </c>
      <c r="D28" s="203">
        <v>3</v>
      </c>
      <c r="E28" s="203">
        <v>4</v>
      </c>
      <c r="F28" s="203">
        <v>5</v>
      </c>
      <c r="G28" s="203">
        <v>6</v>
      </c>
      <c r="H28" s="203">
        <v>7</v>
      </c>
      <c r="I28" s="203">
        <v>8</v>
      </c>
      <c r="J28" s="203">
        <v>9</v>
      </c>
      <c r="K28" s="203">
        <v>10</v>
      </c>
      <c r="L28" s="203">
        <v>11</v>
      </c>
      <c r="M28" s="203">
        <v>12</v>
      </c>
      <c r="N28" s="203">
        <v>13</v>
      </c>
      <c r="O28" s="203">
        <v>14</v>
      </c>
      <c r="P28" s="203">
        <v>15</v>
      </c>
      <c r="Q28" s="203">
        <v>16</v>
      </c>
      <c r="R28" s="203">
        <v>17</v>
      </c>
      <c r="S28" s="203">
        <v>18</v>
      </c>
      <c r="T28" s="203">
        <v>19</v>
      </c>
      <c r="U28" s="203">
        <v>20</v>
      </c>
      <c r="V28" s="203">
        <v>21</v>
      </c>
      <c r="W28" s="203">
        <v>22</v>
      </c>
      <c r="X28" s="203">
        <v>23</v>
      </c>
      <c r="Y28" s="203">
        <v>24</v>
      </c>
      <c r="Z28" s="203">
        <v>25</v>
      </c>
      <c r="AA28" s="203">
        <v>26</v>
      </c>
      <c r="AB28" s="109">
        <v>27</v>
      </c>
      <c r="AC28" s="109">
        <v>28</v>
      </c>
      <c r="AD28" s="109">
        <v>29</v>
      </c>
      <c r="AE28" s="109">
        <v>30</v>
      </c>
      <c r="AF28" s="109">
        <v>31</v>
      </c>
      <c r="AG28" s="109">
        <v>32</v>
      </c>
      <c r="AH28" s="109">
        <v>33</v>
      </c>
      <c r="AI28" s="109">
        <v>34</v>
      </c>
      <c r="AJ28" s="109">
        <v>35</v>
      </c>
      <c r="AK28" s="109">
        <v>36</v>
      </c>
      <c r="AL28" s="109">
        <v>37</v>
      </c>
      <c r="AM28" s="109">
        <v>38</v>
      </c>
      <c r="AN28" s="109">
        <v>39</v>
      </c>
      <c r="AO28" s="109">
        <v>40</v>
      </c>
    </row>
    <row r="29" spans="1:41">
      <c r="A29" s="20" t="s">
        <v>48</v>
      </c>
      <c r="B29" s="203">
        <f>QxRates!D1</f>
        <v>35</v>
      </c>
      <c r="C29" s="203">
        <f t="shared" ref="C29:AO29" si="6">B29+1</f>
        <v>36</v>
      </c>
      <c r="D29" s="203">
        <f t="shared" si="6"/>
        <v>37</v>
      </c>
      <c r="E29" s="203">
        <f t="shared" si="6"/>
        <v>38</v>
      </c>
      <c r="F29" s="203">
        <f t="shared" si="6"/>
        <v>39</v>
      </c>
      <c r="G29" s="203">
        <f t="shared" si="6"/>
        <v>40</v>
      </c>
      <c r="H29" s="203">
        <f t="shared" si="6"/>
        <v>41</v>
      </c>
      <c r="I29" s="203">
        <f t="shared" si="6"/>
        <v>42</v>
      </c>
      <c r="J29" s="203">
        <f t="shared" si="6"/>
        <v>43</v>
      </c>
      <c r="K29" s="203">
        <f t="shared" si="6"/>
        <v>44</v>
      </c>
      <c r="L29" s="203">
        <f t="shared" si="6"/>
        <v>45</v>
      </c>
      <c r="M29" s="203">
        <f t="shared" si="6"/>
        <v>46</v>
      </c>
      <c r="N29" s="203">
        <f t="shared" si="6"/>
        <v>47</v>
      </c>
      <c r="O29" s="203">
        <f t="shared" si="6"/>
        <v>48</v>
      </c>
      <c r="P29" s="203">
        <f t="shared" si="6"/>
        <v>49</v>
      </c>
      <c r="Q29" s="203">
        <f t="shared" si="6"/>
        <v>50</v>
      </c>
      <c r="R29" s="203">
        <f t="shared" si="6"/>
        <v>51</v>
      </c>
      <c r="S29" s="203">
        <f t="shared" si="6"/>
        <v>52</v>
      </c>
      <c r="T29" s="203">
        <f t="shared" si="6"/>
        <v>53</v>
      </c>
      <c r="U29" s="203">
        <f t="shared" si="6"/>
        <v>54</v>
      </c>
      <c r="V29" s="203">
        <f t="shared" si="6"/>
        <v>55</v>
      </c>
      <c r="W29" s="203">
        <f t="shared" si="6"/>
        <v>56</v>
      </c>
      <c r="X29" s="203">
        <f t="shared" si="6"/>
        <v>57</v>
      </c>
      <c r="Y29" s="203">
        <f t="shared" si="6"/>
        <v>58</v>
      </c>
      <c r="Z29" s="203">
        <f t="shared" si="6"/>
        <v>59</v>
      </c>
      <c r="AA29" s="203">
        <f t="shared" si="6"/>
        <v>60</v>
      </c>
      <c r="AB29" s="203">
        <f t="shared" si="6"/>
        <v>61</v>
      </c>
      <c r="AC29" s="203">
        <f t="shared" si="6"/>
        <v>62</v>
      </c>
      <c r="AD29" s="203">
        <f t="shared" si="6"/>
        <v>63</v>
      </c>
      <c r="AE29" s="203">
        <f t="shared" si="6"/>
        <v>64</v>
      </c>
      <c r="AF29" s="203">
        <f t="shared" si="6"/>
        <v>65</v>
      </c>
      <c r="AG29" s="203">
        <f t="shared" si="6"/>
        <v>66</v>
      </c>
      <c r="AH29" s="203">
        <f t="shared" si="6"/>
        <v>67</v>
      </c>
      <c r="AI29" s="203">
        <f t="shared" si="6"/>
        <v>68</v>
      </c>
      <c r="AJ29" s="203">
        <f t="shared" si="6"/>
        <v>69</v>
      </c>
      <c r="AK29" s="203">
        <f t="shared" si="6"/>
        <v>70</v>
      </c>
      <c r="AL29" s="203">
        <f t="shared" si="6"/>
        <v>71</v>
      </c>
      <c r="AM29" s="203">
        <f t="shared" si="6"/>
        <v>72</v>
      </c>
      <c r="AN29" s="203">
        <f t="shared" si="6"/>
        <v>73</v>
      </c>
      <c r="AO29" s="203">
        <f t="shared" si="6"/>
        <v>74</v>
      </c>
    </row>
    <row r="30" spans="1:41">
      <c r="A30" s="20" t="s">
        <v>49</v>
      </c>
      <c r="B30" s="12">
        <v>0</v>
      </c>
      <c r="C30" s="12">
        <v>0.9</v>
      </c>
      <c r="D30" s="12">
        <v>0.9</v>
      </c>
      <c r="E30" s="12">
        <v>0.9</v>
      </c>
      <c r="F30" s="12">
        <v>0.9</v>
      </c>
      <c r="G30" s="12">
        <v>1</v>
      </c>
      <c r="H30" s="12">
        <v>1</v>
      </c>
      <c r="I30" s="12">
        <v>1</v>
      </c>
      <c r="J30" s="12">
        <v>1</v>
      </c>
      <c r="K30" s="12">
        <v>1</v>
      </c>
      <c r="L30" s="12">
        <v>1</v>
      </c>
      <c r="M30" s="12">
        <v>1</v>
      </c>
      <c r="N30" s="12">
        <v>1</v>
      </c>
      <c r="O30" s="12">
        <v>1</v>
      </c>
      <c r="P30" s="12">
        <v>1</v>
      </c>
      <c r="Q30" s="12">
        <v>1</v>
      </c>
      <c r="R30" s="12">
        <v>1</v>
      </c>
      <c r="S30" s="12">
        <v>1</v>
      </c>
      <c r="T30" s="12">
        <v>1</v>
      </c>
      <c r="U30" s="12">
        <v>1</v>
      </c>
      <c r="V30" s="12">
        <v>1</v>
      </c>
      <c r="W30" s="12">
        <v>1</v>
      </c>
      <c r="X30" s="12">
        <v>1</v>
      </c>
      <c r="Y30" s="12">
        <v>1</v>
      </c>
      <c r="Z30" s="12">
        <v>1</v>
      </c>
      <c r="AA30" s="12">
        <v>1</v>
      </c>
      <c r="AB30" s="12">
        <v>1</v>
      </c>
      <c r="AC30" s="12">
        <v>1</v>
      </c>
      <c r="AD30" s="12">
        <v>1</v>
      </c>
      <c r="AE30" s="12">
        <v>1</v>
      </c>
      <c r="AF30" s="12">
        <v>1</v>
      </c>
      <c r="AG30" s="12">
        <v>1</v>
      </c>
      <c r="AH30" s="12">
        <v>1</v>
      </c>
      <c r="AI30" s="12">
        <v>1</v>
      </c>
      <c r="AJ30" s="12">
        <v>1</v>
      </c>
      <c r="AK30" s="12">
        <v>1</v>
      </c>
      <c r="AL30" s="12">
        <v>1</v>
      </c>
      <c r="AM30" s="12">
        <v>1</v>
      </c>
      <c r="AN30" s="12">
        <v>1</v>
      </c>
      <c r="AO30" s="12">
        <v>1</v>
      </c>
    </row>
    <row r="31" spans="1:41">
      <c r="A31" s="20" t="s">
        <v>50</v>
      </c>
      <c r="B31" s="45">
        <f>BasePricing!B33</f>
        <v>1</v>
      </c>
      <c r="C31" s="45">
        <f>BasePricing!C33</f>
        <v>1</v>
      </c>
      <c r="D31" s="45">
        <f>BasePricing!D33</f>
        <v>1</v>
      </c>
      <c r="E31" s="45">
        <f>BasePricing!E33</f>
        <v>1</v>
      </c>
      <c r="F31" s="45">
        <f>BasePricing!F33</f>
        <v>1</v>
      </c>
      <c r="G31" s="45">
        <f>BasePricing!G33</f>
        <v>1</v>
      </c>
      <c r="H31" s="45">
        <f>BasePricing!H33</f>
        <v>1</v>
      </c>
      <c r="I31" s="45">
        <f>BasePricing!I33</f>
        <v>1</v>
      </c>
      <c r="J31" s="45">
        <f>BasePricing!J33</f>
        <v>1</v>
      </c>
      <c r="K31" s="45">
        <f>BasePricing!K33</f>
        <v>1</v>
      </c>
      <c r="L31" s="45">
        <f>BasePricing!L33</f>
        <v>1</v>
      </c>
      <c r="M31" s="45">
        <f>BasePricing!M33</f>
        <v>1</v>
      </c>
      <c r="N31" s="45">
        <f>BasePricing!N33</f>
        <v>1</v>
      </c>
      <c r="O31" s="45">
        <f>BasePricing!O33</f>
        <v>1</v>
      </c>
      <c r="P31" s="45">
        <f>BasePricing!P33</f>
        <v>1</v>
      </c>
      <c r="Q31" s="45">
        <f>BasePricing!Q33</f>
        <v>1</v>
      </c>
      <c r="R31" s="45">
        <f>BasePricing!R33</f>
        <v>1</v>
      </c>
      <c r="S31" s="45">
        <f>BasePricing!S33</f>
        <v>1</v>
      </c>
      <c r="T31" s="45">
        <f>BasePricing!T33</f>
        <v>1</v>
      </c>
      <c r="U31" s="45">
        <f>BasePricing!U33</f>
        <v>1</v>
      </c>
      <c r="V31" s="45">
        <f>BasePricing!V33</f>
        <v>1</v>
      </c>
      <c r="W31" s="45">
        <f>BasePricing!W33</f>
        <v>1</v>
      </c>
      <c r="X31" s="45">
        <f>BasePricing!X33</f>
        <v>1</v>
      </c>
      <c r="Y31" s="45">
        <f>BasePricing!Y33</f>
        <v>1</v>
      </c>
      <c r="Z31" s="45">
        <f>BasePricing!Z33</f>
        <v>1</v>
      </c>
      <c r="AA31" s="45">
        <f>BasePricing!AA33</f>
        <v>1</v>
      </c>
      <c r="AB31" s="45">
        <f>BasePricing!AB33</f>
        <v>1</v>
      </c>
      <c r="AC31" s="45">
        <f>BasePricing!AC33</f>
        <v>1</v>
      </c>
      <c r="AD31" s="45">
        <f>BasePricing!AD33</f>
        <v>1</v>
      </c>
      <c r="AE31" s="45">
        <f>BasePricing!AE33</f>
        <v>1</v>
      </c>
      <c r="AF31" s="45">
        <f>BasePricing!AF33</f>
        <v>1</v>
      </c>
      <c r="AG31" s="45">
        <f>BasePricing!AG33</f>
        <v>0</v>
      </c>
      <c r="AH31" s="45">
        <f>BasePricing!AH33</f>
        <v>0</v>
      </c>
      <c r="AI31" s="45">
        <f>BasePricing!AI33</f>
        <v>0</v>
      </c>
      <c r="AJ31" s="45">
        <f>BasePricing!AJ33</f>
        <v>0</v>
      </c>
      <c r="AK31" s="45">
        <f>BasePricing!AK33</f>
        <v>0</v>
      </c>
      <c r="AL31" s="45">
        <f>BasePricing!AL33</f>
        <v>0</v>
      </c>
      <c r="AM31" s="45">
        <f>BasePricing!AM33</f>
        <v>0</v>
      </c>
      <c r="AN31" s="45">
        <f>BasePricing!AN33</f>
        <v>0</v>
      </c>
      <c r="AO31" s="45">
        <f>BasePricing!AO33</f>
        <v>0</v>
      </c>
    </row>
    <row r="32" spans="1:41">
      <c r="A32" s="20" t="s">
        <v>51</v>
      </c>
      <c r="B32" s="34">
        <f>QxRates!C26</f>
        <v>1.3000000000000002E-4</v>
      </c>
      <c r="C32" s="34">
        <f>QxRates!D26</f>
        <v>1.6000000000000001E-4</v>
      </c>
      <c r="D32" s="34">
        <f>QxRates!E26</f>
        <v>2.5000000000000001E-4</v>
      </c>
      <c r="E32" s="34">
        <f>QxRates!F26</f>
        <v>2.9E-4</v>
      </c>
      <c r="F32" s="34">
        <f>QxRates!G26</f>
        <v>3.4000000000000002E-4</v>
      </c>
      <c r="G32" s="34">
        <f>QxRates!H26</f>
        <v>3.8000000000000002E-4</v>
      </c>
      <c r="H32" s="34">
        <f>QxRates!I26</f>
        <v>4.2999999999999999E-4</v>
      </c>
      <c r="I32" s="34">
        <f>QxRates!J26</f>
        <v>5.2999999999999998E-4</v>
      </c>
      <c r="J32" s="34">
        <f>QxRates!K26</f>
        <v>5.9999999999999995E-4</v>
      </c>
      <c r="K32" s="34">
        <f>QxRates!L26</f>
        <v>6.6E-4</v>
      </c>
      <c r="L32" s="34">
        <f>QxRates!M26</f>
        <v>6.9999999999999999E-4</v>
      </c>
      <c r="M32" s="34">
        <f>QxRates!N26</f>
        <v>7.7999999999999999E-4</v>
      </c>
      <c r="N32" s="34">
        <f>QxRates!O26</f>
        <v>8.8000000000000003E-4</v>
      </c>
      <c r="O32" s="34">
        <f>QxRates!P26</f>
        <v>1E-3</v>
      </c>
      <c r="P32" s="34">
        <f>QxRates!Q26</f>
        <v>1.1200000000000001E-3</v>
      </c>
      <c r="Q32" s="34">
        <f>QxRates!R26</f>
        <v>1.2600000000000001E-3</v>
      </c>
      <c r="R32" s="34">
        <f>QxRates!S26</f>
        <v>1.4E-3</v>
      </c>
      <c r="S32" s="34">
        <f>QxRates!T26</f>
        <v>1.5400000000000001E-3</v>
      </c>
      <c r="T32" s="34">
        <f>QxRates!U26</f>
        <v>1.73E-3</v>
      </c>
      <c r="U32" s="34">
        <f>QxRates!V26</f>
        <v>1.9599999999999999E-3</v>
      </c>
      <c r="V32" s="34">
        <f>QxRates!W26</f>
        <v>2.2499999999999998E-3</v>
      </c>
      <c r="W32" s="34">
        <f>QxRates!X26</f>
        <v>2.5699999999999998E-3</v>
      </c>
      <c r="X32" s="34">
        <f>QxRates!Y26</f>
        <v>2.8700000000000002E-3</v>
      </c>
      <c r="Y32" s="34">
        <f>QxRates!Z26</f>
        <v>3.15E-3</v>
      </c>
      <c r="Z32" s="34">
        <f>QxRates!AA26</f>
        <v>3.4100000000000003E-3</v>
      </c>
      <c r="AA32" s="34">
        <f>QxRates!AB26</f>
        <v>3.7099999999999998E-3</v>
      </c>
      <c r="AB32" s="34">
        <f>QxRates!AC26</f>
        <v>4.0599999999999994E-3</v>
      </c>
      <c r="AC32" s="34">
        <f>QxRates!AD26</f>
        <v>4.4999999999999997E-3</v>
      </c>
      <c r="AD32" s="34">
        <f>QxRates!AE26</f>
        <v>5.0099999999999997E-3</v>
      </c>
      <c r="AE32" s="34">
        <f>QxRates!AF26</f>
        <v>5.5899999999999995E-3</v>
      </c>
      <c r="AF32" s="34">
        <f>QxRates!AG26</f>
        <v>6.2199999999999998E-3</v>
      </c>
      <c r="AG32" s="34">
        <f>QxRates!AH26</f>
        <v>6.9100000000000003E-3</v>
      </c>
      <c r="AH32" s="34">
        <f>QxRates!AI26</f>
        <v>7.6600000000000001E-3</v>
      </c>
      <c r="AI32" s="34">
        <f>QxRates!AJ26</f>
        <v>8.5000000000000006E-3</v>
      </c>
      <c r="AJ32" s="34">
        <f>QxRates!AK26</f>
        <v>9.4800000000000006E-3</v>
      </c>
      <c r="AK32" s="34">
        <f>QxRates!AL26</f>
        <v>1.0630000000000001E-2</v>
      </c>
      <c r="AL32" s="34">
        <f>QxRates!AM26</f>
        <v>1.2029999999999999E-2</v>
      </c>
      <c r="AM32" s="34">
        <f>QxRates!AN26</f>
        <v>1.3699999999999999E-2</v>
      </c>
      <c r="AN32" s="34">
        <f>QxRates!AO26</f>
        <v>1.567E-2</v>
      </c>
      <c r="AO32" s="34">
        <f>QxRates!AP26</f>
        <v>1.7940000000000001E-2</v>
      </c>
    </row>
    <row r="33" spans="1:41">
      <c r="A33" s="2" t="s">
        <v>328</v>
      </c>
      <c r="B33" s="46">
        <v>0.06</v>
      </c>
      <c r="C33" s="46">
        <v>0.06</v>
      </c>
      <c r="D33" s="46">
        <v>0.06</v>
      </c>
      <c r="E33" s="46">
        <v>0.06</v>
      </c>
      <c r="F33" s="46">
        <v>0.06</v>
      </c>
      <c r="G33" s="46">
        <v>0.06</v>
      </c>
      <c r="H33" s="46">
        <v>0.06</v>
      </c>
      <c r="I33" s="46">
        <v>0.06</v>
      </c>
      <c r="J33" s="46">
        <v>0.06</v>
      </c>
      <c r="K33" s="46">
        <v>0.06</v>
      </c>
      <c r="L33" s="46">
        <v>0.06</v>
      </c>
      <c r="M33" s="46">
        <v>0.06</v>
      </c>
      <c r="N33" s="46">
        <v>0.06</v>
      </c>
      <c r="O33" s="46">
        <v>0.06</v>
      </c>
      <c r="P33" s="46">
        <v>0.06</v>
      </c>
      <c r="Q33" s="46">
        <v>0.06</v>
      </c>
      <c r="R33" s="46">
        <v>0.06</v>
      </c>
      <c r="S33" s="46">
        <v>0.06</v>
      </c>
      <c r="T33" s="46">
        <v>0.06</v>
      </c>
      <c r="U33" s="46">
        <v>0.06</v>
      </c>
      <c r="V33" s="46">
        <v>0.06</v>
      </c>
      <c r="W33" s="46">
        <v>0.06</v>
      </c>
      <c r="X33" s="46">
        <v>0.06</v>
      </c>
      <c r="Y33" s="46">
        <v>0.06</v>
      </c>
      <c r="Z33" s="46">
        <v>0.06</v>
      </c>
      <c r="AA33" s="46">
        <v>0.06</v>
      </c>
      <c r="AB33" s="46">
        <v>0.06</v>
      </c>
      <c r="AC33" s="46">
        <v>0.06</v>
      </c>
      <c r="AD33" s="46">
        <v>0.06</v>
      </c>
      <c r="AE33" s="46">
        <v>0.06</v>
      </c>
      <c r="AF33" s="46">
        <v>0.06</v>
      </c>
      <c r="AG33" s="46">
        <v>0.06</v>
      </c>
      <c r="AH33" s="46">
        <v>0.06</v>
      </c>
      <c r="AI33" s="46">
        <v>0.06</v>
      </c>
      <c r="AJ33" s="46">
        <v>0.06</v>
      </c>
      <c r="AK33" s="46">
        <v>0.06</v>
      </c>
      <c r="AL33" s="46">
        <v>0.06</v>
      </c>
      <c r="AM33" s="46">
        <v>0.06</v>
      </c>
      <c r="AN33" s="46">
        <v>0.06</v>
      </c>
      <c r="AO33" s="46">
        <v>0.06</v>
      </c>
    </row>
    <row r="34" spans="1:41">
      <c r="A34" s="2" t="s">
        <v>212</v>
      </c>
      <c r="B34" s="12">
        <v>1</v>
      </c>
      <c r="C34" s="26">
        <f>B34*(1-B32-B33)</f>
        <v>0.93986999999999998</v>
      </c>
      <c r="D34" s="26">
        <f t="shared" ref="D34:AO34" si="7">C34*(1-C32-C33)</f>
        <v>0.88332742080000004</v>
      </c>
      <c r="E34" s="26">
        <f t="shared" si="7"/>
        <v>0.83010694369680016</v>
      </c>
      <c r="F34" s="26">
        <f t="shared" si="7"/>
        <v>0.78005979606132014</v>
      </c>
      <c r="G34" s="26">
        <f t="shared" si="7"/>
        <v>0.73299098796698003</v>
      </c>
      <c r="H34" s="26">
        <f t="shared" si="7"/>
        <v>0.68873299211353367</v>
      </c>
      <c r="I34" s="26">
        <f t="shared" si="7"/>
        <v>0.64711285740011282</v>
      </c>
      <c r="J34" s="26">
        <f t="shared" si="7"/>
        <v>0.60794311614168406</v>
      </c>
      <c r="K34" s="26">
        <f t="shared" si="7"/>
        <v>0.57110176330349804</v>
      </c>
      <c r="L34" s="26">
        <f t="shared" si="7"/>
        <v>0.53645873034150793</v>
      </c>
      <c r="M34" s="26">
        <f t="shared" si="7"/>
        <v>0.50389568540977836</v>
      </c>
      <c r="N34" s="26">
        <f t="shared" si="7"/>
        <v>0.473268905650572</v>
      </c>
      <c r="O34" s="26">
        <f t="shared" si="7"/>
        <v>0.44445629467456516</v>
      </c>
      <c r="P34" s="26">
        <f t="shared" si="7"/>
        <v>0.41734446069941672</v>
      </c>
      <c r="Q34" s="26">
        <f t="shared" si="7"/>
        <v>0.39183636726146837</v>
      </c>
      <c r="R34" s="26">
        <f t="shared" si="7"/>
        <v>0.36783247140303077</v>
      </c>
      <c r="S34" s="26">
        <f t="shared" si="7"/>
        <v>0.34524755765888471</v>
      </c>
      <c r="T34" s="26">
        <f t="shared" si="7"/>
        <v>0.32400102296055699</v>
      </c>
      <c r="U34" s="26">
        <f t="shared" si="7"/>
        <v>0.30400043981320179</v>
      </c>
      <c r="V34" s="26">
        <f t="shared" si="7"/>
        <v>0.28516457256237582</v>
      </c>
      <c r="W34" s="26">
        <f t="shared" si="7"/>
        <v>0.26741307792036795</v>
      </c>
      <c r="X34" s="26">
        <f t="shared" si="7"/>
        <v>0.25068104163489052</v>
      </c>
      <c r="Y34" s="26">
        <f t="shared" si="7"/>
        <v>0.23492072454730495</v>
      </c>
      <c r="Z34" s="26">
        <f t="shared" si="7"/>
        <v>0.22008548079214263</v>
      </c>
      <c r="AA34" s="26">
        <f t="shared" si="7"/>
        <v>0.20612986045511286</v>
      </c>
      <c r="AB34" s="26">
        <f t="shared" si="7"/>
        <v>0.19299732704551764</v>
      </c>
      <c r="AC34" s="26">
        <f t="shared" si="7"/>
        <v>0.18063391827498179</v>
      </c>
      <c r="AD34" s="26">
        <f t="shared" si="7"/>
        <v>0.16898303054624547</v>
      </c>
      <c r="AE34" s="26">
        <f t="shared" si="7"/>
        <v>0.15799744373043406</v>
      </c>
      <c r="AF34" s="26">
        <f t="shared" si="7"/>
        <v>0.14763439139615489</v>
      </c>
      <c r="AG34" s="26">
        <f t="shared" si="7"/>
        <v>0.13785804199790153</v>
      </c>
      <c r="AH34" s="26">
        <f t="shared" si="7"/>
        <v>0.12863396040782193</v>
      </c>
      <c r="AI34" s="26">
        <f t="shared" si="7"/>
        <v>0.1199305866466287</v>
      </c>
      <c r="AJ34" s="26">
        <f t="shared" si="7"/>
        <v>0.11171534146133463</v>
      </c>
      <c r="AK34" s="26">
        <f t="shared" si="7"/>
        <v>0.10395335953660111</v>
      </c>
      <c r="AL34" s="26">
        <f t="shared" si="7"/>
        <v>9.661113375253097E-2</v>
      </c>
      <c r="AM34" s="26">
        <f t="shared" si="7"/>
        <v>8.9652233788336158E-2</v>
      </c>
      <c r="AN34" s="26">
        <f t="shared" si="7"/>
        <v>8.3044864158135778E-2</v>
      </c>
      <c r="AO34" s="26">
        <f t="shared" si="7"/>
        <v>7.6760859287289651E-2</v>
      </c>
    </row>
    <row r="35" spans="1:41">
      <c r="A35" s="2"/>
      <c r="B35" s="12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</row>
    <row r="36" spans="1:41">
      <c r="A36" s="166" t="s">
        <v>213</v>
      </c>
      <c r="B36" s="12"/>
      <c r="C36" s="26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</row>
    <row r="37" spans="1:41">
      <c r="A37" s="20" t="s">
        <v>53</v>
      </c>
      <c r="B37" s="13">
        <f t="shared" ref="B37:AO37" si="8">B16</f>
        <v>100000</v>
      </c>
      <c r="C37" s="13">
        <f t="shared" si="8"/>
        <v>100000</v>
      </c>
      <c r="D37" s="13">
        <f t="shared" si="8"/>
        <v>100000</v>
      </c>
      <c r="E37" s="13">
        <f t="shared" si="8"/>
        <v>100000</v>
      </c>
      <c r="F37" s="13">
        <f t="shared" si="8"/>
        <v>100000</v>
      </c>
      <c r="G37" s="13">
        <f t="shared" si="8"/>
        <v>100000</v>
      </c>
      <c r="H37" s="13">
        <f t="shared" si="8"/>
        <v>100000</v>
      </c>
      <c r="I37" s="13">
        <f t="shared" si="8"/>
        <v>100000</v>
      </c>
      <c r="J37" s="13">
        <f t="shared" si="8"/>
        <v>100000</v>
      </c>
      <c r="K37" s="13">
        <f t="shared" si="8"/>
        <v>150000</v>
      </c>
      <c r="L37" s="13">
        <f t="shared" si="8"/>
        <v>150000</v>
      </c>
      <c r="M37" s="13">
        <f t="shared" si="8"/>
        <v>150000</v>
      </c>
      <c r="N37" s="13">
        <f t="shared" si="8"/>
        <v>150000</v>
      </c>
      <c r="O37" s="13">
        <f t="shared" si="8"/>
        <v>150000</v>
      </c>
      <c r="P37" s="13">
        <f t="shared" si="8"/>
        <v>150000</v>
      </c>
      <c r="Q37" s="13">
        <f t="shared" si="8"/>
        <v>150000</v>
      </c>
      <c r="R37" s="13">
        <f t="shared" si="8"/>
        <v>150000</v>
      </c>
      <c r="S37" s="13">
        <f t="shared" si="8"/>
        <v>170000</v>
      </c>
      <c r="T37" s="13">
        <f t="shared" si="8"/>
        <v>170000</v>
      </c>
      <c r="U37" s="13">
        <f t="shared" si="8"/>
        <v>170000</v>
      </c>
      <c r="V37" s="13">
        <f t="shared" si="8"/>
        <v>170000</v>
      </c>
      <c r="W37" s="13">
        <f t="shared" si="8"/>
        <v>170000</v>
      </c>
      <c r="X37" s="13">
        <f t="shared" si="8"/>
        <v>170000</v>
      </c>
      <c r="Y37" s="13">
        <f t="shared" si="8"/>
        <v>170000</v>
      </c>
      <c r="Z37" s="13">
        <f t="shared" si="8"/>
        <v>170000</v>
      </c>
      <c r="AA37" s="13">
        <f t="shared" si="8"/>
        <v>200000</v>
      </c>
      <c r="AB37" s="13">
        <f t="shared" si="8"/>
        <v>200000</v>
      </c>
      <c r="AC37" s="13">
        <f t="shared" si="8"/>
        <v>200000</v>
      </c>
      <c r="AD37" s="13">
        <f t="shared" si="8"/>
        <v>200000</v>
      </c>
      <c r="AE37" s="13">
        <f t="shared" si="8"/>
        <v>200000</v>
      </c>
      <c r="AF37" s="13">
        <f t="shared" si="8"/>
        <v>200000</v>
      </c>
      <c r="AG37" s="13">
        <f t="shared" si="8"/>
        <v>0</v>
      </c>
      <c r="AH37" s="13">
        <f t="shared" si="8"/>
        <v>0</v>
      </c>
      <c r="AI37" s="13">
        <f t="shared" si="8"/>
        <v>0</v>
      </c>
      <c r="AJ37" s="13">
        <f t="shared" si="8"/>
        <v>0</v>
      </c>
      <c r="AK37" s="13">
        <f t="shared" si="8"/>
        <v>0</v>
      </c>
      <c r="AL37" s="13">
        <f t="shared" si="8"/>
        <v>0</v>
      </c>
      <c r="AM37" s="13">
        <f t="shared" si="8"/>
        <v>0</v>
      </c>
      <c r="AN37" s="13">
        <f t="shared" si="8"/>
        <v>0</v>
      </c>
      <c r="AO37" s="13">
        <f t="shared" si="8"/>
        <v>0</v>
      </c>
    </row>
    <row r="38" spans="1:41">
      <c r="A38" s="20" t="s">
        <v>38</v>
      </c>
      <c r="B38" s="13">
        <f t="shared" ref="B38:AO38" si="9">B37*B32</f>
        <v>13.000000000000002</v>
      </c>
      <c r="C38" s="13">
        <f t="shared" si="9"/>
        <v>16</v>
      </c>
      <c r="D38" s="13">
        <f t="shared" si="9"/>
        <v>25</v>
      </c>
      <c r="E38" s="13">
        <f t="shared" si="9"/>
        <v>29</v>
      </c>
      <c r="F38" s="13">
        <f t="shared" si="9"/>
        <v>34</v>
      </c>
      <c r="G38" s="13">
        <f t="shared" si="9"/>
        <v>38</v>
      </c>
      <c r="H38" s="13">
        <f t="shared" si="9"/>
        <v>43</v>
      </c>
      <c r="I38" s="13">
        <f t="shared" si="9"/>
        <v>53</v>
      </c>
      <c r="J38" s="13">
        <f t="shared" si="9"/>
        <v>59.999999999999993</v>
      </c>
      <c r="K38" s="13">
        <f t="shared" si="9"/>
        <v>99</v>
      </c>
      <c r="L38" s="13">
        <f t="shared" si="9"/>
        <v>105</v>
      </c>
      <c r="M38" s="13">
        <f t="shared" si="9"/>
        <v>117</v>
      </c>
      <c r="N38" s="13">
        <f t="shared" si="9"/>
        <v>132</v>
      </c>
      <c r="O38" s="13">
        <f t="shared" si="9"/>
        <v>150</v>
      </c>
      <c r="P38" s="13">
        <f t="shared" si="9"/>
        <v>168.00000000000003</v>
      </c>
      <c r="Q38" s="13">
        <f t="shared" si="9"/>
        <v>189</v>
      </c>
      <c r="R38" s="13">
        <f t="shared" si="9"/>
        <v>210</v>
      </c>
      <c r="S38" s="13">
        <f t="shared" si="9"/>
        <v>261.8</v>
      </c>
      <c r="T38" s="13">
        <f t="shared" si="9"/>
        <v>294.10000000000002</v>
      </c>
      <c r="U38" s="13">
        <f t="shared" si="9"/>
        <v>333.2</v>
      </c>
      <c r="V38" s="13">
        <f t="shared" si="9"/>
        <v>382.49999999999994</v>
      </c>
      <c r="W38" s="13">
        <f t="shared" si="9"/>
        <v>436.9</v>
      </c>
      <c r="X38" s="13">
        <f t="shared" si="9"/>
        <v>487.90000000000003</v>
      </c>
      <c r="Y38" s="13">
        <f t="shared" si="9"/>
        <v>535.5</v>
      </c>
      <c r="Z38" s="13">
        <f t="shared" si="9"/>
        <v>579.70000000000005</v>
      </c>
      <c r="AA38" s="13">
        <f t="shared" si="9"/>
        <v>742</v>
      </c>
      <c r="AB38" s="13">
        <f t="shared" si="9"/>
        <v>811.99999999999989</v>
      </c>
      <c r="AC38" s="13">
        <f t="shared" si="9"/>
        <v>899.99999999999989</v>
      </c>
      <c r="AD38" s="13">
        <f t="shared" si="9"/>
        <v>1001.9999999999999</v>
      </c>
      <c r="AE38" s="13">
        <f t="shared" si="9"/>
        <v>1118</v>
      </c>
      <c r="AF38" s="13">
        <f t="shared" si="9"/>
        <v>1244</v>
      </c>
      <c r="AG38" s="13">
        <f t="shared" si="9"/>
        <v>0</v>
      </c>
      <c r="AH38" s="13">
        <f t="shared" si="9"/>
        <v>0</v>
      </c>
      <c r="AI38" s="13">
        <f t="shared" si="9"/>
        <v>0</v>
      </c>
      <c r="AJ38" s="13">
        <f t="shared" si="9"/>
        <v>0</v>
      </c>
      <c r="AK38" s="13">
        <f t="shared" si="9"/>
        <v>0</v>
      </c>
      <c r="AL38" s="13">
        <f t="shared" si="9"/>
        <v>0</v>
      </c>
      <c r="AM38" s="13">
        <f t="shared" si="9"/>
        <v>0</v>
      </c>
      <c r="AN38" s="13">
        <f t="shared" si="9"/>
        <v>0</v>
      </c>
      <c r="AO38" s="13">
        <f t="shared" si="9"/>
        <v>0</v>
      </c>
    </row>
    <row r="39" spans="1:41">
      <c r="A39" s="20" t="s">
        <v>54</v>
      </c>
      <c r="B39" s="19">
        <f t="shared" ref="B39:AO39" si="10">$F$23*B30*B31</f>
        <v>0</v>
      </c>
      <c r="C39" s="13">
        <f t="shared" si="10"/>
        <v>400.80303710249979</v>
      </c>
      <c r="D39" s="13">
        <f t="shared" si="10"/>
        <v>400.80303710249979</v>
      </c>
      <c r="E39" s="13">
        <f t="shared" si="10"/>
        <v>400.80303710249979</v>
      </c>
      <c r="F39" s="13">
        <f t="shared" si="10"/>
        <v>400.80303710249979</v>
      </c>
      <c r="G39" s="13">
        <f t="shared" si="10"/>
        <v>445.33670789166644</v>
      </c>
      <c r="H39" s="13">
        <f t="shared" si="10"/>
        <v>445.33670789166644</v>
      </c>
      <c r="I39" s="13">
        <f t="shared" si="10"/>
        <v>445.33670789166644</v>
      </c>
      <c r="J39" s="13">
        <f t="shared" si="10"/>
        <v>445.33670789166644</v>
      </c>
      <c r="K39" s="13">
        <f t="shared" si="10"/>
        <v>445.33670789166644</v>
      </c>
      <c r="L39" s="13">
        <f t="shared" si="10"/>
        <v>445.33670789166644</v>
      </c>
      <c r="M39" s="13">
        <f t="shared" si="10"/>
        <v>445.33670789166644</v>
      </c>
      <c r="N39" s="13">
        <f t="shared" si="10"/>
        <v>445.33670789166644</v>
      </c>
      <c r="O39" s="13">
        <f t="shared" si="10"/>
        <v>445.33670789166644</v>
      </c>
      <c r="P39" s="13">
        <f t="shared" si="10"/>
        <v>445.33670789166644</v>
      </c>
      <c r="Q39" s="13">
        <f t="shared" si="10"/>
        <v>445.33670789166644</v>
      </c>
      <c r="R39" s="13">
        <f t="shared" si="10"/>
        <v>445.33670789166644</v>
      </c>
      <c r="S39" s="13">
        <f t="shared" si="10"/>
        <v>445.33670789166644</v>
      </c>
      <c r="T39" s="13">
        <f t="shared" si="10"/>
        <v>445.33670789166644</v>
      </c>
      <c r="U39" s="13">
        <f t="shared" si="10"/>
        <v>445.33670789166644</v>
      </c>
      <c r="V39" s="13">
        <f t="shared" si="10"/>
        <v>445.33670789166644</v>
      </c>
      <c r="W39" s="13">
        <f t="shared" si="10"/>
        <v>445.33670789166644</v>
      </c>
      <c r="X39" s="13">
        <f t="shared" si="10"/>
        <v>445.33670789166644</v>
      </c>
      <c r="Y39" s="13">
        <f t="shared" si="10"/>
        <v>445.33670789166644</v>
      </c>
      <c r="Z39" s="13">
        <f t="shared" si="10"/>
        <v>445.33670789166644</v>
      </c>
      <c r="AA39" s="13">
        <f t="shared" si="10"/>
        <v>445.33670789166644</v>
      </c>
      <c r="AB39" s="13">
        <f t="shared" si="10"/>
        <v>445.33670789166644</v>
      </c>
      <c r="AC39" s="13">
        <f t="shared" si="10"/>
        <v>445.33670789166644</v>
      </c>
      <c r="AD39" s="13">
        <f t="shared" si="10"/>
        <v>445.33670789166644</v>
      </c>
      <c r="AE39" s="13">
        <f t="shared" si="10"/>
        <v>445.33670789166644</v>
      </c>
      <c r="AF39" s="13">
        <f t="shared" si="10"/>
        <v>445.33670789166644</v>
      </c>
      <c r="AG39" s="13">
        <f t="shared" si="10"/>
        <v>0</v>
      </c>
      <c r="AH39" s="13">
        <f t="shared" si="10"/>
        <v>0</v>
      </c>
      <c r="AI39" s="13">
        <f t="shared" si="10"/>
        <v>0</v>
      </c>
      <c r="AJ39" s="13">
        <f t="shared" si="10"/>
        <v>0</v>
      </c>
      <c r="AK39" s="13">
        <f t="shared" si="10"/>
        <v>0</v>
      </c>
      <c r="AL39" s="13">
        <f t="shared" si="10"/>
        <v>0</v>
      </c>
      <c r="AM39" s="13">
        <f t="shared" si="10"/>
        <v>0</v>
      </c>
      <c r="AN39" s="13">
        <f t="shared" si="10"/>
        <v>0</v>
      </c>
      <c r="AO39" s="13">
        <f t="shared" si="10"/>
        <v>0</v>
      </c>
    </row>
    <row r="40" spans="1:41">
      <c r="A40" s="2" t="s">
        <v>150</v>
      </c>
      <c r="B40" s="19">
        <f t="shared" ref="B40:AO40" si="11">B39*B34</f>
        <v>0</v>
      </c>
      <c r="C40" s="13">
        <f t="shared" si="11"/>
        <v>376.70275048152649</v>
      </c>
      <c r="D40" s="13">
        <f t="shared" si="11"/>
        <v>354.04031301255787</v>
      </c>
      <c r="E40" s="13">
        <f t="shared" si="11"/>
        <v>332.7093841535513</v>
      </c>
      <c r="F40" s="13">
        <f t="shared" si="11"/>
        <v>312.65033538293369</v>
      </c>
      <c r="G40" s="13">
        <f t="shared" si="11"/>
        <v>326.42779349547499</v>
      </c>
      <c r="H40" s="13">
        <f t="shared" si="11"/>
        <v>306.71808332421813</v>
      </c>
      <c r="I40" s="13">
        <f t="shared" si="11"/>
        <v>288.18310954893565</v>
      </c>
      <c r="J40" s="13">
        <f t="shared" si="11"/>
        <v>270.7393859279386</v>
      </c>
      <c r="K40" s="13">
        <f t="shared" si="11"/>
        <v>254.33257914070555</v>
      </c>
      <c r="L40" s="13">
        <f t="shared" si="11"/>
        <v>238.90476489003038</v>
      </c>
      <c r="M40" s="13">
        <f t="shared" si="11"/>
        <v>224.40324566120552</v>
      </c>
      <c r="N40" s="13">
        <f t="shared" si="11"/>
        <v>210.76401638991743</v>
      </c>
      <c r="O40" s="13">
        <f t="shared" si="11"/>
        <v>197.93270307209923</v>
      </c>
      <c r="P40" s="13">
        <f t="shared" si="11"/>
        <v>185.85880818470122</v>
      </c>
      <c r="Q40" s="13">
        <f t="shared" si="11"/>
        <v>174.49911782845226</v>
      </c>
      <c r="R40" s="13">
        <f t="shared" si="11"/>
        <v>163.80930187028127</v>
      </c>
      <c r="S40" s="13">
        <f t="shared" si="11"/>
        <v>153.751410735446</v>
      </c>
      <c r="T40" s="13">
        <f t="shared" si="11"/>
        <v>144.28954891878669</v>
      </c>
      <c r="U40" s="13">
        <f t="shared" si="11"/>
        <v>135.38255506402996</v>
      </c>
      <c r="V40" s="13">
        <f t="shared" si="11"/>
        <v>126.99425195226267</v>
      </c>
      <c r="W40" s="13">
        <f t="shared" si="11"/>
        <v>119.08885976823434</v>
      </c>
      <c r="X40" s="13">
        <f t="shared" si="11"/>
        <v>111.63746981253591</v>
      </c>
      <c r="Y40" s="13">
        <f t="shared" si="11"/>
        <v>104.61882208542178</v>
      </c>
      <c r="Z40" s="13">
        <f t="shared" si="11"/>
        <v>98.012143470727381</v>
      </c>
      <c r="AA40" s="13">
        <f t="shared" si="11"/>
        <v>91.797193453248568</v>
      </c>
      <c r="AB40" s="13">
        <f t="shared" si="11"/>
        <v>85.948794258342105</v>
      </c>
      <c r="AC40" s="13">
        <f t="shared" si="11"/>
        <v>80.442914498152717</v>
      </c>
      <c r="AD40" s="13">
        <f t="shared" si="11"/>
        <v>75.254346513021872</v>
      </c>
      <c r="AE40" s="13">
        <f t="shared" si="11"/>
        <v>70.362061446210319</v>
      </c>
      <c r="AF40" s="13">
        <f t="shared" si="11"/>
        <v>65.747013835953382</v>
      </c>
      <c r="AG40" s="13">
        <f t="shared" si="11"/>
        <v>0</v>
      </c>
      <c r="AH40" s="13">
        <f t="shared" si="11"/>
        <v>0</v>
      </c>
      <c r="AI40" s="13">
        <f t="shared" si="11"/>
        <v>0</v>
      </c>
      <c r="AJ40" s="13">
        <f t="shared" si="11"/>
        <v>0</v>
      </c>
      <c r="AK40" s="13">
        <f t="shared" si="11"/>
        <v>0</v>
      </c>
      <c r="AL40" s="13">
        <f t="shared" si="11"/>
        <v>0</v>
      </c>
      <c r="AM40" s="13">
        <f t="shared" si="11"/>
        <v>0</v>
      </c>
      <c r="AN40" s="13">
        <f t="shared" si="11"/>
        <v>0</v>
      </c>
      <c r="AO40" s="13">
        <f t="shared" si="11"/>
        <v>0</v>
      </c>
    </row>
    <row r="41" spans="1:41">
      <c r="A41" s="20" t="s">
        <v>151</v>
      </c>
      <c r="B41" s="13">
        <f t="shared" ref="B41:AO41" si="12">B38*B34</f>
        <v>13.000000000000002</v>
      </c>
      <c r="C41" s="13">
        <f t="shared" si="12"/>
        <v>15.03792</v>
      </c>
      <c r="D41" s="13">
        <f t="shared" si="12"/>
        <v>22.083185520000001</v>
      </c>
      <c r="E41" s="13">
        <f t="shared" si="12"/>
        <v>24.073101367207205</v>
      </c>
      <c r="F41" s="13">
        <f t="shared" si="12"/>
        <v>26.522033066084884</v>
      </c>
      <c r="G41" s="13">
        <f t="shared" si="12"/>
        <v>27.853657542745243</v>
      </c>
      <c r="H41" s="13">
        <f t="shared" si="12"/>
        <v>29.615518660881946</v>
      </c>
      <c r="I41" s="13">
        <f t="shared" si="12"/>
        <v>34.296981442205983</v>
      </c>
      <c r="J41" s="13">
        <f t="shared" si="12"/>
        <v>36.476586968501039</v>
      </c>
      <c r="K41" s="13">
        <f t="shared" si="12"/>
        <v>56.539074567046306</v>
      </c>
      <c r="L41" s="13">
        <f t="shared" si="12"/>
        <v>56.328166685858335</v>
      </c>
      <c r="M41" s="13">
        <f t="shared" si="12"/>
        <v>58.955795192944066</v>
      </c>
      <c r="N41" s="13">
        <f t="shared" si="12"/>
        <v>62.471495545875506</v>
      </c>
      <c r="O41" s="13">
        <f t="shared" si="12"/>
        <v>66.668444201184769</v>
      </c>
      <c r="P41" s="13">
        <f t="shared" si="12"/>
        <v>70.113869397502015</v>
      </c>
      <c r="Q41" s="13">
        <f t="shared" si="12"/>
        <v>74.057073412417523</v>
      </c>
      <c r="R41" s="13">
        <f t="shared" si="12"/>
        <v>77.244818994636461</v>
      </c>
      <c r="S41" s="13">
        <f t="shared" si="12"/>
        <v>90.385810595096018</v>
      </c>
      <c r="T41" s="13">
        <f t="shared" si="12"/>
        <v>95.288700852699819</v>
      </c>
      <c r="U41" s="13">
        <f t="shared" si="12"/>
        <v>101.29294654575884</v>
      </c>
      <c r="V41" s="13">
        <f t="shared" si="12"/>
        <v>109.07544900510874</v>
      </c>
      <c r="W41" s="13">
        <f t="shared" si="12"/>
        <v>116.83277374340875</v>
      </c>
      <c r="X41" s="13">
        <f t="shared" si="12"/>
        <v>122.30728021366309</v>
      </c>
      <c r="Y41" s="13">
        <f t="shared" si="12"/>
        <v>125.8000479950818</v>
      </c>
      <c r="Z41" s="13">
        <f t="shared" si="12"/>
        <v>127.58355321520509</v>
      </c>
      <c r="AA41" s="13">
        <f t="shared" si="12"/>
        <v>152.94835645769373</v>
      </c>
      <c r="AB41" s="13">
        <f t="shared" si="12"/>
        <v>156.71382956096031</v>
      </c>
      <c r="AC41" s="13">
        <f t="shared" si="12"/>
        <v>162.57052644748359</v>
      </c>
      <c r="AD41" s="13">
        <f t="shared" si="12"/>
        <v>169.32099660733795</v>
      </c>
      <c r="AE41" s="13">
        <f t="shared" si="12"/>
        <v>176.64114209062529</v>
      </c>
      <c r="AF41" s="13">
        <f t="shared" si="12"/>
        <v>183.65718289681669</v>
      </c>
      <c r="AG41" s="13">
        <f t="shared" si="12"/>
        <v>0</v>
      </c>
      <c r="AH41" s="13">
        <f t="shared" si="12"/>
        <v>0</v>
      </c>
      <c r="AI41" s="13">
        <f t="shared" si="12"/>
        <v>0</v>
      </c>
      <c r="AJ41" s="13">
        <f t="shared" si="12"/>
        <v>0</v>
      </c>
      <c r="AK41" s="13">
        <f t="shared" si="12"/>
        <v>0</v>
      </c>
      <c r="AL41" s="13">
        <f t="shared" si="12"/>
        <v>0</v>
      </c>
      <c r="AM41" s="13">
        <f t="shared" si="12"/>
        <v>0</v>
      </c>
      <c r="AN41" s="13">
        <f t="shared" si="12"/>
        <v>0</v>
      </c>
      <c r="AO41" s="13">
        <f t="shared" si="12"/>
        <v>0</v>
      </c>
    </row>
    <row r="42" spans="1:41"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</row>
    <row r="43" spans="1:41">
      <c r="A43" s="20" t="s">
        <v>56</v>
      </c>
      <c r="B43" s="13">
        <f t="shared" ref="B43:AO43" si="13">$F$26*B39</f>
        <v>0</v>
      </c>
      <c r="C43" s="13">
        <f t="shared" si="13"/>
        <v>119.27141233372562</v>
      </c>
      <c r="D43" s="13">
        <f t="shared" si="13"/>
        <v>119.27141233372562</v>
      </c>
      <c r="E43" s="13">
        <f t="shared" si="13"/>
        <v>119.27141233372562</v>
      </c>
      <c r="F43" s="13">
        <f t="shared" si="13"/>
        <v>119.27141233372562</v>
      </c>
      <c r="G43" s="13">
        <f t="shared" si="13"/>
        <v>132.52379148191736</v>
      </c>
      <c r="H43" s="13">
        <f t="shared" si="13"/>
        <v>132.52379148191736</v>
      </c>
      <c r="I43" s="13">
        <f t="shared" si="13"/>
        <v>132.52379148191736</v>
      </c>
      <c r="J43" s="13">
        <f t="shared" si="13"/>
        <v>132.52379148191736</v>
      </c>
      <c r="K43" s="13">
        <f t="shared" si="13"/>
        <v>132.52379148191736</v>
      </c>
      <c r="L43" s="13">
        <f t="shared" si="13"/>
        <v>132.52379148191736</v>
      </c>
      <c r="M43" s="13">
        <f t="shared" si="13"/>
        <v>132.52379148191736</v>
      </c>
      <c r="N43" s="13">
        <f t="shared" si="13"/>
        <v>132.52379148191736</v>
      </c>
      <c r="O43" s="13">
        <f t="shared" si="13"/>
        <v>132.52379148191736</v>
      </c>
      <c r="P43" s="13">
        <f t="shared" si="13"/>
        <v>132.52379148191736</v>
      </c>
      <c r="Q43" s="13">
        <f t="shared" si="13"/>
        <v>132.52379148191736</v>
      </c>
      <c r="R43" s="13">
        <f t="shared" si="13"/>
        <v>132.52379148191736</v>
      </c>
      <c r="S43" s="13">
        <f t="shared" si="13"/>
        <v>132.52379148191736</v>
      </c>
      <c r="T43" s="13">
        <f t="shared" si="13"/>
        <v>132.52379148191736</v>
      </c>
      <c r="U43" s="13">
        <f t="shared" si="13"/>
        <v>132.52379148191736</v>
      </c>
      <c r="V43" s="13">
        <f t="shared" si="13"/>
        <v>132.52379148191736</v>
      </c>
      <c r="W43" s="13">
        <f t="shared" si="13"/>
        <v>132.52379148191736</v>
      </c>
      <c r="X43" s="13">
        <f t="shared" si="13"/>
        <v>132.52379148191736</v>
      </c>
      <c r="Y43" s="13">
        <f t="shared" si="13"/>
        <v>132.52379148191736</v>
      </c>
      <c r="Z43" s="13">
        <f t="shared" si="13"/>
        <v>132.52379148191736</v>
      </c>
      <c r="AA43" s="13">
        <f t="shared" si="13"/>
        <v>132.52379148191736</v>
      </c>
      <c r="AB43" s="13">
        <f t="shared" si="13"/>
        <v>132.52379148191736</v>
      </c>
      <c r="AC43" s="13">
        <f t="shared" si="13"/>
        <v>132.52379148191736</v>
      </c>
      <c r="AD43" s="13">
        <f t="shared" si="13"/>
        <v>132.52379148191736</v>
      </c>
      <c r="AE43" s="13">
        <f t="shared" si="13"/>
        <v>132.52379148191736</v>
      </c>
      <c r="AF43" s="13">
        <f t="shared" si="13"/>
        <v>132.52379148191736</v>
      </c>
      <c r="AG43" s="13">
        <f t="shared" si="13"/>
        <v>0</v>
      </c>
      <c r="AH43" s="13">
        <f t="shared" si="13"/>
        <v>0</v>
      </c>
      <c r="AI43" s="13">
        <f t="shared" si="13"/>
        <v>0</v>
      </c>
      <c r="AJ43" s="13">
        <f t="shared" si="13"/>
        <v>0</v>
      </c>
      <c r="AK43" s="13">
        <f t="shared" si="13"/>
        <v>0</v>
      </c>
      <c r="AL43" s="13">
        <f t="shared" si="13"/>
        <v>0</v>
      </c>
      <c r="AM43" s="13">
        <f t="shared" si="13"/>
        <v>0</v>
      </c>
      <c r="AN43" s="13">
        <f t="shared" si="13"/>
        <v>0</v>
      </c>
      <c r="AO43" s="13">
        <f t="shared" si="13"/>
        <v>0</v>
      </c>
    </row>
    <row r="44" spans="1:41">
      <c r="A44" s="20" t="s">
        <v>152</v>
      </c>
      <c r="B44" s="13">
        <f t="shared" ref="B44:AO44" si="14">B43*B34</f>
        <v>0</v>
      </c>
      <c r="C44" s="13">
        <f t="shared" si="14"/>
        <v>112.0996223100987</v>
      </c>
      <c r="D44" s="13">
        <f t="shared" si="14"/>
        <v>105.35570903192317</v>
      </c>
      <c r="E44" s="13">
        <f t="shared" si="14"/>
        <v>99.008027562749817</v>
      </c>
      <c r="F44" s="13">
        <f t="shared" si="14"/>
        <v>93.038833580991636</v>
      </c>
      <c r="G44" s="13">
        <f t="shared" si="14"/>
        <v>97.138744847460657</v>
      </c>
      <c r="H44" s="13">
        <f t="shared" si="14"/>
        <v>91.27350743357097</v>
      </c>
      <c r="I44" s="13">
        <f t="shared" si="14"/>
        <v>85.757849379360266</v>
      </c>
      <c r="J44" s="13">
        <f t="shared" si="14"/>
        <v>80.566926756427605</v>
      </c>
      <c r="K44" s="13">
        <f t="shared" si="14"/>
        <v>75.684570994988093</v>
      </c>
      <c r="L44" s="13">
        <f t="shared" si="14"/>
        <v>71.09354491843213</v>
      </c>
      <c r="M44" s="13">
        <f t="shared" si="14"/>
        <v>66.778166741883297</v>
      </c>
      <c r="N44" s="13">
        <f t="shared" si="14"/>
        <v>62.719389767311625</v>
      </c>
      <c r="O44" s="13">
        <f t="shared" si="14"/>
        <v>58.90103331827769</v>
      </c>
      <c r="P44" s="13">
        <f t="shared" si="14"/>
        <v>55.308070285862755</v>
      </c>
      <c r="Q44" s="13">
        <f t="shared" si="14"/>
        <v>51.927641029990824</v>
      </c>
      <c r="R44" s="13">
        <f t="shared" si="14"/>
        <v>48.746553740493582</v>
      </c>
      <c r="S44" s="13">
        <f t="shared" si="14"/>
        <v>45.753515340827278</v>
      </c>
      <c r="T44" s="13">
        <f t="shared" si="14"/>
        <v>42.937844006752776</v>
      </c>
      <c r="U44" s="13">
        <f t="shared" si="14"/>
        <v>40.287290896215922</v>
      </c>
      <c r="V44" s="13">
        <f t="shared" si="14"/>
        <v>37.791090352286382</v>
      </c>
      <c r="W44" s="13">
        <f t="shared" si="14"/>
        <v>35.43859497785656</v>
      </c>
      <c r="X44" s="13">
        <f t="shared" si="14"/>
        <v>33.221202090092078</v>
      </c>
      <c r="Y44" s="13">
        <f t="shared" si="14"/>
        <v>31.132585114687984</v>
      </c>
      <c r="Z44" s="13">
        <f t="shared" si="14"/>
        <v>29.166562364695437</v>
      </c>
      <c r="AA44" s="13">
        <f t="shared" si="14"/>
        <v>27.317110645150098</v>
      </c>
      <c r="AB44" s="13">
        <f t="shared" si="14"/>
        <v>25.576737525947589</v>
      </c>
      <c r="AC44" s="13">
        <f t="shared" si="14"/>
        <v>23.938291720035387</v>
      </c>
      <c r="AD44" s="13">
        <f t="shared" si="14"/>
        <v>22.394271904093106</v>
      </c>
      <c r="AE44" s="13">
        <f t="shared" si="14"/>
        <v>20.938420287608015</v>
      </c>
      <c r="AF44" s="13">
        <f t="shared" si="14"/>
        <v>19.565069300943804</v>
      </c>
      <c r="AG44" s="13">
        <f t="shared" si="14"/>
        <v>0</v>
      </c>
      <c r="AH44" s="13">
        <f t="shared" si="14"/>
        <v>0</v>
      </c>
      <c r="AI44" s="13">
        <f t="shared" si="14"/>
        <v>0</v>
      </c>
      <c r="AJ44" s="13">
        <f t="shared" si="14"/>
        <v>0</v>
      </c>
      <c r="AK44" s="13">
        <f t="shared" si="14"/>
        <v>0</v>
      </c>
      <c r="AL44" s="13">
        <f t="shared" si="14"/>
        <v>0</v>
      </c>
      <c r="AM44" s="13">
        <f t="shared" si="14"/>
        <v>0</v>
      </c>
      <c r="AN44" s="13">
        <f t="shared" si="14"/>
        <v>0</v>
      </c>
      <c r="AO44" s="13">
        <f t="shared" si="14"/>
        <v>0</v>
      </c>
    </row>
    <row r="45" spans="1:41">
      <c r="B45" s="2"/>
      <c r="C45" s="19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</row>
    <row r="46" spans="1:41">
      <c r="A46" s="164" t="s">
        <v>214</v>
      </c>
      <c r="B46" s="2"/>
      <c r="C46" s="19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</row>
    <row r="47" spans="1:41">
      <c r="A47" s="20" t="s">
        <v>147</v>
      </c>
      <c r="B47" s="16">
        <f>NPV(B24,B41:$AO41)</f>
        <v>1440.8567782270152</v>
      </c>
      <c r="C47" s="16">
        <f t="shared" ref="C47:AO47" si="15">((B47*(1+$B$24)-B38)/(1-B32-B33))*C31</f>
        <v>1565.1978269056631</v>
      </c>
      <c r="D47" s="16">
        <f t="shared" si="15"/>
        <v>1698.3249933103859</v>
      </c>
      <c r="E47" s="16">
        <f t="shared" si="15"/>
        <v>1834.822817887414</v>
      </c>
      <c r="F47" s="16">
        <f t="shared" si="15"/>
        <v>1980.2572095902315</v>
      </c>
      <c r="G47" s="16">
        <f t="shared" si="15"/>
        <v>2134.4581294063155</v>
      </c>
      <c r="H47" s="16">
        <f t="shared" si="15"/>
        <v>2299.3251242933366</v>
      </c>
      <c r="I47" s="16">
        <f t="shared" si="15"/>
        <v>2474.8607107742228</v>
      </c>
      <c r="J47" s="16">
        <f t="shared" si="15"/>
        <v>2656.930537534407</v>
      </c>
      <c r="K47" s="16">
        <f t="shared" si="15"/>
        <v>2849.3064228874164</v>
      </c>
      <c r="L47" s="16">
        <f t="shared" si="15"/>
        <v>3018.9128702855605</v>
      </c>
      <c r="M47" s="16">
        <f t="shared" si="15"/>
        <v>3198.6375560461274</v>
      </c>
      <c r="N47" s="16">
        <f t="shared" si="15"/>
        <v>3383.2293634372263</v>
      </c>
      <c r="O47" s="16">
        <f t="shared" si="15"/>
        <v>3570.0722424613932</v>
      </c>
      <c r="P47" s="16">
        <f t="shared" si="15"/>
        <v>3756.3092755433813</v>
      </c>
      <c r="Q47" s="16">
        <f t="shared" si="15"/>
        <v>3941.9292708436469</v>
      </c>
      <c r="R47" s="16">
        <f t="shared" si="15"/>
        <v>4123.8118637417783</v>
      </c>
      <c r="S47" s="16">
        <f t="shared" si="15"/>
        <v>4301.6473680524514</v>
      </c>
      <c r="T47" s="16">
        <f t="shared" si="15"/>
        <v>4442.2743527630637</v>
      </c>
      <c r="U47" s="16">
        <f t="shared" si="15"/>
        <v>4563.1242428575524</v>
      </c>
      <c r="V47" s="16">
        <f t="shared" si="15"/>
        <v>4655.2577396947672</v>
      </c>
      <c r="W47" s="16">
        <f t="shared" si="15"/>
        <v>4705.3217508777507</v>
      </c>
      <c r="X47" s="16">
        <f t="shared" si="15"/>
        <v>4703.9047218502546</v>
      </c>
      <c r="Y47" s="16">
        <f t="shared" si="15"/>
        <v>4649.4316300894889</v>
      </c>
      <c r="Z47" s="16">
        <f t="shared" si="15"/>
        <v>4540.12336979471</v>
      </c>
      <c r="AA47" s="16">
        <f t="shared" si="15"/>
        <v>4373.9812200520519</v>
      </c>
      <c r="AB47" s="16">
        <f t="shared" si="15"/>
        <v>4019.2682359670757</v>
      </c>
      <c r="AC47" s="16">
        <f t="shared" si="15"/>
        <v>3555.6192523517411</v>
      </c>
      <c r="AD47" s="16">
        <f t="shared" si="15"/>
        <v>2952.7395295802175</v>
      </c>
      <c r="AE47" s="16">
        <f t="shared" si="15"/>
        <v>2181.1160712602532</v>
      </c>
      <c r="AF47" s="16">
        <f t="shared" si="15"/>
        <v>1207.7669902912648</v>
      </c>
      <c r="AG47" s="16">
        <f t="shared" si="15"/>
        <v>0</v>
      </c>
      <c r="AH47" s="16">
        <f t="shared" si="15"/>
        <v>0</v>
      </c>
      <c r="AI47" s="16">
        <f t="shared" si="15"/>
        <v>0</v>
      </c>
      <c r="AJ47" s="16">
        <f t="shared" si="15"/>
        <v>0</v>
      </c>
      <c r="AK47" s="16">
        <f t="shared" si="15"/>
        <v>0</v>
      </c>
      <c r="AL47" s="16">
        <f t="shared" si="15"/>
        <v>0</v>
      </c>
      <c r="AM47" s="16">
        <f t="shared" si="15"/>
        <v>0</v>
      </c>
      <c r="AN47" s="16">
        <f t="shared" si="15"/>
        <v>0</v>
      </c>
      <c r="AO47" s="16">
        <f t="shared" si="15"/>
        <v>0</v>
      </c>
    </row>
    <row r="48" spans="1:41">
      <c r="A48" s="20" t="s">
        <v>57</v>
      </c>
      <c r="B48" s="16">
        <f>NPV(B24,C44:$AO44)+B44</f>
        <v>1244.2244883832786</v>
      </c>
      <c r="C48" s="16">
        <f t="shared" ref="C48:AO48" si="16">((B48*(1+$B$24)-B43)/(1-B32-B33))*C31</f>
        <v>1363.5409397414292</v>
      </c>
      <c r="D48" s="16">
        <f t="shared" si="16"/>
        <v>1367.44100655425</v>
      </c>
      <c r="E48" s="16">
        <f t="shared" si="16"/>
        <v>1371.8465809174265</v>
      </c>
      <c r="F48" s="16">
        <f t="shared" si="16"/>
        <v>1376.7338498166705</v>
      </c>
      <c r="G48" s="16">
        <f t="shared" si="16"/>
        <v>1382.1642434257551</v>
      </c>
      <c r="H48" s="16">
        <f t="shared" si="16"/>
        <v>1374.0718367495481</v>
      </c>
      <c r="I48" s="16">
        <f t="shared" si="16"/>
        <v>1365.2736894218815</v>
      </c>
      <c r="J48" s="16">
        <f t="shared" si="16"/>
        <v>1355.7730514253999</v>
      </c>
      <c r="K48" s="16">
        <f t="shared" si="16"/>
        <v>1345.4571550843564</v>
      </c>
      <c r="L48" s="16">
        <f t="shared" si="16"/>
        <v>1334.2315649870861</v>
      </c>
      <c r="M48" s="16">
        <f t="shared" si="16"/>
        <v>1321.9788357870557</v>
      </c>
      <c r="N48" s="16">
        <f t="shared" si="16"/>
        <v>1308.6544253516217</v>
      </c>
      <c r="O48" s="16">
        <f t="shared" si="16"/>
        <v>1294.1799414667487</v>
      </c>
      <c r="P48" s="16">
        <f t="shared" si="16"/>
        <v>1278.4681024801212</v>
      </c>
      <c r="Q48" s="16">
        <f t="shared" si="16"/>
        <v>1261.3948045251871</v>
      </c>
      <c r="R48" s="16">
        <f t="shared" si="16"/>
        <v>1242.8498382715397</v>
      </c>
      <c r="S48" s="16">
        <f t="shared" si="16"/>
        <v>1222.6843617491675</v>
      </c>
      <c r="T48" s="16">
        <f t="shared" si="16"/>
        <v>1200.7342892821484</v>
      </c>
      <c r="U48" s="16">
        <f t="shared" si="16"/>
        <v>1176.8814163073482</v>
      </c>
      <c r="V48" s="16">
        <f t="shared" si="16"/>
        <v>1150.9787080664485</v>
      </c>
      <c r="W48" s="16">
        <f t="shared" si="16"/>
        <v>1122.8837940032251</v>
      </c>
      <c r="X48" s="16">
        <f t="shared" si="16"/>
        <v>1092.3978498036167</v>
      </c>
      <c r="Y48" s="16">
        <f t="shared" si="16"/>
        <v>1059.2404402972991</v>
      </c>
      <c r="Z48" s="16">
        <f t="shared" si="16"/>
        <v>1023.1028041034325</v>
      </c>
      <c r="AA48" s="16">
        <f t="shared" si="16"/>
        <v>983.64502796807369</v>
      </c>
      <c r="AB48" s="16">
        <f t="shared" si="16"/>
        <v>940.55323385403938</v>
      </c>
      <c r="AC48" s="16">
        <f t="shared" si="16"/>
        <v>893.48253027730766</v>
      </c>
      <c r="AD48" s="16">
        <f t="shared" si="16"/>
        <v>842.07719369717745</v>
      </c>
      <c r="AE48" s="16">
        <f t="shared" si="16"/>
        <v>785.90756909290519</v>
      </c>
      <c r="AF48" s="16">
        <f t="shared" si="16"/>
        <v>724.47962316731957</v>
      </c>
      <c r="AG48" s="16">
        <f t="shared" si="16"/>
        <v>0</v>
      </c>
      <c r="AH48" s="16">
        <f t="shared" si="16"/>
        <v>0</v>
      </c>
      <c r="AI48" s="16">
        <f t="shared" si="16"/>
        <v>0</v>
      </c>
      <c r="AJ48" s="16">
        <f t="shared" si="16"/>
        <v>0</v>
      </c>
      <c r="AK48" s="16">
        <f t="shared" si="16"/>
        <v>0</v>
      </c>
      <c r="AL48" s="16">
        <f t="shared" si="16"/>
        <v>0</v>
      </c>
      <c r="AM48" s="16">
        <f t="shared" si="16"/>
        <v>0</v>
      </c>
      <c r="AN48" s="16">
        <f t="shared" si="16"/>
        <v>0</v>
      </c>
      <c r="AO48" s="16">
        <f t="shared" si="16"/>
        <v>0</v>
      </c>
    </row>
    <row r="49" spans="1:41">
      <c r="A49" s="13" t="s">
        <v>58</v>
      </c>
      <c r="B49" s="13">
        <f t="shared" ref="B49:AO49" si="17">B47-B48</f>
        <v>196.63228984373654</v>
      </c>
      <c r="C49" s="13">
        <f t="shared" si="17"/>
        <v>201.65688716423392</v>
      </c>
      <c r="D49" s="13">
        <f t="shared" si="17"/>
        <v>330.88398675613598</v>
      </c>
      <c r="E49" s="13">
        <f t="shared" si="17"/>
        <v>462.97623696998744</v>
      </c>
      <c r="F49" s="13">
        <f t="shared" si="17"/>
        <v>603.52335977356097</v>
      </c>
      <c r="G49" s="13">
        <f t="shared" si="17"/>
        <v>752.29388598056039</v>
      </c>
      <c r="H49" s="13">
        <f t="shared" si="17"/>
        <v>925.25328754378847</v>
      </c>
      <c r="I49" s="13">
        <f t="shared" si="17"/>
        <v>1109.5870213523413</v>
      </c>
      <c r="J49" s="13">
        <f t="shared" si="17"/>
        <v>1301.1574861090071</v>
      </c>
      <c r="K49" s="13">
        <f t="shared" si="17"/>
        <v>1503.84926780306</v>
      </c>
      <c r="L49" s="13">
        <f t="shared" si="17"/>
        <v>1684.6813052984744</v>
      </c>
      <c r="M49" s="13">
        <f t="shared" si="17"/>
        <v>1876.6587202590717</v>
      </c>
      <c r="N49" s="13">
        <f t="shared" si="17"/>
        <v>2074.5749380856046</v>
      </c>
      <c r="O49" s="13">
        <f t="shared" si="17"/>
        <v>2275.8923009946448</v>
      </c>
      <c r="P49" s="13">
        <f t="shared" si="17"/>
        <v>2477.8411730632602</v>
      </c>
      <c r="Q49" s="13">
        <f t="shared" si="17"/>
        <v>2680.5344663184596</v>
      </c>
      <c r="R49" s="13">
        <f t="shared" si="17"/>
        <v>2880.9620254702386</v>
      </c>
      <c r="S49" s="13">
        <f t="shared" si="17"/>
        <v>3078.9630063032837</v>
      </c>
      <c r="T49" s="13">
        <f t="shared" si="17"/>
        <v>3241.5400634809153</v>
      </c>
      <c r="U49" s="13">
        <f t="shared" si="17"/>
        <v>3386.242826550204</v>
      </c>
      <c r="V49" s="13">
        <f t="shared" si="17"/>
        <v>3504.279031628319</v>
      </c>
      <c r="W49" s="13">
        <f t="shared" si="17"/>
        <v>3582.4379568745253</v>
      </c>
      <c r="X49" s="13">
        <f t="shared" si="17"/>
        <v>3611.5068720466379</v>
      </c>
      <c r="Y49" s="13">
        <f t="shared" si="17"/>
        <v>3590.19118979219</v>
      </c>
      <c r="Z49" s="13">
        <f t="shared" si="17"/>
        <v>3517.0205656912776</v>
      </c>
      <c r="AA49" s="13">
        <f t="shared" si="17"/>
        <v>3390.3361920839779</v>
      </c>
      <c r="AB49" s="13">
        <f t="shared" si="17"/>
        <v>3078.7150021130365</v>
      </c>
      <c r="AC49" s="13">
        <f t="shared" si="17"/>
        <v>2662.1367220744332</v>
      </c>
      <c r="AD49" s="13">
        <f t="shared" si="17"/>
        <v>2110.6623358830402</v>
      </c>
      <c r="AE49" s="13">
        <f t="shared" si="17"/>
        <v>1395.2085021673479</v>
      </c>
      <c r="AF49" s="13">
        <f t="shared" si="17"/>
        <v>483.28736712394527</v>
      </c>
      <c r="AG49" s="13">
        <f t="shared" si="17"/>
        <v>0</v>
      </c>
      <c r="AH49" s="13">
        <f t="shared" si="17"/>
        <v>0</v>
      </c>
      <c r="AI49" s="13">
        <f t="shared" si="17"/>
        <v>0</v>
      </c>
      <c r="AJ49" s="13">
        <f t="shared" si="17"/>
        <v>0</v>
      </c>
      <c r="AK49" s="13">
        <f t="shared" si="17"/>
        <v>0</v>
      </c>
      <c r="AL49" s="13">
        <f t="shared" si="17"/>
        <v>0</v>
      </c>
      <c r="AM49" s="13">
        <f t="shared" si="17"/>
        <v>0</v>
      </c>
      <c r="AN49" s="13">
        <f t="shared" si="17"/>
        <v>0</v>
      </c>
      <c r="AO49" s="13">
        <f t="shared" si="17"/>
        <v>0</v>
      </c>
    </row>
    <row r="50" spans="1:41" ht="16" thickBot="1">
      <c r="A50" s="13" t="s">
        <v>153</v>
      </c>
      <c r="B50" s="31">
        <f t="shared" ref="B50:AO50" si="18">MAX(0,B49*B34)</f>
        <v>196.63228984373654</v>
      </c>
      <c r="C50" s="31">
        <f t="shared" si="18"/>
        <v>189.53125853904854</v>
      </c>
      <c r="D50" s="31">
        <f t="shared" si="18"/>
        <v>292.27889860531894</v>
      </c>
      <c r="E50" s="31">
        <f t="shared" si="18"/>
        <v>384.31978907540179</v>
      </c>
      <c r="F50" s="31">
        <f t="shared" si="18"/>
        <v>470.78430894320672</v>
      </c>
      <c r="G50" s="31">
        <f t="shared" si="18"/>
        <v>551.42463872640963</v>
      </c>
      <c r="H50" s="31">
        <f t="shared" si="18"/>
        <v>637.25246519291716</v>
      </c>
      <c r="I50" s="31">
        <f t="shared" si="18"/>
        <v>718.02802792139357</v>
      </c>
      <c r="J50" s="31">
        <f t="shared" si="18"/>
        <v>791.02973669618973</v>
      </c>
      <c r="K50" s="31">
        <f t="shared" si="18"/>
        <v>858.85096858500197</v>
      </c>
      <c r="L50" s="31">
        <f t="shared" si="18"/>
        <v>903.76199407049387</v>
      </c>
      <c r="M50" s="31">
        <f t="shared" si="18"/>
        <v>945.64023212518248</v>
      </c>
      <c r="N50" s="31">
        <f t="shared" si="18"/>
        <v>981.8318106378772</v>
      </c>
      <c r="O50" s="31">
        <f t="shared" si="18"/>
        <v>1011.5346591784499</v>
      </c>
      <c r="P50" s="31">
        <f t="shared" si="18"/>
        <v>1034.1132880708965</v>
      </c>
      <c r="Q50" s="31">
        <f t="shared" si="18"/>
        <v>1050.3308876013841</v>
      </c>
      <c r="R50" s="31">
        <f t="shared" si="18"/>
        <v>1059.7113818469991</v>
      </c>
      <c r="S50" s="31">
        <f t="shared" si="18"/>
        <v>1063.0044580482659</v>
      </c>
      <c r="T50" s="31">
        <f t="shared" si="18"/>
        <v>1050.2622965354453</v>
      </c>
      <c r="U50" s="31">
        <f t="shared" si="18"/>
        <v>1029.4193085855616</v>
      </c>
      <c r="V50" s="31">
        <f t="shared" si="18"/>
        <v>999.29623219358587</v>
      </c>
      <c r="W50" s="31">
        <f t="shared" si="18"/>
        <v>957.99076050657118</v>
      </c>
      <c r="X50" s="31">
        <f t="shared" si="18"/>
        <v>905.33630455621653</v>
      </c>
      <c r="Y50" s="31">
        <f t="shared" si="18"/>
        <v>843.41031556933206</v>
      </c>
      <c r="Z50" s="31">
        <f t="shared" si="18"/>
        <v>774.04516215601825</v>
      </c>
      <c r="AA50" s="31">
        <f t="shared" si="18"/>
        <v>698.84952617018905</v>
      </c>
      <c r="AB50" s="31">
        <f t="shared" si="18"/>
        <v>594.18376614275121</v>
      </c>
      <c r="AC50" s="31">
        <f t="shared" si="18"/>
        <v>480.87218709202108</v>
      </c>
      <c r="AD50" s="31">
        <f t="shared" si="18"/>
        <v>356.66611797733361</v>
      </c>
      <c r="AE50" s="31">
        <f t="shared" si="18"/>
        <v>220.43937681340873</v>
      </c>
      <c r="AF50" s="31">
        <f t="shared" si="18"/>
        <v>71.349836314793734</v>
      </c>
      <c r="AG50" s="31">
        <f t="shared" si="18"/>
        <v>0</v>
      </c>
      <c r="AH50" s="31">
        <f t="shared" si="18"/>
        <v>0</v>
      </c>
      <c r="AI50" s="31">
        <f t="shared" si="18"/>
        <v>0</v>
      </c>
      <c r="AJ50" s="31">
        <f t="shared" si="18"/>
        <v>0</v>
      </c>
      <c r="AK50" s="31">
        <f t="shared" si="18"/>
        <v>0</v>
      </c>
      <c r="AL50" s="31">
        <f t="shared" si="18"/>
        <v>0</v>
      </c>
      <c r="AM50" s="31">
        <f t="shared" si="18"/>
        <v>0</v>
      </c>
      <c r="AN50" s="31">
        <f t="shared" si="18"/>
        <v>0</v>
      </c>
      <c r="AO50" s="31">
        <f t="shared" si="18"/>
        <v>0</v>
      </c>
    </row>
    <row r="51" spans="1:41" ht="16" thickTop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</row>
    <row r="52" spans="1:41">
      <c r="A52" s="13" t="s">
        <v>59</v>
      </c>
      <c r="B52" s="13">
        <f>NPV($B$26,BasePricing!C143:AO143)+BasePricing!B143</f>
        <v>4107.3120899600144</v>
      </c>
      <c r="C52" s="13">
        <f>NPV($B$26,BasePricing!D143:AP143)+BasePricing!C143</f>
        <v>3886.1952004679561</v>
      </c>
      <c r="D52" s="13">
        <f>NPV($B$26,BasePricing!E143:AQ143)+BasePricing!D143</f>
        <v>3684.5717506526544</v>
      </c>
      <c r="E52" s="13">
        <f>NPV($B$26,BasePricing!F143:AR143)+BasePricing!E143</f>
        <v>3496.9718653889204</v>
      </c>
      <c r="F52" s="13">
        <f>NPV($B$26,BasePricing!G143:AS143)+BasePricing!F143</f>
        <v>3322.6879313755148</v>
      </c>
      <c r="G52" s="13">
        <f>NPV($B$26,BasePricing!H143:AT143)+BasePricing!G143</f>
        <v>3161.0501352610295</v>
      </c>
      <c r="H52" s="13">
        <f>NPV($B$26,BasePricing!I143:AU143)+BasePricing!H143</f>
        <v>3011.4357465408079</v>
      </c>
      <c r="I52" s="13">
        <f>NPV($B$26,BasePricing!J143:AV143)+BasePricing!I143</f>
        <v>2873.2667884838133</v>
      </c>
      <c r="J52" s="13">
        <f>NPV($B$26,BasePricing!K143:AW143)+BasePricing!J143</f>
        <v>2746.0078718165828</v>
      </c>
      <c r="K52" s="13">
        <f>NPV($B$26,BasePricing!L143:AX143)+BasePricing!K143</f>
        <v>2629.1722739702077</v>
      </c>
      <c r="L52" s="13">
        <f>NPV($B$26,BasePricing!M143:AY143)+BasePricing!L143</f>
        <v>2522.3084728598405</v>
      </c>
      <c r="M52" s="13">
        <f>NPV($B$26,BasePricing!N143:AZ143)+BasePricing!M143</f>
        <v>2417.0605750807322</v>
      </c>
      <c r="N52" s="13">
        <f>NPV($B$26,BasePricing!O143:BA143)+BasePricing!N143</f>
        <v>2313.2866120867839</v>
      </c>
      <c r="O52" s="13">
        <f>NPV($B$26,BasePricing!P143:BB143)+BasePricing!O143</f>
        <v>2210.8486630867728</v>
      </c>
      <c r="P52" s="13">
        <f>NPV($B$26,BasePricing!Q143:BC143)+BasePricing!P143</f>
        <v>2109.6100473340935</v>
      </c>
      <c r="Q52" s="13">
        <f>NPV($B$26,BasePricing!R143:BD143)+BasePricing!Q143</f>
        <v>2009.4327335312107</v>
      </c>
      <c r="R52" s="13">
        <f>NPV($B$26,BasePricing!S143:BE143)+BasePricing!R143</f>
        <v>1909.0432186795897</v>
      </c>
      <c r="S52" s="13">
        <f>NPV($B$26,BasePricing!T143:BF143)+BasePricing!S143</f>
        <v>1808.295410459453</v>
      </c>
      <c r="T52" s="13">
        <f>NPV($B$26,BasePricing!U143:BG143)+BasePricing!T143</f>
        <v>1707.0380652549836</v>
      </c>
      <c r="U52" s="13">
        <f>NPV($B$26,BasePricing!V143:BH143)+BasePricing!U143</f>
        <v>1604.0646189545657</v>
      </c>
      <c r="V52" s="13">
        <f>NPV($B$26,BasePricing!W143:BI143)+BasePricing!V143</f>
        <v>1499.1999909529154</v>
      </c>
      <c r="W52" s="13">
        <f>NPV($B$26,BasePricing!X143:BJ143)+BasePricing!W143</f>
        <v>1390.2536677426426</v>
      </c>
      <c r="X52" s="13">
        <f>NPV($B$26,BasePricing!Y143:BK143)+BasePricing!X143</f>
        <v>1276.9842040218814</v>
      </c>
      <c r="Y52" s="13">
        <f>NPV($B$26,BasePricing!Z143:BL143)+BasePricing!Y143</f>
        <v>1159.1385525037588</v>
      </c>
      <c r="Z52" s="13">
        <f>NPV($B$26,BasePricing!AA143:BM143)+BasePricing!Z143</f>
        <v>1036.4459630143901</v>
      </c>
      <c r="AA52" s="13">
        <f>NPV($B$26,BasePricing!AB143:BN143)+BasePricing!AA143</f>
        <v>908.61614151965068</v>
      </c>
      <c r="AB52" s="13">
        <f>NPV($B$26,BasePricing!AC143:BO143)+BasePricing!AB143</f>
        <v>775.33820458011724</v>
      </c>
      <c r="AC52" s="13">
        <f>NPV($B$26,BasePricing!AD143:BP143)+BasePricing!AC143</f>
        <v>635.34735739773612</v>
      </c>
      <c r="AD52" s="13">
        <f>NPV($B$26,BasePricing!AE143:BQ143)+BasePricing!AD143</f>
        <v>488.26562153884385</v>
      </c>
      <c r="AE52" s="13">
        <f>NPV($B$26,BasePricing!AF143:BR143)+BasePricing!AE143</f>
        <v>333.70086680226507</v>
      </c>
      <c r="AF52" s="13">
        <f>NPV($B$26,BasePricing!AG143:BS143)+BasePricing!AF143</f>
        <v>171.24154969309242</v>
      </c>
      <c r="AG52" s="13">
        <f>NPV($B$26,BasePricing!AH143:BT143)+BasePricing!AG143</f>
        <v>0</v>
      </c>
      <c r="AH52" s="13">
        <f>NPV($B$26,BasePricing!AI143:BU143)+BasePricing!AH143</f>
        <v>0</v>
      </c>
      <c r="AI52" s="13">
        <f>NPV($B$26,BasePricing!AJ143:BV143)+BasePricing!AI143</f>
        <v>0</v>
      </c>
      <c r="AJ52" s="13">
        <f>NPV($B$26,BasePricing!AK143:BW143)+BasePricing!AJ143</f>
        <v>0</v>
      </c>
      <c r="AK52" s="13">
        <f>NPV($B$26,BasePricing!AL143:BX143)+BasePricing!AK143</f>
        <v>0</v>
      </c>
      <c r="AL52" s="13">
        <f>NPV($B$26,BasePricing!AM143:BY143)+BasePricing!AL143</f>
        <v>0</v>
      </c>
      <c r="AM52" s="13">
        <f>NPV($B$26,BasePricing!AN143:BZ143)+BasePricing!AM143</f>
        <v>0</v>
      </c>
      <c r="AN52" s="13">
        <f>NPV($B$26,BasePricing!AO143:CA143)+BasePricing!AN143</f>
        <v>0</v>
      </c>
      <c r="AO52" s="13">
        <f>NPV($B$26,BasePricing!AP143:CB143)+BasePricing!AO143</f>
        <v>0</v>
      </c>
    </row>
    <row r="53" spans="1:41">
      <c r="A53" s="13" t="s">
        <v>60</v>
      </c>
      <c r="B53" s="13">
        <f>NPV($B$26,BasePricing!C145:AO145)+BasePricing!B145+NPV($B$26,BasePricing!C146:AO146)+BasePricing!B146+NPV($B$26,BasePricing!B147:AO147)</f>
        <v>3948.8902568055764</v>
      </c>
      <c r="C53" s="13">
        <f>NPV($B$26,BasePricing!D145:AP145)+BasePricing!C145+NPV($B$26,BasePricing!D146:AP146)+BasePricing!C146+NPV($B$26,BasePricing!C147:AP147)</f>
        <v>2921.2557953481819</v>
      </c>
      <c r="D53" s="13">
        <f>NPV($B$26,BasePricing!E145:AQ145)+BasePricing!D145+NPV($B$26,BasePricing!E146:AQ146)+BasePricing!D146+NPV($B$26,BasePricing!D147:AQ147)</f>
        <v>2905.2078599150359</v>
      </c>
      <c r="E53" s="13">
        <f>NPV($B$26,BasePricing!F145:AR145)+BasePricing!E145+NPV($B$26,BasePricing!F146:AR146)+BasePricing!E146+NPV($B$26,BasePricing!E147:AR147)</f>
        <v>2889.5830395470075</v>
      </c>
      <c r="F53" s="13">
        <f>NPV($B$26,BasePricing!G145:AS145)+BasePricing!F145+NPV($B$26,BasePricing!G146:AS146)+BasePricing!F146+NPV($B$26,BasePricing!F147:AS147)</f>
        <v>2876.9413421453455</v>
      </c>
      <c r="G53" s="13">
        <f>NPV($B$26,BasePricing!H145:AT145)+BasePricing!G145+NPV($B$26,BasePricing!H146:AT146)+BasePricing!G146+NPV($B$26,BasePricing!G147:AT147)</f>
        <v>2867.4688469339144</v>
      </c>
      <c r="H53" s="13">
        <f>NPV($B$26,BasePricing!I145:AU145)+BasePricing!H145+NPV($B$26,BasePricing!I146:AU146)+BasePricing!H146+NPV($B$26,BasePricing!H147:AU147)</f>
        <v>2861.3528011006911</v>
      </c>
      <c r="I53" s="13">
        <f>NPV($B$26,BasePricing!J145:AV145)+BasePricing!I145+NPV($B$26,BasePricing!J146:AV146)+BasePricing!I146+NPV($B$26,BasePricing!I147:AV147)</f>
        <v>2858.7827423967965</v>
      </c>
      <c r="J53" s="13">
        <f>NPV($B$26,BasePricing!K145:AW145)+BasePricing!J145+NPV($B$26,BasePricing!K146:AW146)+BasePricing!J146+NPV($B$26,BasePricing!J147:AW147)</f>
        <v>2858.2211806760192</v>
      </c>
      <c r="K53" s="13">
        <f>NPV($B$26,BasePricing!L145:AX145)+BasePricing!K145+NPV($B$26,BasePricing!L146:AX146)+BasePricing!K146+NPV($B$26,BasePricing!K147:AX147)</f>
        <v>2860.5171029333615</v>
      </c>
      <c r="L53" s="13">
        <f>NPV($B$26,BasePricing!M145:AY145)+BasePricing!L145+NPV($B$26,BasePricing!M146:AY146)+BasePricing!L146+NPV($B$26,BasePricing!L147:AY147)</f>
        <v>2856.8950984225476</v>
      </c>
      <c r="M53" s="13">
        <f>NPV($B$26,BasePricing!N145:AZ145)+BasePricing!M145+NPV($B$26,BasePricing!N146:AZ146)+BasePricing!M146+NPV($B$26,BasePricing!M147:AZ147)</f>
        <v>2851.9230744379188</v>
      </c>
      <c r="N53" s="13">
        <f>NPV($B$26,BasePricing!O145:BA145)+BasePricing!N145+NPV($B$26,BasePricing!O146:BA146)+BasePricing!N146+NPV($B$26,BasePricing!N147:BA147)</f>
        <v>2843.7647481059485</v>
      </c>
      <c r="O53" s="13">
        <f>NPV($B$26,BasePricing!P145:BB145)+BasePricing!O145+NPV($B$26,BasePricing!P146:BB146)+BasePricing!O146+NPV($B$26,BasePricing!O147:BB147)</f>
        <v>2831.3353083595703</v>
      </c>
      <c r="P53" s="13">
        <f>NPV($B$26,BasePricing!Q145:BC145)+BasePricing!P145+NPV($B$26,BasePricing!Q146:BC146)+BasePricing!P146+NPV($B$26,BasePricing!P147:BC147)</f>
        <v>2814.2508242680374</v>
      </c>
      <c r="Q53" s="13">
        <f>NPV($B$26,BasePricing!R145:BD145)+BasePricing!Q145+NPV($B$26,BasePricing!R146:BD146)+BasePricing!Q146+NPV($B$26,BasePricing!Q147:BD147)</f>
        <v>2792.1263974333283</v>
      </c>
      <c r="R53" s="13">
        <f>NPV($B$26,BasePricing!S145:BE145)+BasePricing!R145+NPV($B$26,BasePricing!S146:BE146)+BasePricing!R146+NPV($B$26,BasePricing!R147:BE147)</f>
        <v>2763.5686105211862</v>
      </c>
      <c r="S53" s="13">
        <f>NPV($B$26,BasePricing!T145:BF145)+BasePricing!S145+NPV($B$26,BasePricing!T146:BF146)+BasePricing!S146+NPV($B$26,BasePricing!S147:BF147)</f>
        <v>2728.0777242917884</v>
      </c>
      <c r="T53" s="13">
        <f>NPV($B$26,BasePricing!U145:BG145)+BasePricing!T145+NPV($B$26,BasePricing!U146:BG146)+BasePricing!T146+NPV($B$26,BasePricing!T147:BG147)</f>
        <v>2678.4185969247069</v>
      </c>
      <c r="U53" s="13">
        <f>NPV($B$26,BasePricing!V145:BH145)+BasePricing!U145+NPV($B$26,BasePricing!V146:BH146)+BasePricing!U146+NPV($B$26,BasePricing!U147:BH147)</f>
        <v>2618.0503091787832</v>
      </c>
      <c r="V53" s="13">
        <f>NPV($B$26,BasePricing!W145:BI145)+BasePricing!V145+NPV($B$26,BasePricing!W146:BI146)+BasePricing!V146+NPV($B$26,BasePricing!V147:BI147)</f>
        <v>2544.5773091892784</v>
      </c>
      <c r="W53" s="13">
        <f>NPV($B$26,BasePricing!X145:BJ145)+BasePricing!W145+NPV($B$26,BasePricing!X146:BJ146)+BasePricing!W146+NPV($B$26,BasePricing!W147:BJ147)</f>
        <v>2453.4411926714138</v>
      </c>
      <c r="X53" s="13">
        <f>NPV($B$26,BasePricing!Y145:BK145)+BasePricing!X145+NPV($B$26,BasePricing!Y146:BK146)+BasePricing!X146+NPV($B$26,BasePricing!X147:BK147)</f>
        <v>2342.4248653904924</v>
      </c>
      <c r="Y53" s="13">
        <f>NPV($B$26,BasePricing!Z145:BL145)+BasePricing!Y145+NPV($B$26,BasePricing!Z146:BL146)+BasePricing!Y146+NPV($B$26,BasePricing!Y147:BL147)</f>
        <v>2211.1343921702382</v>
      </c>
      <c r="Z53" s="13">
        <f>NPV($B$26,BasePricing!AA145:BM145)+BasePricing!Z145+NPV($B$26,BasePricing!AA146:BM146)+BasePricing!Z146+NPV($B$26,BasePricing!Z147:BM147)</f>
        <v>2059.441604327621</v>
      </c>
      <c r="AA53" s="13">
        <f>NPV($B$26,BasePricing!AB145:BN145)+BasePricing!AA145+NPV($B$26,BasePricing!AB146:BN146)+BasePricing!AA146+NPV($B$26,BasePricing!AA147:BN147)</f>
        <v>1887.1725406727771</v>
      </c>
      <c r="AB53" s="13">
        <f>NPV($B$26,BasePricing!AC145:BO145)+BasePricing!AB145+NPV($B$26,BasePricing!AC146:BO146)+BasePricing!AB146+NPV($B$26,BasePricing!AB147:BO147)</f>
        <v>1669.5227789151822</v>
      </c>
      <c r="AC53" s="13">
        <f>NPV($B$26,BasePricing!AD145:BP145)+BasePricing!AC145+NPV($B$26,BasePricing!AD146:BP146)+BasePricing!AC146+NPV($B$26,BasePricing!AC147:BP147)</f>
        <v>1419.95192751898</v>
      </c>
      <c r="AD53" s="13">
        <f>NPV($B$26,BasePricing!AE145:BQ145)+BasePricing!AD145+NPV($B$26,BasePricing!AE146:BQ146)+BasePricing!AD146+NPV($B$26,BasePricing!AD147:BQ147)</f>
        <v>1132.6947155322468</v>
      </c>
      <c r="AE53" s="13">
        <f>NPV($B$26,BasePricing!AF145:BR145)+BasePricing!AE145+NPV($B$26,BasePricing!AF146:BR146)+BasePricing!AE146+NPV($B$26,BasePricing!AE147:BR147)</f>
        <v>803.51628416055098</v>
      </c>
      <c r="AF53" s="13">
        <f>NPV($B$26,BasePricing!AG145:BS145)+BasePricing!AF145+NPV($B$26,BasePricing!AG146:BS146)+BasePricing!AF146+NPV($B$26,BasePricing!AF147:BS147)</f>
        <v>427.64242304653726</v>
      </c>
      <c r="AG53" s="13">
        <f>NPV($B$26,BasePricing!AH145:BT145)+BasePricing!AG145+NPV($B$26,BasePricing!AH146:BT146)+BasePricing!AG146+NPV($B$26,BasePricing!AG147:BT147)</f>
        <v>0</v>
      </c>
      <c r="AH53" s="13">
        <f>NPV($B$26,BasePricing!AI145:BU145)+BasePricing!AH145+NPV($B$26,BasePricing!AI146:BU146)+BasePricing!AH146+NPV($B$26,BasePricing!AH147:BU147)</f>
        <v>0</v>
      </c>
      <c r="AI53" s="13">
        <f>NPV($B$26,BasePricing!AJ145:BV145)+BasePricing!AI145+NPV($B$26,BasePricing!AJ146:BV146)+BasePricing!AI146+NPV($B$26,BasePricing!AI147:BV147)</f>
        <v>0</v>
      </c>
      <c r="AJ53" s="13">
        <f>NPV($B$26,BasePricing!AK145:BW145)+BasePricing!AJ145+NPV($B$26,BasePricing!AK146:BW146)+BasePricing!AJ146+NPV($B$26,BasePricing!AJ147:BW147)</f>
        <v>0</v>
      </c>
      <c r="AK53" s="13">
        <f>NPV($B$26,BasePricing!AL145:BX145)+BasePricing!AK145+NPV($B$26,BasePricing!AL146:BX146)+BasePricing!AK146+NPV($B$26,BasePricing!AK147:BX147)</f>
        <v>0</v>
      </c>
      <c r="AL53" s="13">
        <f>NPV($B$26,BasePricing!AM145:BY145)+BasePricing!AL145+NPV($B$26,BasePricing!AM146:BY146)+BasePricing!AL146+NPV($B$26,BasePricing!AL147:BY147)</f>
        <v>0</v>
      </c>
      <c r="AM53" s="13">
        <f>NPV($B$26,BasePricing!AN145:BZ145)+BasePricing!AM145+NPV($B$26,BasePricing!AN146:BZ146)+BasePricing!AM146+NPV($B$26,BasePricing!AM147:BZ147)</f>
        <v>0</v>
      </c>
      <c r="AN53" s="13">
        <f>NPV($B$26,BasePricing!AO145:CA145)+BasePricing!AN145+NPV($B$26,BasePricing!AO146:CA146)+BasePricing!AN146+NPV($B$26,BasePricing!AN147:CA147)</f>
        <v>0</v>
      </c>
      <c r="AO53" s="13">
        <f>NPV($B$26,BasePricing!AP145:CB145)+BasePricing!AO145+NPV($B$26,BasePricing!AP146:CB146)+BasePricing!AO146+NPV($B$26,BasePricing!AO147:CB147)</f>
        <v>0</v>
      </c>
    </row>
    <row r="54" spans="1:41" ht="16" thickBot="1">
      <c r="A54" s="13" t="s">
        <v>61</v>
      </c>
      <c r="B54" s="31">
        <f t="shared" ref="B54:AO54" si="19">MAX(B53-B52,0)</f>
        <v>0</v>
      </c>
      <c r="C54" s="31">
        <f t="shared" si="19"/>
        <v>0</v>
      </c>
      <c r="D54" s="31">
        <f t="shared" si="19"/>
        <v>0</v>
      </c>
      <c r="E54" s="31">
        <f t="shared" si="19"/>
        <v>0</v>
      </c>
      <c r="F54" s="31">
        <f t="shared" si="19"/>
        <v>0</v>
      </c>
      <c r="G54" s="31">
        <f t="shared" si="19"/>
        <v>0</v>
      </c>
      <c r="H54" s="31">
        <f t="shared" si="19"/>
        <v>0</v>
      </c>
      <c r="I54" s="31">
        <f t="shared" si="19"/>
        <v>0</v>
      </c>
      <c r="J54" s="31">
        <f t="shared" si="19"/>
        <v>112.21330885943644</v>
      </c>
      <c r="K54" s="31">
        <f t="shared" si="19"/>
        <v>231.34482896315376</v>
      </c>
      <c r="L54" s="31">
        <f t="shared" si="19"/>
        <v>334.58662556270701</v>
      </c>
      <c r="M54" s="31">
        <f t="shared" si="19"/>
        <v>434.86249935718661</v>
      </c>
      <c r="N54" s="31">
        <f t="shared" si="19"/>
        <v>530.47813601916459</v>
      </c>
      <c r="O54" s="31">
        <f t="shared" si="19"/>
        <v>620.48664527279743</v>
      </c>
      <c r="P54" s="31">
        <f t="shared" si="19"/>
        <v>704.64077693394393</v>
      </c>
      <c r="Q54" s="31">
        <f t="shared" si="19"/>
        <v>782.69366390211758</v>
      </c>
      <c r="R54" s="31">
        <f t="shared" si="19"/>
        <v>854.5253918415965</v>
      </c>
      <c r="S54" s="31">
        <f t="shared" si="19"/>
        <v>919.78231383233538</v>
      </c>
      <c r="T54" s="31">
        <f t="shared" si="19"/>
        <v>971.38053166972327</v>
      </c>
      <c r="U54" s="31">
        <f t="shared" si="19"/>
        <v>1013.9856902242175</v>
      </c>
      <c r="V54" s="31">
        <f t="shared" si="19"/>
        <v>1045.377318236363</v>
      </c>
      <c r="W54" s="31">
        <f t="shared" si="19"/>
        <v>1063.1875249287712</v>
      </c>
      <c r="X54" s="31">
        <f t="shared" si="19"/>
        <v>1065.440661368611</v>
      </c>
      <c r="Y54" s="31">
        <f t="shared" si="19"/>
        <v>1051.9958396664795</v>
      </c>
      <c r="Z54" s="31">
        <f t="shared" si="19"/>
        <v>1022.9956413132309</v>
      </c>
      <c r="AA54" s="31">
        <f t="shared" si="19"/>
        <v>978.55639915312645</v>
      </c>
      <c r="AB54" s="31">
        <f t="shared" si="19"/>
        <v>894.18457433506501</v>
      </c>
      <c r="AC54" s="31">
        <f t="shared" si="19"/>
        <v>784.60457012124391</v>
      </c>
      <c r="AD54" s="31">
        <f t="shared" si="19"/>
        <v>644.42909399340306</v>
      </c>
      <c r="AE54" s="31">
        <f t="shared" si="19"/>
        <v>469.81541735828591</v>
      </c>
      <c r="AF54" s="31">
        <f t="shared" si="19"/>
        <v>256.40087335344481</v>
      </c>
      <c r="AG54" s="31">
        <f t="shared" si="19"/>
        <v>0</v>
      </c>
      <c r="AH54" s="31">
        <f t="shared" si="19"/>
        <v>0</v>
      </c>
      <c r="AI54" s="31">
        <f t="shared" si="19"/>
        <v>0</v>
      </c>
      <c r="AJ54" s="31">
        <f t="shared" si="19"/>
        <v>0</v>
      </c>
      <c r="AK54" s="31">
        <f t="shared" si="19"/>
        <v>0</v>
      </c>
      <c r="AL54" s="31">
        <f t="shared" si="19"/>
        <v>0</v>
      </c>
      <c r="AM54" s="31">
        <f t="shared" si="19"/>
        <v>0</v>
      </c>
      <c r="AN54" s="31">
        <f t="shared" si="19"/>
        <v>0</v>
      </c>
      <c r="AO54" s="31">
        <f t="shared" si="19"/>
        <v>0</v>
      </c>
    </row>
    <row r="55" spans="1:41" ht="16" thickTop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</row>
    <row r="56" spans="1:41">
      <c r="A56" s="35" t="s">
        <v>149</v>
      </c>
      <c r="B56" s="35">
        <v>0</v>
      </c>
      <c r="C56" s="35">
        <v>0</v>
      </c>
      <c r="D56" s="35">
        <v>0</v>
      </c>
      <c r="E56" s="35">
        <v>0</v>
      </c>
      <c r="F56" s="35">
        <v>0</v>
      </c>
      <c r="G56" s="35">
        <v>0</v>
      </c>
      <c r="H56" s="35">
        <v>0</v>
      </c>
      <c r="I56" s="35">
        <v>0</v>
      </c>
      <c r="J56" s="35">
        <v>0</v>
      </c>
      <c r="K56" s="35">
        <v>0</v>
      </c>
      <c r="L56" s="35">
        <v>0</v>
      </c>
      <c r="M56" s="35">
        <v>0</v>
      </c>
      <c r="N56" s="35">
        <v>0</v>
      </c>
      <c r="O56" s="35">
        <v>0</v>
      </c>
      <c r="P56" s="35">
        <v>0</v>
      </c>
      <c r="Q56" s="35">
        <v>0</v>
      </c>
      <c r="R56" s="35">
        <v>0</v>
      </c>
      <c r="S56" s="35">
        <v>0</v>
      </c>
      <c r="T56" s="35">
        <v>0</v>
      </c>
      <c r="U56" s="35">
        <v>0</v>
      </c>
      <c r="V56" s="35">
        <v>0</v>
      </c>
      <c r="W56" s="35">
        <v>0</v>
      </c>
      <c r="X56" s="35">
        <v>0</v>
      </c>
      <c r="Y56" s="35">
        <v>0</v>
      </c>
      <c r="Z56" s="35">
        <v>0</v>
      </c>
      <c r="AA56" s="35">
        <v>0</v>
      </c>
      <c r="AB56" s="35">
        <v>0</v>
      </c>
      <c r="AC56" s="35">
        <v>0</v>
      </c>
      <c r="AD56" s="35">
        <v>0</v>
      </c>
      <c r="AE56" s="35">
        <v>0</v>
      </c>
      <c r="AF56" s="35">
        <v>0</v>
      </c>
      <c r="AG56" s="35">
        <v>0</v>
      </c>
      <c r="AH56" s="35">
        <v>0</v>
      </c>
      <c r="AI56" s="35">
        <v>0</v>
      </c>
      <c r="AJ56" s="35">
        <v>0</v>
      </c>
      <c r="AK56" s="35">
        <v>0</v>
      </c>
      <c r="AL56" s="35">
        <v>0</v>
      </c>
      <c r="AM56" s="35">
        <v>0</v>
      </c>
      <c r="AN56" s="35">
        <v>0</v>
      </c>
      <c r="AO56" s="35">
        <v>0</v>
      </c>
    </row>
    <row r="57" spans="1:41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</row>
    <row r="58" spans="1:41">
      <c r="A58" s="97" t="s">
        <v>62</v>
      </c>
      <c r="B58" s="97">
        <f>MAX(B50+MAX(0,B54-B50),B56)</f>
        <v>196.63228984373654</v>
      </c>
      <c r="C58" s="97">
        <f t="shared" ref="C58:AO58" si="20">MAX(C50+MAX(0,C54-C50),C56)</f>
        <v>189.53125853904854</v>
      </c>
      <c r="D58" s="97">
        <f t="shared" si="20"/>
        <v>292.27889860531894</v>
      </c>
      <c r="E58" s="97">
        <f t="shared" si="20"/>
        <v>384.31978907540179</v>
      </c>
      <c r="F58" s="97">
        <f t="shared" si="20"/>
        <v>470.78430894320672</v>
      </c>
      <c r="G58" s="97">
        <f t="shared" si="20"/>
        <v>551.42463872640963</v>
      </c>
      <c r="H58" s="97">
        <f t="shared" si="20"/>
        <v>637.25246519291716</v>
      </c>
      <c r="I58" s="97">
        <f t="shared" si="20"/>
        <v>718.02802792139357</v>
      </c>
      <c r="J58" s="97">
        <f t="shared" si="20"/>
        <v>791.02973669618973</v>
      </c>
      <c r="K58" s="97">
        <f t="shared" si="20"/>
        <v>858.85096858500197</v>
      </c>
      <c r="L58" s="97">
        <f t="shared" si="20"/>
        <v>903.76199407049387</v>
      </c>
      <c r="M58" s="97">
        <f t="shared" si="20"/>
        <v>945.64023212518248</v>
      </c>
      <c r="N58" s="97">
        <f t="shared" si="20"/>
        <v>981.8318106378772</v>
      </c>
      <c r="O58" s="97">
        <f t="shared" si="20"/>
        <v>1011.5346591784499</v>
      </c>
      <c r="P58" s="97">
        <f t="shared" si="20"/>
        <v>1034.1132880708965</v>
      </c>
      <c r="Q58" s="97">
        <f t="shared" si="20"/>
        <v>1050.3308876013841</v>
      </c>
      <c r="R58" s="97">
        <f t="shared" si="20"/>
        <v>1059.7113818469991</v>
      </c>
      <c r="S58" s="97">
        <f t="shared" si="20"/>
        <v>1063.0044580482659</v>
      </c>
      <c r="T58" s="97">
        <f t="shared" si="20"/>
        <v>1050.2622965354453</v>
      </c>
      <c r="U58" s="97">
        <f t="shared" si="20"/>
        <v>1029.4193085855616</v>
      </c>
      <c r="V58" s="97">
        <f t="shared" si="20"/>
        <v>1045.377318236363</v>
      </c>
      <c r="W58" s="97">
        <f t="shared" si="20"/>
        <v>1063.1875249287712</v>
      </c>
      <c r="X58" s="97">
        <f t="shared" si="20"/>
        <v>1065.440661368611</v>
      </c>
      <c r="Y58" s="97">
        <f t="shared" si="20"/>
        <v>1051.9958396664795</v>
      </c>
      <c r="Z58" s="97">
        <f t="shared" si="20"/>
        <v>1022.9956413132309</v>
      </c>
      <c r="AA58" s="97">
        <f t="shared" si="20"/>
        <v>978.55639915312645</v>
      </c>
      <c r="AB58" s="97">
        <f t="shared" si="20"/>
        <v>894.18457433506501</v>
      </c>
      <c r="AC58" s="97">
        <f t="shared" si="20"/>
        <v>784.60457012124391</v>
      </c>
      <c r="AD58" s="97">
        <f t="shared" si="20"/>
        <v>644.42909399340306</v>
      </c>
      <c r="AE58" s="97">
        <f t="shared" si="20"/>
        <v>469.81541735828591</v>
      </c>
      <c r="AF58" s="97">
        <f t="shared" si="20"/>
        <v>256.40087335344481</v>
      </c>
      <c r="AG58" s="97">
        <f t="shared" si="20"/>
        <v>0</v>
      </c>
      <c r="AH58" s="97">
        <f t="shared" si="20"/>
        <v>0</v>
      </c>
      <c r="AI58" s="97">
        <f t="shared" si="20"/>
        <v>0</v>
      </c>
      <c r="AJ58" s="97">
        <f t="shared" si="20"/>
        <v>0</v>
      </c>
      <c r="AK58" s="97">
        <f t="shared" si="20"/>
        <v>0</v>
      </c>
      <c r="AL58" s="97">
        <f t="shared" si="20"/>
        <v>0</v>
      </c>
      <c r="AM58" s="97">
        <f t="shared" si="20"/>
        <v>0</v>
      </c>
      <c r="AN58" s="97">
        <f t="shared" si="20"/>
        <v>0</v>
      </c>
      <c r="AO58" s="97">
        <f t="shared" si="20"/>
        <v>0</v>
      </c>
    </row>
    <row r="59" spans="1:41">
      <c r="A59" s="13" t="s">
        <v>283</v>
      </c>
      <c r="B59" s="13">
        <f>IF(B37&gt;0,B58/B34,0)</f>
        <v>196.63228984373654</v>
      </c>
      <c r="C59" s="13">
        <f t="shared" ref="C59:AO59" si="21">IF(C37&gt;0,C58/C34,0)</f>
        <v>201.65688716423392</v>
      </c>
      <c r="D59" s="13">
        <f t="shared" si="21"/>
        <v>330.88398675613593</v>
      </c>
      <c r="E59" s="13">
        <f t="shared" si="21"/>
        <v>462.97623696998744</v>
      </c>
      <c r="F59" s="13">
        <f t="shared" si="21"/>
        <v>603.52335977356097</v>
      </c>
      <c r="G59" s="13">
        <f t="shared" si="21"/>
        <v>752.29388598056039</v>
      </c>
      <c r="H59" s="13">
        <f t="shared" si="21"/>
        <v>925.25328754378847</v>
      </c>
      <c r="I59" s="13">
        <f t="shared" si="21"/>
        <v>1109.5870213523413</v>
      </c>
      <c r="J59" s="13">
        <f t="shared" si="21"/>
        <v>1301.1574861090071</v>
      </c>
      <c r="K59" s="13">
        <f t="shared" si="21"/>
        <v>1503.84926780306</v>
      </c>
      <c r="L59" s="13">
        <f t="shared" si="21"/>
        <v>1684.6813052984744</v>
      </c>
      <c r="M59" s="13">
        <f t="shared" si="21"/>
        <v>1876.6587202590717</v>
      </c>
      <c r="N59" s="13">
        <f t="shared" si="21"/>
        <v>2074.5749380856046</v>
      </c>
      <c r="O59" s="13">
        <f t="shared" si="21"/>
        <v>2275.8923009946448</v>
      </c>
      <c r="P59" s="13">
        <f t="shared" si="21"/>
        <v>2477.8411730632602</v>
      </c>
      <c r="Q59" s="13">
        <f t="shared" si="21"/>
        <v>2680.5344663184596</v>
      </c>
      <c r="R59" s="13">
        <f t="shared" si="21"/>
        <v>2880.9620254702386</v>
      </c>
      <c r="S59" s="13">
        <f t="shared" si="21"/>
        <v>3078.9630063032837</v>
      </c>
      <c r="T59" s="13">
        <f t="shared" si="21"/>
        <v>3241.5400634809153</v>
      </c>
      <c r="U59" s="13">
        <f t="shared" si="21"/>
        <v>3386.242826550204</v>
      </c>
      <c r="V59" s="13">
        <f t="shared" si="21"/>
        <v>3665.8737403563728</v>
      </c>
      <c r="W59" s="13">
        <f t="shared" si="21"/>
        <v>3975.8247173138416</v>
      </c>
      <c r="X59" s="13">
        <f t="shared" si="21"/>
        <v>4250.1844352489716</v>
      </c>
      <c r="Y59" s="13">
        <f t="shared" si="21"/>
        <v>4478.0886901046642</v>
      </c>
      <c r="Z59" s="13">
        <f t="shared" si="21"/>
        <v>4648.1741441153408</v>
      </c>
      <c r="AA59" s="13">
        <f t="shared" si="21"/>
        <v>4747.2811410854192</v>
      </c>
      <c r="AB59" s="13">
        <f t="shared" si="21"/>
        <v>4633.1448627999662</v>
      </c>
      <c r="AC59" s="13">
        <f t="shared" si="21"/>
        <v>4343.6170660198395</v>
      </c>
      <c r="AD59" s="13">
        <f t="shared" si="21"/>
        <v>3813.572829829458</v>
      </c>
      <c r="AE59" s="13">
        <f t="shared" si="21"/>
        <v>2973.5634087843682</v>
      </c>
      <c r="AF59" s="13">
        <f t="shared" si="21"/>
        <v>1736.7286235185627</v>
      </c>
      <c r="AG59" s="13">
        <f t="shared" si="21"/>
        <v>0</v>
      </c>
      <c r="AH59" s="13">
        <f t="shared" si="21"/>
        <v>0</v>
      </c>
      <c r="AI59" s="13">
        <f t="shared" si="21"/>
        <v>0</v>
      </c>
      <c r="AJ59" s="13">
        <f t="shared" si="21"/>
        <v>0</v>
      </c>
      <c r="AK59" s="13">
        <f t="shared" si="21"/>
        <v>0</v>
      </c>
      <c r="AL59" s="13">
        <f t="shared" si="21"/>
        <v>0</v>
      </c>
      <c r="AM59" s="13">
        <f t="shared" si="21"/>
        <v>0</v>
      </c>
      <c r="AN59" s="13">
        <f t="shared" si="21"/>
        <v>0</v>
      </c>
      <c r="AO59" s="13">
        <f t="shared" si="21"/>
        <v>0</v>
      </c>
    </row>
    <row r="60" spans="1:41">
      <c r="A60" s="84" t="s">
        <v>261</v>
      </c>
      <c r="B60" s="199">
        <f>IF(B37&gt;0,B59/B37,0)</f>
        <v>1.9663228984373653E-3</v>
      </c>
      <c r="C60" s="199">
        <f t="shared" ref="C60:AO60" si="22">IF(C37&gt;0,C59/C37,0)</f>
        <v>2.0165688716423393E-3</v>
      </c>
      <c r="D60" s="199">
        <f t="shared" si="22"/>
        <v>3.3088398675613592E-3</v>
      </c>
      <c r="E60" s="199">
        <f t="shared" si="22"/>
        <v>4.6297623696998748E-3</v>
      </c>
      <c r="F60" s="199">
        <f t="shared" si="22"/>
        <v>6.0352335977356094E-3</v>
      </c>
      <c r="G60" s="199">
        <f t="shared" si="22"/>
        <v>7.5229388598056042E-3</v>
      </c>
      <c r="H60" s="199">
        <f t="shared" si="22"/>
        <v>9.2525328754378845E-3</v>
      </c>
      <c r="I60" s="199">
        <f t="shared" si="22"/>
        <v>1.1095870213523413E-2</v>
      </c>
      <c r="J60" s="199">
        <f t="shared" si="22"/>
        <v>1.301157486109007E-2</v>
      </c>
      <c r="K60" s="199">
        <f t="shared" si="22"/>
        <v>1.0025661785353733E-2</v>
      </c>
      <c r="L60" s="199">
        <f t="shared" si="22"/>
        <v>1.1231208701989829E-2</v>
      </c>
      <c r="M60" s="199">
        <f t="shared" si="22"/>
        <v>1.2511058135060479E-2</v>
      </c>
      <c r="N60" s="199">
        <f t="shared" si="22"/>
        <v>1.3830499587237364E-2</v>
      </c>
      <c r="O60" s="199">
        <f t="shared" si="22"/>
        <v>1.5172615339964298E-2</v>
      </c>
      <c r="P60" s="199">
        <f t="shared" si="22"/>
        <v>1.6518941153755066E-2</v>
      </c>
      <c r="Q60" s="199">
        <f t="shared" si="22"/>
        <v>1.7870229775456398E-2</v>
      </c>
      <c r="R60" s="199">
        <f t="shared" si="22"/>
        <v>1.9206413503134925E-2</v>
      </c>
      <c r="S60" s="199">
        <f t="shared" si="22"/>
        <v>1.8111547095901667E-2</v>
      </c>
      <c r="T60" s="199">
        <f t="shared" si="22"/>
        <v>1.9067882726358325E-2</v>
      </c>
      <c r="U60" s="199">
        <f t="shared" si="22"/>
        <v>1.9919075450295316E-2</v>
      </c>
      <c r="V60" s="199">
        <f t="shared" si="22"/>
        <v>2.1563963178566899E-2</v>
      </c>
      <c r="W60" s="199">
        <f t="shared" si="22"/>
        <v>2.3387204219493186E-2</v>
      </c>
      <c r="X60" s="199">
        <f t="shared" si="22"/>
        <v>2.5001084913229246E-2</v>
      </c>
      <c r="Y60" s="199">
        <f t="shared" si="22"/>
        <v>2.6341698177086259E-2</v>
      </c>
      <c r="Z60" s="199">
        <f t="shared" si="22"/>
        <v>2.7342200847737298E-2</v>
      </c>
      <c r="AA60" s="199">
        <f t="shared" si="22"/>
        <v>2.3736405705427097E-2</v>
      </c>
      <c r="AB60" s="199">
        <f t="shared" si="22"/>
        <v>2.3165724313999832E-2</v>
      </c>
      <c r="AC60" s="199">
        <f t="shared" si="22"/>
        <v>2.1718085330099196E-2</v>
      </c>
      <c r="AD60" s="199">
        <f t="shared" si="22"/>
        <v>1.9067864149147289E-2</v>
      </c>
      <c r="AE60" s="199">
        <f t="shared" si="22"/>
        <v>1.486781704392184E-2</v>
      </c>
      <c r="AF60" s="199">
        <f t="shared" si="22"/>
        <v>8.6836431175928135E-3</v>
      </c>
      <c r="AG60" s="199">
        <f t="shared" si="22"/>
        <v>0</v>
      </c>
      <c r="AH60" s="199">
        <f t="shared" si="22"/>
        <v>0</v>
      </c>
      <c r="AI60" s="199">
        <f t="shared" si="22"/>
        <v>0</v>
      </c>
      <c r="AJ60" s="199">
        <f t="shared" si="22"/>
        <v>0</v>
      </c>
      <c r="AK60" s="199">
        <f t="shared" si="22"/>
        <v>0</v>
      </c>
      <c r="AL60" s="199">
        <f t="shared" si="22"/>
        <v>0</v>
      </c>
      <c r="AM60" s="199">
        <f t="shared" si="22"/>
        <v>0</v>
      </c>
      <c r="AN60" s="199">
        <f t="shared" si="22"/>
        <v>0</v>
      </c>
      <c r="AO60" s="199">
        <f t="shared" si="22"/>
        <v>0</v>
      </c>
    </row>
    <row r="61" spans="1:41">
      <c r="A61" s="191"/>
      <c r="B61" s="191"/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N61" s="191"/>
      <c r="O61" s="191"/>
      <c r="P61" s="191"/>
      <c r="Q61" s="191"/>
      <c r="R61" s="191"/>
      <c r="S61" s="191"/>
      <c r="T61" s="191"/>
      <c r="U61" s="191"/>
      <c r="V61" s="191"/>
      <c r="W61" s="191"/>
      <c r="X61" s="191"/>
      <c r="Y61" s="191"/>
      <c r="Z61" s="191"/>
      <c r="AA61" s="191"/>
      <c r="AB61" s="191"/>
      <c r="AC61" s="191"/>
      <c r="AD61" s="191"/>
      <c r="AE61" s="191"/>
      <c r="AF61" s="191"/>
      <c r="AG61" s="191"/>
      <c r="AH61" s="191"/>
      <c r="AI61" s="191"/>
      <c r="AJ61" s="191"/>
      <c r="AK61" s="191"/>
      <c r="AL61" s="191"/>
      <c r="AM61" s="191"/>
      <c r="AN61" s="191"/>
      <c r="AO61" s="191"/>
    </row>
    <row r="62" spans="1:41">
      <c r="A62" s="30" t="s">
        <v>336</v>
      </c>
    </row>
    <row r="63" spans="1:41">
      <c r="A63" s="20" t="s">
        <v>50</v>
      </c>
      <c r="B63" s="116">
        <f>BasePricing!B99</f>
        <v>1</v>
      </c>
      <c r="C63" s="116">
        <f>BasePricing!C99</f>
        <v>1</v>
      </c>
      <c r="D63" s="116">
        <f>BasePricing!D99</f>
        <v>1</v>
      </c>
      <c r="E63" s="116">
        <f>BasePricing!E99</f>
        <v>1</v>
      </c>
      <c r="F63" s="116">
        <f>BasePricing!F99</f>
        <v>1</v>
      </c>
      <c r="G63" s="116">
        <f>BasePricing!G99</f>
        <v>1</v>
      </c>
      <c r="H63" s="116">
        <f>BasePricing!H99</f>
        <v>1</v>
      </c>
      <c r="I63" s="116">
        <f>BasePricing!I99</f>
        <v>1</v>
      </c>
      <c r="J63" s="116">
        <f>BasePricing!J99</f>
        <v>1</v>
      </c>
      <c r="K63" s="116">
        <f>BasePricing!K99</f>
        <v>1</v>
      </c>
      <c r="L63" s="116">
        <f>BasePricing!L99</f>
        <v>1</v>
      </c>
      <c r="M63" s="116">
        <f>BasePricing!M99</f>
        <v>1</v>
      </c>
      <c r="N63" s="116">
        <f>BasePricing!N99</f>
        <v>1</v>
      </c>
      <c r="O63" s="116">
        <f>BasePricing!O99</f>
        <v>1</v>
      </c>
      <c r="P63" s="116">
        <f>BasePricing!P99</f>
        <v>1</v>
      </c>
      <c r="Q63" s="116">
        <f>BasePricing!Q99</f>
        <v>1</v>
      </c>
      <c r="R63" s="116">
        <f>BasePricing!R99</f>
        <v>1</v>
      </c>
      <c r="S63" s="116">
        <f>BasePricing!S99</f>
        <v>1</v>
      </c>
      <c r="T63" s="116">
        <f>BasePricing!T99</f>
        <v>1</v>
      </c>
      <c r="U63" s="116">
        <f>BasePricing!U99</f>
        <v>1</v>
      </c>
      <c r="V63" s="116">
        <f>BasePricing!V99</f>
        <v>1</v>
      </c>
      <c r="W63" s="116">
        <f>BasePricing!W99</f>
        <v>1</v>
      </c>
      <c r="X63" s="116">
        <f>BasePricing!X99</f>
        <v>1</v>
      </c>
      <c r="Y63" s="116">
        <f>BasePricing!Y99</f>
        <v>1</v>
      </c>
      <c r="Z63" s="116">
        <f>BasePricing!Z99</f>
        <v>1</v>
      </c>
      <c r="AA63" s="116">
        <f>BasePricing!AA99</f>
        <v>1</v>
      </c>
      <c r="AB63" s="116">
        <f>BasePricing!AB99</f>
        <v>1</v>
      </c>
      <c r="AC63" s="116">
        <f>BasePricing!AC99</f>
        <v>1</v>
      </c>
      <c r="AD63" s="116">
        <f>BasePricing!AD99</f>
        <v>1</v>
      </c>
      <c r="AE63" s="116">
        <f>BasePricing!AE99</f>
        <v>1</v>
      </c>
      <c r="AF63" s="116">
        <f>BasePricing!AF99</f>
        <v>1</v>
      </c>
      <c r="AG63" s="116">
        <f>BasePricing!AG99</f>
        <v>0</v>
      </c>
      <c r="AH63" s="116">
        <f>BasePricing!AH99</f>
        <v>0</v>
      </c>
      <c r="AI63" s="116">
        <f>BasePricing!AI99</f>
        <v>0</v>
      </c>
      <c r="AJ63" s="116">
        <f>BasePricing!AJ99</f>
        <v>0</v>
      </c>
      <c r="AK63" s="116">
        <f>BasePricing!AK99</f>
        <v>0</v>
      </c>
      <c r="AL63" s="116">
        <f>BasePricing!AL99</f>
        <v>0</v>
      </c>
      <c r="AM63" s="116">
        <f>BasePricing!AM99</f>
        <v>0</v>
      </c>
      <c r="AN63" s="116">
        <f>BasePricing!AN99</f>
        <v>0</v>
      </c>
      <c r="AO63" s="116">
        <f>BasePricing!AO99</f>
        <v>0</v>
      </c>
    </row>
    <row r="64" spans="1:41">
      <c r="A64" s="201" t="s">
        <v>261</v>
      </c>
      <c r="B64" s="95">
        <f>BasePricing!B128</f>
        <v>1.9663228984373631E-3</v>
      </c>
      <c r="C64" s="200">
        <f>BasePricing!C128</f>
        <v>2.0165688716423371E-3</v>
      </c>
      <c r="D64" s="95">
        <f>BasePricing!D128</f>
        <v>3.3088398675613574E-3</v>
      </c>
      <c r="E64" s="95">
        <f>BasePricing!E128</f>
        <v>4.6297623696998714E-3</v>
      </c>
      <c r="F64" s="95">
        <f>BasePricing!F128</f>
        <v>6.0352335977356076E-3</v>
      </c>
      <c r="G64" s="95">
        <f>BasePricing!G128</f>
        <v>7.5229388598056016E-3</v>
      </c>
      <c r="H64" s="95">
        <f>BasePricing!H128</f>
        <v>9.2525328754378827E-3</v>
      </c>
      <c r="I64" s="95">
        <f>BasePricing!I128</f>
        <v>1.109587021352341E-2</v>
      </c>
      <c r="J64" s="95">
        <f>BasePricing!J128</f>
        <v>1.3011574861090069E-2</v>
      </c>
      <c r="K64" s="95">
        <f>BasePricing!K128</f>
        <v>1.0025661785353732E-2</v>
      </c>
      <c r="L64" s="95">
        <f>BasePricing!L128</f>
        <v>1.1231208701989829E-2</v>
      </c>
      <c r="M64" s="181">
        <f>BasePricing!M128</f>
        <v>1.2511058135060477E-2</v>
      </c>
      <c r="N64" s="95">
        <f>BasePricing!N128</f>
        <v>1.3830499587237361E-2</v>
      </c>
      <c r="O64" s="95">
        <f>BasePricing!O128</f>
        <v>1.5172615339964295E-2</v>
      </c>
      <c r="P64" s="95">
        <f>BasePricing!P128</f>
        <v>1.6518941153755063E-2</v>
      </c>
      <c r="Q64" s="95">
        <f>BasePricing!Q128</f>
        <v>1.7870229775456398E-2</v>
      </c>
      <c r="R64" s="95">
        <f>BasePricing!R128</f>
        <v>1.9206413503134925E-2</v>
      </c>
      <c r="S64" s="95">
        <f>BasePricing!S128</f>
        <v>1.8111547095901667E-2</v>
      </c>
      <c r="T64" s="95">
        <f>BasePricing!T128</f>
        <v>1.9067882726358325E-2</v>
      </c>
      <c r="U64" s="95">
        <f>BasePricing!U128</f>
        <v>1.9919075450295316E-2</v>
      </c>
      <c r="V64" s="95">
        <f>BasePricing!V128</f>
        <v>2.1563963178566899E-2</v>
      </c>
      <c r="W64" s="95">
        <f>BasePricing!W128</f>
        <v>2.3387204219493186E-2</v>
      </c>
      <c r="X64" s="95">
        <f>BasePricing!X128</f>
        <v>2.5001084913229246E-2</v>
      </c>
      <c r="Y64" s="95">
        <f>BasePricing!Y128</f>
        <v>2.6341698177086259E-2</v>
      </c>
      <c r="Z64" s="95">
        <f>BasePricing!Z128</f>
        <v>2.7342200847737298E-2</v>
      </c>
      <c r="AA64" s="95">
        <f>BasePricing!AA128</f>
        <v>2.3736405705427097E-2</v>
      </c>
      <c r="AB64" s="95">
        <f>BasePricing!AB128</f>
        <v>2.3165724313999832E-2</v>
      </c>
      <c r="AC64" s="95">
        <f>BasePricing!AC128</f>
        <v>2.1718085330099196E-2</v>
      </c>
      <c r="AD64" s="95">
        <f>BasePricing!AD128</f>
        <v>1.9067864149147289E-2</v>
      </c>
      <c r="AE64" s="95">
        <f>BasePricing!AE128</f>
        <v>1.486781704392184E-2</v>
      </c>
      <c r="AF64" s="95">
        <f>BasePricing!AF128</f>
        <v>8.6836431175928135E-3</v>
      </c>
      <c r="AG64" s="95">
        <f>BasePricing!AG128</f>
        <v>0</v>
      </c>
      <c r="AH64" s="95">
        <f>BasePricing!AH128</f>
        <v>0</v>
      </c>
      <c r="AI64" s="95">
        <f>BasePricing!AI128</f>
        <v>0</v>
      </c>
      <c r="AJ64" s="95">
        <f>BasePricing!AJ128</f>
        <v>0</v>
      </c>
      <c r="AK64" s="95">
        <f>BasePricing!AK128</f>
        <v>0</v>
      </c>
      <c r="AL64" s="95">
        <f>BasePricing!AL128</f>
        <v>0</v>
      </c>
      <c r="AM64" s="95">
        <f>BasePricing!AM128</f>
        <v>0</v>
      </c>
      <c r="AN64" s="95">
        <f>BasePricing!AN128</f>
        <v>0</v>
      </c>
      <c r="AO64" s="95">
        <f>BasePricing!AO128</f>
        <v>0</v>
      </c>
    </row>
    <row r="65" spans="1:41">
      <c r="A65" s="201" t="s">
        <v>262</v>
      </c>
      <c r="B65" s="95">
        <f>CashValue!C39</f>
        <v>0</v>
      </c>
      <c r="C65" s="95">
        <f>CashValue!D39</f>
        <v>0</v>
      </c>
      <c r="D65" s="95">
        <f>CashValue!E39</f>
        <v>0</v>
      </c>
      <c r="E65" s="95">
        <f>CashValue!F39</f>
        <v>0</v>
      </c>
      <c r="F65" s="95">
        <f>CashValue!G39</f>
        <v>0</v>
      </c>
      <c r="G65" s="95">
        <f>CashValue!H39</f>
        <v>0</v>
      </c>
      <c r="H65" s="95">
        <f>CashValue!I39</f>
        <v>0</v>
      </c>
      <c r="I65" s="95">
        <f>CashValue!J39</f>
        <v>0</v>
      </c>
      <c r="J65" s="95">
        <f>CashValue!K39</f>
        <v>0</v>
      </c>
      <c r="K65" s="95">
        <f>CashValue!L39</f>
        <v>0</v>
      </c>
      <c r="L65" s="95">
        <f>CashValue!M39</f>
        <v>0</v>
      </c>
      <c r="M65" s="95">
        <f>CashValue!N39</f>
        <v>0</v>
      </c>
      <c r="N65" s="95">
        <f>CashValue!O39</f>
        <v>0</v>
      </c>
      <c r="O65" s="95">
        <f>CashValue!P39</f>
        <v>0</v>
      </c>
      <c r="P65" s="95">
        <f>CashValue!Q39</f>
        <v>0</v>
      </c>
      <c r="Q65" s="95">
        <f>CashValue!R39</f>
        <v>0</v>
      </c>
      <c r="R65" s="95">
        <f>CashValue!S39</f>
        <v>0</v>
      </c>
      <c r="S65" s="95">
        <f>CashValue!T39</f>
        <v>0</v>
      </c>
      <c r="T65" s="95">
        <f>CashValue!U39</f>
        <v>0</v>
      </c>
      <c r="U65" s="95">
        <f>CashValue!V39</f>
        <v>0</v>
      </c>
      <c r="V65" s="95">
        <f>CashValue!W39</f>
        <v>0</v>
      </c>
      <c r="W65" s="95">
        <f>CashValue!X39</f>
        <v>0</v>
      </c>
      <c r="X65" s="95">
        <f>CashValue!Y39</f>
        <v>0</v>
      </c>
      <c r="Y65" s="95">
        <f>CashValue!Z39</f>
        <v>0</v>
      </c>
      <c r="Z65" s="95">
        <f>CashValue!AA39</f>
        <v>0</v>
      </c>
      <c r="AA65" s="95">
        <f>CashValue!AB39</f>
        <v>0</v>
      </c>
      <c r="AB65" s="95">
        <f>CashValue!AC39</f>
        <v>0</v>
      </c>
      <c r="AC65" s="95">
        <f>CashValue!AD39</f>
        <v>0</v>
      </c>
      <c r="AD65" s="95">
        <f>CashValue!AE39</f>
        <v>0</v>
      </c>
      <c r="AE65" s="95">
        <f>CashValue!AF39</f>
        <v>0</v>
      </c>
      <c r="AF65" s="95">
        <f>CashValue!AG39</f>
        <v>0</v>
      </c>
      <c r="AG65" s="95">
        <f>CashValue!AH39</f>
        <v>0</v>
      </c>
      <c r="AH65" s="95">
        <f>CashValue!AI39</f>
        <v>0</v>
      </c>
      <c r="AI65" s="95">
        <f>CashValue!AJ39</f>
        <v>0</v>
      </c>
      <c r="AJ65" s="95">
        <f>CashValue!AK39</f>
        <v>0</v>
      </c>
      <c r="AK65" s="95">
        <f>CashValue!AL39</f>
        <v>0</v>
      </c>
      <c r="AL65" s="95">
        <f>CashValue!AM39</f>
        <v>0</v>
      </c>
      <c r="AM65" s="95">
        <f>CashValue!AN39</f>
        <v>0</v>
      </c>
      <c r="AN65" s="95">
        <f>CashValue!AO39</f>
        <v>0</v>
      </c>
      <c r="AO65" s="95">
        <f>CashValue!AP39</f>
        <v>0</v>
      </c>
    </row>
    <row r="66" spans="1:41">
      <c r="A66" s="241" t="s">
        <v>37</v>
      </c>
      <c r="B66" s="241">
        <f>QxRates!C13</f>
        <v>6.7500000000000001E-5</v>
      </c>
      <c r="C66" s="241">
        <f>QxRates!D13</f>
        <v>7.6500000000000016E-5</v>
      </c>
      <c r="D66" s="241">
        <f>QxRates!E13</f>
        <v>1.2600000000000003E-4</v>
      </c>
      <c r="E66" s="241">
        <f>QxRates!F13</f>
        <v>1.4850000000000003E-4</v>
      </c>
      <c r="F66" s="241">
        <f>QxRates!G13</f>
        <v>1.7100000000000001E-4</v>
      </c>
      <c r="G66" s="241">
        <f>QxRates!H13</f>
        <v>1.9350000000000001E-4</v>
      </c>
      <c r="H66" s="241">
        <f>QxRates!I13</f>
        <v>2.1599999999999999E-4</v>
      </c>
      <c r="I66" s="241">
        <f>QxRates!J13</f>
        <v>2.655E-4</v>
      </c>
      <c r="J66" s="241">
        <f>QxRates!K13</f>
        <v>3.0600000000000007E-4</v>
      </c>
      <c r="K66" s="241">
        <f>QxRates!L13</f>
        <v>3.3750000000000002E-4</v>
      </c>
      <c r="L66" s="241">
        <f>QxRates!M13</f>
        <v>3.5550000000000002E-4</v>
      </c>
      <c r="M66" s="241">
        <f>QxRates!N13</f>
        <v>3.9600000000000003E-4</v>
      </c>
      <c r="N66" s="241">
        <f>QxRates!O13</f>
        <v>4.4999999999999999E-4</v>
      </c>
      <c r="O66" s="241">
        <f>QxRates!P13</f>
        <v>5.0849999999999995E-4</v>
      </c>
      <c r="P66" s="241">
        <f>QxRates!Q13</f>
        <v>5.7149999999999996E-4</v>
      </c>
      <c r="Q66" s="241">
        <f>QxRates!R13</f>
        <v>6.3900000000000003E-4</v>
      </c>
      <c r="R66" s="241">
        <f>QxRates!S13</f>
        <v>7.1100000000000004E-4</v>
      </c>
      <c r="S66" s="241">
        <f>QxRates!T13</f>
        <v>7.8300000000000006E-4</v>
      </c>
      <c r="T66" s="241">
        <f>QxRates!U13</f>
        <v>8.7299999999999997E-4</v>
      </c>
      <c r="U66" s="241">
        <f>QxRates!V13</f>
        <v>9.8999999999999999E-4</v>
      </c>
      <c r="V66" s="241">
        <f>QxRates!W13</f>
        <v>1.1294999999999999E-3</v>
      </c>
      <c r="W66" s="241">
        <f>QxRates!X13</f>
        <v>1.2869999999999999E-3</v>
      </c>
      <c r="X66" s="241">
        <f>QxRates!Y13</f>
        <v>1.4354999999999999E-3</v>
      </c>
      <c r="Y66" s="241">
        <f>QxRates!Z13</f>
        <v>1.5705000000000003E-3</v>
      </c>
      <c r="Z66" s="241">
        <f>QxRates!AA13</f>
        <v>1.6919999999999999E-3</v>
      </c>
      <c r="AA66" s="241">
        <f>QxRates!AB13</f>
        <v>1.8360000000000002E-3</v>
      </c>
      <c r="AB66" s="241">
        <f>QxRates!AC13</f>
        <v>2.0160000000000004E-3</v>
      </c>
      <c r="AC66" s="241">
        <f>QxRates!AD13</f>
        <v>2.2455000000000001E-3</v>
      </c>
      <c r="AD66" s="241">
        <f>QxRates!AE13</f>
        <v>2.5019999999999999E-3</v>
      </c>
      <c r="AE66" s="241">
        <f>QxRates!AF13</f>
        <v>2.7899999999999999E-3</v>
      </c>
      <c r="AF66" s="241">
        <f>QxRates!AG13</f>
        <v>3.0960000000000002E-3</v>
      </c>
      <c r="AG66" s="241">
        <f>QxRates!AH13</f>
        <v>3.4290000000000002E-3</v>
      </c>
      <c r="AH66" s="241">
        <f>QxRates!AI13</f>
        <v>3.7890000000000003E-3</v>
      </c>
      <c r="AI66" s="241">
        <f>QxRates!AJ13</f>
        <v>4.1850000000000004E-3</v>
      </c>
      <c r="AJ66" s="241">
        <f>QxRates!AK13</f>
        <v>4.6350000000000011E-3</v>
      </c>
      <c r="AK66" s="241">
        <f>QxRates!AL13</f>
        <v>5.1615000000000003E-3</v>
      </c>
      <c r="AL66" s="241">
        <f>QxRates!AM13</f>
        <v>5.7869999999999996E-3</v>
      </c>
      <c r="AM66" s="241">
        <f>QxRates!AN13</f>
        <v>6.5339999999999999E-3</v>
      </c>
      <c r="AN66" s="241">
        <f>QxRates!AO13</f>
        <v>7.4070000000000013E-3</v>
      </c>
      <c r="AO66" s="241">
        <f>QxRates!AP13</f>
        <v>8.401500000000001E-3</v>
      </c>
    </row>
    <row r="67" spans="1:41">
      <c r="A67" s="201" t="s">
        <v>260</v>
      </c>
      <c r="B67" s="95">
        <f t="shared" ref="B67:AO67" si="23">B12</f>
        <v>7.0000000000000007E-2</v>
      </c>
      <c r="C67" s="95">
        <f t="shared" si="23"/>
        <v>0.06</v>
      </c>
      <c r="D67" s="95">
        <f t="shared" si="23"/>
        <v>0.06</v>
      </c>
      <c r="E67" s="95">
        <f t="shared" si="23"/>
        <v>0.06</v>
      </c>
      <c r="F67" s="95">
        <f t="shared" si="23"/>
        <v>0.06</v>
      </c>
      <c r="G67" s="95">
        <f t="shared" si="23"/>
        <v>0.06</v>
      </c>
      <c r="H67" s="95">
        <f t="shared" si="23"/>
        <v>0.06</v>
      </c>
      <c r="I67" s="95">
        <f t="shared" si="23"/>
        <v>0.06</v>
      </c>
      <c r="J67" s="95">
        <f t="shared" si="23"/>
        <v>0.06</v>
      </c>
      <c r="K67" s="95">
        <f t="shared" si="23"/>
        <v>0.03</v>
      </c>
      <c r="L67" s="95">
        <f t="shared" si="23"/>
        <v>0.03</v>
      </c>
      <c r="M67" s="95">
        <f t="shared" si="23"/>
        <v>0.03</v>
      </c>
      <c r="N67" s="95">
        <f t="shared" si="23"/>
        <v>0.03</v>
      </c>
      <c r="O67" s="95">
        <f t="shared" si="23"/>
        <v>0.03</v>
      </c>
      <c r="P67" s="95">
        <f t="shared" si="23"/>
        <v>2.5000000000000001E-2</v>
      </c>
      <c r="Q67" s="95">
        <f t="shared" si="23"/>
        <v>2.5000000000000001E-2</v>
      </c>
      <c r="R67" s="95">
        <f t="shared" si="23"/>
        <v>2.5000000000000001E-2</v>
      </c>
      <c r="S67" s="95">
        <f t="shared" si="23"/>
        <v>0.02</v>
      </c>
      <c r="T67" s="95">
        <f t="shared" si="23"/>
        <v>0.02</v>
      </c>
      <c r="U67" s="95">
        <f t="shared" si="23"/>
        <v>9.999999999999995E-3</v>
      </c>
      <c r="V67" s="95">
        <f t="shared" si="23"/>
        <v>9.999999999999995E-3</v>
      </c>
      <c r="W67" s="95">
        <f t="shared" si="23"/>
        <v>9.999999999999995E-3</v>
      </c>
      <c r="X67" s="95">
        <f t="shared" si="23"/>
        <v>9.999999999999995E-3</v>
      </c>
      <c r="Y67" s="95">
        <f t="shared" si="23"/>
        <v>9.999999999999995E-3</v>
      </c>
      <c r="Z67" s="95">
        <f t="shared" si="23"/>
        <v>9.999999999999995E-3</v>
      </c>
      <c r="AA67" s="95">
        <f t="shared" si="23"/>
        <v>5.0000000000000001E-3</v>
      </c>
      <c r="AB67" s="95">
        <f t="shared" si="23"/>
        <v>5.0000000000000001E-3</v>
      </c>
      <c r="AC67" s="95">
        <f t="shared" si="23"/>
        <v>5.0000000000000001E-3</v>
      </c>
      <c r="AD67" s="95">
        <f t="shared" si="23"/>
        <v>5.0000000000000001E-3</v>
      </c>
      <c r="AE67" s="95">
        <f t="shared" si="23"/>
        <v>2.5000000000000001E-3</v>
      </c>
      <c r="AF67" s="95">
        <f t="shared" si="23"/>
        <v>2.5000000000000001E-3</v>
      </c>
      <c r="AG67" s="95">
        <f t="shared" si="23"/>
        <v>0</v>
      </c>
      <c r="AH67" s="95">
        <f t="shared" si="23"/>
        <v>0</v>
      </c>
      <c r="AI67" s="95">
        <f t="shared" si="23"/>
        <v>0</v>
      </c>
      <c r="AJ67" s="95">
        <f t="shared" si="23"/>
        <v>0</v>
      </c>
      <c r="AK67" s="95">
        <f t="shared" si="23"/>
        <v>0</v>
      </c>
      <c r="AL67" s="95">
        <f t="shared" si="23"/>
        <v>0</v>
      </c>
      <c r="AM67" s="95">
        <f t="shared" si="23"/>
        <v>0</v>
      </c>
      <c r="AN67" s="95">
        <f t="shared" si="23"/>
        <v>0</v>
      </c>
      <c r="AO67" s="95">
        <f t="shared" si="23"/>
        <v>0</v>
      </c>
    </row>
    <row r="68" spans="1:41">
      <c r="A68" s="84" t="s">
        <v>154</v>
      </c>
      <c r="B68" s="95">
        <v>1</v>
      </c>
      <c r="C68" s="95">
        <f t="shared" ref="C68:AO68" si="24">IF(C63=1,B68*(1-B66-B67),0)</f>
        <v>0.92993250000000005</v>
      </c>
      <c r="D68" s="95">
        <f t="shared" si="24"/>
        <v>0.87406541016374995</v>
      </c>
      <c r="E68" s="95">
        <f t="shared" si="24"/>
        <v>0.82151135331224445</v>
      </c>
      <c r="F68" s="95">
        <f t="shared" si="24"/>
        <v>0.77209867767754292</v>
      </c>
      <c r="G68" s="95">
        <f t="shared" si="24"/>
        <v>0.72564072814300751</v>
      </c>
      <c r="H68" s="95">
        <f t="shared" si="24"/>
        <v>0.68196187297353139</v>
      </c>
      <c r="I68" s="95">
        <f t="shared" si="24"/>
        <v>0.64089685683055719</v>
      </c>
      <c r="J68" s="95">
        <f t="shared" si="24"/>
        <v>0.6022728873052352</v>
      </c>
      <c r="K68" s="95">
        <f t="shared" si="24"/>
        <v>0.56595221856340572</v>
      </c>
      <c r="L68" s="95">
        <f t="shared" si="24"/>
        <v>0.54878264313273839</v>
      </c>
      <c r="M68" s="95">
        <f t="shared" si="24"/>
        <v>0.53212407160912256</v>
      </c>
      <c r="N68" s="95">
        <f t="shared" si="24"/>
        <v>0.51594962832849167</v>
      </c>
      <c r="O68" s="95">
        <f t="shared" si="24"/>
        <v>0.50023896214588914</v>
      </c>
      <c r="P68" s="95">
        <f t="shared" si="24"/>
        <v>0.48497742176926129</v>
      </c>
      <c r="Q68" s="95">
        <f t="shared" si="24"/>
        <v>0.47257582162848866</v>
      </c>
      <c r="R68" s="95">
        <f t="shared" si="24"/>
        <v>0.46045945013775585</v>
      </c>
      <c r="S68" s="95">
        <f t="shared" si="24"/>
        <v>0.44862057721526399</v>
      </c>
      <c r="T68" s="95">
        <f t="shared" si="24"/>
        <v>0.43929689575899916</v>
      </c>
      <c r="U68" s="95">
        <f t="shared" si="24"/>
        <v>0.43012745165382155</v>
      </c>
      <c r="V68" s="95">
        <f t="shared" si="24"/>
        <v>0.425400350960146</v>
      </c>
      <c r="W68" s="95">
        <f t="shared" si="24"/>
        <v>0.42066585775413506</v>
      </c>
      <c r="X68" s="95">
        <f t="shared" si="24"/>
        <v>0.41591780221766411</v>
      </c>
      <c r="Y68" s="95">
        <f t="shared" si="24"/>
        <v>0.411161574190404</v>
      </c>
      <c r="Z68" s="95">
        <f t="shared" si="24"/>
        <v>0.40640422919623392</v>
      </c>
      <c r="AA68" s="95">
        <f t="shared" si="24"/>
        <v>0.40165255094847152</v>
      </c>
      <c r="AB68" s="95">
        <f t="shared" si="24"/>
        <v>0.39890685411018778</v>
      </c>
      <c r="AC68" s="95">
        <f t="shared" si="24"/>
        <v>0.39610812362175069</v>
      </c>
      <c r="AD68" s="95">
        <f t="shared" si="24"/>
        <v>0.39323812221204929</v>
      </c>
      <c r="AE68" s="95">
        <f t="shared" si="24"/>
        <v>0.3902880498192145</v>
      </c>
      <c r="AF68" s="95">
        <f t="shared" si="24"/>
        <v>0.38822342603567089</v>
      </c>
      <c r="AG68" s="95">
        <f t="shared" si="24"/>
        <v>0</v>
      </c>
      <c r="AH68" s="95">
        <f t="shared" si="24"/>
        <v>0</v>
      </c>
      <c r="AI68" s="95">
        <f t="shared" si="24"/>
        <v>0</v>
      </c>
      <c r="AJ68" s="95">
        <f t="shared" si="24"/>
        <v>0</v>
      </c>
      <c r="AK68" s="95">
        <f t="shared" si="24"/>
        <v>0</v>
      </c>
      <c r="AL68" s="95">
        <f t="shared" si="24"/>
        <v>0</v>
      </c>
      <c r="AM68" s="95">
        <f t="shared" si="24"/>
        <v>0</v>
      </c>
      <c r="AN68" s="95">
        <f t="shared" si="24"/>
        <v>0</v>
      </c>
      <c r="AO68" s="95">
        <f t="shared" si="24"/>
        <v>0</v>
      </c>
    </row>
    <row r="69" spans="1:41">
      <c r="A69" s="84" t="s">
        <v>155</v>
      </c>
      <c r="B69" s="82">
        <f>BasePricing!B35*B68</f>
        <v>100000</v>
      </c>
      <c r="C69" s="82">
        <f>BasePricing!C35*C68</f>
        <v>92993.25</v>
      </c>
      <c r="D69" s="82">
        <f>BasePricing!D35*D68</f>
        <v>87406.541016374991</v>
      </c>
      <c r="E69" s="82">
        <f>BasePricing!E35*E68</f>
        <v>82151.135331224446</v>
      </c>
      <c r="F69" s="82">
        <f>BasePricing!F35*F68</f>
        <v>77209.867767754287</v>
      </c>
      <c r="G69" s="82">
        <f>BasePricing!G35*G68</f>
        <v>72564.072814300744</v>
      </c>
      <c r="H69" s="82">
        <f>BasePricing!H35*H68</f>
        <v>68196.187297353143</v>
      </c>
      <c r="I69" s="82">
        <f>BasePricing!I35*I68</f>
        <v>64089.685683055723</v>
      </c>
      <c r="J69" s="82">
        <f>BasePricing!J35*J68</f>
        <v>60227.28873052352</v>
      </c>
      <c r="K69" s="82">
        <f>BasePricing!K35*K68</f>
        <v>84892.832784510858</v>
      </c>
      <c r="L69" s="82">
        <f>BasePricing!L35*L68</f>
        <v>82317.39646991076</v>
      </c>
      <c r="M69" s="82">
        <f>BasePricing!M35*M68</f>
        <v>79818.610741368379</v>
      </c>
      <c r="N69" s="82">
        <f>BasePricing!N35*N68</f>
        <v>77392.444249273758</v>
      </c>
      <c r="O69" s="82">
        <f>BasePricing!O35*O68</f>
        <v>75035.844321883371</v>
      </c>
      <c r="P69" s="82">
        <f>BasePricing!P35*P68</f>
        <v>72746.613265389198</v>
      </c>
      <c r="Q69" s="82">
        <f>BasePricing!Q35*Q68</f>
        <v>70886.373244273302</v>
      </c>
      <c r="R69" s="82">
        <f>BasePricing!R35*R68</f>
        <v>69068.917520663381</v>
      </c>
      <c r="S69" s="82">
        <f>BasePricing!S35*S68</f>
        <v>76265.498126594874</v>
      </c>
      <c r="T69" s="82">
        <f>BasePricing!T35*T68</f>
        <v>74680.472279029855</v>
      </c>
      <c r="U69" s="82">
        <f>BasePricing!U35*U68</f>
        <v>73121.666781149659</v>
      </c>
      <c r="V69" s="82">
        <f>BasePricing!V35*V68</f>
        <v>72318.05966322482</v>
      </c>
      <c r="W69" s="82">
        <f>BasePricing!W35*W68</f>
        <v>71513.195818202963</v>
      </c>
      <c r="X69" s="82">
        <f>BasePricing!X35*X68</f>
        <v>70706.026377002898</v>
      </c>
      <c r="Y69" s="82">
        <f>BasePricing!Y35*Y68</f>
        <v>69897.46761236868</v>
      </c>
      <c r="Z69" s="82">
        <f>BasePricing!Z35*Z68</f>
        <v>69088.718963359774</v>
      </c>
      <c r="AA69" s="82">
        <f>BasePricing!AA35*AA68</f>
        <v>80330.510189694309</v>
      </c>
      <c r="AB69" s="82">
        <f>BasePricing!AB35*AB68</f>
        <v>79781.370822037556</v>
      </c>
      <c r="AC69" s="82">
        <f>BasePricing!AC35*AC68</f>
        <v>79221.624724350142</v>
      </c>
      <c r="AD69" s="82">
        <f>BasePricing!AD35*AD68</f>
        <v>78647.624442409855</v>
      </c>
      <c r="AE69" s="82">
        <f>BasePricing!AE35*AE68</f>
        <v>78057.6099638429</v>
      </c>
      <c r="AF69" s="82">
        <f>BasePricing!AF35*AF68</f>
        <v>77644.685207134185</v>
      </c>
      <c r="AG69" s="82">
        <f>BasePricing!AG35*AG68</f>
        <v>0</v>
      </c>
      <c r="AH69" s="82">
        <f>BasePricing!AH35*AH68</f>
        <v>0</v>
      </c>
      <c r="AI69" s="82">
        <f>BasePricing!AI35*AI68</f>
        <v>0</v>
      </c>
      <c r="AJ69" s="82">
        <f>BasePricing!AJ35*AJ68</f>
        <v>0</v>
      </c>
      <c r="AK69" s="82">
        <f>BasePricing!AK35*AK68</f>
        <v>0</v>
      </c>
      <c r="AL69" s="82">
        <f>BasePricing!AL35*AL68</f>
        <v>0</v>
      </c>
      <c r="AM69" s="82">
        <f>BasePricing!AM35*AM68</f>
        <v>0</v>
      </c>
      <c r="AN69" s="82">
        <f>BasePricing!AN35*AN68</f>
        <v>0</v>
      </c>
      <c r="AO69" s="82">
        <f>BasePricing!AO35*AO68</f>
        <v>0</v>
      </c>
    </row>
    <row r="70" spans="1:41">
      <c r="A70" s="84" t="s">
        <v>156</v>
      </c>
      <c r="B70" s="82">
        <f t="shared" ref="B70:AN70" si="25">B69*B64</f>
        <v>196.63228984373632</v>
      </c>
      <c r="C70" s="82">
        <f t="shared" si="25"/>
        <v>187.52729322285376</v>
      </c>
      <c r="D70" s="82">
        <f t="shared" si="25"/>
        <v>289.21424760061859</v>
      </c>
      <c r="E70" s="82">
        <f t="shared" si="25"/>
        <v>380.34023498462454</v>
      </c>
      <c r="F70" s="82">
        <f t="shared" si="25"/>
        <v>465.97958802867424</v>
      </c>
      <c r="G70" s="82">
        <f t="shared" si="25"/>
        <v>545.89508320046627</v>
      </c>
      <c r="H70" s="82">
        <f t="shared" si="25"/>
        <v>630.98746494827924</v>
      </c>
      <c r="I70" s="82">
        <f t="shared" si="25"/>
        <v>711.13083436469572</v>
      </c>
      <c r="J70" s="82">
        <f t="shared" si="25"/>
        <v>783.65187599769308</v>
      </c>
      <c r="K70" s="82">
        <f t="shared" si="25"/>
        <v>851.10682949809495</v>
      </c>
      <c r="L70" s="82">
        <f t="shared" si="25"/>
        <v>924.52385955800855</v>
      </c>
      <c r="M70" s="82">
        <f t="shared" si="25"/>
        <v>998.61527924502241</v>
      </c>
      <c r="N70" s="82">
        <f t="shared" si="25"/>
        <v>1070.3761682448712</v>
      </c>
      <c r="O70" s="82">
        <f t="shared" si="25"/>
        <v>1138.4900026053804</v>
      </c>
      <c r="P70" s="82">
        <f t="shared" si="25"/>
        <v>1201.6970236659415</v>
      </c>
      <c r="Q70" s="82">
        <f t="shared" si="25"/>
        <v>1266.7557778239286</v>
      </c>
      <c r="R70" s="82">
        <f t="shared" si="25"/>
        <v>1326.5661901157816</v>
      </c>
      <c r="S70" s="82">
        <f t="shared" si="25"/>
        <v>1381.2861611122235</v>
      </c>
      <c r="T70" s="82">
        <f t="shared" si="25"/>
        <v>1423.9984873655951</v>
      </c>
      <c r="U70" s="82">
        <f t="shared" si="25"/>
        <v>1456.5159976650727</v>
      </c>
      <c r="V70" s="82">
        <f t="shared" si="25"/>
        <v>1559.4639757231841</v>
      </c>
      <c r="W70" s="82">
        <f t="shared" si="25"/>
        <v>1672.4937149889188</v>
      </c>
      <c r="X70" s="82">
        <f t="shared" si="25"/>
        <v>1767.7273693284762</v>
      </c>
      <c r="Y70" s="82">
        <f t="shared" si="25"/>
        <v>1841.2179951876778</v>
      </c>
      <c r="Z70" s="82">
        <f t="shared" si="25"/>
        <v>1889.0376302090594</v>
      </c>
      <c r="AA70" s="82">
        <f t="shared" si="25"/>
        <v>1906.7575803865295</v>
      </c>
      <c r="AB70" s="82">
        <f t="shared" si="25"/>
        <v>1848.1932418563122</v>
      </c>
      <c r="AC70" s="82">
        <f t="shared" si="25"/>
        <v>1720.5420057525325</v>
      </c>
      <c r="AD70" s="82">
        <f t="shared" si="25"/>
        <v>1499.642218521027</v>
      </c>
      <c r="AE70" s="82">
        <f t="shared" si="25"/>
        <v>1160.5462638282268</v>
      </c>
      <c r="AF70" s="82">
        <f t="shared" si="25"/>
        <v>674.23873631659126</v>
      </c>
      <c r="AG70" s="82">
        <f t="shared" si="25"/>
        <v>0</v>
      </c>
      <c r="AH70" s="82">
        <f t="shared" si="25"/>
        <v>0</v>
      </c>
      <c r="AI70" s="82">
        <f t="shared" si="25"/>
        <v>0</v>
      </c>
      <c r="AJ70" s="82">
        <f t="shared" si="25"/>
        <v>0</v>
      </c>
      <c r="AK70" s="82">
        <f t="shared" si="25"/>
        <v>0</v>
      </c>
      <c r="AL70" s="82">
        <f t="shared" si="25"/>
        <v>0</v>
      </c>
      <c r="AM70" s="82">
        <f t="shared" si="25"/>
        <v>0</v>
      </c>
      <c r="AN70" s="82">
        <f t="shared" si="25"/>
        <v>0</v>
      </c>
      <c r="AO70" s="82">
        <v>0</v>
      </c>
    </row>
    <row r="71" spans="1:41">
      <c r="A71" s="84" t="s">
        <v>157</v>
      </c>
      <c r="B71" s="82">
        <f t="shared" ref="B71:AO71" si="26">B69*B65</f>
        <v>0</v>
      </c>
      <c r="C71" s="82">
        <f t="shared" si="26"/>
        <v>0</v>
      </c>
      <c r="D71" s="82">
        <f t="shared" si="26"/>
        <v>0</v>
      </c>
      <c r="E71" s="82">
        <f t="shared" si="26"/>
        <v>0</v>
      </c>
      <c r="F71" s="82">
        <f t="shared" si="26"/>
        <v>0</v>
      </c>
      <c r="G71" s="82">
        <f t="shared" si="26"/>
        <v>0</v>
      </c>
      <c r="H71" s="82">
        <f t="shared" si="26"/>
        <v>0</v>
      </c>
      <c r="I71" s="82">
        <f t="shared" si="26"/>
        <v>0</v>
      </c>
      <c r="J71" s="82">
        <f t="shared" si="26"/>
        <v>0</v>
      </c>
      <c r="K71" s="82">
        <f t="shared" si="26"/>
        <v>0</v>
      </c>
      <c r="L71" s="82">
        <f t="shared" si="26"/>
        <v>0</v>
      </c>
      <c r="M71" s="82">
        <f t="shared" si="26"/>
        <v>0</v>
      </c>
      <c r="N71" s="82">
        <f t="shared" si="26"/>
        <v>0</v>
      </c>
      <c r="O71" s="82">
        <f t="shared" si="26"/>
        <v>0</v>
      </c>
      <c r="P71" s="82">
        <f t="shared" si="26"/>
        <v>0</v>
      </c>
      <c r="Q71" s="82">
        <f t="shared" si="26"/>
        <v>0</v>
      </c>
      <c r="R71" s="82">
        <f t="shared" si="26"/>
        <v>0</v>
      </c>
      <c r="S71" s="82">
        <f t="shared" si="26"/>
        <v>0</v>
      </c>
      <c r="T71" s="82">
        <f t="shared" si="26"/>
        <v>0</v>
      </c>
      <c r="U71" s="82">
        <f t="shared" si="26"/>
        <v>0</v>
      </c>
      <c r="V71" s="82">
        <f t="shared" si="26"/>
        <v>0</v>
      </c>
      <c r="W71" s="82">
        <f t="shared" si="26"/>
        <v>0</v>
      </c>
      <c r="X71" s="82">
        <f t="shared" si="26"/>
        <v>0</v>
      </c>
      <c r="Y71" s="82">
        <f t="shared" si="26"/>
        <v>0</v>
      </c>
      <c r="Z71" s="82">
        <f t="shared" si="26"/>
        <v>0</v>
      </c>
      <c r="AA71" s="82">
        <f t="shared" si="26"/>
        <v>0</v>
      </c>
      <c r="AB71" s="82">
        <f t="shared" si="26"/>
        <v>0</v>
      </c>
      <c r="AC71" s="82">
        <f t="shared" si="26"/>
        <v>0</v>
      </c>
      <c r="AD71" s="82">
        <f t="shared" si="26"/>
        <v>0</v>
      </c>
      <c r="AE71" s="82">
        <f t="shared" si="26"/>
        <v>0</v>
      </c>
      <c r="AF71" s="82">
        <f t="shared" si="26"/>
        <v>0</v>
      </c>
      <c r="AG71" s="82">
        <f t="shared" si="26"/>
        <v>0</v>
      </c>
      <c r="AH71" s="82">
        <f t="shared" si="26"/>
        <v>0</v>
      </c>
      <c r="AI71" s="82">
        <f t="shared" si="26"/>
        <v>0</v>
      </c>
      <c r="AJ71" s="82">
        <f t="shared" si="26"/>
        <v>0</v>
      </c>
      <c r="AK71" s="82">
        <f t="shared" si="26"/>
        <v>0</v>
      </c>
      <c r="AL71" s="82">
        <f t="shared" si="26"/>
        <v>0</v>
      </c>
      <c r="AM71" s="82">
        <f t="shared" si="26"/>
        <v>0</v>
      </c>
      <c r="AN71" s="82">
        <f t="shared" si="26"/>
        <v>0</v>
      </c>
      <c r="AO71" s="82">
        <f t="shared" si="26"/>
        <v>0</v>
      </c>
    </row>
    <row r="72" spans="1:41">
      <c r="A72" s="42"/>
    </row>
    <row r="73" spans="1:41">
      <c r="A73" s="24" t="s">
        <v>67</v>
      </c>
    </row>
    <row r="74" spans="1:41">
      <c r="A74" s="2" t="s">
        <v>1</v>
      </c>
      <c r="B74" s="2">
        <v>1</v>
      </c>
      <c r="C74" s="2">
        <f t="shared" ref="C74:AO74" si="27">B74+1</f>
        <v>2</v>
      </c>
      <c r="D74" s="2">
        <f t="shared" si="27"/>
        <v>3</v>
      </c>
      <c r="E74" s="2">
        <f t="shared" si="27"/>
        <v>4</v>
      </c>
      <c r="F74" s="2">
        <f t="shared" si="27"/>
        <v>5</v>
      </c>
      <c r="G74" s="2">
        <f t="shared" si="27"/>
        <v>6</v>
      </c>
      <c r="H74" s="2">
        <f t="shared" si="27"/>
        <v>7</v>
      </c>
      <c r="I74" s="2">
        <f t="shared" si="27"/>
        <v>8</v>
      </c>
      <c r="J74" s="2">
        <f t="shared" si="27"/>
        <v>9</v>
      </c>
      <c r="K74" s="2">
        <f t="shared" si="27"/>
        <v>10</v>
      </c>
      <c r="L74" s="2">
        <f t="shared" si="27"/>
        <v>11</v>
      </c>
      <c r="M74" s="2">
        <f t="shared" si="27"/>
        <v>12</v>
      </c>
      <c r="N74" s="2">
        <f t="shared" si="27"/>
        <v>13</v>
      </c>
      <c r="O74" s="2">
        <f t="shared" si="27"/>
        <v>14</v>
      </c>
      <c r="P74" s="2">
        <f t="shared" si="27"/>
        <v>15</v>
      </c>
      <c r="Q74" s="2">
        <f t="shared" si="27"/>
        <v>16</v>
      </c>
      <c r="R74" s="2">
        <f t="shared" si="27"/>
        <v>17</v>
      </c>
      <c r="S74" s="2">
        <f t="shared" si="27"/>
        <v>18</v>
      </c>
      <c r="T74" s="2">
        <f t="shared" si="27"/>
        <v>19</v>
      </c>
      <c r="U74" s="2">
        <f t="shared" si="27"/>
        <v>20</v>
      </c>
      <c r="V74" s="2">
        <f t="shared" si="27"/>
        <v>21</v>
      </c>
      <c r="W74" s="2">
        <f t="shared" si="27"/>
        <v>22</v>
      </c>
      <c r="X74" s="2">
        <f t="shared" si="27"/>
        <v>23</v>
      </c>
      <c r="Y74" s="2">
        <f t="shared" si="27"/>
        <v>24</v>
      </c>
      <c r="Z74" s="2">
        <f t="shared" si="27"/>
        <v>25</v>
      </c>
      <c r="AA74" s="2">
        <f t="shared" si="27"/>
        <v>26</v>
      </c>
      <c r="AB74" s="2">
        <f t="shared" si="27"/>
        <v>27</v>
      </c>
      <c r="AC74" s="2">
        <f t="shared" si="27"/>
        <v>28</v>
      </c>
      <c r="AD74" s="2">
        <f t="shared" si="27"/>
        <v>29</v>
      </c>
      <c r="AE74" s="2">
        <f t="shared" si="27"/>
        <v>30</v>
      </c>
      <c r="AF74" s="2">
        <f t="shared" si="27"/>
        <v>31</v>
      </c>
      <c r="AG74" s="2">
        <f t="shared" si="27"/>
        <v>32</v>
      </c>
      <c r="AH74" s="2">
        <f t="shared" si="27"/>
        <v>33</v>
      </c>
      <c r="AI74" s="2">
        <f t="shared" si="27"/>
        <v>34</v>
      </c>
      <c r="AJ74" s="2">
        <f t="shared" si="27"/>
        <v>35</v>
      </c>
      <c r="AK74" s="2">
        <f t="shared" si="27"/>
        <v>36</v>
      </c>
      <c r="AL74" s="2">
        <f t="shared" si="27"/>
        <v>37</v>
      </c>
      <c r="AM74" s="2">
        <f t="shared" si="27"/>
        <v>38</v>
      </c>
      <c r="AN74" s="2">
        <f t="shared" si="27"/>
        <v>39</v>
      </c>
      <c r="AO74" s="2">
        <f t="shared" si="27"/>
        <v>40</v>
      </c>
    </row>
    <row r="75" spans="1:41">
      <c r="A75" s="2" t="s">
        <v>68</v>
      </c>
      <c r="B75" s="18">
        <f>$B$1*B68</f>
        <v>445.33670789166644</v>
      </c>
      <c r="C75" s="18">
        <f t="shared" ref="C75:AO75" si="28">$B$1*C68</f>
        <v>414.13307811146711</v>
      </c>
      <c r="D75" s="18">
        <f t="shared" si="28"/>
        <v>389.25341224430355</v>
      </c>
      <c r="E75" s="18">
        <f t="shared" si="28"/>
        <v>365.84916157970258</v>
      </c>
      <c r="F75" s="18">
        <f t="shared" si="28"/>
        <v>343.84388328442583</v>
      </c>
      <c r="G75" s="18">
        <f t="shared" si="28"/>
        <v>323.15445298331866</v>
      </c>
      <c r="H75" s="18">
        <f t="shared" si="28"/>
        <v>303.7026554176673</v>
      </c>
      <c r="I75" s="18">
        <f t="shared" si="28"/>
        <v>285.41489631903704</v>
      </c>
      <c r="J75" s="18">
        <f t="shared" si="28"/>
        <v>268.21422488492209</v>
      </c>
      <c r="K75" s="18">
        <f t="shared" si="28"/>
        <v>252.03929783901197</v>
      </c>
      <c r="L75" s="18">
        <f t="shared" si="28"/>
        <v>244.39305564082093</v>
      </c>
      <c r="M75" s="18">
        <f t="shared" si="28"/>
        <v>236.974382240316</v>
      </c>
      <c r="N75" s="18">
        <f t="shared" si="28"/>
        <v>229.77130891773936</v>
      </c>
      <c r="O75" s="18">
        <f t="shared" si="28"/>
        <v>222.77477256119423</v>
      </c>
      <c r="P75" s="18">
        <f t="shared" si="28"/>
        <v>215.97824841251102</v>
      </c>
      <c r="Q75" s="18">
        <f t="shared" si="28"/>
        <v>210.45536063323053</v>
      </c>
      <c r="R75" s="18">
        <f t="shared" si="28"/>
        <v>205.05949564195512</v>
      </c>
      <c r="S75" s="18">
        <f t="shared" si="28"/>
        <v>199.78721094950481</v>
      </c>
      <c r="T75" s="18">
        <f t="shared" si="28"/>
        <v>195.63503334434125</v>
      </c>
      <c r="U75" s="18">
        <f t="shared" si="28"/>
        <v>191.55154329334479</v>
      </c>
      <c r="V75" s="18">
        <f t="shared" si="28"/>
        <v>189.44639183255092</v>
      </c>
      <c r="W75" s="18">
        <f t="shared" si="28"/>
        <v>187.33794821465054</v>
      </c>
      <c r="X75" s="18">
        <f t="shared" si="28"/>
        <v>185.22346479315178</v>
      </c>
      <c r="Y75" s="18">
        <f t="shared" si="28"/>
        <v>183.10534186150969</v>
      </c>
      <c r="Z75" s="18">
        <f t="shared" si="28"/>
        <v>180.98672150350109</v>
      </c>
      <c r="AA75" s="18">
        <f t="shared" si="28"/>
        <v>178.87062475568214</v>
      </c>
      <c r="AB75" s="18">
        <f t="shared" si="28"/>
        <v>177.64786516485231</v>
      </c>
      <c r="AC75" s="18">
        <f t="shared" si="28"/>
        <v>176.40148774285569</v>
      </c>
      <c r="AD75" s="18">
        <f t="shared" si="28"/>
        <v>175.12337076341481</v>
      </c>
      <c r="AE75" s="18">
        <f t="shared" si="28"/>
        <v>173.80959523594768</v>
      </c>
      <c r="AF75" s="18">
        <f t="shared" si="28"/>
        <v>172.89014247714954</v>
      </c>
      <c r="AG75" s="18">
        <f t="shared" si="28"/>
        <v>0</v>
      </c>
      <c r="AH75" s="18">
        <f t="shared" si="28"/>
        <v>0</v>
      </c>
      <c r="AI75" s="18">
        <f t="shared" si="28"/>
        <v>0</v>
      </c>
      <c r="AJ75" s="18">
        <f t="shared" si="28"/>
        <v>0</v>
      </c>
      <c r="AK75" s="18">
        <f t="shared" si="28"/>
        <v>0</v>
      </c>
      <c r="AL75" s="18">
        <f t="shared" si="28"/>
        <v>0</v>
      </c>
      <c r="AM75" s="18">
        <f t="shared" si="28"/>
        <v>0</v>
      </c>
      <c r="AN75" s="18">
        <f t="shared" si="28"/>
        <v>0</v>
      </c>
      <c r="AO75" s="18">
        <f t="shared" si="28"/>
        <v>0</v>
      </c>
    </row>
    <row r="76" spans="1:41">
      <c r="A76" s="2" t="s">
        <v>69</v>
      </c>
      <c r="B76" s="18">
        <f>Assms!$C$38*B70</f>
        <v>11.797937390624179</v>
      </c>
      <c r="C76" s="18">
        <f>Assms!$C$38*C70</f>
        <v>11.251637593371225</v>
      </c>
      <c r="D76" s="18">
        <f>Assms!$C$38*D70</f>
        <v>17.352854856037116</v>
      </c>
      <c r="E76" s="18">
        <f>Assms!$C$38*E70</f>
        <v>22.820414099077471</v>
      </c>
      <c r="F76" s="18">
        <f>Assms!$C$38*F70</f>
        <v>27.958775281720452</v>
      </c>
      <c r="G76" s="18">
        <f>Assms!$C$38*G70</f>
        <v>32.753704992027977</v>
      </c>
      <c r="H76" s="18">
        <f>Assms!$C$38*H70</f>
        <v>37.859247896896754</v>
      </c>
      <c r="I76" s="18">
        <f>Assms!$C$38*I70</f>
        <v>42.667850061881744</v>
      </c>
      <c r="J76" s="18">
        <f>Assms!$C$38*J70</f>
        <v>47.019112559861583</v>
      </c>
      <c r="K76" s="18">
        <f>Assms!$C$38*K70</f>
        <v>51.066409769885695</v>
      </c>
      <c r="L76" s="18">
        <f>Assms!$C$38*L70</f>
        <v>55.471431573480508</v>
      </c>
      <c r="M76" s="18">
        <f>Assms!$C$38*M70</f>
        <v>59.91691675470134</v>
      </c>
      <c r="N76" s="18">
        <f>Assms!$C$38*N70</f>
        <v>64.222570094692273</v>
      </c>
      <c r="O76" s="18">
        <f>Assms!$C$38*O70</f>
        <v>68.309400156322823</v>
      </c>
      <c r="P76" s="18">
        <f>Assms!$C$38*P70</f>
        <v>72.101821419956494</v>
      </c>
      <c r="Q76" s="18">
        <f>Assms!$C$38*Q70</f>
        <v>76.00534666943571</v>
      </c>
      <c r="R76" s="18">
        <f>Assms!$C$38*R70</f>
        <v>79.593971406946892</v>
      </c>
      <c r="S76" s="18">
        <f>Assms!$C$38*S70</f>
        <v>82.877169666733408</v>
      </c>
      <c r="T76" s="18">
        <f>Assms!$C$38*T70</f>
        <v>85.439909241935709</v>
      </c>
      <c r="U76" s="18">
        <f>Assms!$C$38*U70</f>
        <v>87.390959859904356</v>
      </c>
      <c r="V76" s="18">
        <f>Assms!$C$38*V70</f>
        <v>93.567838543391048</v>
      </c>
      <c r="W76" s="18">
        <f>Assms!$C$38*W70</f>
        <v>100.34962289933512</v>
      </c>
      <c r="X76" s="18">
        <f>Assms!$C$38*X70</f>
        <v>106.06364215970856</v>
      </c>
      <c r="Y76" s="18">
        <f>Assms!$C$38*Y70</f>
        <v>110.47307971126067</v>
      </c>
      <c r="Z76" s="18">
        <f>Assms!$C$38*Z70</f>
        <v>113.34225781254356</v>
      </c>
      <c r="AA76" s="18">
        <f>Assms!$C$38*AA70</f>
        <v>114.40545482319176</v>
      </c>
      <c r="AB76" s="18">
        <f>Assms!$C$38*AB70</f>
        <v>110.89159451137873</v>
      </c>
      <c r="AC76" s="18">
        <f>Assms!$C$38*AC70</f>
        <v>103.23252034515195</v>
      </c>
      <c r="AD76" s="18">
        <f>Assms!$C$38*AD70</f>
        <v>89.978533111261612</v>
      </c>
      <c r="AE76" s="18">
        <f>Assms!$C$38*AE70</f>
        <v>69.6327758296936</v>
      </c>
      <c r="AF76" s="18">
        <f>Assms!$C$38*AF70</f>
        <v>40.454324178995471</v>
      </c>
      <c r="AG76" s="18">
        <f>Assms!$C$38*AG70</f>
        <v>0</v>
      </c>
      <c r="AH76" s="18">
        <f>Assms!$C$38*AH70</f>
        <v>0</v>
      </c>
      <c r="AI76" s="18">
        <f>Assms!$C$38*AI70</f>
        <v>0</v>
      </c>
      <c r="AJ76" s="18">
        <f>Assms!$C$38*AJ70</f>
        <v>0</v>
      </c>
      <c r="AK76" s="18">
        <f>Assms!$C$38*AK70</f>
        <v>0</v>
      </c>
      <c r="AL76" s="18">
        <f>Assms!$C$38*AL70</f>
        <v>0</v>
      </c>
      <c r="AM76" s="18">
        <f>Assms!$C$38*AM70</f>
        <v>0</v>
      </c>
      <c r="AN76" s="18">
        <f>Assms!$C$38*AN70</f>
        <v>0</v>
      </c>
      <c r="AO76" s="18">
        <f>Assms!$C$38*AO70</f>
        <v>0</v>
      </c>
    </row>
    <row r="77" spans="1:41">
      <c r="A77" s="2" t="s">
        <v>146</v>
      </c>
      <c r="B77" s="18">
        <f>(Assms!C31+Assms!C32)*B75</f>
        <v>743.71230217908305</v>
      </c>
      <c r="C77" s="18">
        <f>(Assms!$C$32)*C75</f>
        <v>28.989315467802701</v>
      </c>
      <c r="D77" s="18">
        <f>(Assms!$C$32)*D75</f>
        <v>27.24773885710125</v>
      </c>
      <c r="E77" s="18">
        <f>(Assms!$C$32)*E75</f>
        <v>25.609441310579182</v>
      </c>
      <c r="F77" s="18">
        <f>(Assms!$C$32)*F75</f>
        <v>24.069071829909809</v>
      </c>
      <c r="G77" s="18">
        <f>(Assms!$C$32)*G75</f>
        <v>22.62081170883231</v>
      </c>
      <c r="H77" s="18">
        <f>(Assms!$C$32)*H75</f>
        <v>21.259185879236714</v>
      </c>
      <c r="I77" s="18">
        <f>(Assms!$C$32)*I75</f>
        <v>19.979042742332595</v>
      </c>
      <c r="J77" s="18">
        <f>(Assms!$C$32)*J75</f>
        <v>18.774995741944547</v>
      </c>
      <c r="K77" s="18">
        <f>(Assms!$C$32)*K75</f>
        <v>17.642750848730838</v>
      </c>
      <c r="L77" s="18">
        <f>(Assms!$C$32)*L75</f>
        <v>17.107513894857465</v>
      </c>
      <c r="M77" s="18">
        <f>(Assms!$C$32)*M75</f>
        <v>16.588206756822121</v>
      </c>
      <c r="N77" s="18">
        <f>(Assms!$C$32)*N75</f>
        <v>16.083991624241758</v>
      </c>
      <c r="O77" s="18">
        <f>(Assms!$C$32)*O75</f>
        <v>15.594234079283597</v>
      </c>
      <c r="P77" s="18">
        <f>(Assms!$C$32)*P75</f>
        <v>15.118477388875773</v>
      </c>
      <c r="Q77" s="18">
        <f>(Assms!$C$32)*Q75</f>
        <v>14.731875244326138</v>
      </c>
      <c r="R77" s="18">
        <f>(Assms!$C$32)*R75</f>
        <v>14.354164694936861</v>
      </c>
      <c r="S77" s="18">
        <f>(Assms!$C$32)*S75</f>
        <v>13.985104766465339</v>
      </c>
      <c r="T77" s="18">
        <f>(Assms!$C$32)*T75</f>
        <v>13.69445233410389</v>
      </c>
      <c r="U77" s="18">
        <f>(Assms!$C$32)*U75</f>
        <v>13.408608030534136</v>
      </c>
      <c r="V77" s="18">
        <f>(Assms!$C$32)*V75</f>
        <v>13.261247428278566</v>
      </c>
      <c r="W77" s="18">
        <f>(Assms!$C$32)*W75</f>
        <v>13.113656375025538</v>
      </c>
      <c r="X77" s="18">
        <f>(Assms!$C$32)*X75</f>
        <v>12.965642535520626</v>
      </c>
      <c r="Y77" s="18">
        <f>(Assms!$C$32)*Y75</f>
        <v>12.81737393030568</v>
      </c>
      <c r="Z77" s="18">
        <f>(Assms!$C$32)*Z75</f>
        <v>12.669070505245077</v>
      </c>
      <c r="AA77" s="18">
        <f>(Assms!$C$32)*AA75</f>
        <v>12.52094373289775</v>
      </c>
      <c r="AB77" s="18">
        <f>(Assms!$C$32)*AB75</f>
        <v>12.435350561539662</v>
      </c>
      <c r="AC77" s="18">
        <f>(Assms!$C$32)*AC75</f>
        <v>12.348104141999899</v>
      </c>
      <c r="AD77" s="18">
        <f>(Assms!$C$32)*AD75</f>
        <v>12.258635953439038</v>
      </c>
      <c r="AE77" s="18">
        <f>(Assms!$C$32)*AE75</f>
        <v>12.166671666516338</v>
      </c>
      <c r="AF77" s="18">
        <f>(Assms!$C$32)*AF75</f>
        <v>12.10230997340047</v>
      </c>
      <c r="AG77" s="18">
        <f>(Assms!$C$32)*AG75</f>
        <v>0</v>
      </c>
      <c r="AH77" s="18">
        <f>(Assms!$C$32)*AH75</f>
        <v>0</v>
      </c>
      <c r="AI77" s="18">
        <f>(Assms!$C$32)*AI75</f>
        <v>0</v>
      </c>
      <c r="AJ77" s="18">
        <f>(Assms!$C$32)*AJ75</f>
        <v>0</v>
      </c>
      <c r="AK77" s="18">
        <f>(Assms!$C$32)*AK75</f>
        <v>0</v>
      </c>
      <c r="AL77" s="18">
        <f>(Assms!$C$32)*AL75</f>
        <v>0</v>
      </c>
      <c r="AM77" s="18">
        <f>(Assms!$C$32)*AM75</f>
        <v>0</v>
      </c>
      <c r="AN77" s="18">
        <f>(Assms!$C$32)*AN75</f>
        <v>0</v>
      </c>
      <c r="AO77" s="18">
        <f>(Assms!$C$32)*AO75</f>
        <v>0</v>
      </c>
    </row>
    <row r="78" spans="1:41">
      <c r="A78" s="2" t="s">
        <v>145</v>
      </c>
      <c r="B78" s="18">
        <f>Assms!C34+Assms!C35</f>
        <v>450</v>
      </c>
      <c r="C78" s="18">
        <f>IF(C69&gt;0,Assms!$C$35*BasePricing!C34*C68,0)</f>
        <v>145.06947</v>
      </c>
      <c r="D78" s="18">
        <f>IF(D69&gt;0,Assms!$C$35*BasePricing!D34*D68,0)</f>
        <v>141.8083721449668</v>
      </c>
      <c r="E78" s="18">
        <f>IF(E69&gt;0,Assms!$C$35*BasePricing!E34*E68,0)</f>
        <v>138.61328203983368</v>
      </c>
      <c r="F78" s="18">
        <f>IF(F69&gt;0,Assms!$C$35*BasePricing!F34*F68,0)</f>
        <v>135.48693708686318</v>
      </c>
      <c r="G78" s="18">
        <f>IF(G69&gt;0,Assms!$C$35*BasePricing!G34*G68,0)</f>
        <v>132.42793469922594</v>
      </c>
      <c r="H78" s="18">
        <f>IF(H69&gt;0,Assms!$C$35*BasePricing!H34*H68,0)</f>
        <v>129.4348991643844</v>
      </c>
      <c r="I78" s="18">
        <f>IF(I69&gt;0,Assms!$C$35*BasePricing!I34*I68,0)</f>
        <v>126.50648116735393</v>
      </c>
      <c r="J78" s="18">
        <f>IF(J69&gt;0,Assms!$C$35*BasePricing!J34*J68,0)</f>
        <v>123.63780501962526</v>
      </c>
      <c r="K78" s="18">
        <f>IF(K69&gt;0,Assms!$C$35*BasePricing!K34*K68,0)</f>
        <v>120.82897169211623</v>
      </c>
      <c r="L78" s="18">
        <f>IF(L69&gt;0,Assms!$C$35*BasePricing!L34*L68,0)</f>
        <v>121.84985567394291</v>
      </c>
      <c r="M78" s="18">
        <f>IF(M69&gt;0,Assms!$C$35*BasePricing!M34*M68,0)</f>
        <v>122.87708407523385</v>
      </c>
      <c r="N78" s="18">
        <f>IF(N69&gt;0,Assms!$C$35*BasePricing!N34*N68,0)</f>
        <v>123.90779671679037</v>
      </c>
      <c r="O78" s="18">
        <f>IF(O69&gt;0,Assms!$C$35*BasePricing!O34*O68,0)</f>
        <v>124.9401964790347</v>
      </c>
      <c r="P78" s="18">
        <f>IF(P69&gt;0,Assms!$C$35*BasePricing!P34*P68,0)</f>
        <v>125.97359683454421</v>
      </c>
      <c r="Q78" s="18">
        <f>IF(Q69&gt;0,Assms!$C$35*BasePricing!Q34*Q68,0)</f>
        <v>127.66235352321328</v>
      </c>
      <c r="R78" s="18">
        <f>IF(R69&gt;0,Assms!$C$35*BasePricing!R34*R68,0)</f>
        <v>129.36478717888087</v>
      </c>
      <c r="S78" s="18">
        <f>IF(S69&gt;0,Assms!$C$35*BasePricing!S34*S68,0)</f>
        <v>131.08023670115364</v>
      </c>
      <c r="T78" s="18">
        <f>IF(T69&gt;0,Assms!$C$35*BasePricing!T34*T68,0)</f>
        <v>133.49023598746533</v>
      </c>
      <c r="U78" s="18">
        <f>IF(U69&gt;0,Assms!$C$35*BasePricing!U34*U68,0)</f>
        <v>135.93205006336692</v>
      </c>
      <c r="V78" s="18">
        <f>IF(V69&gt;0,Assms!$C$35*BasePricing!V34*V68,0)</f>
        <v>139.81568310649729</v>
      </c>
      <c r="W78" s="18">
        <f>IF(W69&gt;0,Assms!$C$35*BasePricing!W34*W68,0)</f>
        <v>143.78998863981812</v>
      </c>
      <c r="X78" s="18">
        <f>IF(X69&gt;0,Assms!$C$35*BasePricing!X34*X68,0)</f>
        <v>147.85371227956207</v>
      </c>
      <c r="Y78" s="18">
        <f>IF(Y69&gt;0,Assms!$C$35*BasePricing!Y34*Y68,0)</f>
        <v>152.00944839890073</v>
      </c>
      <c r="Z78" s="18">
        <f>IF(Z69&gt;0,Assms!$C$35*BasePricing!Z34*Z68,0)</f>
        <v>156.2606479992493</v>
      </c>
      <c r="AA78" s="18">
        <f>IF(AA69&gt;0,Assms!$C$35*BasePricing!AA34*AA68,0)</f>
        <v>160.61099444295576</v>
      </c>
      <c r="AB78" s="18">
        <f>IF(AB69&gt;0,Assms!$C$35*BasePricing!AB34*AB68,0)</f>
        <v>165.89357999234147</v>
      </c>
      <c r="AC78" s="18">
        <f>IF(AC69&gt;0,Assms!$C$35*BasePricing!AC34*AC68,0)</f>
        <v>171.31885746051981</v>
      </c>
      <c r="AD78" s="18">
        <f>IF(AD69&gt;0,Assms!$C$35*BasePricing!AD34*AD68,0)</f>
        <v>176.88066934594121</v>
      </c>
      <c r="AE78" s="18">
        <f>IF(AE69&gt;0,Assms!$C$35*BasePricing!AE34*AE68,0)</f>
        <v>182.57585898708828</v>
      </c>
      <c r="AF78" s="18">
        <f>IF(AF69&gt;0,Assms!$C$35*BasePricing!AF34*AF68,0)</f>
        <v>188.87443400076847</v>
      </c>
      <c r="AG78" s="18">
        <f>IF(AG69&gt;0,Assms!$C$35*BasePricing!AG34*AG68,0)</f>
        <v>0</v>
      </c>
      <c r="AH78" s="18">
        <f>IF(AH69&gt;0,Assms!$C$35*BasePricing!AH34*AH68,0)</f>
        <v>0</v>
      </c>
      <c r="AI78" s="18">
        <f>IF(AI69&gt;0,Assms!$C$35*BasePricing!AI34*AI68,0)</f>
        <v>0</v>
      </c>
      <c r="AJ78" s="18">
        <f>IF(AJ69&gt;0,Assms!$C$35*BasePricing!AJ34*AJ68,0)</f>
        <v>0</v>
      </c>
      <c r="AK78" s="18">
        <f>IF(AK69&gt;0,Assms!$C$35*BasePricing!AK34*AK68,0)</f>
        <v>0</v>
      </c>
      <c r="AL78" s="18">
        <f>IF(AL69&gt;0,Assms!$C$35*BasePricing!AL34*AL68,0)</f>
        <v>0</v>
      </c>
      <c r="AM78" s="18">
        <f>IF(AM69&gt;0,Assms!$C$35*BasePricing!AM34*AM68,0)</f>
        <v>0</v>
      </c>
      <c r="AN78" s="18">
        <f>IF(AN69&gt;0,Assms!$C$35*BasePricing!AN34*AN68,0)</f>
        <v>0</v>
      </c>
      <c r="AO78" s="18">
        <f>IF(AO69&gt;0,Assms!$C$35*BasePricing!AO34*AO68,0)</f>
        <v>0</v>
      </c>
    </row>
    <row r="79" spans="1:41">
      <c r="A79" s="2" t="s">
        <v>38</v>
      </c>
      <c r="B79" s="18">
        <f t="shared" ref="B79:AO79" si="29">B69*B66</f>
        <v>6.75</v>
      </c>
      <c r="C79" s="18">
        <f t="shared" si="29"/>
        <v>7.1139836250000013</v>
      </c>
      <c r="D79" s="18">
        <f t="shared" si="29"/>
        <v>11.013224168063251</v>
      </c>
      <c r="E79" s="18">
        <f t="shared" si="29"/>
        <v>12.199443596686834</v>
      </c>
      <c r="F79" s="18">
        <f t="shared" si="29"/>
        <v>13.202887388285983</v>
      </c>
      <c r="G79" s="18">
        <f t="shared" si="29"/>
        <v>14.041148089567194</v>
      </c>
      <c r="H79" s="18">
        <f t="shared" si="29"/>
        <v>14.730376456228278</v>
      </c>
      <c r="I79" s="18">
        <f t="shared" si="29"/>
        <v>17.015811548851296</v>
      </c>
      <c r="J79" s="18">
        <f t="shared" si="29"/>
        <v>18.4295503515402</v>
      </c>
      <c r="K79" s="18">
        <f t="shared" si="29"/>
        <v>28.651331064772418</v>
      </c>
      <c r="L79" s="18">
        <f t="shared" si="29"/>
        <v>29.263834445053277</v>
      </c>
      <c r="M79" s="18">
        <f t="shared" si="29"/>
        <v>31.608169853581881</v>
      </c>
      <c r="N79" s="18">
        <f t="shared" si="29"/>
        <v>34.826599912173187</v>
      </c>
      <c r="O79" s="18">
        <f t="shared" si="29"/>
        <v>38.15572683767769</v>
      </c>
      <c r="P79" s="18">
        <f t="shared" si="29"/>
        <v>41.574689481169926</v>
      </c>
      <c r="Q79" s="18">
        <f t="shared" si="29"/>
        <v>45.296392503090644</v>
      </c>
      <c r="R79" s="18">
        <f t="shared" si="29"/>
        <v>49.108000357191663</v>
      </c>
      <c r="S79" s="18">
        <f t="shared" si="29"/>
        <v>59.71588503312379</v>
      </c>
      <c r="T79" s="18">
        <f t="shared" si="29"/>
        <v>65.196052299593063</v>
      </c>
      <c r="U79" s="18">
        <f t="shared" si="29"/>
        <v>72.390450113338161</v>
      </c>
      <c r="V79" s="18">
        <f t="shared" si="29"/>
        <v>81.68324838961243</v>
      </c>
      <c r="W79" s="18">
        <f t="shared" si="29"/>
        <v>92.037483018027203</v>
      </c>
      <c r="X79" s="18">
        <f t="shared" si="29"/>
        <v>101.49850086418765</v>
      </c>
      <c r="Y79" s="18">
        <f t="shared" si="29"/>
        <v>109.77397288522504</v>
      </c>
      <c r="Z79" s="18">
        <f t="shared" si="29"/>
        <v>116.89811248600473</v>
      </c>
      <c r="AA79" s="18">
        <f t="shared" si="29"/>
        <v>147.48681670827875</v>
      </c>
      <c r="AB79" s="18">
        <f t="shared" si="29"/>
        <v>160.83924357722773</v>
      </c>
      <c r="AC79" s="18">
        <f t="shared" si="29"/>
        <v>177.89215831852826</v>
      </c>
      <c r="AD79" s="18">
        <f t="shared" si="29"/>
        <v>196.77635635490944</v>
      </c>
      <c r="AE79" s="18">
        <f t="shared" si="29"/>
        <v>217.7807317991217</v>
      </c>
      <c r="AF79" s="18">
        <f t="shared" si="29"/>
        <v>240.38794540128745</v>
      </c>
      <c r="AG79" s="18">
        <f t="shared" si="29"/>
        <v>0</v>
      </c>
      <c r="AH79" s="18">
        <f t="shared" si="29"/>
        <v>0</v>
      </c>
      <c r="AI79" s="18">
        <f t="shared" si="29"/>
        <v>0</v>
      </c>
      <c r="AJ79" s="18">
        <f t="shared" si="29"/>
        <v>0</v>
      </c>
      <c r="AK79" s="18">
        <f t="shared" si="29"/>
        <v>0</v>
      </c>
      <c r="AL79" s="18">
        <f t="shared" si="29"/>
        <v>0</v>
      </c>
      <c r="AM79" s="18">
        <f t="shared" si="29"/>
        <v>0</v>
      </c>
      <c r="AN79" s="18">
        <f t="shared" si="29"/>
        <v>0</v>
      </c>
      <c r="AO79" s="18">
        <f t="shared" si="29"/>
        <v>0</v>
      </c>
    </row>
    <row r="80" spans="1:41">
      <c r="A80" s="50" t="s">
        <v>70</v>
      </c>
      <c r="B80" s="51">
        <f t="shared" ref="B80:AO80" si="30">IF(B63=1,B69*B67*B65,"")</f>
        <v>0</v>
      </c>
      <c r="C80" s="51">
        <f t="shared" si="30"/>
        <v>0</v>
      </c>
      <c r="D80" s="51">
        <f t="shared" si="30"/>
        <v>0</v>
      </c>
      <c r="E80" s="51">
        <f t="shared" si="30"/>
        <v>0</v>
      </c>
      <c r="F80" s="51">
        <f t="shared" si="30"/>
        <v>0</v>
      </c>
      <c r="G80" s="51">
        <f t="shared" si="30"/>
        <v>0</v>
      </c>
      <c r="H80" s="51">
        <f t="shared" si="30"/>
        <v>0</v>
      </c>
      <c r="I80" s="51">
        <f t="shared" si="30"/>
        <v>0</v>
      </c>
      <c r="J80" s="51">
        <f t="shared" si="30"/>
        <v>0</v>
      </c>
      <c r="K80" s="51">
        <f t="shared" si="30"/>
        <v>0</v>
      </c>
      <c r="L80" s="51">
        <f t="shared" si="30"/>
        <v>0</v>
      </c>
      <c r="M80" s="51">
        <f t="shared" si="30"/>
        <v>0</v>
      </c>
      <c r="N80" s="51">
        <f t="shared" si="30"/>
        <v>0</v>
      </c>
      <c r="O80" s="51">
        <f t="shared" si="30"/>
        <v>0</v>
      </c>
      <c r="P80" s="51">
        <f t="shared" si="30"/>
        <v>0</v>
      </c>
      <c r="Q80" s="51">
        <f t="shared" si="30"/>
        <v>0</v>
      </c>
      <c r="R80" s="51">
        <f t="shared" si="30"/>
        <v>0</v>
      </c>
      <c r="S80" s="51">
        <f t="shared" si="30"/>
        <v>0</v>
      </c>
      <c r="T80" s="51">
        <f t="shared" si="30"/>
        <v>0</v>
      </c>
      <c r="U80" s="51">
        <f t="shared" si="30"/>
        <v>0</v>
      </c>
      <c r="V80" s="51">
        <f t="shared" si="30"/>
        <v>0</v>
      </c>
      <c r="W80" s="51">
        <f t="shared" si="30"/>
        <v>0</v>
      </c>
      <c r="X80" s="51">
        <f t="shared" si="30"/>
        <v>0</v>
      </c>
      <c r="Y80" s="51">
        <f t="shared" si="30"/>
        <v>0</v>
      </c>
      <c r="Z80" s="51">
        <f t="shared" si="30"/>
        <v>0</v>
      </c>
      <c r="AA80" s="51">
        <f t="shared" si="30"/>
        <v>0</v>
      </c>
      <c r="AB80" s="51">
        <f t="shared" si="30"/>
        <v>0</v>
      </c>
      <c r="AC80" s="51">
        <f t="shared" si="30"/>
        <v>0</v>
      </c>
      <c r="AD80" s="51">
        <f t="shared" si="30"/>
        <v>0</v>
      </c>
      <c r="AE80" s="51">
        <f t="shared" si="30"/>
        <v>0</v>
      </c>
      <c r="AF80" s="51">
        <f t="shared" si="30"/>
        <v>0</v>
      </c>
      <c r="AG80" s="51" t="str">
        <f t="shared" si="30"/>
        <v/>
      </c>
      <c r="AH80" s="51" t="str">
        <f t="shared" si="30"/>
        <v/>
      </c>
      <c r="AI80" s="51" t="str">
        <f t="shared" si="30"/>
        <v/>
      </c>
      <c r="AJ80" s="51" t="str">
        <f t="shared" si="30"/>
        <v/>
      </c>
      <c r="AK80" s="51" t="str">
        <f t="shared" si="30"/>
        <v/>
      </c>
      <c r="AL80" s="51" t="str">
        <f t="shared" si="30"/>
        <v/>
      </c>
      <c r="AM80" s="51" t="str">
        <f t="shared" si="30"/>
        <v/>
      </c>
      <c r="AN80" s="51" t="str">
        <f t="shared" si="30"/>
        <v/>
      </c>
      <c r="AO80" s="51" t="str">
        <f t="shared" si="30"/>
        <v/>
      </c>
    </row>
    <row r="81" spans="1:41">
      <c r="A81" s="2" t="s">
        <v>71</v>
      </c>
      <c r="B81" s="18">
        <f>B70</f>
        <v>196.63228984373632</v>
      </c>
      <c r="C81" s="18">
        <f t="shared" ref="C81:AO81" si="31">C70-B70</f>
        <v>-9.1049966208825595</v>
      </c>
      <c r="D81" s="18">
        <f t="shared" si="31"/>
        <v>101.68695437776483</v>
      </c>
      <c r="E81" s="18">
        <f t="shared" si="31"/>
        <v>91.125987384005953</v>
      </c>
      <c r="F81" s="18">
        <f t="shared" si="31"/>
        <v>85.639353044049699</v>
      </c>
      <c r="G81" s="18">
        <f t="shared" si="31"/>
        <v>79.915495171792031</v>
      </c>
      <c r="H81" s="18">
        <f t="shared" si="31"/>
        <v>85.092381747812965</v>
      </c>
      <c r="I81" s="18">
        <f t="shared" si="31"/>
        <v>80.143369416416476</v>
      </c>
      <c r="J81" s="18">
        <f t="shared" si="31"/>
        <v>72.521041632997367</v>
      </c>
      <c r="K81" s="18">
        <f t="shared" si="31"/>
        <v>67.454953500401871</v>
      </c>
      <c r="L81" s="18">
        <f t="shared" si="31"/>
        <v>73.4170300599136</v>
      </c>
      <c r="M81" s="18">
        <f t="shared" si="31"/>
        <v>74.091419687013854</v>
      </c>
      <c r="N81" s="18">
        <f t="shared" si="31"/>
        <v>71.760888999848817</v>
      </c>
      <c r="O81" s="18">
        <f t="shared" si="31"/>
        <v>68.113834360509145</v>
      </c>
      <c r="P81" s="18">
        <f t="shared" si="31"/>
        <v>63.207021060561146</v>
      </c>
      <c r="Q81" s="18">
        <f t="shared" si="31"/>
        <v>65.058754157987096</v>
      </c>
      <c r="R81" s="18">
        <f t="shared" si="31"/>
        <v>59.810412291853027</v>
      </c>
      <c r="S81" s="18">
        <f t="shared" si="31"/>
        <v>54.719970996441816</v>
      </c>
      <c r="T81" s="18">
        <f t="shared" si="31"/>
        <v>42.712326253371657</v>
      </c>
      <c r="U81" s="18">
        <f t="shared" si="31"/>
        <v>32.517510299477635</v>
      </c>
      <c r="V81" s="18">
        <f t="shared" si="31"/>
        <v>102.9479780581114</v>
      </c>
      <c r="W81" s="18">
        <f t="shared" si="31"/>
        <v>113.02973926573463</v>
      </c>
      <c r="X81" s="18">
        <f t="shared" si="31"/>
        <v>95.233654339557461</v>
      </c>
      <c r="Y81" s="18">
        <f t="shared" si="31"/>
        <v>73.4906258592016</v>
      </c>
      <c r="Z81" s="18">
        <f t="shared" si="31"/>
        <v>47.8196350213816</v>
      </c>
      <c r="AA81" s="18">
        <f t="shared" si="31"/>
        <v>17.719950177470082</v>
      </c>
      <c r="AB81" s="18">
        <f t="shared" si="31"/>
        <v>-58.564338530217356</v>
      </c>
      <c r="AC81" s="18">
        <f t="shared" si="31"/>
        <v>-127.65123610377964</v>
      </c>
      <c r="AD81" s="18">
        <f t="shared" si="31"/>
        <v>-220.89978723150557</v>
      </c>
      <c r="AE81" s="18">
        <f t="shared" si="31"/>
        <v>-339.09595469280021</v>
      </c>
      <c r="AF81" s="18">
        <f t="shared" si="31"/>
        <v>-486.3075275116355</v>
      </c>
      <c r="AG81" s="18">
        <f t="shared" si="31"/>
        <v>-674.23873631659126</v>
      </c>
      <c r="AH81" s="18">
        <f t="shared" si="31"/>
        <v>0</v>
      </c>
      <c r="AI81" s="18">
        <f t="shared" si="31"/>
        <v>0</v>
      </c>
      <c r="AJ81" s="18">
        <f t="shared" si="31"/>
        <v>0</v>
      </c>
      <c r="AK81" s="18">
        <f t="shared" si="31"/>
        <v>0</v>
      </c>
      <c r="AL81" s="18">
        <f t="shared" si="31"/>
        <v>0</v>
      </c>
      <c r="AM81" s="18">
        <f t="shared" si="31"/>
        <v>0</v>
      </c>
      <c r="AN81" s="18">
        <f t="shared" si="31"/>
        <v>0</v>
      </c>
      <c r="AO81" s="18">
        <f t="shared" si="31"/>
        <v>0</v>
      </c>
    </row>
    <row r="82" spans="1:41">
      <c r="A82" s="2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</row>
    <row r="83" spans="1:41">
      <c r="A83" s="2" t="s">
        <v>72</v>
      </c>
      <c r="B83" s="18">
        <f t="shared" ref="B83:AO83" si="32">(B75+B76)-SUM(B77:B81)</f>
        <v>-939.95994674052872</v>
      </c>
      <c r="C83" s="18">
        <f t="shared" si="32"/>
        <v>253.31694323291822</v>
      </c>
      <c r="D83" s="18">
        <f t="shared" si="32"/>
        <v>124.84997755244456</v>
      </c>
      <c r="E83" s="18">
        <f t="shared" si="32"/>
        <v>121.12142134767441</v>
      </c>
      <c r="F83" s="18">
        <f t="shared" si="32"/>
        <v>113.40440921703765</v>
      </c>
      <c r="G83" s="18">
        <f t="shared" si="32"/>
        <v>106.90276830592913</v>
      </c>
      <c r="H83" s="18">
        <f t="shared" si="32"/>
        <v>91.045060066901698</v>
      </c>
      <c r="I83" s="18">
        <f t="shared" si="32"/>
        <v>84.438041505964463</v>
      </c>
      <c r="J83" s="18">
        <f t="shared" si="32"/>
        <v>81.869944698676306</v>
      </c>
      <c r="K83" s="18">
        <f t="shared" si="32"/>
        <v>68.527700502876314</v>
      </c>
      <c r="L83" s="18">
        <f t="shared" si="32"/>
        <v>58.226253140534197</v>
      </c>
      <c r="M83" s="18">
        <f t="shared" si="32"/>
        <v>51.726418622365628</v>
      </c>
      <c r="N83" s="18">
        <f t="shared" si="32"/>
        <v>47.414601759377518</v>
      </c>
      <c r="O83" s="18">
        <f t="shared" si="32"/>
        <v>44.280180961011922</v>
      </c>
      <c r="P83" s="18">
        <f t="shared" si="32"/>
        <v>42.206285067316458</v>
      </c>
      <c r="Q83" s="18">
        <f t="shared" si="32"/>
        <v>33.711331874049108</v>
      </c>
      <c r="R83" s="18">
        <f t="shared" si="32"/>
        <v>32.016102526039617</v>
      </c>
      <c r="S83" s="18">
        <f t="shared" si="32"/>
        <v>23.163183119053656</v>
      </c>
      <c r="T83" s="18">
        <f t="shared" si="32"/>
        <v>25.981875711743044</v>
      </c>
      <c r="U83" s="18">
        <f t="shared" si="32"/>
        <v>24.693884646532297</v>
      </c>
      <c r="V83" s="18">
        <f t="shared" si="32"/>
        <v>-54.693926606557682</v>
      </c>
      <c r="W83" s="18">
        <f t="shared" si="32"/>
        <v>-74.283296184619815</v>
      </c>
      <c r="X83" s="18">
        <f t="shared" si="32"/>
        <v>-66.264403065967485</v>
      </c>
      <c r="Y83" s="18">
        <f t="shared" si="32"/>
        <v>-54.512999500862691</v>
      </c>
      <c r="Z83" s="18">
        <f t="shared" si="32"/>
        <v>-39.3184866958361</v>
      </c>
      <c r="AA83" s="18">
        <f t="shared" si="32"/>
        <v>-45.062625482728436</v>
      </c>
      <c r="AB83" s="18">
        <f t="shared" si="32"/>
        <v>7.9356240753395468</v>
      </c>
      <c r="AC83" s="18">
        <f t="shared" si="32"/>
        <v>45.726124270739319</v>
      </c>
      <c r="AD83" s="18">
        <f t="shared" si="32"/>
        <v>100.08602945189227</v>
      </c>
      <c r="AE83" s="18">
        <f t="shared" si="32"/>
        <v>170.01506330571516</v>
      </c>
      <c r="AF83" s="18">
        <f t="shared" si="32"/>
        <v>258.28730479232411</v>
      </c>
      <c r="AG83" s="18">
        <f t="shared" si="32"/>
        <v>674.23873631659126</v>
      </c>
      <c r="AH83" s="18">
        <f t="shared" si="32"/>
        <v>0</v>
      </c>
      <c r="AI83" s="18">
        <f t="shared" si="32"/>
        <v>0</v>
      </c>
      <c r="AJ83" s="18">
        <f t="shared" si="32"/>
        <v>0</v>
      </c>
      <c r="AK83" s="18">
        <f t="shared" si="32"/>
        <v>0</v>
      </c>
      <c r="AL83" s="18">
        <f t="shared" si="32"/>
        <v>0</v>
      </c>
      <c r="AM83" s="18">
        <f t="shared" si="32"/>
        <v>0</v>
      </c>
      <c r="AN83" s="18">
        <f t="shared" si="32"/>
        <v>0</v>
      </c>
      <c r="AO83" s="18">
        <f t="shared" si="32"/>
        <v>0</v>
      </c>
    </row>
    <row r="84" spans="1:41">
      <c r="A84" s="2" t="s">
        <v>287</v>
      </c>
      <c r="B84" s="18">
        <f>B83*Assms!C39</f>
        <v>-263.18878508734809</v>
      </c>
      <c r="C84" s="18">
        <f>C83*Assms!C39</f>
        <v>70.928744105217106</v>
      </c>
      <c r="D84" s="18">
        <f>D83*Assms!C39</f>
        <v>34.957993714684477</v>
      </c>
      <c r="E84" s="18">
        <f>E83*Assms!C39</f>
        <v>33.913997977348842</v>
      </c>
      <c r="F84" s="18">
        <f>F83*Assms!C39</f>
        <v>31.753234580770545</v>
      </c>
      <c r="G84" s="18">
        <f>G83*Assms!C39</f>
        <v>29.932775125660157</v>
      </c>
      <c r="H84" s="18">
        <f>H83*Assms!C39</f>
        <v>25.492616818732479</v>
      </c>
      <c r="I84" s="18">
        <f>I83*Assms!C39</f>
        <v>23.642651621670051</v>
      </c>
      <c r="J84" s="18">
        <f>J83*Assms!C39</f>
        <v>22.923584515629368</v>
      </c>
      <c r="K84" s="18">
        <f>K83*Assms!C39</f>
        <v>19.187756140805369</v>
      </c>
      <c r="L84" s="18">
        <f>L83*Assms!C39</f>
        <v>16.303350879349576</v>
      </c>
      <c r="M84" s="18">
        <f>M83*Assms!C39</f>
        <v>14.483397214262377</v>
      </c>
      <c r="N84" s="18">
        <f>N83*Assms!C39</f>
        <v>13.276088492625707</v>
      </c>
      <c r="O84" s="18">
        <f>O83*Assms!C39</f>
        <v>12.39845066908334</v>
      </c>
      <c r="P84" s="18">
        <f>P83*Assms!C39</f>
        <v>11.817759818848609</v>
      </c>
      <c r="Q84" s="18">
        <f>Q83*Assms!C39</f>
        <v>9.4391729247337519</v>
      </c>
      <c r="R84" s="18">
        <f>R83*Assms!C39</f>
        <v>8.9645087072910936</v>
      </c>
      <c r="S84" s="18">
        <f>S83*Assms!C39</f>
        <v>6.485691273335024</v>
      </c>
      <c r="T84" s="18">
        <f>T83*Assms!C39</f>
        <v>7.2749251992880533</v>
      </c>
      <c r="U84" s="18">
        <f>U83*Assms!C39</f>
        <v>6.9142877010290436</v>
      </c>
      <c r="V84" s="18">
        <f>V83*Assms!C39</f>
        <v>-15.314299449836152</v>
      </c>
      <c r="W84" s="18">
        <f>W83*Assms!C39</f>
        <v>-20.799322931693549</v>
      </c>
      <c r="X84" s="18">
        <f>X83*Assms!C39</f>
        <v>-18.554032858470897</v>
      </c>
      <c r="Y84" s="18">
        <f>Y83*Assms!C39</f>
        <v>-15.263639860241554</v>
      </c>
      <c r="Z84" s="18">
        <f>Z83*Assms!C39</f>
        <v>-11.009176274834109</v>
      </c>
      <c r="AA84" s="18">
        <f>AA83*Assms!C39</f>
        <v>-12.617535135163964</v>
      </c>
      <c r="AB84" s="18">
        <f>AB83*Assms!C39</f>
        <v>2.2219747410950732</v>
      </c>
      <c r="AC84" s="18">
        <f>AC83*Assms!C39</f>
        <v>12.80331479580701</v>
      </c>
      <c r="AD84" s="18">
        <f>AD83*Assms!C39</f>
        <v>28.024088246529839</v>
      </c>
      <c r="AE84" s="18">
        <f>AE83*Assms!C39</f>
        <v>47.60421772560025</v>
      </c>
      <c r="AF84" s="18">
        <f>AF83*Assms!C39</f>
        <v>72.320445341850757</v>
      </c>
      <c r="AG84" s="18">
        <f>AG83*Assms!C39</f>
        <v>188.78684616864558</v>
      </c>
      <c r="AH84" s="18">
        <f>AH83*Assms!C39</f>
        <v>0</v>
      </c>
      <c r="AI84" s="18">
        <f>AI83*Assms!C39</f>
        <v>0</v>
      </c>
      <c r="AJ84" s="18">
        <f>AJ83*Assms!C39</f>
        <v>0</v>
      </c>
      <c r="AK84" s="18">
        <f>AK83*Assms!C39</f>
        <v>0</v>
      </c>
      <c r="AL84" s="18">
        <f>AL83*Assms!C39</f>
        <v>0</v>
      </c>
      <c r="AM84" s="18">
        <f>AM83*Assms!C39</f>
        <v>0</v>
      </c>
      <c r="AN84" s="18">
        <f>AN83*Assms!C39</f>
        <v>0</v>
      </c>
      <c r="AO84" s="18">
        <f>AO83*Assms!C39</f>
        <v>0</v>
      </c>
    </row>
    <row r="85" spans="1:41">
      <c r="A85" s="2" t="s">
        <v>288</v>
      </c>
      <c r="B85" s="89">
        <f>BasePricing!B153*Alt1Prem!$B$1/BasePricing!$K$9</f>
        <v>-9.7480910037232071</v>
      </c>
      <c r="C85" s="89">
        <f>BasePricing!C153*Alt1Prem!$B$1/BasePricing!$K$9</f>
        <v>-8.4151939037382828</v>
      </c>
      <c r="D85" s="89">
        <f>BasePricing!D153*Alt1Prem!$B$1/BasePricing!$K$9</f>
        <v>-7.2662586520800154</v>
      </c>
      <c r="E85" s="89">
        <f>BasePricing!E153*Alt1Prem!$B$1/BasePricing!$K$9</f>
        <v>-6.1859256458445042</v>
      </c>
      <c r="F85" s="89">
        <f>BasePricing!F153*Alt1Prem!$B$1/BasePricing!$K$9</f>
        <v>-5.1703685581746726</v>
      </c>
      <c r="G85" s="89">
        <f>BasePricing!G153*Alt1Prem!$B$1/BasePricing!$K$9</f>
        <v>-4.2157263600086381</v>
      </c>
      <c r="H85" s="89">
        <f>BasePricing!H153*Alt1Prem!$B$1/BasePricing!$K$9</f>
        <v>-3.3183667812817377</v>
      </c>
      <c r="I85" s="89">
        <f>BasePricing!I153*Alt1Prem!$B$1/BasePricing!$K$9</f>
        <v>-2.4748728402629627</v>
      </c>
      <c r="J85" s="89">
        <f>BasePricing!J153*Alt1Prem!$B$1/BasePricing!$K$9</f>
        <v>-1.6818614781127963</v>
      </c>
      <c r="K85" s="89">
        <f>BasePricing!K153*Alt1Prem!$B$1/BasePricing!$K$9</f>
        <v>-0.93640356626625321</v>
      </c>
      <c r="L85" s="89">
        <f>BasePricing!L153*Alt1Prem!$B$1/BasePricing!$K$9</f>
        <v>-0.40123606711847704</v>
      </c>
      <c r="M85" s="89">
        <f>BasePricing!M153*Alt1Prem!$B$1/BasePricing!$K$9</f>
        <v>0.11779208052054098</v>
      </c>
      <c r="N85" s="89">
        <f>BasePricing!N153*Alt1Prem!$B$1/BasePricing!$K$9</f>
        <v>0.62127495057585336</v>
      </c>
      <c r="O85" s="89">
        <f>BasePricing!O153*Alt1Prem!$B$1/BasePricing!$K$9</f>
        <v>1.1097255496051992</v>
      </c>
      <c r="P85" s="89">
        <f>BasePricing!P153*Alt1Prem!$B$1/BasePricing!$K$9</f>
        <v>1.583588095827309</v>
      </c>
      <c r="Q85" s="89">
        <f>BasePricing!Q153*Alt1Prem!$B$1/BasePricing!$K$9</f>
        <v>2.0196536254018675</v>
      </c>
      <c r="R85" s="89">
        <f>BasePricing!R153*Alt1Prem!$B$1/BasePricing!$K$9</f>
        <v>1.7950065247731528</v>
      </c>
      <c r="S85" s="89">
        <f>BasePricing!S153*Alt1Prem!$B$1/BasePricing!$K$9</f>
        <v>1.6053152011462768</v>
      </c>
      <c r="T85" s="89">
        <f>BasePricing!T153*Alt1Prem!$B$1/BasePricing!$K$9</f>
        <v>1.4197182998952953</v>
      </c>
      <c r="U85" s="89">
        <f>BasePricing!U153*Alt1Prem!$B$1/BasePricing!$K$9</f>
        <v>1.260712121141603</v>
      </c>
      <c r="V85" s="89">
        <f>BasePricing!V153*Alt1Prem!$B$1/BasePricing!$K$9</f>
        <v>1.0845545534250458</v>
      </c>
      <c r="W85" s="89">
        <f>BasePricing!W153*Alt1Prem!$B$1/BasePricing!$K$9</f>
        <v>0.935588789402368</v>
      </c>
      <c r="X85" s="89">
        <f>BasePricing!X153*Alt1Prem!$B$1/BasePricing!$K$9</f>
        <v>0.8120641111780238</v>
      </c>
      <c r="Y85" s="89">
        <f>BasePricing!Y153*Alt1Prem!$B$1/BasePricing!$K$9</f>
        <v>0.7122205016023414</v>
      </c>
      <c r="Z85" s="89">
        <f>BasePricing!Z153*Alt1Prem!$B$1/BasePricing!$K$9</f>
        <v>0.63439750206932333</v>
      </c>
      <c r="AA85" s="89">
        <f>BasePricing!AA153*Alt1Prem!$B$1/BasePricing!$K$9</f>
        <v>0.57703140606144132</v>
      </c>
      <c r="AB85" s="89">
        <f>BasePricing!AB153*Alt1Prem!$B$1/BasePricing!$K$9</f>
        <v>0.50818087350977159</v>
      </c>
      <c r="AC85" s="89">
        <f>BasePricing!AC153*Alt1Prem!$B$1/BasePricing!$K$9</f>
        <v>0.44888891570979095</v>
      </c>
      <c r="AD85" s="89">
        <f>BasePricing!AD153*Alt1Prem!$B$1/BasePricing!$K$9</f>
        <v>0.39898422437207975</v>
      </c>
      <c r="AE85" s="89">
        <f>BasePricing!AE153*Alt1Prem!$B$1/BasePricing!$K$9</f>
        <v>0.35820487018167779</v>
      </c>
      <c r="AF85" s="89">
        <f>BasePricing!AF153*Alt1Prem!$B$1/BasePricing!$K$9</f>
        <v>0.31679496972181498</v>
      </c>
      <c r="AG85" s="89">
        <f>BasePricing!AG153*Alt1Prem!$B$1/BasePricing!$K$9</f>
        <v>4.0464139345866803</v>
      </c>
      <c r="AH85" s="89">
        <f>BasePricing!AH153*Alt1Prem!$B$1/BasePricing!$K$9</f>
        <v>3.7471738930222012</v>
      </c>
      <c r="AI85" s="89">
        <f>BasePricing!AI153*Alt1Prem!$B$1/BasePricing!$K$9</f>
        <v>3.4556276121663858</v>
      </c>
      <c r="AJ85" s="89">
        <f>BasePricing!AJ153*Alt1Prem!$B$1/BasePricing!$K$9</f>
        <v>3.1701405376655978</v>
      </c>
      <c r="AK85" s="89">
        <f>BasePricing!AK153*Alt1Prem!$B$1/BasePricing!$K$9</f>
        <v>2.8906124348708646</v>
      </c>
      <c r="AL85" s="89">
        <f>BasePricing!AL153*Alt1Prem!$B$1/BasePricing!$K$9</f>
        <v>2.6141563459258443</v>
      </c>
      <c r="AM85" s="89">
        <f>BasePricing!AM153*Alt1Prem!$B$1/BasePricing!$K$9</f>
        <v>2.3407770750227392</v>
      </c>
      <c r="AN85" s="89">
        <f>BasePricing!AN153*Alt1Prem!$B$1/BasePricing!$K$9</f>
        <v>2.0704834359503166</v>
      </c>
      <c r="AO85" s="89">
        <f>BasePricing!AO153*Alt1Prem!$B$1/BasePricing!$K$9</f>
        <v>1.8032807397875072</v>
      </c>
    </row>
    <row r="86" spans="1:41" ht="16" thickBot="1">
      <c r="A86" s="37" t="s">
        <v>74</v>
      </c>
      <c r="B86" s="53">
        <f>B83-B84+B85</f>
        <v>-686.51925265690375</v>
      </c>
      <c r="C86" s="53">
        <f t="shared" ref="C86:AO86" si="33">C83-C84+C85</f>
        <v>173.97300522396284</v>
      </c>
      <c r="D86" s="53">
        <f t="shared" si="33"/>
        <v>82.625725185680068</v>
      </c>
      <c r="E86" s="53">
        <f t="shared" si="33"/>
        <v>81.021497724481065</v>
      </c>
      <c r="F86" s="53">
        <f t="shared" si="33"/>
        <v>76.480806078092442</v>
      </c>
      <c r="G86" s="53">
        <f t="shared" si="33"/>
        <v>72.754266820260341</v>
      </c>
      <c r="H86" s="53">
        <f t="shared" si="33"/>
        <v>62.234076466887487</v>
      </c>
      <c r="I86" s="53">
        <f t="shared" si="33"/>
        <v>58.320517044031448</v>
      </c>
      <c r="J86" s="53">
        <f t="shared" si="33"/>
        <v>57.264498704934141</v>
      </c>
      <c r="K86" s="53">
        <f t="shared" si="33"/>
        <v>48.403540795804695</v>
      </c>
      <c r="L86" s="53">
        <f t="shared" si="33"/>
        <v>41.521666194066142</v>
      </c>
      <c r="M86" s="53">
        <f t="shared" si="33"/>
        <v>37.360813488623791</v>
      </c>
      <c r="N86" s="53">
        <f t="shared" si="33"/>
        <v>34.759788217327667</v>
      </c>
      <c r="O86" s="53">
        <f t="shared" si="33"/>
        <v>32.991455841533785</v>
      </c>
      <c r="P86" s="53">
        <f t="shared" si="33"/>
        <v>31.97211334429516</v>
      </c>
      <c r="Q86" s="53">
        <f t="shared" si="33"/>
        <v>26.291812574717223</v>
      </c>
      <c r="R86" s="53">
        <f t="shared" si="33"/>
        <v>24.846600343521676</v>
      </c>
      <c r="S86" s="53">
        <f t="shared" si="33"/>
        <v>18.282807046864907</v>
      </c>
      <c r="T86" s="53">
        <f t="shared" si="33"/>
        <v>20.126668812350285</v>
      </c>
      <c r="U86" s="53">
        <f t="shared" si="33"/>
        <v>19.040309066644856</v>
      </c>
      <c r="V86" s="53">
        <f t="shared" si="33"/>
        <v>-38.295072603296482</v>
      </c>
      <c r="W86" s="53">
        <f t="shared" si="33"/>
        <v>-52.548384463523895</v>
      </c>
      <c r="X86" s="53">
        <f t="shared" si="33"/>
        <v>-46.898306096318564</v>
      </c>
      <c r="Y86" s="53">
        <f t="shared" si="33"/>
        <v>-38.537139139018798</v>
      </c>
      <c r="Z86" s="53">
        <f t="shared" si="33"/>
        <v>-27.674912918932666</v>
      </c>
      <c r="AA86" s="53">
        <f t="shared" si="33"/>
        <v>-31.868058941503033</v>
      </c>
      <c r="AB86" s="53">
        <f t="shared" si="33"/>
        <v>6.2218302077542456</v>
      </c>
      <c r="AC86" s="53">
        <f t="shared" si="33"/>
        <v>33.371698390642102</v>
      </c>
      <c r="AD86" s="53">
        <f t="shared" si="33"/>
        <v>72.460925429734516</v>
      </c>
      <c r="AE86" s="53">
        <f t="shared" si="33"/>
        <v>122.76905045029659</v>
      </c>
      <c r="AF86" s="53">
        <f t="shared" si="33"/>
        <v>186.28365442019518</v>
      </c>
      <c r="AG86" s="53">
        <f t="shared" si="33"/>
        <v>489.49830408253234</v>
      </c>
      <c r="AH86" s="53">
        <f t="shared" si="33"/>
        <v>3.7471738930222012</v>
      </c>
      <c r="AI86" s="53">
        <f t="shared" si="33"/>
        <v>3.4556276121663858</v>
      </c>
      <c r="AJ86" s="53">
        <f t="shared" si="33"/>
        <v>3.1701405376655978</v>
      </c>
      <c r="AK86" s="53">
        <f t="shared" si="33"/>
        <v>2.8906124348708646</v>
      </c>
      <c r="AL86" s="53">
        <f t="shared" si="33"/>
        <v>2.6141563459258443</v>
      </c>
      <c r="AM86" s="53">
        <f t="shared" si="33"/>
        <v>2.3407770750227392</v>
      </c>
      <c r="AN86" s="53">
        <f t="shared" si="33"/>
        <v>2.0704834359503166</v>
      </c>
      <c r="AO86" s="53">
        <f t="shared" si="33"/>
        <v>1.8032807397875072</v>
      </c>
    </row>
    <row r="87" spans="1:41" ht="16" thickTop="1">
      <c r="A87" s="2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</row>
    <row r="88" spans="1:41">
      <c r="A88" s="13" t="s">
        <v>81</v>
      </c>
      <c r="B88" s="13">
        <f>Assms!$C$53*B70+(Assms!$C$54*B69)+(Assms!$C$55*B75)</f>
        <v>239.55958242820805</v>
      </c>
      <c r="C88" s="13">
        <f>Assms!$C$53*C70+(Assms!$C$54*C69)+(Assms!$C$55*C75)</f>
        <v>222.86769211337446</v>
      </c>
      <c r="D88" s="13">
        <f>Assms!$C$53*D70+(Assms!$C$54*D69)+(Assms!$C$55*D75)</f>
        <v>211.73763996430662</v>
      </c>
      <c r="E88" s="13">
        <f>Assms!$C$53*E70+(Assms!$C$54*E69)+(Assms!$C$55*E75)</f>
        <v>201.17700828851761</v>
      </c>
      <c r="F88" s="13">
        <f>Assms!$C$53*F70+(Assms!$C$54*F69)+(Assms!$C$55*F75)</f>
        <v>191.24683795883612</v>
      </c>
      <c r="G88" s="13">
        <f>Assms!$C$53*G70+(Assms!$C$54*G69)+(Assms!$C$55*G75)</f>
        <v>181.8984035312763</v>
      </c>
      <c r="H88" s="13">
        <f>Assms!$C$53*H70+(Assms!$C$54*H69)+(Assms!$C$55*H75)</f>
        <v>173.30833632708527</v>
      </c>
      <c r="I88" s="13">
        <f>Assms!$C$53*I70+(Assms!$C$54*I69)+(Assms!$C$55*I75)</f>
        <v>165.23517975892833</v>
      </c>
      <c r="J88" s="13">
        <f>Assms!$C$53*J70+(Assms!$C$54*J69)+(Assms!$C$55*J75)</f>
        <v>157.58475297179467</v>
      </c>
      <c r="K88" s="13">
        <f>Assms!$C$53*K70+(Assms!$C$54*K69)+(Assms!$C$55*K75)</f>
        <v>206.97094598610457</v>
      </c>
      <c r="L88" s="13">
        <f>Assms!$C$53*L70+(Assms!$C$54*L69)+(Assms!$C$55*L75)</f>
        <v>202.67671458224737</v>
      </c>
      <c r="M88" s="13">
        <f>Assms!$C$53*M70+(Assms!$C$54*M69)+(Assms!$C$55*M75)</f>
        <v>198.56747764686247</v>
      </c>
      <c r="N88" s="13">
        <f>Assms!$C$53*N70+(Assms!$C$54*N69)+(Assms!$C$55*N75)</f>
        <v>194.5741165768641</v>
      </c>
      <c r="O88" s="13">
        <f>Assms!$C$53*O70+(Assms!$C$54*O69)+(Assms!$C$55*O75)</f>
        <v>190.66347050076988</v>
      </c>
      <c r="P88" s="13">
        <f>Assms!$C$53*P70+(Assms!$C$54*P69)+(Assms!$C$55*P75)</f>
        <v>186.80542687709811</v>
      </c>
      <c r="Q88" s="13">
        <f>Assms!$C$53*Q70+(Assms!$C$54*Q69)+(Assms!$C$55*Q75)</f>
        <v>183.94429089568362</v>
      </c>
      <c r="R88" s="13">
        <f>Assms!$C$53*R70+(Assms!$C$54*R69)+(Assms!$C$55*R75)</f>
        <v>181.07391849499879</v>
      </c>
      <c r="S88" s="13">
        <f>Assms!$C$53*S70+(Assms!$C$54*S69)+(Assms!$C$55*S75)</f>
        <v>196.1396963513946</v>
      </c>
      <c r="T88" s="13">
        <f>Assms!$C$53*T70+(Assms!$C$54*T69)+(Assms!$C$55*T75)</f>
        <v>193.49171697291894</v>
      </c>
      <c r="U88" s="13">
        <f>Assms!$C$53*U70+(Assms!$C$54*U69)+(Assms!$C$55*U75)</f>
        <v>190.69777697906835</v>
      </c>
      <c r="V88" s="13">
        <f>Assms!$C$53*V70+(Assms!$C$54*V69)+(Assms!$C$55*V75)</f>
        <v>190.9811101875174</v>
      </c>
      <c r="W88" s="13">
        <f>Assms!$C$53*W70+(Assms!$C$54*W69)+(Assms!$C$55*W75)</f>
        <v>191.46330179335632</v>
      </c>
      <c r="X88" s="13">
        <f>Assms!$C$53*X70+(Assms!$C$54*X69)+(Assms!$C$55*X75)</f>
        <v>191.58447732402746</v>
      </c>
      <c r="Y88" s="13">
        <f>Assms!$C$53*Y70+(Assms!$C$54*Y69)+(Assms!$C$55*Y75)</f>
        <v>191.2677224774117</v>
      </c>
      <c r="Z88" s="13">
        <f>Assms!$C$53*Z70+(Assms!$C$54*Z69)+(Assms!$C$55*Z75)</f>
        <v>190.43712825118087</v>
      </c>
      <c r="AA88" s="13">
        <f>Assms!$C$53*AA70+(Assms!$C$54*AA69)+(Assms!$C$55*AA75)</f>
        <v>213.10582196757377</v>
      </c>
      <c r="AB88" s="13">
        <f>Assms!$C$53*AB70+(Assms!$C$54*AB69)+(Assms!$C$55*AB75)</f>
        <v>210.73843569438955</v>
      </c>
      <c r="AC88" s="13">
        <f>Assms!$C$53*AC70+(Assms!$C$54*AC69)+(Assms!$C$55*AC75)</f>
        <v>206.96620858317942</v>
      </c>
      <c r="AD88" s="13">
        <f>Assms!$C$53*AD70+(Assms!$C$54*AD69)+(Assms!$C$55*AD75)</f>
        <v>201.29796291631342</v>
      </c>
      <c r="AE88" s="13">
        <f>Assms!$C$53*AE70+(Assms!$C$54*AE69)+(Assms!$C$55*AE75)</f>
        <v>193.23091282312615</v>
      </c>
      <c r="AF88" s="13">
        <f>Assms!$C$53*AF70+(Assms!$C$54*AF69)+(Assms!$C$55*AF75)</f>
        <v>182.60535653877218</v>
      </c>
      <c r="AG88" s="13">
        <f>Assms!$C$53*AG70+(Assms!$C$54*AG69)+(Assms!$C$55*AG75)</f>
        <v>0</v>
      </c>
      <c r="AH88" s="13">
        <f>Assms!$C$53*AH70+(Assms!$C$54*AH69)+(Assms!$C$55*AH75)</f>
        <v>0</v>
      </c>
      <c r="AI88" s="13">
        <f>Assms!$C$53*AI70+(Assms!$C$54*AI69)+(Assms!$C$55*AI75)</f>
        <v>0</v>
      </c>
      <c r="AJ88" s="13">
        <f>Assms!$C$53*AJ70+(Assms!$C$54*AJ69)+(Assms!$C$55*AJ75)</f>
        <v>0</v>
      </c>
      <c r="AK88" s="13">
        <f>Assms!$C$53*AK70+(Assms!$C$54*AK69)+(Assms!$C$55*AK75)</f>
        <v>0</v>
      </c>
      <c r="AL88" s="13">
        <f>Assms!$C$53*AL70+(Assms!$C$54*AL69)+(Assms!$C$55*AL75)</f>
        <v>0</v>
      </c>
      <c r="AM88" s="13">
        <f>Assms!$C$53*AM70+(Assms!$C$54*AM69)+(Assms!$C$55*AM75)</f>
        <v>0</v>
      </c>
      <c r="AN88" s="13">
        <f>Assms!$C$53*AN70+(Assms!$C$54*AN69)+(Assms!$C$55*AN75)</f>
        <v>0</v>
      </c>
      <c r="AO88" s="13">
        <v>0</v>
      </c>
    </row>
    <row r="89" spans="1:41">
      <c r="A89" s="2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</row>
    <row r="90" spans="1:41">
      <c r="A90" s="24" t="s">
        <v>82</v>
      </c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</row>
    <row r="91" spans="1:41">
      <c r="A91" s="2" t="s">
        <v>83</v>
      </c>
      <c r="B91" s="13">
        <f>B88</f>
        <v>239.55958242820805</v>
      </c>
      <c r="C91" s="13">
        <f t="shared" ref="C91:AO91" si="34">C88-B88</f>
        <v>-16.691890314833586</v>
      </c>
      <c r="D91" s="13">
        <f t="shared" si="34"/>
        <v>-11.130052149067836</v>
      </c>
      <c r="E91" s="13">
        <f t="shared" si="34"/>
        <v>-10.560631675789011</v>
      </c>
      <c r="F91" s="13">
        <f t="shared" si="34"/>
        <v>-9.9301703296814878</v>
      </c>
      <c r="G91" s="13">
        <f t="shared" si="34"/>
        <v>-9.3484344275598232</v>
      </c>
      <c r="H91" s="13">
        <f t="shared" si="34"/>
        <v>-8.5900672041910298</v>
      </c>
      <c r="I91" s="13">
        <f t="shared" si="34"/>
        <v>-8.0731565681569464</v>
      </c>
      <c r="J91" s="13">
        <f t="shared" si="34"/>
        <v>-7.6504267871336538</v>
      </c>
      <c r="K91" s="13">
        <f t="shared" si="34"/>
        <v>49.386193014309896</v>
      </c>
      <c r="L91" s="13">
        <f t="shared" si="34"/>
        <v>-4.2942314038571965</v>
      </c>
      <c r="M91" s="13">
        <f t="shared" si="34"/>
        <v>-4.1092369353848994</v>
      </c>
      <c r="N91" s="13">
        <f t="shared" si="34"/>
        <v>-3.9933610699983717</v>
      </c>
      <c r="O91" s="13">
        <f t="shared" si="34"/>
        <v>-3.9106460760942241</v>
      </c>
      <c r="P91" s="13">
        <f t="shared" si="34"/>
        <v>-3.8580436236717617</v>
      </c>
      <c r="Q91" s="13">
        <f t="shared" si="34"/>
        <v>-2.8611359814144919</v>
      </c>
      <c r="R91" s="13">
        <f t="shared" si="34"/>
        <v>-2.870372400684829</v>
      </c>
      <c r="S91" s="13">
        <f t="shared" si="34"/>
        <v>15.065777856395812</v>
      </c>
      <c r="T91" s="13">
        <f t="shared" si="34"/>
        <v>-2.647979378475668</v>
      </c>
      <c r="U91" s="13">
        <f t="shared" si="34"/>
        <v>-2.7939399938505858</v>
      </c>
      <c r="V91" s="13">
        <f t="shared" si="34"/>
        <v>0.28333320844905074</v>
      </c>
      <c r="W91" s="13">
        <f t="shared" si="34"/>
        <v>0.48219160583892062</v>
      </c>
      <c r="X91" s="13">
        <f t="shared" si="34"/>
        <v>0.12117553067113818</v>
      </c>
      <c r="Y91" s="13">
        <f t="shared" si="34"/>
        <v>-0.31675484661576547</v>
      </c>
      <c r="Z91" s="13">
        <f t="shared" si="34"/>
        <v>-0.83059422623082924</v>
      </c>
      <c r="AA91" s="13">
        <f t="shared" si="34"/>
        <v>22.668693716392909</v>
      </c>
      <c r="AB91" s="13">
        <f t="shared" si="34"/>
        <v>-2.3673862731842235</v>
      </c>
      <c r="AC91" s="13">
        <f t="shared" si="34"/>
        <v>-3.7722271112101282</v>
      </c>
      <c r="AD91" s="13">
        <f t="shared" si="34"/>
        <v>-5.6682456668659995</v>
      </c>
      <c r="AE91" s="13">
        <f t="shared" si="34"/>
        <v>-8.0670500931872766</v>
      </c>
      <c r="AF91" s="13">
        <f t="shared" si="34"/>
        <v>-10.625556284353962</v>
      </c>
      <c r="AG91" s="13">
        <f t="shared" si="34"/>
        <v>-182.60535653877218</v>
      </c>
      <c r="AH91" s="13">
        <f t="shared" si="34"/>
        <v>0</v>
      </c>
      <c r="AI91" s="13">
        <f t="shared" si="34"/>
        <v>0</v>
      </c>
      <c r="AJ91" s="13">
        <f t="shared" si="34"/>
        <v>0</v>
      </c>
      <c r="AK91" s="13">
        <f t="shared" si="34"/>
        <v>0</v>
      </c>
      <c r="AL91" s="13">
        <f t="shared" si="34"/>
        <v>0</v>
      </c>
      <c r="AM91" s="13">
        <f t="shared" si="34"/>
        <v>0</v>
      </c>
      <c r="AN91" s="13">
        <f t="shared" si="34"/>
        <v>0</v>
      </c>
      <c r="AO91" s="13">
        <f t="shared" si="34"/>
        <v>0</v>
      </c>
    </row>
    <row r="92" spans="1:41">
      <c r="A92" s="2" t="s">
        <v>84</v>
      </c>
      <c r="B92" s="13">
        <f>B88*Assms!C38</f>
        <v>14.373574945692482</v>
      </c>
      <c r="C92" s="13">
        <f>C88*Assms!C38</f>
        <v>13.372061526802467</v>
      </c>
      <c r="D92" s="13">
        <f>D88*Assms!C38</f>
        <v>12.704258397858396</v>
      </c>
      <c r="E92" s="13">
        <f>E88*Assms!C38</f>
        <v>12.070620497311056</v>
      </c>
      <c r="F92" s="13">
        <f>F88*Assms!C38</f>
        <v>11.474810277530167</v>
      </c>
      <c r="G92" s="13">
        <f>G88*Assms!C38</f>
        <v>10.913904211876577</v>
      </c>
      <c r="H92" s="13">
        <f>H88*Assms!C38</f>
        <v>10.398500179625115</v>
      </c>
      <c r="I92" s="13">
        <f>I88*Assms!C38</f>
        <v>9.9141107855356996</v>
      </c>
      <c r="J92" s="13">
        <f>J88*Assms!C38</f>
        <v>9.4550851783076801</v>
      </c>
      <c r="K92" s="13">
        <f>K88*Assms!C38</f>
        <v>12.418256759166274</v>
      </c>
      <c r="L92" s="13">
        <f>L88*Assms!C38</f>
        <v>12.160602874934842</v>
      </c>
      <c r="M92" s="13">
        <f>M88*Assms!C38</f>
        <v>11.914048658811748</v>
      </c>
      <c r="N92" s="13">
        <f>N88*Assms!C38</f>
        <v>11.674446994611845</v>
      </c>
      <c r="O92" s="13">
        <f>O88*Assms!C38</f>
        <v>11.439808230046193</v>
      </c>
      <c r="P92" s="13">
        <f>P88*Assms!C38</f>
        <v>11.208325612625886</v>
      </c>
      <c r="Q92" s="13">
        <f>Q88*Assms!C38</f>
        <v>11.036657453741016</v>
      </c>
      <c r="R92" s="13">
        <f>R88*Assms!C38</f>
        <v>10.864435109699928</v>
      </c>
      <c r="S92" s="13">
        <f>S88*Assms!C38</f>
        <v>11.768381781083676</v>
      </c>
      <c r="T92" s="13">
        <f>T88*Assms!C38</f>
        <v>11.609503018375136</v>
      </c>
      <c r="U92" s="13">
        <f>U88*Assms!C38</f>
        <v>11.4418666187441</v>
      </c>
      <c r="V92" s="13">
        <f>V88*Assms!C38</f>
        <v>11.458866611251043</v>
      </c>
      <c r="W92" s="13">
        <f>W88*Assms!C38</f>
        <v>11.487798107601378</v>
      </c>
      <c r="X92" s="13">
        <f>X88*Assms!C38</f>
        <v>11.495068639441648</v>
      </c>
      <c r="Y92" s="13">
        <f>Y88*Assms!C38</f>
        <v>11.476063348644701</v>
      </c>
      <c r="Z92" s="13">
        <f>Z88*Assms!C38</f>
        <v>11.426227695070851</v>
      </c>
      <c r="AA92" s="13">
        <f>AA88*Assms!C38</f>
        <v>12.786349318054427</v>
      </c>
      <c r="AB92" s="13">
        <f>AB88*Assms!C38</f>
        <v>12.644306141663373</v>
      </c>
      <c r="AC92" s="13">
        <f>AC88*Assms!C38</f>
        <v>12.417972514990765</v>
      </c>
      <c r="AD92" s="13">
        <f>AD88*Assms!C38</f>
        <v>12.077877774978806</v>
      </c>
      <c r="AE92" s="13">
        <f>AE88*Assms!C38</f>
        <v>11.593854769387569</v>
      </c>
      <c r="AF92" s="13">
        <f>AF88*Assms!C38</f>
        <v>10.956321392326331</v>
      </c>
      <c r="AG92" s="13">
        <f>AG88*Assms!C38</f>
        <v>0</v>
      </c>
      <c r="AH92" s="13">
        <f>AH88*Assms!C38</f>
        <v>0</v>
      </c>
      <c r="AI92" s="13">
        <f>AI88*Assms!C38</f>
        <v>0</v>
      </c>
      <c r="AJ92" s="13">
        <f>AJ88*Assms!C38</f>
        <v>0</v>
      </c>
      <c r="AK92" s="13">
        <f>AK88*Assms!C38</f>
        <v>0</v>
      </c>
      <c r="AL92" s="13">
        <f>AL88*Assms!C38</f>
        <v>0</v>
      </c>
      <c r="AM92" s="13">
        <f>AM88*Assms!C38</f>
        <v>0</v>
      </c>
      <c r="AN92" s="13">
        <f>AN88*Assms!C38</f>
        <v>0</v>
      </c>
      <c r="AO92" s="13">
        <f>AO88*Assms!C38</f>
        <v>0</v>
      </c>
    </row>
    <row r="93" spans="1:41">
      <c r="A93" s="2" t="s">
        <v>85</v>
      </c>
      <c r="B93" s="13">
        <f>B92*Assms!C39</f>
        <v>4.0246009847938957</v>
      </c>
      <c r="C93" s="13">
        <f>C92*Assms!C39</f>
        <v>3.7441772275046912</v>
      </c>
      <c r="D93" s="13">
        <f>D92*Assms!C39</f>
        <v>3.5571923514003512</v>
      </c>
      <c r="E93" s="13">
        <f>E92*Assms!C39</f>
        <v>3.3797737392470961</v>
      </c>
      <c r="F93" s="13">
        <f>F92*Assms!C39</f>
        <v>3.2129468777084473</v>
      </c>
      <c r="G93" s="13">
        <f>G92*Assms!C39</f>
        <v>3.0558931793254418</v>
      </c>
      <c r="H93" s="13">
        <f>H92*Assms!C39</f>
        <v>2.9115800502950324</v>
      </c>
      <c r="I93" s="13">
        <f>I92*Assms!C39</f>
        <v>2.7759510199499959</v>
      </c>
      <c r="J93" s="13">
        <f>J92*Assms!C39</f>
        <v>2.6474238499261507</v>
      </c>
      <c r="K93" s="13">
        <f>K92*Assms!C39</f>
        <v>3.4771118925665569</v>
      </c>
      <c r="L93" s="13">
        <f>L92*Assms!C39</f>
        <v>3.4049688049817561</v>
      </c>
      <c r="M93" s="13">
        <f>M92*Assms!C39</f>
        <v>3.3359336244672897</v>
      </c>
      <c r="N93" s="13">
        <f>N92*Assms!C39</f>
        <v>3.2688451584913167</v>
      </c>
      <c r="O93" s="13">
        <f>O92*Assms!C39</f>
        <v>3.2031463044129342</v>
      </c>
      <c r="P93" s="13">
        <f>P92*Assms!C39</f>
        <v>3.1383311715352487</v>
      </c>
      <c r="Q93" s="13">
        <f>Q92*Assms!C39</f>
        <v>3.0902640870474847</v>
      </c>
      <c r="R93" s="13">
        <f>R92*Assms!C39</f>
        <v>3.0420418307159802</v>
      </c>
      <c r="S93" s="13">
        <f>S92*Assms!C39</f>
        <v>3.2951468987034294</v>
      </c>
      <c r="T93" s="13">
        <f>T92*Assms!C39</f>
        <v>3.2506608451450383</v>
      </c>
      <c r="U93" s="13">
        <f>U92*Assms!C39</f>
        <v>3.2037226532483483</v>
      </c>
      <c r="V93" s="13">
        <f>V92*Assms!C39</f>
        <v>3.2084826511502924</v>
      </c>
      <c r="W93" s="13">
        <f>W92*Assms!C39</f>
        <v>3.2165834701283864</v>
      </c>
      <c r="X93" s="13">
        <f>X92*Assms!C39</f>
        <v>3.2186192190436618</v>
      </c>
      <c r="Y93" s="13">
        <f>Y92*Assms!C39</f>
        <v>3.2132977376205165</v>
      </c>
      <c r="Z93" s="13">
        <f>Z92*Assms!C39</f>
        <v>3.1993437546198389</v>
      </c>
      <c r="AA93" s="13">
        <f>AA92*Assms!C39</f>
        <v>3.5801778090552396</v>
      </c>
      <c r="AB93" s="13">
        <f>AB92*Assms!C39</f>
        <v>3.5404057196657446</v>
      </c>
      <c r="AC93" s="13">
        <f>AC92*Assms!C39</f>
        <v>3.4770323041974147</v>
      </c>
      <c r="AD93" s="13">
        <f>AD92*Assms!C39</f>
        <v>3.3818057769940659</v>
      </c>
      <c r="AE93" s="13">
        <f>AE92*Assms!C39</f>
        <v>3.2462793354285195</v>
      </c>
      <c r="AF93" s="13">
        <f>AF92*Assms!C39</f>
        <v>3.0677699898513726</v>
      </c>
      <c r="AG93" s="13">
        <f>AG92*Assms!C39</f>
        <v>0</v>
      </c>
      <c r="AH93" s="13">
        <f>AH92*Assms!C39</f>
        <v>0</v>
      </c>
      <c r="AI93" s="13">
        <f>AI92*Assms!C39</f>
        <v>0</v>
      </c>
      <c r="AJ93" s="13">
        <f>AJ92*Assms!C39</f>
        <v>0</v>
      </c>
      <c r="AK93" s="13">
        <f>AK92*Assms!C39</f>
        <v>0</v>
      </c>
      <c r="AL93" s="13">
        <f>AL92*Assms!C39</f>
        <v>0</v>
      </c>
      <c r="AM93" s="13">
        <f>AM92*Assms!C39</f>
        <v>0</v>
      </c>
      <c r="AN93" s="13">
        <f>AN92*Assms!C39</f>
        <v>0</v>
      </c>
      <c r="AO93" s="13">
        <f>AO92*Assms!C39</f>
        <v>0</v>
      </c>
    </row>
    <row r="94" spans="1:41" ht="16" thickBot="1">
      <c r="A94" s="37" t="s">
        <v>86</v>
      </c>
      <c r="B94" s="53">
        <f t="shared" ref="B94:AO94" si="35">B86-B91+B92-B93</f>
        <v>-915.72986112421324</v>
      </c>
      <c r="C94" s="53">
        <f t="shared" si="35"/>
        <v>200.29277983809422</v>
      </c>
      <c r="D94" s="53">
        <f t="shared" si="35"/>
        <v>102.90284338120595</v>
      </c>
      <c r="E94" s="53">
        <f t="shared" si="35"/>
        <v>100.27297615833403</v>
      </c>
      <c r="F94" s="53">
        <f t="shared" si="35"/>
        <v>94.672839807595651</v>
      </c>
      <c r="G94" s="53">
        <f t="shared" si="35"/>
        <v>89.960712280371297</v>
      </c>
      <c r="H94" s="53">
        <f t="shared" si="35"/>
        <v>78.311063800408604</v>
      </c>
      <c r="I94" s="53">
        <f t="shared" si="35"/>
        <v>73.531833377774092</v>
      </c>
      <c r="J94" s="53">
        <f t="shared" si="35"/>
        <v>71.722586820449322</v>
      </c>
      <c r="K94" s="53">
        <f t="shared" si="35"/>
        <v>7.9584926480945164</v>
      </c>
      <c r="L94" s="53">
        <f t="shared" si="35"/>
        <v>54.571531667876421</v>
      </c>
      <c r="M94" s="53">
        <f t="shared" si="35"/>
        <v>50.048165458353154</v>
      </c>
      <c r="N94" s="53">
        <f t="shared" si="35"/>
        <v>47.158751123446564</v>
      </c>
      <c r="O94" s="53">
        <f t="shared" si="35"/>
        <v>45.138763843261266</v>
      </c>
      <c r="P94" s="53">
        <f t="shared" si="35"/>
        <v>43.900151409057557</v>
      </c>
      <c r="Q94" s="53">
        <f t="shared" si="35"/>
        <v>37.099341922825246</v>
      </c>
      <c r="R94" s="53">
        <f t="shared" si="35"/>
        <v>35.539366023190453</v>
      </c>
      <c r="S94" s="53">
        <f t="shared" si="35"/>
        <v>11.690264072849342</v>
      </c>
      <c r="T94" s="53">
        <f t="shared" si="35"/>
        <v>31.133490364056055</v>
      </c>
      <c r="U94" s="53">
        <f t="shared" si="35"/>
        <v>30.07239302599119</v>
      </c>
      <c r="V94" s="53">
        <f t="shared" si="35"/>
        <v>-30.328021851644781</v>
      </c>
      <c r="W94" s="53">
        <f t="shared" si="35"/>
        <v>-44.759361431889822</v>
      </c>
      <c r="X94" s="53">
        <f t="shared" si="35"/>
        <v>-38.743032206591714</v>
      </c>
      <c r="Y94" s="53">
        <f t="shared" si="35"/>
        <v>-29.957618681378847</v>
      </c>
      <c r="Z94" s="53">
        <f t="shared" si="35"/>
        <v>-18.617434752250823</v>
      </c>
      <c r="AA94" s="53">
        <f t="shared" si="35"/>
        <v>-45.330581148896755</v>
      </c>
      <c r="AB94" s="53">
        <f t="shared" si="35"/>
        <v>17.693116902936094</v>
      </c>
      <c r="AC94" s="53">
        <f t="shared" si="35"/>
        <v>46.084865712645581</v>
      </c>
      <c r="AD94" s="53">
        <f t="shared" si="35"/>
        <v>86.825243094585247</v>
      </c>
      <c r="AE94" s="53">
        <f t="shared" si="35"/>
        <v>139.18367597744293</v>
      </c>
      <c r="AF94" s="53">
        <f t="shared" si="35"/>
        <v>204.79776210702411</v>
      </c>
      <c r="AG94" s="53">
        <f t="shared" si="35"/>
        <v>672.10366062130447</v>
      </c>
      <c r="AH94" s="53">
        <f t="shared" si="35"/>
        <v>3.7471738930222012</v>
      </c>
      <c r="AI94" s="53">
        <f t="shared" si="35"/>
        <v>3.4556276121663858</v>
      </c>
      <c r="AJ94" s="53">
        <f t="shared" si="35"/>
        <v>3.1701405376655978</v>
      </c>
      <c r="AK94" s="53">
        <f t="shared" si="35"/>
        <v>2.8906124348708646</v>
      </c>
      <c r="AL94" s="53">
        <f t="shared" si="35"/>
        <v>2.6141563459258443</v>
      </c>
      <c r="AM94" s="53">
        <f t="shared" si="35"/>
        <v>2.3407770750227392</v>
      </c>
      <c r="AN94" s="53">
        <f t="shared" si="35"/>
        <v>2.0704834359503166</v>
      </c>
      <c r="AO94" s="53">
        <f t="shared" si="35"/>
        <v>1.8032807397875072</v>
      </c>
    </row>
    <row r="95" spans="1:41" ht="16" thickTop="1"/>
  </sheetData>
  <conditionalFormatting sqref="B9:AO9">
    <cfRule type="cellIs" dxfId="11" priority="1" operator="equal">
      <formula>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P1000"/>
  <sheetViews>
    <sheetView workbookViewId="0">
      <selection activeCell="H18" sqref="H18:AO18"/>
    </sheetView>
  </sheetViews>
  <sheetFormatPr baseColWidth="10" defaultColWidth="14.33203125" defaultRowHeight="15" customHeight="1"/>
  <cols>
    <col min="1" max="1" width="38.6640625" customWidth="1"/>
    <col min="2" max="6" width="11.6640625" customWidth="1"/>
    <col min="7" max="7" width="14.6640625" customWidth="1"/>
    <col min="8" max="14" width="11.6640625" customWidth="1"/>
    <col min="15" max="15" width="13.6640625" customWidth="1"/>
    <col min="16" max="41" width="11.6640625" customWidth="1"/>
  </cols>
  <sheetData>
    <row r="1" spans="1:41" ht="14.25" customHeight="1">
      <c r="A1" s="14" t="s">
        <v>216</v>
      </c>
      <c r="I1" s="12"/>
    </row>
    <row r="2" spans="1:41" ht="14.25" customHeight="1">
      <c r="A2" s="2" t="s">
        <v>1</v>
      </c>
      <c r="B2" s="2">
        <v>1</v>
      </c>
      <c r="C2" s="2">
        <f t="shared" ref="C2:AO2" si="0">B2+1</f>
        <v>2</v>
      </c>
      <c r="D2" s="2">
        <f t="shared" si="0"/>
        <v>3</v>
      </c>
      <c r="E2" s="2">
        <f t="shared" si="0"/>
        <v>4</v>
      </c>
      <c r="F2" s="2">
        <f t="shared" si="0"/>
        <v>5</v>
      </c>
      <c r="G2" s="105">
        <f t="shared" si="0"/>
        <v>6</v>
      </c>
      <c r="H2" s="2">
        <f t="shared" si="0"/>
        <v>7</v>
      </c>
      <c r="I2" s="2">
        <f t="shared" si="0"/>
        <v>8</v>
      </c>
      <c r="J2" s="2">
        <f t="shared" si="0"/>
        <v>9</v>
      </c>
      <c r="K2" s="2">
        <f t="shared" si="0"/>
        <v>10</v>
      </c>
      <c r="L2" s="2">
        <f t="shared" si="0"/>
        <v>11</v>
      </c>
      <c r="M2" s="2">
        <f t="shared" si="0"/>
        <v>12</v>
      </c>
      <c r="N2" s="2">
        <f t="shared" si="0"/>
        <v>13</v>
      </c>
      <c r="O2" s="2">
        <f t="shared" si="0"/>
        <v>14</v>
      </c>
      <c r="P2" s="2">
        <f t="shared" si="0"/>
        <v>15</v>
      </c>
      <c r="Q2" s="2">
        <f t="shared" si="0"/>
        <v>16</v>
      </c>
      <c r="R2" s="2">
        <f t="shared" si="0"/>
        <v>17</v>
      </c>
      <c r="S2" s="2">
        <f t="shared" si="0"/>
        <v>18</v>
      </c>
      <c r="T2" s="2">
        <f t="shared" si="0"/>
        <v>19</v>
      </c>
      <c r="U2" s="2">
        <f t="shared" si="0"/>
        <v>20</v>
      </c>
      <c r="V2" s="2">
        <f t="shared" si="0"/>
        <v>21</v>
      </c>
      <c r="W2" s="2">
        <f t="shared" si="0"/>
        <v>22</v>
      </c>
      <c r="X2" s="2">
        <f t="shared" si="0"/>
        <v>23</v>
      </c>
      <c r="Y2" s="2">
        <f t="shared" si="0"/>
        <v>24</v>
      </c>
      <c r="Z2" s="2">
        <f t="shared" si="0"/>
        <v>25</v>
      </c>
      <c r="AA2" s="2">
        <f t="shared" si="0"/>
        <v>26</v>
      </c>
      <c r="AB2" s="2">
        <f t="shared" si="0"/>
        <v>27</v>
      </c>
      <c r="AC2" s="2">
        <f t="shared" si="0"/>
        <v>28</v>
      </c>
      <c r="AD2" s="2">
        <f t="shared" si="0"/>
        <v>29</v>
      </c>
      <c r="AE2" s="2">
        <f t="shared" si="0"/>
        <v>30</v>
      </c>
      <c r="AF2" s="2">
        <f t="shared" si="0"/>
        <v>31</v>
      </c>
      <c r="AG2" s="2">
        <f t="shared" si="0"/>
        <v>32</v>
      </c>
      <c r="AH2" s="2">
        <f t="shared" si="0"/>
        <v>33</v>
      </c>
      <c r="AI2" s="2">
        <f t="shared" si="0"/>
        <v>34</v>
      </c>
      <c r="AJ2" s="2">
        <f t="shared" si="0"/>
        <v>35</v>
      </c>
      <c r="AK2" s="2">
        <f t="shared" si="0"/>
        <v>36</v>
      </c>
      <c r="AL2" s="2">
        <f t="shared" si="0"/>
        <v>37</v>
      </c>
      <c r="AM2" s="2">
        <f t="shared" si="0"/>
        <v>38</v>
      </c>
      <c r="AN2" s="2">
        <f t="shared" si="0"/>
        <v>39</v>
      </c>
      <c r="AO2" s="2">
        <f t="shared" si="0"/>
        <v>40</v>
      </c>
    </row>
    <row r="3" spans="1:41" ht="14.25" customHeight="1">
      <c r="A3" s="2" t="s">
        <v>248</v>
      </c>
      <c r="B3" s="2">
        <f>age</f>
        <v>35</v>
      </c>
      <c r="C3" s="2">
        <f>$B$3+C2-1</f>
        <v>36</v>
      </c>
      <c r="D3" s="2">
        <f t="shared" ref="D3:AO3" si="1">$B$3+D2-1</f>
        <v>37</v>
      </c>
      <c r="E3" s="2">
        <f t="shared" si="1"/>
        <v>38</v>
      </c>
      <c r="F3" s="2">
        <f t="shared" si="1"/>
        <v>39</v>
      </c>
      <c r="G3" s="2">
        <f t="shared" si="1"/>
        <v>40</v>
      </c>
      <c r="H3" s="2">
        <f t="shared" si="1"/>
        <v>41</v>
      </c>
      <c r="I3" s="2">
        <f t="shared" si="1"/>
        <v>42</v>
      </c>
      <c r="J3" s="2">
        <f t="shared" si="1"/>
        <v>43</v>
      </c>
      <c r="K3" s="2">
        <f t="shared" si="1"/>
        <v>44</v>
      </c>
      <c r="L3" s="2">
        <f t="shared" si="1"/>
        <v>45</v>
      </c>
      <c r="M3" s="2">
        <f t="shared" si="1"/>
        <v>46</v>
      </c>
      <c r="N3" s="2">
        <f t="shared" si="1"/>
        <v>47</v>
      </c>
      <c r="O3" s="2">
        <f t="shared" si="1"/>
        <v>48</v>
      </c>
      <c r="P3" s="2">
        <f t="shared" si="1"/>
        <v>49</v>
      </c>
      <c r="Q3" s="2">
        <f t="shared" si="1"/>
        <v>50</v>
      </c>
      <c r="R3" s="2">
        <f t="shared" si="1"/>
        <v>51</v>
      </c>
      <c r="S3" s="2">
        <f t="shared" si="1"/>
        <v>52</v>
      </c>
      <c r="T3" s="2">
        <f t="shared" si="1"/>
        <v>53</v>
      </c>
      <c r="U3" s="2">
        <f t="shared" si="1"/>
        <v>54</v>
      </c>
      <c r="V3" s="2">
        <f t="shared" si="1"/>
        <v>55</v>
      </c>
      <c r="W3" s="2">
        <f t="shared" si="1"/>
        <v>56</v>
      </c>
      <c r="X3" s="2">
        <f t="shared" si="1"/>
        <v>57</v>
      </c>
      <c r="Y3" s="2">
        <f t="shared" si="1"/>
        <v>58</v>
      </c>
      <c r="Z3" s="2">
        <f t="shared" si="1"/>
        <v>59</v>
      </c>
      <c r="AA3" s="2">
        <f t="shared" si="1"/>
        <v>60</v>
      </c>
      <c r="AB3" s="2">
        <f t="shared" si="1"/>
        <v>61</v>
      </c>
      <c r="AC3" s="2">
        <f t="shared" si="1"/>
        <v>62</v>
      </c>
      <c r="AD3" s="2">
        <f t="shared" si="1"/>
        <v>63</v>
      </c>
      <c r="AE3" s="2">
        <f t="shared" si="1"/>
        <v>64</v>
      </c>
      <c r="AF3" s="2">
        <f t="shared" si="1"/>
        <v>65</v>
      </c>
      <c r="AG3" s="2">
        <f t="shared" si="1"/>
        <v>66</v>
      </c>
      <c r="AH3" s="2">
        <f t="shared" si="1"/>
        <v>67</v>
      </c>
      <c r="AI3" s="2">
        <f t="shared" si="1"/>
        <v>68</v>
      </c>
      <c r="AJ3" s="2">
        <f t="shared" si="1"/>
        <v>69</v>
      </c>
      <c r="AK3" s="2">
        <f t="shared" si="1"/>
        <v>70</v>
      </c>
      <c r="AL3" s="2">
        <f t="shared" si="1"/>
        <v>71</v>
      </c>
      <c r="AM3" s="2">
        <f t="shared" si="1"/>
        <v>72</v>
      </c>
      <c r="AN3" s="2">
        <f t="shared" si="1"/>
        <v>73</v>
      </c>
      <c r="AO3" s="2">
        <f t="shared" si="1"/>
        <v>74</v>
      </c>
    </row>
    <row r="4" spans="1:41" ht="14.25" customHeight="1">
      <c r="A4" s="2" t="s">
        <v>32</v>
      </c>
      <c r="B4" s="13">
        <f>BasePricing!B35</f>
        <v>100000</v>
      </c>
      <c r="C4" s="13">
        <f>BasePricing!C35</f>
        <v>100000</v>
      </c>
      <c r="D4" s="13">
        <f>BasePricing!D35</f>
        <v>100000</v>
      </c>
      <c r="E4" s="13">
        <f>BasePricing!E35</f>
        <v>100000</v>
      </c>
      <c r="F4" s="13">
        <f>BasePricing!F35</f>
        <v>100000</v>
      </c>
      <c r="G4" s="13">
        <f>BasePricing!G35</f>
        <v>100000</v>
      </c>
      <c r="H4" s="13">
        <f>BasePricing!H35</f>
        <v>100000</v>
      </c>
      <c r="I4" s="13">
        <f>BasePricing!I35</f>
        <v>100000</v>
      </c>
      <c r="J4" s="13">
        <f>BasePricing!J35</f>
        <v>100000</v>
      </c>
      <c r="K4" s="13">
        <f>BasePricing!K35</f>
        <v>150000</v>
      </c>
      <c r="L4" s="13">
        <f>BasePricing!L35</f>
        <v>150000</v>
      </c>
      <c r="M4" s="13">
        <f>BasePricing!M35</f>
        <v>150000</v>
      </c>
      <c r="N4" s="13">
        <f>BasePricing!N35</f>
        <v>150000</v>
      </c>
      <c r="O4" s="13">
        <f>BasePricing!O35</f>
        <v>150000</v>
      </c>
      <c r="P4" s="13">
        <f>BasePricing!P35</f>
        <v>150000</v>
      </c>
      <c r="Q4" s="13">
        <f>BasePricing!Q35</f>
        <v>150000</v>
      </c>
      <c r="R4" s="13">
        <f>BasePricing!R35</f>
        <v>150000</v>
      </c>
      <c r="S4" s="13">
        <f>BasePricing!S35</f>
        <v>170000</v>
      </c>
      <c r="T4" s="13">
        <f>BasePricing!T35</f>
        <v>170000</v>
      </c>
      <c r="U4" s="13">
        <f>BasePricing!U35</f>
        <v>170000</v>
      </c>
      <c r="V4" s="13">
        <f>BasePricing!V35</f>
        <v>170000</v>
      </c>
      <c r="W4" s="13">
        <f>BasePricing!W35</f>
        <v>170000</v>
      </c>
      <c r="X4" s="13">
        <f>BasePricing!X35</f>
        <v>170000</v>
      </c>
      <c r="Y4" s="13">
        <f>BasePricing!Y35</f>
        <v>170000</v>
      </c>
      <c r="Z4" s="13">
        <f>BasePricing!Z35</f>
        <v>170000</v>
      </c>
      <c r="AA4" s="13">
        <f>BasePricing!AA35</f>
        <v>200000</v>
      </c>
      <c r="AB4" s="13">
        <f>BasePricing!AB35</f>
        <v>200000</v>
      </c>
      <c r="AC4" s="13">
        <f>BasePricing!AC35</f>
        <v>200000</v>
      </c>
      <c r="AD4" s="13">
        <f>BasePricing!AD35</f>
        <v>200000</v>
      </c>
      <c r="AE4" s="13">
        <f>BasePricing!AE35</f>
        <v>200000</v>
      </c>
      <c r="AF4" s="13">
        <f>BasePricing!AF35</f>
        <v>200000</v>
      </c>
      <c r="AG4" s="13">
        <f>BasePricing!AG35</f>
        <v>0</v>
      </c>
      <c r="AH4" s="13">
        <f>BasePricing!AH35</f>
        <v>0</v>
      </c>
      <c r="AI4" s="13">
        <f>BasePricing!AI35</f>
        <v>0</v>
      </c>
      <c r="AJ4" s="13">
        <f>BasePricing!AJ35</f>
        <v>0</v>
      </c>
      <c r="AK4" s="13">
        <f>BasePricing!AK35</f>
        <v>0</v>
      </c>
      <c r="AL4" s="13">
        <f>BasePricing!AL35</f>
        <v>0</v>
      </c>
      <c r="AM4" s="13">
        <f>BasePricing!AM35</f>
        <v>0</v>
      </c>
      <c r="AN4" s="13">
        <f>BasePricing!AN35</f>
        <v>0</v>
      </c>
      <c r="AO4" s="13">
        <f>BasePricing!AO35</f>
        <v>0</v>
      </c>
    </row>
    <row r="5" spans="1:41" ht="14.25" customHeight="1">
      <c r="A5" s="2" t="s">
        <v>24</v>
      </c>
      <c r="B5" s="12">
        <v>1</v>
      </c>
      <c r="C5" s="12">
        <f>B5*(1+Assms!$C$36)</f>
        <v>1.04</v>
      </c>
      <c r="D5" s="12">
        <f>C5*(1+Assms!$C$36)</f>
        <v>1.0816000000000001</v>
      </c>
      <c r="E5" s="12">
        <f>D5*(1+Assms!$C$36)</f>
        <v>1.1248640000000001</v>
      </c>
      <c r="F5" s="12">
        <f>E5*(1+Assms!$C$36)</f>
        <v>1.1698585600000002</v>
      </c>
      <c r="G5" s="12">
        <f>F5*(1+Assms!$C$36)</f>
        <v>1.2166529024000003</v>
      </c>
      <c r="H5" s="12">
        <f>G5*(1+Assms!$C$36)</f>
        <v>1.2653190184960004</v>
      </c>
      <c r="I5" s="12">
        <f>H5*(1+Assms!$C$36)</f>
        <v>1.3159317792358405</v>
      </c>
      <c r="J5" s="12">
        <f>I5*(1+Assms!$C$36)</f>
        <v>1.3685690504052741</v>
      </c>
      <c r="K5" s="12">
        <f>J5*(1+Assms!$C$36)</f>
        <v>1.4233118124214852</v>
      </c>
      <c r="L5" s="12">
        <f>K5*(1+Assms!$C$36)</f>
        <v>1.4802442849183446</v>
      </c>
      <c r="M5" s="12">
        <f>L5*(1+Assms!$C$36)</f>
        <v>1.5394540563150785</v>
      </c>
      <c r="N5" s="12">
        <f>M5*(1+Assms!$C$36)</f>
        <v>1.6010322185676817</v>
      </c>
      <c r="O5" s="12">
        <f>N5*(1+Assms!$C$36)</f>
        <v>1.6650735073103891</v>
      </c>
      <c r="P5" s="12">
        <f>O5*(1+Assms!$C$36)</f>
        <v>1.7316764476028046</v>
      </c>
      <c r="Q5" s="12">
        <f>P5*(1+Assms!$C$36)</f>
        <v>1.8009435055069167</v>
      </c>
      <c r="R5" s="12">
        <f>Q5*(1+Assms!$C$36)</f>
        <v>1.8729812457271935</v>
      </c>
      <c r="S5" s="12">
        <f>R5*(1+Assms!$C$36)</f>
        <v>1.9479004955562813</v>
      </c>
      <c r="T5" s="12">
        <f>S5*(1+Assms!$C$36)</f>
        <v>2.0258165153785326</v>
      </c>
      <c r="U5" s="12">
        <f>T5*(1+Assms!$C$36)</f>
        <v>2.1068491759936738</v>
      </c>
      <c r="V5" s="12">
        <f>U5*(1+Assms!$C$36)</f>
        <v>2.1911231430334208</v>
      </c>
      <c r="W5" s="12">
        <f>V5*(1+Assms!$C$36)</f>
        <v>2.2787680687547578</v>
      </c>
      <c r="X5" s="12">
        <f>W5*(1+Assms!$C$36)</f>
        <v>2.369918791504948</v>
      </c>
      <c r="Y5" s="12">
        <f>X5*(1+Assms!$C$36)</f>
        <v>2.4647155431651462</v>
      </c>
      <c r="Z5" s="12">
        <f>Y5*(1+Assms!$C$36)</f>
        <v>2.5633041648917523</v>
      </c>
      <c r="AA5" s="12">
        <f>Z5*(1+Assms!$C$36)</f>
        <v>2.6658363314874225</v>
      </c>
      <c r="AB5" s="12">
        <f>AA5*(1+Assms!$C$36)</f>
        <v>2.7724697847469195</v>
      </c>
      <c r="AC5" s="12">
        <f>AB5*(1+Assms!$C$36)</f>
        <v>2.8833685761367964</v>
      </c>
      <c r="AD5" s="12">
        <f>AC5*(1+Assms!$C$36)</f>
        <v>2.9987033191822685</v>
      </c>
      <c r="AE5" s="12">
        <f>AD5*(1+Assms!$C$36)</f>
        <v>3.1186514519495594</v>
      </c>
      <c r="AF5" s="12">
        <f>AE5*(1+Assms!$C$36)</f>
        <v>3.2433975100275418</v>
      </c>
      <c r="AG5" s="12">
        <f>AF5*(1+Assms!$C$36)</f>
        <v>3.3731334104286437</v>
      </c>
      <c r="AH5" s="12">
        <f>AG5*(1+Assms!$C$36)</f>
        <v>3.5080587468457893</v>
      </c>
      <c r="AI5" s="12">
        <f>AH5*(1+Assms!$C$36)</f>
        <v>3.6483810967196209</v>
      </c>
      <c r="AJ5" s="12">
        <f>AI5*(1+Assms!$C$36)</f>
        <v>3.7943163405884057</v>
      </c>
      <c r="AK5" s="12">
        <f>AJ5*(1+Assms!$C$36)</f>
        <v>3.9460889942119421</v>
      </c>
      <c r="AL5" s="12">
        <f>AK5*(1+Assms!$C$36)</f>
        <v>4.1039325539804201</v>
      </c>
      <c r="AM5" s="12">
        <f>AL5*(1+Assms!$C$36)</f>
        <v>4.2680898561396372</v>
      </c>
      <c r="AN5" s="12">
        <f>AM5*(1+Assms!$C$36)</f>
        <v>4.438813450385223</v>
      </c>
      <c r="AO5" s="12">
        <f>AN5*(1+Assms!$C$36)</f>
        <v>4.6163659884006325</v>
      </c>
    </row>
    <row r="6" spans="1:41" ht="14.25" customHeight="1"/>
    <row r="7" spans="1:41" ht="14.25" customHeight="1">
      <c r="A7" s="2" t="s">
        <v>33</v>
      </c>
      <c r="B7" s="13">
        <f>MAX(BasePricing!C25:G25)</f>
        <v>441.09020272609297</v>
      </c>
      <c r="C7" s="13">
        <f t="shared" ref="C7:AO7" si="2">IF(C4&gt;0,B7,0)</f>
        <v>441.09020272609297</v>
      </c>
      <c r="D7" s="13">
        <f t="shared" si="2"/>
        <v>441.09020272609297</v>
      </c>
      <c r="E7" s="13">
        <f t="shared" si="2"/>
        <v>441.09020272609297</v>
      </c>
      <c r="F7" s="13">
        <f t="shared" si="2"/>
        <v>441.09020272609297</v>
      </c>
      <c r="G7" s="13">
        <f t="shared" si="2"/>
        <v>441.09020272609297</v>
      </c>
      <c r="H7" s="13">
        <f t="shared" si="2"/>
        <v>441.09020272609297</v>
      </c>
      <c r="I7" s="13">
        <f t="shared" si="2"/>
        <v>441.09020272609297</v>
      </c>
      <c r="J7" s="13">
        <f t="shared" si="2"/>
        <v>441.09020272609297</v>
      </c>
      <c r="K7" s="13">
        <f t="shared" si="2"/>
        <v>441.09020272609297</v>
      </c>
      <c r="L7" s="13">
        <f t="shared" si="2"/>
        <v>441.09020272609297</v>
      </c>
      <c r="M7" s="13">
        <f t="shared" si="2"/>
        <v>441.09020272609297</v>
      </c>
      <c r="N7" s="13">
        <f t="shared" si="2"/>
        <v>441.09020272609297</v>
      </c>
      <c r="O7" s="13">
        <f t="shared" si="2"/>
        <v>441.09020272609297</v>
      </c>
      <c r="P7" s="13">
        <f t="shared" si="2"/>
        <v>441.09020272609297</v>
      </c>
      <c r="Q7" s="13">
        <f t="shared" si="2"/>
        <v>441.09020272609297</v>
      </c>
      <c r="R7" s="13">
        <f t="shared" si="2"/>
        <v>441.09020272609297</v>
      </c>
      <c r="S7" s="13">
        <f t="shared" si="2"/>
        <v>441.09020272609297</v>
      </c>
      <c r="T7" s="13">
        <f t="shared" si="2"/>
        <v>441.09020272609297</v>
      </c>
      <c r="U7" s="13">
        <f t="shared" si="2"/>
        <v>441.09020272609297</v>
      </c>
      <c r="V7" s="13">
        <f t="shared" si="2"/>
        <v>441.09020272609297</v>
      </c>
      <c r="W7" s="13">
        <f t="shared" si="2"/>
        <v>441.09020272609297</v>
      </c>
      <c r="X7" s="13">
        <f t="shared" si="2"/>
        <v>441.09020272609297</v>
      </c>
      <c r="Y7" s="13">
        <f t="shared" si="2"/>
        <v>441.09020272609297</v>
      </c>
      <c r="Z7" s="13">
        <f t="shared" si="2"/>
        <v>441.09020272609297</v>
      </c>
      <c r="AA7" s="13">
        <f t="shared" si="2"/>
        <v>441.09020272609297</v>
      </c>
      <c r="AB7" s="13">
        <f t="shared" si="2"/>
        <v>441.09020272609297</v>
      </c>
      <c r="AC7" s="13">
        <f t="shared" si="2"/>
        <v>441.09020272609297</v>
      </c>
      <c r="AD7" s="13">
        <f t="shared" si="2"/>
        <v>441.09020272609297</v>
      </c>
      <c r="AE7" s="13">
        <f t="shared" si="2"/>
        <v>441.09020272609297</v>
      </c>
      <c r="AF7" s="13">
        <f t="shared" si="2"/>
        <v>441.09020272609297</v>
      </c>
      <c r="AG7" s="13">
        <f t="shared" si="2"/>
        <v>0</v>
      </c>
      <c r="AH7" s="13">
        <f t="shared" si="2"/>
        <v>0</v>
      </c>
      <c r="AI7" s="13">
        <f t="shared" si="2"/>
        <v>0</v>
      </c>
      <c r="AJ7" s="13">
        <f t="shared" si="2"/>
        <v>0</v>
      </c>
      <c r="AK7" s="13">
        <f t="shared" si="2"/>
        <v>0</v>
      </c>
      <c r="AL7" s="13">
        <f t="shared" si="2"/>
        <v>0</v>
      </c>
      <c r="AM7" s="13">
        <f t="shared" si="2"/>
        <v>0</v>
      </c>
      <c r="AN7" s="13">
        <f t="shared" si="2"/>
        <v>0</v>
      </c>
      <c r="AO7" s="13">
        <f t="shared" si="2"/>
        <v>0</v>
      </c>
    </row>
    <row r="8" spans="1:41" ht="14.25" customHeight="1">
      <c r="A8" s="2" t="s">
        <v>243</v>
      </c>
      <c r="B8" s="97"/>
      <c r="C8" s="97"/>
      <c r="D8" s="97"/>
      <c r="E8" s="97"/>
      <c r="F8" s="97"/>
      <c r="G8" s="182">
        <f>IF(G4&gt;0,ReplacePricing!C2,0)</f>
        <v>1501.6382784854102</v>
      </c>
      <c r="H8" s="182">
        <f>IF(H4&gt;0,ReplacePricing!D2,0)</f>
        <v>1587.7101798991998</v>
      </c>
      <c r="I8" s="182">
        <f>IF(I4&gt;0,ReplacePricing!E2,0)</f>
        <v>1677.6122567395992</v>
      </c>
      <c r="J8" s="182">
        <f>IF(J4&gt;0,ReplacePricing!F2,0)</f>
        <v>1768.9647748590958</v>
      </c>
      <c r="K8" s="182">
        <f>IF(K4&gt;0,ReplacePricing!G2,0)</f>
        <v>1862.7623143674302</v>
      </c>
      <c r="L8" s="182">
        <f>IF(L4&gt;0,ReplacePricing!H2,0)</f>
        <v>1943.1865018175135</v>
      </c>
      <c r="M8" s="182">
        <f>IF(M4&gt;0,ReplacePricing!I2,0)</f>
        <v>2026.6050150275817</v>
      </c>
      <c r="N8" s="182">
        <f>IF(N4&gt;0,ReplacePricing!J2,0)</f>
        <v>2109.9028876230109</v>
      </c>
      <c r="O8" s="182">
        <f>IF(O4&gt;0,ReplacePricing!K2,0)</f>
        <v>2191.0820766911334</v>
      </c>
      <c r="P8" s="182">
        <f>IF(P4&gt;0,ReplacePricing!L2,0)</f>
        <v>2269.3367798120466</v>
      </c>
      <c r="Q8" s="182">
        <f>IF(Q4&gt;0,ReplacePricing!M2,0)</f>
        <v>2343.804838864301</v>
      </c>
      <c r="R8" s="182">
        <f>IF(R4&gt;0,ReplacePricing!N2,0)</f>
        <v>2413.5634446259187</v>
      </c>
      <c r="S8" s="182">
        <f>IF(S4&gt;0,ReplacePricing!O2,0)</f>
        <v>2477.6244767527041</v>
      </c>
      <c r="T8" s="182">
        <f>IF(T4&gt;0,ReplacePricing!P2,0)</f>
        <v>2519.921288494284</v>
      </c>
      <c r="U8" s="182">
        <f>IF(U4&gt;0,ReplacePricing!Q2,0)</f>
        <v>2550.1320439632646</v>
      </c>
      <c r="V8" s="182">
        <f>IF(V4&gt;0,ReplacePricing!R2,0)</f>
        <v>2562.8785367921178</v>
      </c>
      <c r="W8" s="182">
        <f>IF(W4&gt;0,ReplacePricing!S2,0)</f>
        <v>2553.1488159551873</v>
      </c>
      <c r="X8" s="182">
        <f>IF(X4&gt;0,ReplacePricing!T2,0)</f>
        <v>2516.3177339957033</v>
      </c>
      <c r="Y8" s="182">
        <f>IF(Y4&gt;0,ReplacePricing!U2,0)</f>
        <v>2451.9447420526194</v>
      </c>
      <c r="Z8" s="182">
        <f>IF(Z4&gt;0,ReplacePricing!V2,0)</f>
        <v>2360.3027294328772</v>
      </c>
      <c r="AA8" s="182">
        <f>IF(AA4&gt;0,ReplacePricing!W2,0)</f>
        <v>2241.6768377025714</v>
      </c>
      <c r="AB8" s="182">
        <f>IF(AB4&gt;0,ReplacePricing!X2,0)</f>
        <v>2035.1307163369463</v>
      </c>
      <c r="AC8" s="182">
        <f>IF(AC4&gt;0,ReplacePricing!Y2,0)</f>
        <v>1777.9742625939218</v>
      </c>
      <c r="AD8" s="182">
        <f>IF(AD4&gt;0,ReplacePricing!Z2,0)</f>
        <v>1456.603263603919</v>
      </c>
      <c r="AE8" s="182">
        <f>IF(AE4&gt;0,ReplacePricing!AA2,0)</f>
        <v>1060.8196628526507</v>
      </c>
      <c r="AF8" s="182">
        <f>IF(AF4&gt;0,ReplacePricing!AB2,0)</f>
        <v>578.69158878504675</v>
      </c>
      <c r="AG8" s="182">
        <f>IF(AG4&gt;0,ReplacePricing!AC2,0)</f>
        <v>0</v>
      </c>
      <c r="AH8" s="182">
        <f>IF(AH4&gt;0,ReplacePricing!AD2,0)</f>
        <v>0</v>
      </c>
      <c r="AI8" s="182">
        <f>IF(AI4&gt;0,ReplacePricing!AE2,0)</f>
        <v>0</v>
      </c>
      <c r="AJ8" s="182">
        <f>IF(AJ4&gt;0,ReplacePricing!AF2,0)</f>
        <v>0</v>
      </c>
      <c r="AK8" s="182">
        <f>IF(AK4&gt;0,ReplacePricing!AG2,0)</f>
        <v>0</v>
      </c>
      <c r="AL8" s="182">
        <f>IF(AL4&gt;0,ReplacePricing!AH2,0)</f>
        <v>0</v>
      </c>
      <c r="AM8" s="182">
        <f>IF(AM4&gt;0,ReplacePricing!AI2,0)</f>
        <v>0</v>
      </c>
      <c r="AN8" s="182">
        <f>IF(AN4&gt;0,ReplacePricing!AJ2,0)</f>
        <v>0</v>
      </c>
      <c r="AO8" s="182">
        <f>IF(AO4&gt;0,ReplacePricing!AK2,0)</f>
        <v>0</v>
      </c>
    </row>
    <row r="9" spans="1:41" ht="14.25" customHeight="1">
      <c r="A9" s="2" t="s">
        <v>416</v>
      </c>
      <c r="B9" s="97"/>
      <c r="C9" s="97"/>
      <c r="D9" s="97"/>
      <c r="E9" s="97"/>
      <c r="F9" s="97"/>
      <c r="G9" s="182">
        <f>IF(G4&gt;0,1,0)</f>
        <v>1</v>
      </c>
      <c r="H9" s="182">
        <f t="shared" ref="H9:AO9" si="3">IF(H4&gt;0,1,0)</f>
        <v>1</v>
      </c>
      <c r="I9" s="182">
        <f t="shared" si="3"/>
        <v>1</v>
      </c>
      <c r="J9" s="182">
        <f t="shared" si="3"/>
        <v>1</v>
      </c>
      <c r="K9" s="182">
        <f t="shared" si="3"/>
        <v>1</v>
      </c>
      <c r="L9" s="182">
        <f t="shared" si="3"/>
        <v>1</v>
      </c>
      <c r="M9" s="182">
        <f t="shared" si="3"/>
        <v>1</v>
      </c>
      <c r="N9" s="182">
        <f t="shared" si="3"/>
        <v>1</v>
      </c>
      <c r="O9" s="182">
        <f t="shared" si="3"/>
        <v>1</v>
      </c>
      <c r="P9" s="182">
        <f t="shared" si="3"/>
        <v>1</v>
      </c>
      <c r="Q9" s="182">
        <f t="shared" si="3"/>
        <v>1</v>
      </c>
      <c r="R9" s="182">
        <f t="shared" si="3"/>
        <v>1</v>
      </c>
      <c r="S9" s="182">
        <f t="shared" si="3"/>
        <v>1</v>
      </c>
      <c r="T9" s="182">
        <f t="shared" si="3"/>
        <v>1</v>
      </c>
      <c r="U9" s="182">
        <f t="shared" si="3"/>
        <v>1</v>
      </c>
      <c r="V9" s="182">
        <f t="shared" si="3"/>
        <v>1</v>
      </c>
      <c r="W9" s="182">
        <f t="shared" si="3"/>
        <v>1</v>
      </c>
      <c r="X9" s="182">
        <f t="shared" si="3"/>
        <v>1</v>
      </c>
      <c r="Y9" s="182">
        <f t="shared" si="3"/>
        <v>1</v>
      </c>
      <c r="Z9" s="182">
        <f t="shared" si="3"/>
        <v>1</v>
      </c>
      <c r="AA9" s="182">
        <f t="shared" si="3"/>
        <v>1</v>
      </c>
      <c r="AB9" s="182">
        <f t="shared" si="3"/>
        <v>1</v>
      </c>
      <c r="AC9" s="182">
        <f t="shared" si="3"/>
        <v>1</v>
      </c>
      <c r="AD9" s="182">
        <f t="shared" si="3"/>
        <v>1</v>
      </c>
      <c r="AE9" s="182">
        <f t="shared" si="3"/>
        <v>1</v>
      </c>
      <c r="AF9" s="182">
        <f t="shared" si="3"/>
        <v>1</v>
      </c>
      <c r="AG9" s="182">
        <f t="shared" si="3"/>
        <v>0</v>
      </c>
      <c r="AH9" s="182">
        <f t="shared" si="3"/>
        <v>0</v>
      </c>
      <c r="AI9" s="182">
        <f t="shared" si="3"/>
        <v>0</v>
      </c>
      <c r="AJ9" s="182">
        <f t="shared" si="3"/>
        <v>0</v>
      </c>
      <c r="AK9" s="182">
        <f t="shared" si="3"/>
        <v>0</v>
      </c>
      <c r="AL9" s="182">
        <f t="shared" si="3"/>
        <v>0</v>
      </c>
      <c r="AM9" s="182">
        <f t="shared" si="3"/>
        <v>0</v>
      </c>
      <c r="AN9" s="182">
        <f t="shared" si="3"/>
        <v>0</v>
      </c>
      <c r="AO9" s="182">
        <f t="shared" si="3"/>
        <v>0</v>
      </c>
    </row>
    <row r="10" spans="1:41" ht="14.25" customHeight="1">
      <c r="A10" s="2" t="s">
        <v>417</v>
      </c>
      <c r="B10" s="97"/>
      <c r="C10" s="97"/>
      <c r="D10" s="97"/>
      <c r="E10" s="97"/>
      <c r="F10" s="97"/>
      <c r="G10" s="182">
        <f>SUM(G9:$AO$9)</f>
        <v>26</v>
      </c>
      <c r="H10" s="182">
        <f>SUM(H9:$AO$9)</f>
        <v>25</v>
      </c>
      <c r="I10" s="182">
        <f>SUM(I9:$AO$9)</f>
        <v>24</v>
      </c>
      <c r="J10" s="182">
        <f>SUM(J9:$AO$9)</f>
        <v>23</v>
      </c>
      <c r="K10" s="182">
        <f>SUM(K9:$AO$9)</f>
        <v>22</v>
      </c>
      <c r="L10" s="182">
        <f>SUM(L9:$AO$9)</f>
        <v>21</v>
      </c>
      <c r="M10" s="182">
        <f>SUM(M9:$AO$9)</f>
        <v>20</v>
      </c>
      <c r="N10" s="182">
        <f>SUM(N9:$AO$9)</f>
        <v>19</v>
      </c>
      <c r="O10" s="182">
        <f>SUM(O9:$AO$9)</f>
        <v>18</v>
      </c>
      <c r="P10" s="182">
        <f>SUM(P9:$AO$9)</f>
        <v>17</v>
      </c>
      <c r="Q10" s="182">
        <f>SUM(Q9:$AO$9)</f>
        <v>16</v>
      </c>
      <c r="R10" s="182">
        <f>SUM(R9:$AO$9)</f>
        <v>15</v>
      </c>
      <c r="S10" s="182">
        <f>SUM(S9:$AO$9)</f>
        <v>14</v>
      </c>
      <c r="T10" s="182">
        <f>SUM(T9:$AO$9)</f>
        <v>13</v>
      </c>
      <c r="U10" s="182">
        <f>SUM(U9:$AO$9)</f>
        <v>12</v>
      </c>
      <c r="V10" s="182">
        <f>SUM(V9:$AO$9)</f>
        <v>11</v>
      </c>
      <c r="W10" s="182">
        <f>SUM(W9:$AO$9)</f>
        <v>10</v>
      </c>
      <c r="X10" s="182">
        <f>SUM(X9:$AO$9)</f>
        <v>9</v>
      </c>
      <c r="Y10" s="182">
        <f>SUM(Y9:$AO$9)</f>
        <v>8</v>
      </c>
      <c r="Z10" s="182">
        <f>SUM(Z9:$AO$9)</f>
        <v>7</v>
      </c>
      <c r="AA10" s="182">
        <f>SUM(AA9:$AO$9)</f>
        <v>6</v>
      </c>
      <c r="AB10" s="182">
        <f>SUM(AB9:$AO$9)</f>
        <v>5</v>
      </c>
      <c r="AC10" s="182">
        <f>SUM(AC9:$AO$9)</f>
        <v>4</v>
      </c>
      <c r="AD10" s="182">
        <f>SUM(AD9:$AO$9)</f>
        <v>3</v>
      </c>
      <c r="AE10" s="182">
        <f>SUM(AE9:$AO$9)</f>
        <v>2</v>
      </c>
      <c r="AF10" s="182">
        <f>SUM(AF9:$AO$9)</f>
        <v>1</v>
      </c>
      <c r="AG10" s="182">
        <f>SUM(AG9:$AO$9)</f>
        <v>0</v>
      </c>
      <c r="AH10" s="182">
        <f>SUM(AH9:$AO$9)</f>
        <v>0</v>
      </c>
      <c r="AI10" s="182">
        <f>SUM(AI9:$AO$9)</f>
        <v>0</v>
      </c>
      <c r="AJ10" s="182">
        <f>SUM(AJ9:$AO$9)</f>
        <v>0</v>
      </c>
      <c r="AK10" s="182">
        <f>SUM(AK9:$AO$9)</f>
        <v>0</v>
      </c>
      <c r="AL10" s="182">
        <f>SUM(AL9:$AO$9)</f>
        <v>0</v>
      </c>
      <c r="AM10" s="182">
        <f>SUM(AM9:$AO$9)</f>
        <v>0</v>
      </c>
      <c r="AN10" s="182">
        <f>SUM(AN9:$AO$9)</f>
        <v>0</v>
      </c>
      <c r="AO10" s="182">
        <f>SUM(AO9:$AO$9)</f>
        <v>0</v>
      </c>
    </row>
    <row r="11" spans="1:41" ht="14.25" customHeight="1">
      <c r="A11" s="2" t="s">
        <v>418</v>
      </c>
      <c r="B11" s="97"/>
      <c r="C11" s="97"/>
      <c r="D11" s="97"/>
      <c r="E11" s="97"/>
      <c r="F11" s="97"/>
      <c r="G11" s="274">
        <f>(1-(1/(1+Assms!$C$38)^G10))/Assms!$C$38</f>
        <v>13.003166187045673</v>
      </c>
      <c r="H11" s="274">
        <f>(1-(1/(1+Assms!$C$38)^H10))/Assms!$C$38</f>
        <v>12.783356158268413</v>
      </c>
      <c r="I11" s="274">
        <f>(1-(1/(1+Assms!$C$38)^I10))/Assms!$C$38</f>
        <v>12.550357527764518</v>
      </c>
      <c r="J11" s="274">
        <f>(1-(1/(1+Assms!$C$38)^J10))/Assms!$C$38</f>
        <v>12.30337897943039</v>
      </c>
      <c r="K11" s="274">
        <f>(1-(1/(1+Assms!$C$38)^K10))/Assms!$C$38</f>
        <v>12.041581718196211</v>
      </c>
      <c r="L11" s="274">
        <f>(1-(1/(1+Assms!$C$38)^L10))/Assms!$C$38</f>
        <v>11.764076621287986</v>
      </c>
      <c r="M11" s="274">
        <f>(1-(1/(1+Assms!$C$38)^M10))/Assms!$C$38</f>
        <v>11.469921218565263</v>
      </c>
      <c r="N11" s="274">
        <f>(1-(1/(1+Assms!$C$38)^N10))/Assms!$C$38</f>
        <v>11.158116491679179</v>
      </c>
      <c r="O11" s="274">
        <f>(1-(1/(1+Assms!$C$38)^O10))/Assms!$C$38</f>
        <v>10.827603481179928</v>
      </c>
      <c r="P11" s="274">
        <f>(1-(1/(1+Assms!$C$38)^P10))/Assms!$C$38</f>
        <v>10.477259690050724</v>
      </c>
      <c r="Q11" s="274">
        <f>(1-(1/(1+Assms!$C$38)^Q10))/Assms!$C$38</f>
        <v>10.105895271453765</v>
      </c>
      <c r="R11" s="274">
        <f>(1-(1/(1+Assms!$C$38)^R10))/Assms!$C$38</f>
        <v>9.7122489877409937</v>
      </c>
      <c r="S11" s="274">
        <f>(1-(1/(1+Assms!$C$38)^S10))/Assms!$C$38</f>
        <v>9.2949839270054522</v>
      </c>
      <c r="T11" s="274">
        <f>(1-(1/(1+Assms!$C$38)^T10))/Assms!$C$38</f>
        <v>8.8526829626257797</v>
      </c>
      <c r="U11" s="274">
        <f>(1-(1/(1+Assms!$C$38)^U10))/Assms!$C$38</f>
        <v>8.3838439403833256</v>
      </c>
      <c r="V11" s="274">
        <f>(1-(1/(1+Assms!$C$38)^V10))/Assms!$C$38</f>
        <v>7.8868745768063242</v>
      </c>
      <c r="W11" s="274">
        <f>(1-(1/(1+Assms!$C$38)^W10))/Assms!$C$38</f>
        <v>7.3600870514147028</v>
      </c>
      <c r="X11" s="274">
        <f>(1-(1/(1+Assms!$C$38)^X10))/Assms!$C$38</f>
        <v>6.801692274499584</v>
      </c>
      <c r="Y11" s="274">
        <f>(1-(1/(1+Assms!$C$38)^Y10))/Assms!$C$38</f>
        <v>6.2097938109695585</v>
      </c>
      <c r="Z11" s="274">
        <f>(1-(1/(1+Assms!$C$38)^Z10))/Assms!$C$38</f>
        <v>5.582381439627734</v>
      </c>
      <c r="AA11" s="274">
        <f>(1-(1/(1+Assms!$C$38)^AA10))/Assms!$C$38</f>
        <v>4.9173243260053958</v>
      </c>
      <c r="AB11" s="274">
        <f>(1-(1/(1+Assms!$C$38)^AB10))/Assms!$C$38</f>
        <v>4.212363785565719</v>
      </c>
      <c r="AC11" s="274">
        <f>(1-(1/(1+Assms!$C$38)^AC10))/Assms!$C$38</f>
        <v>3.4651056126996593</v>
      </c>
      <c r="AD11" s="274">
        <f>(1-(1/(1+Assms!$C$38)^AD10))/Assms!$C$38</f>
        <v>2.6730119494616402</v>
      </c>
      <c r="AE11" s="274">
        <f>(1-(1/(1+Assms!$C$38)^AE10))/Assms!$C$38</f>
        <v>1.8333926664293363</v>
      </c>
      <c r="AF11" s="274">
        <f>(1-(1/(1+Assms!$C$38)^AF10))/Assms!$C$38</f>
        <v>0.94339622641509602</v>
      </c>
      <c r="AG11" s="274">
        <f>(1-(1/(1+Assms!$C$38)^AG10))/Assms!$C$38</f>
        <v>0</v>
      </c>
      <c r="AH11" s="274">
        <f>(1-(1/(1+Assms!$C$38)^AH10))/Assms!$C$38</f>
        <v>0</v>
      </c>
      <c r="AI11" s="274">
        <f>(1-(1/(1+Assms!$C$38)^AI10))/Assms!$C$38</f>
        <v>0</v>
      </c>
      <c r="AJ11" s="274">
        <f>(1-(1/(1+Assms!$C$38)^AJ10))/Assms!$C$38</f>
        <v>0</v>
      </c>
      <c r="AK11" s="274">
        <f>(1-(1/(1+Assms!$C$38)^AK10))/Assms!$C$38</f>
        <v>0</v>
      </c>
      <c r="AL11" s="274">
        <f>(1-(1/(1+Assms!$C$38)^AL10))/Assms!$C$38</f>
        <v>0</v>
      </c>
      <c r="AM11" s="274">
        <f>(1-(1/(1+Assms!$C$38)^AM10))/Assms!$C$38</f>
        <v>0</v>
      </c>
      <c r="AN11" s="274">
        <f>(1-(1/(1+Assms!$C$38)^AN10))/Assms!$C$38</f>
        <v>0</v>
      </c>
      <c r="AO11" s="274">
        <f>(1-(1/(1+Assms!$C$38)^AO10))/Assms!$C$38</f>
        <v>0</v>
      </c>
    </row>
    <row r="12" spans="1:41" ht="14.25" customHeight="1">
      <c r="A12" s="2" t="s">
        <v>419</v>
      </c>
      <c r="B12" s="97"/>
      <c r="C12" s="97"/>
      <c r="D12" s="97"/>
      <c r="E12" s="97"/>
      <c r="F12" s="97"/>
      <c r="G12" s="275">
        <f>IF(G10&gt;0,VLOOKUP(G10,Assms!$Q$51:$R$61,2),0)</f>
        <v>1.9999999999999998</v>
      </c>
      <c r="H12" s="275">
        <f>IF(H10&gt;0,VLOOKUP(H10,Assms!$Q$51:$R$61,2),0)</f>
        <v>1.9999999999999998</v>
      </c>
      <c r="I12" s="275">
        <f>IF(I10&gt;0,VLOOKUP(I10,Assms!$Q$51:$R$61,2),0)</f>
        <v>1.9999999999999998</v>
      </c>
      <c r="J12" s="275">
        <f>IF(J10&gt;0,VLOOKUP(J10,Assms!$Q$51:$R$61,2),0)</f>
        <v>1.9999999999999998</v>
      </c>
      <c r="K12" s="275">
        <f>IF(K10&gt;0,VLOOKUP(K10,Assms!$Q$51:$R$61,2),0)</f>
        <v>1.9999999999999998</v>
      </c>
      <c r="L12" s="275">
        <f>IF(L10&gt;0,VLOOKUP(L10,Assms!$Q$51:$R$61,2),0)</f>
        <v>1.9999999999999998</v>
      </c>
      <c r="M12" s="275">
        <f>IF(M10&gt;0,VLOOKUP(M10,Assms!$Q$51:$R$61,2),0)</f>
        <v>1.9999999999999998</v>
      </c>
      <c r="N12" s="275">
        <f>IF(N10&gt;0,VLOOKUP(N10,Assms!$Q$51:$R$61,2),0)</f>
        <v>1.9999999999999998</v>
      </c>
      <c r="O12" s="275">
        <f>IF(O10&gt;0,VLOOKUP(O10,Assms!$Q$51:$R$61,2),0)</f>
        <v>1.9999999999999998</v>
      </c>
      <c r="P12" s="275">
        <f>IF(P10&gt;0,VLOOKUP(P10,Assms!$Q$51:$R$61,2),0)</f>
        <v>1.9999999999999998</v>
      </c>
      <c r="Q12" s="275">
        <f>IF(Q10&gt;0,VLOOKUP(Q10,Assms!$Q$51:$R$61,2),0)</f>
        <v>1.9999999999999998</v>
      </c>
      <c r="R12" s="275">
        <f>IF(R10&gt;0,VLOOKUP(R10,Assms!$Q$51:$R$61,2),0)</f>
        <v>1.9999999999999998</v>
      </c>
      <c r="S12" s="275">
        <f>IF(S10&gt;0,VLOOKUP(S10,Assms!$Q$51:$R$61,2),0)</f>
        <v>1.9999999999999998</v>
      </c>
      <c r="T12" s="275">
        <f>IF(T10&gt;0,VLOOKUP(T10,Assms!$Q$51:$R$61,2),0)</f>
        <v>1.9999999999999998</v>
      </c>
      <c r="U12" s="275">
        <f>IF(U10&gt;0,VLOOKUP(U10,Assms!$Q$51:$R$61,2),0)</f>
        <v>1.9999999999999998</v>
      </c>
      <c r="V12" s="275">
        <f>IF(V10&gt;0,VLOOKUP(V10,Assms!$Q$51:$R$61,2),0)</f>
        <v>1.9999999999999998</v>
      </c>
      <c r="W12" s="275">
        <f>IF(W10&gt;0,VLOOKUP(W10,Assms!$Q$51:$R$61,2),0)</f>
        <v>1.9999999999999998</v>
      </c>
      <c r="X12" s="275">
        <f>IF(X10&gt;0,VLOOKUP(X10,Assms!$Q$51:$R$61,2),0)</f>
        <v>1.7999999999999998</v>
      </c>
      <c r="Y12" s="275">
        <f>IF(Y10&gt;0,VLOOKUP(Y10,Assms!$Q$51:$R$61,2),0)</f>
        <v>1.5999999999999999</v>
      </c>
      <c r="Z12" s="275">
        <f>IF(Z10&gt;0,VLOOKUP(Z10,Assms!$Q$51:$R$61,2),0)</f>
        <v>1.4</v>
      </c>
      <c r="AA12" s="275">
        <f>IF(AA10&gt;0,VLOOKUP(AA10,Assms!$Q$51:$R$61,2),0)</f>
        <v>1.2</v>
      </c>
      <c r="AB12" s="275">
        <f>IF(AB10&gt;0,VLOOKUP(AB10,Assms!$Q$51:$R$61,2),0)</f>
        <v>1</v>
      </c>
      <c r="AC12" s="275">
        <f>IF(AC10&gt;0,VLOOKUP(AC10,Assms!$Q$51:$R$61,2),0)</f>
        <v>1</v>
      </c>
      <c r="AD12" s="275">
        <f>IF(AD10&gt;0,VLOOKUP(AD10,Assms!$Q$51:$R$61,2),0)</f>
        <v>1</v>
      </c>
      <c r="AE12" s="275">
        <f>IF(AE10&gt;0,VLOOKUP(AE10,Assms!$Q$51:$R$61,2),0)</f>
        <v>1</v>
      </c>
      <c r="AF12" s="275">
        <f>IF(AF10&gt;0,VLOOKUP(AF10,Assms!$Q$51:$R$61,2),0)</f>
        <v>1</v>
      </c>
      <c r="AG12" s="275">
        <f>IF(AG10&gt;0,VLOOKUP(AG10,Assms!$Q$51:$R$61,2),0)</f>
        <v>0</v>
      </c>
      <c r="AH12" s="275">
        <f>IF(AH10&gt;0,VLOOKUP(AH10,Assms!$Q$51:$R$61,2),0)</f>
        <v>0</v>
      </c>
      <c r="AI12" s="275">
        <f>IF(AI10&gt;0,VLOOKUP(AI10,Assms!$Q$51:$R$61,2),0)</f>
        <v>0</v>
      </c>
      <c r="AJ12" s="275">
        <f>IF(AJ10&gt;0,VLOOKUP(AJ10,Assms!$Q$51:$R$61,2),0)</f>
        <v>0</v>
      </c>
      <c r="AK12" s="275">
        <f>IF(AK10&gt;0,VLOOKUP(AK10,Assms!$Q$51:$R$61,2),0)</f>
        <v>0</v>
      </c>
      <c r="AL12" s="275">
        <f>IF(AL10&gt;0,VLOOKUP(AL10,Assms!$Q$51:$R$61,2),0)</f>
        <v>0</v>
      </c>
      <c r="AM12" s="275">
        <f>IF(AM10&gt;0,VLOOKUP(AM10,Assms!$Q$51:$R$61,2),0)</f>
        <v>0</v>
      </c>
      <c r="AN12" s="275">
        <f>IF(AN10&gt;0,VLOOKUP(AN10,Assms!$Q$51:$R$61,2),0)</f>
        <v>0</v>
      </c>
      <c r="AO12" s="275">
        <f>IF(AO10&gt;0,VLOOKUP(AO10,Assms!$Q$51:$R$61,2),0)</f>
        <v>0</v>
      </c>
    </row>
    <row r="13" spans="1:41" ht="14.25" customHeight="1">
      <c r="A13" s="106" t="s">
        <v>420</v>
      </c>
      <c r="B13" s="97"/>
      <c r="C13" s="97"/>
      <c r="D13" s="97"/>
      <c r="E13" s="97"/>
      <c r="F13" s="97"/>
      <c r="G13" s="97">
        <f>IF(G11=0,0,(G8/G11)*G12)</f>
        <v>230.96502142399873</v>
      </c>
      <c r="H13" s="97">
        <f t="shared" ref="H13:AO13" si="4">IF(H11=0,0,(H8/H11)*H12)</f>
        <v>248.40271369146694</v>
      </c>
      <c r="I13" s="97">
        <f t="shared" si="4"/>
        <v>267.34095073041584</v>
      </c>
      <c r="J13" s="97">
        <f t="shared" si="4"/>
        <v>287.55755273678375</v>
      </c>
      <c r="K13" s="97">
        <f t="shared" si="4"/>
        <v>309.38831093137583</v>
      </c>
      <c r="L13" s="97">
        <f t="shared" si="4"/>
        <v>330.35937530382461</v>
      </c>
      <c r="M13" s="97">
        <f t="shared" si="4"/>
        <v>353.3773208044899</v>
      </c>
      <c r="N13" s="97">
        <f t="shared" si="4"/>
        <v>378.18262413668214</v>
      </c>
      <c r="O13" s="97">
        <f t="shared" si="4"/>
        <v>404.72152134118636</v>
      </c>
      <c r="P13" s="97">
        <f t="shared" si="4"/>
        <v>433.19280936923303</v>
      </c>
      <c r="Q13" s="97">
        <f t="shared" si="4"/>
        <v>463.84902592150792</v>
      </c>
      <c r="R13" s="97">
        <f t="shared" si="4"/>
        <v>497.01432648037945</v>
      </c>
      <c r="S13" s="97">
        <f t="shared" si="4"/>
        <v>533.11000776542824</v>
      </c>
      <c r="T13" s="97">
        <f t="shared" si="4"/>
        <v>569.30114839374164</v>
      </c>
      <c r="U13" s="97">
        <f t="shared" si="4"/>
        <v>608.34434946475574</v>
      </c>
      <c r="V13" s="97">
        <f t="shared" si="4"/>
        <v>649.90979933395056</v>
      </c>
      <c r="W13" s="97">
        <f t="shared" si="4"/>
        <v>693.78223331324295</v>
      </c>
      <c r="X13" s="97">
        <f t="shared" si="4"/>
        <v>665.91838301380687</v>
      </c>
      <c r="Y13" s="97">
        <f t="shared" si="4"/>
        <v>631.76197257210708</v>
      </c>
      <c r="Z13" s="97">
        <f t="shared" si="4"/>
        <v>591.93802088636676</v>
      </c>
      <c r="AA13" s="97">
        <f t="shared" si="4"/>
        <v>547.04795268778332</v>
      </c>
      <c r="AB13" s="97">
        <f t="shared" si="4"/>
        <v>483.13270646533891</v>
      </c>
      <c r="AC13" s="97">
        <f t="shared" si="4"/>
        <v>513.10824584324985</v>
      </c>
      <c r="AD13" s="97">
        <f t="shared" si="4"/>
        <v>544.92957425696773</v>
      </c>
      <c r="AE13" s="97">
        <f t="shared" si="4"/>
        <v>578.61018115594027</v>
      </c>
      <c r="AF13" s="97">
        <f t="shared" si="4"/>
        <v>613.41308411214845</v>
      </c>
      <c r="AG13" s="97">
        <f t="shared" si="4"/>
        <v>0</v>
      </c>
      <c r="AH13" s="97">
        <f t="shared" si="4"/>
        <v>0</v>
      </c>
      <c r="AI13" s="97">
        <f t="shared" si="4"/>
        <v>0</v>
      </c>
      <c r="AJ13" s="97">
        <f t="shared" si="4"/>
        <v>0</v>
      </c>
      <c r="AK13" s="97">
        <f t="shared" si="4"/>
        <v>0</v>
      </c>
      <c r="AL13" s="97">
        <f t="shared" si="4"/>
        <v>0</v>
      </c>
      <c r="AM13" s="97">
        <f t="shared" si="4"/>
        <v>0</v>
      </c>
      <c r="AN13" s="97">
        <f t="shared" si="4"/>
        <v>0</v>
      </c>
      <c r="AO13" s="97">
        <f t="shared" si="4"/>
        <v>0</v>
      </c>
    </row>
    <row r="14" spans="1:41" ht="14.25" customHeight="1">
      <c r="A14" s="2" t="s">
        <v>249</v>
      </c>
      <c r="B14" s="97"/>
      <c r="C14" s="97"/>
      <c r="D14" s="97"/>
      <c r="E14" s="97"/>
      <c r="F14" s="97"/>
      <c r="G14" s="163">
        <f>IF(G7=0,0,G13/G7-1)</f>
        <v>-0.47637689525508964</v>
      </c>
      <c r="H14" s="163">
        <f t="shared" ref="H14:AO14" si="5">IF(H7=0,0,H13/H7-1)</f>
        <v>-0.43684372911424785</v>
      </c>
      <c r="I14" s="163">
        <f t="shared" si="5"/>
        <v>-0.39390866294886051</v>
      </c>
      <c r="J14" s="163">
        <f t="shared" si="5"/>
        <v>-0.3480754028097276</v>
      </c>
      <c r="K14" s="163">
        <f t="shared" si="5"/>
        <v>-0.29858267306948338</v>
      </c>
      <c r="L14" s="163">
        <f t="shared" si="5"/>
        <v>-0.2510389637718381</v>
      </c>
      <c r="M14" s="163">
        <f t="shared" si="5"/>
        <v>-0.19885474984369755</v>
      </c>
      <c r="N14" s="163">
        <f t="shared" si="5"/>
        <v>-0.1426183991406289</v>
      </c>
      <c r="O14" s="163">
        <f t="shared" si="5"/>
        <v>-8.2451800471049497E-2</v>
      </c>
      <c r="P14" s="163">
        <f t="shared" si="5"/>
        <v>-1.7904259283138102E-2</v>
      </c>
      <c r="Q14" s="163">
        <f t="shared" si="5"/>
        <v>5.159675516426665E-2</v>
      </c>
      <c r="R14" s="163">
        <f t="shared" si="5"/>
        <v>0.12678613899981372</v>
      </c>
      <c r="S14" s="163">
        <f t="shared" si="5"/>
        <v>0.208619018220356</v>
      </c>
      <c r="T14" s="163">
        <f t="shared" si="5"/>
        <v>0.29066831427055018</v>
      </c>
      <c r="U14" s="163">
        <f t="shared" si="5"/>
        <v>0.37918354500955398</v>
      </c>
      <c r="V14" s="163">
        <f t="shared" si="5"/>
        <v>0.47341699116706493</v>
      </c>
      <c r="W14" s="163">
        <f t="shared" si="5"/>
        <v>0.57288062402071982</v>
      </c>
      <c r="X14" s="163">
        <f t="shared" si="5"/>
        <v>0.50971021096863289</v>
      </c>
      <c r="Y14" s="163">
        <f t="shared" si="5"/>
        <v>0.4322738720279784</v>
      </c>
      <c r="Z14" s="163">
        <f t="shared" si="5"/>
        <v>0.34198859377964208</v>
      </c>
      <c r="AA14" s="163">
        <f t="shared" si="5"/>
        <v>0.24021787223301283</v>
      </c>
      <c r="AB14" s="163">
        <f t="shared" si="5"/>
        <v>9.5314979746565331E-2</v>
      </c>
      <c r="AC14" s="163">
        <f t="shared" si="5"/>
        <v>0.16327282417986155</v>
      </c>
      <c r="AD14" s="163">
        <f t="shared" si="5"/>
        <v>0.23541527535436257</v>
      </c>
      <c r="AE14" s="163">
        <f t="shared" si="5"/>
        <v>0.31177291533551488</v>
      </c>
      <c r="AF14" s="163">
        <f t="shared" si="5"/>
        <v>0.39067492390680947</v>
      </c>
      <c r="AG14" s="163">
        <f t="shared" si="5"/>
        <v>0</v>
      </c>
      <c r="AH14" s="163">
        <f t="shared" si="5"/>
        <v>0</v>
      </c>
      <c r="AI14" s="163">
        <f t="shared" si="5"/>
        <v>0</v>
      </c>
      <c r="AJ14" s="163">
        <f t="shared" si="5"/>
        <v>0</v>
      </c>
      <c r="AK14" s="163">
        <f t="shared" si="5"/>
        <v>0</v>
      </c>
      <c r="AL14" s="163">
        <f t="shared" si="5"/>
        <v>0</v>
      </c>
      <c r="AM14" s="163">
        <f t="shared" si="5"/>
        <v>0</v>
      </c>
      <c r="AN14" s="163">
        <f t="shared" si="5"/>
        <v>0</v>
      </c>
      <c r="AO14" s="163">
        <f t="shared" si="5"/>
        <v>0</v>
      </c>
    </row>
    <row r="15" spans="1:41" ht="14.25" customHeight="1">
      <c r="A15" s="2" t="s">
        <v>423</v>
      </c>
      <c r="B15" s="97"/>
      <c r="C15" s="97"/>
      <c r="D15" s="97"/>
      <c r="E15" s="97"/>
      <c r="F15" s="97"/>
      <c r="G15" s="273">
        <f>IF(G4&lt;$B$4*Assms!$O$53,1,0)</f>
        <v>0</v>
      </c>
      <c r="H15" s="273">
        <f>IF(H4&lt;$B$4*Assms!$O$53,1,0)</f>
        <v>0</v>
      </c>
      <c r="I15" s="273">
        <f>IF(I4&lt;$B$4*Assms!$O$53,1,0)</f>
        <v>0</v>
      </c>
      <c r="J15" s="273">
        <f>IF(J4&lt;$B$4*Assms!$O$53,1,0)</f>
        <v>0</v>
      </c>
      <c r="K15" s="273">
        <f>IF(K4&lt;$B$4*Assms!$O$53,1,0)</f>
        <v>0</v>
      </c>
      <c r="L15" s="273">
        <f>IF(L4&lt;$B$4*Assms!$O$53,1,0)</f>
        <v>0</v>
      </c>
      <c r="M15" s="273">
        <f>IF(M4&lt;$B$4*Assms!$O$53,1,0)</f>
        <v>0</v>
      </c>
      <c r="N15" s="273">
        <f>IF(N4&lt;$B$4*Assms!$O$53,1,0)</f>
        <v>0</v>
      </c>
      <c r="O15" s="273">
        <f>IF(O4&lt;$B$4*Assms!$O$53,1,0)</f>
        <v>0</v>
      </c>
      <c r="P15" s="273">
        <f>IF(P4&lt;$B$4*Assms!$O$53,1,0)</f>
        <v>0</v>
      </c>
      <c r="Q15" s="273">
        <f>IF(Q4&lt;$B$4*Assms!$O$53,1,0)</f>
        <v>0</v>
      </c>
      <c r="R15" s="273">
        <f>IF(R4&lt;$B$4*Assms!$O$53,1,0)</f>
        <v>0</v>
      </c>
      <c r="S15" s="273">
        <f>IF(S4&lt;$B$4*Assms!$O$53,1,0)</f>
        <v>0</v>
      </c>
      <c r="T15" s="273">
        <f>IF(T4&lt;$B$4*Assms!$O$53,1,0)</f>
        <v>0</v>
      </c>
      <c r="U15" s="273">
        <f>IF(U4&lt;$B$4*Assms!$O$53,1,0)</f>
        <v>0</v>
      </c>
      <c r="V15" s="273">
        <f>IF(V4&lt;$B$4*Assms!$O$53,1,0)</f>
        <v>0</v>
      </c>
      <c r="W15" s="273">
        <f>IF(W4&lt;$B$4*Assms!$O$53,1,0)</f>
        <v>0</v>
      </c>
      <c r="X15" s="273">
        <f>IF(X4&lt;$B$4*Assms!$O$53,1,0)</f>
        <v>0</v>
      </c>
      <c r="Y15" s="273">
        <f>IF(Y4&lt;$B$4*Assms!$O$53,1,0)</f>
        <v>0</v>
      </c>
      <c r="Z15" s="273">
        <f>IF(Z4&lt;$B$4*Assms!$O$53,1,0)</f>
        <v>0</v>
      </c>
      <c r="AA15" s="273">
        <f>IF(AA4&lt;$B$4*Assms!$O$53,1,0)</f>
        <v>0</v>
      </c>
      <c r="AB15" s="273">
        <f>IF(AB4&lt;$B$4*Assms!$O$53,1,0)</f>
        <v>0</v>
      </c>
      <c r="AC15" s="273">
        <f>IF(AC4&lt;$B$4*Assms!$O$53,1,0)</f>
        <v>0</v>
      </c>
      <c r="AD15" s="273">
        <f>IF(AD4&lt;$B$4*Assms!$O$53,1,0)</f>
        <v>0</v>
      </c>
      <c r="AE15" s="273">
        <f>IF(AE4&lt;$B$4*Assms!$O$53,1,0)</f>
        <v>0</v>
      </c>
      <c r="AF15" s="273">
        <f>IF(AF4&lt;$B$4*Assms!$O$53,1,0)</f>
        <v>0</v>
      </c>
      <c r="AG15" s="273">
        <f>IF(AG4&lt;$B$4*Assms!$O$53,1,0)</f>
        <v>1</v>
      </c>
      <c r="AH15" s="273">
        <f>IF(AH4&lt;$B$4*Assms!$O$53,1,0)</f>
        <v>1</v>
      </c>
      <c r="AI15" s="273">
        <f>IF(AI4&lt;$B$4*Assms!$O$53,1,0)</f>
        <v>1</v>
      </c>
      <c r="AJ15" s="273">
        <f>IF(AJ4&lt;$B$4*Assms!$O$53,1,0)</f>
        <v>1</v>
      </c>
      <c r="AK15" s="273">
        <f>IF(AK4&lt;$B$4*Assms!$O$53,1,0)</f>
        <v>1</v>
      </c>
      <c r="AL15" s="273">
        <f>IF(AL4&lt;$B$4*Assms!$O$53,1,0)</f>
        <v>1</v>
      </c>
      <c r="AM15" s="273">
        <f>IF(AM4&lt;$B$4*Assms!$O$53,1,0)</f>
        <v>1</v>
      </c>
      <c r="AN15" s="273">
        <f>IF(AN4&lt;$B$4*Assms!$O$53,1,0)</f>
        <v>1</v>
      </c>
      <c r="AO15" s="273">
        <f>IF(AO4&lt;$B$4*Assms!$O$53,1,0)</f>
        <v>1</v>
      </c>
    </row>
    <row r="16" spans="1:41" ht="14.25" customHeight="1">
      <c r="A16" s="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</row>
    <row r="17" spans="1:42" ht="14.25" customHeight="1">
      <c r="A17" s="2" t="s">
        <v>35</v>
      </c>
      <c r="B17" s="23">
        <f>IF(B4&gt;0,BasePricing!B41,0)</f>
        <v>7.0000000000000007E-2</v>
      </c>
      <c r="C17" s="23">
        <f>IF(C4&gt;0,BasePricing!C41,0)</f>
        <v>0.06</v>
      </c>
      <c r="D17" s="23">
        <f>IF(D4&gt;0,BasePricing!D41,0)</f>
        <v>0.06</v>
      </c>
      <c r="E17" s="23">
        <f>IF(E4&gt;0,BasePricing!E41,0)</f>
        <v>0.06</v>
      </c>
      <c r="F17" s="23">
        <f>IF(F4&gt;0,BasePricing!F41,0)</f>
        <v>0.06</v>
      </c>
      <c r="G17" s="23">
        <f>IF(G4&gt;0,BasePricing!G41,0)</f>
        <v>0.06</v>
      </c>
      <c r="H17" s="23">
        <f>IF(H4&gt;0,BasePricing!H41,0)</f>
        <v>0.06</v>
      </c>
      <c r="I17" s="23">
        <f>IF(I4&gt;0,BasePricing!I41,0)</f>
        <v>0.06</v>
      </c>
      <c r="J17" s="23">
        <f>IF(J4&gt;0,BasePricing!J41,0)</f>
        <v>0.06</v>
      </c>
      <c r="K17" s="23">
        <f>IF(K4&gt;0,BasePricing!K41,0)</f>
        <v>0.03</v>
      </c>
      <c r="L17" s="23">
        <f>IF(L4&gt;0,BasePricing!L41,0)</f>
        <v>0.03</v>
      </c>
      <c r="M17" s="23">
        <f>IF(M4&gt;0,BasePricing!M41,0)</f>
        <v>0.03</v>
      </c>
      <c r="N17" s="23">
        <f>IF(N4&gt;0,BasePricing!N41,0)</f>
        <v>0.03</v>
      </c>
      <c r="O17" s="23">
        <f>IF(O4&gt;0,BasePricing!O41,0)</f>
        <v>0.03</v>
      </c>
      <c r="P17" s="23">
        <f>IF(P4&gt;0,BasePricing!P41,0)</f>
        <v>2.5000000000000001E-2</v>
      </c>
      <c r="Q17" s="23">
        <f>IF(Q4&gt;0,BasePricing!Q41,0)</f>
        <v>2.5000000000000001E-2</v>
      </c>
      <c r="R17" s="23">
        <f>IF(R4&gt;0,BasePricing!R41,0)</f>
        <v>2.5000000000000001E-2</v>
      </c>
      <c r="S17" s="23">
        <f>IF(S4&gt;0,BasePricing!S41,0)</f>
        <v>0.02</v>
      </c>
      <c r="T17" s="23">
        <f>IF(T4&gt;0,BasePricing!T41,0)</f>
        <v>0.02</v>
      </c>
      <c r="U17" s="23">
        <f>IF(U4&gt;0,BasePricing!U41,0)</f>
        <v>9.999999999999995E-3</v>
      </c>
      <c r="V17" s="23">
        <f>IF(V4&gt;0,BasePricing!V41,0)</f>
        <v>9.999999999999995E-3</v>
      </c>
      <c r="W17" s="23">
        <f>IF(W4&gt;0,BasePricing!W41,0)</f>
        <v>9.999999999999995E-3</v>
      </c>
      <c r="X17" s="23">
        <f>IF(X4&gt;0,BasePricing!X41,0)</f>
        <v>9.999999999999995E-3</v>
      </c>
      <c r="Y17" s="23">
        <f>IF(Y4&gt;0,BasePricing!Y41,0)</f>
        <v>9.999999999999995E-3</v>
      </c>
      <c r="Z17" s="23">
        <f>IF(Z4&gt;0,BasePricing!Z41,0)</f>
        <v>9.999999999999995E-3</v>
      </c>
      <c r="AA17" s="23">
        <f>IF(AA4&gt;0,BasePricing!AA41,0)</f>
        <v>5.0000000000000001E-3</v>
      </c>
      <c r="AB17" s="23">
        <f>IF(AB4&gt;0,BasePricing!AB41,0)</f>
        <v>5.0000000000000001E-3</v>
      </c>
      <c r="AC17" s="23">
        <f>IF(AC4&gt;0,BasePricing!AC41,0)</f>
        <v>5.0000000000000001E-3</v>
      </c>
      <c r="AD17" s="23">
        <f>IF(AD4&gt;0,BasePricing!AD41,0)</f>
        <v>5.0000000000000001E-3</v>
      </c>
      <c r="AE17" s="23">
        <f>IF(AE4&gt;0,BasePricing!AE41,0)</f>
        <v>2.5000000000000001E-3</v>
      </c>
      <c r="AF17" s="23">
        <f>IF(AF4&gt;0,BasePricing!AF41,0)</f>
        <v>2.5000000000000001E-3</v>
      </c>
      <c r="AG17" s="23">
        <f>IF(AG4&gt;0,BasePricing!AG41,0)</f>
        <v>0</v>
      </c>
      <c r="AH17" s="23">
        <f>IF(AH4&gt;0,BasePricing!AH41,0)</f>
        <v>0</v>
      </c>
      <c r="AI17" s="23">
        <f>IF(AI4&gt;0,BasePricing!AI41,0)</f>
        <v>0</v>
      </c>
      <c r="AJ17" s="23">
        <f>IF(AJ4&gt;0,BasePricing!AJ41,0)</f>
        <v>0</v>
      </c>
      <c r="AK17" s="23">
        <f>IF(AK4&gt;0,BasePricing!AK41,0)</f>
        <v>0</v>
      </c>
      <c r="AL17" s="23">
        <f>IF(AL4&gt;0,BasePricing!AL41,0)</f>
        <v>0</v>
      </c>
      <c r="AM17" s="23">
        <f>IF(AM4&gt;0,BasePricing!AM41,0)</f>
        <v>0</v>
      </c>
      <c r="AN17" s="23">
        <f>IF(AN4&gt;0,BasePricing!AN41,0)</f>
        <v>0</v>
      </c>
      <c r="AO17" s="23">
        <f>IF(AO4&gt;0,BasePricing!AO41,0)</f>
        <v>0</v>
      </c>
    </row>
    <row r="18" spans="1:42" ht="14.25" customHeight="1">
      <c r="A18" s="2" t="s">
        <v>34</v>
      </c>
      <c r="B18" s="38"/>
      <c r="C18" s="38"/>
      <c r="D18" s="38"/>
      <c r="E18" s="38"/>
      <c r="F18" s="38"/>
      <c r="G18" s="12">
        <f>VLOOKUP(-G14,Assms!$Q$35:$R$46,2)*G15</f>
        <v>0</v>
      </c>
      <c r="H18" s="12">
        <f>VLOOKUP(-H14,Assms!$Q$35:$R$46,2)*H15</f>
        <v>0</v>
      </c>
      <c r="I18" s="12">
        <f>VLOOKUP(-I14,Assms!$Q$35:$R$46,2)*I15</f>
        <v>0</v>
      </c>
      <c r="J18" s="12">
        <f>VLOOKUP(-J14,Assms!$Q$35:$R$46,2)*J15</f>
        <v>0</v>
      </c>
      <c r="K18" s="12">
        <f>VLOOKUP(-K14,Assms!$Q$35:$R$46,2)*K15</f>
        <v>0</v>
      </c>
      <c r="L18" s="12">
        <f>VLOOKUP(-L14,Assms!$Q$35:$R$46,2)*L15</f>
        <v>0</v>
      </c>
      <c r="M18" s="12">
        <f>VLOOKUP(-M14,Assms!$Q$35:$R$46,2)*M15</f>
        <v>0</v>
      </c>
      <c r="N18" s="12">
        <f>VLOOKUP(-N14,Assms!$Q$35:$R$46,2)*N15</f>
        <v>0</v>
      </c>
      <c r="O18" s="12">
        <f>VLOOKUP(-O14,Assms!$Q$35:$R$46,2)*O15</f>
        <v>0</v>
      </c>
      <c r="P18" s="12">
        <f>VLOOKUP(-P14,Assms!$Q$35:$R$46,2)*P15</f>
        <v>0</v>
      </c>
      <c r="Q18" s="12">
        <f>VLOOKUP(-Q14,Assms!$Q$35:$R$46,2)*Q15</f>
        <v>0</v>
      </c>
      <c r="R18" s="12">
        <f>VLOOKUP(-R14,Assms!$Q$35:$R$46,2)*R15</f>
        <v>0</v>
      </c>
      <c r="S18" s="12">
        <f>VLOOKUP(-S14,Assms!$Q$35:$R$46,2)*S15</f>
        <v>0</v>
      </c>
      <c r="T18" s="12">
        <f>VLOOKUP(-T14,Assms!$Q$35:$R$46,2)*T15</f>
        <v>0</v>
      </c>
      <c r="U18" s="12">
        <f>VLOOKUP(-U14,Assms!$Q$35:$R$46,2)*U15</f>
        <v>0</v>
      </c>
      <c r="V18" s="12">
        <f>VLOOKUP(-V14,Assms!$Q$35:$R$46,2)*V15</f>
        <v>0</v>
      </c>
      <c r="W18" s="12">
        <f>VLOOKUP(-W14,Assms!$Q$35:$R$46,2)*W15</f>
        <v>0</v>
      </c>
      <c r="X18" s="12">
        <f>VLOOKUP(-X14,Assms!$Q$35:$R$46,2)*X15</f>
        <v>0</v>
      </c>
      <c r="Y18" s="12">
        <f>VLOOKUP(-Y14,Assms!$Q$35:$R$46,2)*Y15</f>
        <v>0</v>
      </c>
      <c r="Z18" s="12">
        <f>VLOOKUP(-Z14,Assms!$Q$35:$R$46,2)*Z15</f>
        <v>0</v>
      </c>
      <c r="AA18" s="12">
        <f>VLOOKUP(-AA14,Assms!$Q$35:$R$46,2)*AA15</f>
        <v>0</v>
      </c>
      <c r="AB18" s="12">
        <f>VLOOKUP(-AB14,Assms!$Q$35:$R$46,2)*AB15</f>
        <v>0</v>
      </c>
      <c r="AC18" s="12">
        <f>VLOOKUP(-AC14,Assms!$Q$35:$R$46,2)*AC15</f>
        <v>0</v>
      </c>
      <c r="AD18" s="12">
        <f>VLOOKUP(-AD14,Assms!$Q$35:$R$46,2)*AD15</f>
        <v>0</v>
      </c>
      <c r="AE18" s="12">
        <f>VLOOKUP(-AE14,Assms!$Q$35:$R$46,2)*AE15</f>
        <v>0</v>
      </c>
      <c r="AF18" s="12">
        <f>VLOOKUP(-AF14,Assms!$Q$35:$R$46,2)*AF15</f>
        <v>0</v>
      </c>
      <c r="AG18" s="12">
        <f>VLOOKUP(-AG14,Assms!$Q$35:$R$46,2)*AG15</f>
        <v>0</v>
      </c>
      <c r="AH18" s="12">
        <f>VLOOKUP(-AH14,Assms!$Q$35:$R$46,2)*AH15</f>
        <v>0</v>
      </c>
      <c r="AI18" s="12">
        <f>VLOOKUP(-AI14,Assms!$Q$35:$R$46,2)*AI15</f>
        <v>0</v>
      </c>
      <c r="AJ18" s="12">
        <f>VLOOKUP(-AJ14,Assms!$Q$35:$R$46,2)*AJ15</f>
        <v>0</v>
      </c>
      <c r="AK18" s="12">
        <f>VLOOKUP(-AK14,Assms!$Q$35:$R$46,2)*AK15</f>
        <v>0</v>
      </c>
      <c r="AL18" s="12">
        <f>VLOOKUP(-AL14,Assms!$Q$35:$R$46,2)*AL15</f>
        <v>0</v>
      </c>
      <c r="AM18" s="12">
        <f>VLOOKUP(-AM14,Assms!$Q$35:$R$46,2)*AM15</f>
        <v>0</v>
      </c>
      <c r="AN18" s="12">
        <f>VLOOKUP(-AN14,Assms!$Q$35:$R$46,2)*AN15</f>
        <v>0</v>
      </c>
      <c r="AO18" s="12">
        <f>VLOOKUP(-AO14,Assms!$Q$35:$R$46,2)*AO15</f>
        <v>0</v>
      </c>
    </row>
    <row r="19" spans="1:42" ht="14.25" customHeight="1" thickBot="1">
      <c r="A19" s="106" t="s">
        <v>36</v>
      </c>
      <c r="B19" s="176">
        <f>B17</f>
        <v>7.0000000000000007E-2</v>
      </c>
      <c r="C19" s="176">
        <f>C17</f>
        <v>0.06</v>
      </c>
      <c r="D19" s="176">
        <f>D17</f>
        <v>0.06</v>
      </c>
      <c r="E19" s="176">
        <f>E17</f>
        <v>0.06</v>
      </c>
      <c r="F19" s="176">
        <f>F17</f>
        <v>0.06</v>
      </c>
      <c r="G19" s="168">
        <f>G18+G17</f>
        <v>0.06</v>
      </c>
      <c r="H19" s="168">
        <f t="shared" ref="H19:AO19" si="6">H18+H17</f>
        <v>0.06</v>
      </c>
      <c r="I19" s="168">
        <f t="shared" si="6"/>
        <v>0.06</v>
      </c>
      <c r="J19" s="168">
        <f t="shared" si="6"/>
        <v>0.06</v>
      </c>
      <c r="K19" s="168">
        <f t="shared" si="6"/>
        <v>0.03</v>
      </c>
      <c r="L19" s="168">
        <f t="shared" si="6"/>
        <v>0.03</v>
      </c>
      <c r="M19" s="168">
        <f t="shared" si="6"/>
        <v>0.03</v>
      </c>
      <c r="N19" s="168">
        <f t="shared" si="6"/>
        <v>0.03</v>
      </c>
      <c r="O19" s="168">
        <f t="shared" si="6"/>
        <v>0.03</v>
      </c>
      <c r="P19" s="168">
        <f t="shared" si="6"/>
        <v>2.5000000000000001E-2</v>
      </c>
      <c r="Q19" s="168">
        <f t="shared" si="6"/>
        <v>2.5000000000000001E-2</v>
      </c>
      <c r="R19" s="168">
        <f t="shared" si="6"/>
        <v>2.5000000000000001E-2</v>
      </c>
      <c r="S19" s="168">
        <f t="shared" si="6"/>
        <v>0.02</v>
      </c>
      <c r="T19" s="168">
        <f t="shared" si="6"/>
        <v>0.02</v>
      </c>
      <c r="U19" s="168">
        <f t="shared" si="6"/>
        <v>9.999999999999995E-3</v>
      </c>
      <c r="V19" s="168">
        <f t="shared" si="6"/>
        <v>9.999999999999995E-3</v>
      </c>
      <c r="W19" s="168">
        <f t="shared" si="6"/>
        <v>9.999999999999995E-3</v>
      </c>
      <c r="X19" s="168">
        <f t="shared" si="6"/>
        <v>9.999999999999995E-3</v>
      </c>
      <c r="Y19" s="168">
        <f t="shared" si="6"/>
        <v>9.999999999999995E-3</v>
      </c>
      <c r="Z19" s="168">
        <f t="shared" si="6"/>
        <v>9.999999999999995E-3</v>
      </c>
      <c r="AA19" s="168">
        <f t="shared" si="6"/>
        <v>5.0000000000000001E-3</v>
      </c>
      <c r="AB19" s="168">
        <f t="shared" si="6"/>
        <v>5.0000000000000001E-3</v>
      </c>
      <c r="AC19" s="168">
        <f t="shared" si="6"/>
        <v>5.0000000000000001E-3</v>
      </c>
      <c r="AD19" s="168">
        <f t="shared" si="6"/>
        <v>5.0000000000000001E-3</v>
      </c>
      <c r="AE19" s="168">
        <f t="shared" si="6"/>
        <v>2.5000000000000001E-3</v>
      </c>
      <c r="AF19" s="168">
        <f t="shared" si="6"/>
        <v>2.5000000000000001E-3</v>
      </c>
      <c r="AG19" s="168">
        <f t="shared" si="6"/>
        <v>0</v>
      </c>
      <c r="AH19" s="168">
        <f t="shared" si="6"/>
        <v>0</v>
      </c>
      <c r="AI19" s="168">
        <f t="shared" si="6"/>
        <v>0</v>
      </c>
      <c r="AJ19" s="168">
        <f t="shared" si="6"/>
        <v>0</v>
      </c>
      <c r="AK19" s="168">
        <f t="shared" si="6"/>
        <v>0</v>
      </c>
      <c r="AL19" s="168">
        <f t="shared" si="6"/>
        <v>0</v>
      </c>
      <c r="AM19" s="168">
        <f t="shared" si="6"/>
        <v>0</v>
      </c>
      <c r="AN19" s="168">
        <f t="shared" si="6"/>
        <v>0</v>
      </c>
      <c r="AO19" s="168">
        <f t="shared" si="6"/>
        <v>0</v>
      </c>
    </row>
    <row r="20" spans="1:42" ht="14.25" customHeight="1" thickTop="1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  <c r="AJ20" s="106"/>
      <c r="AK20" s="106"/>
      <c r="AL20" s="106"/>
      <c r="AM20" s="106"/>
      <c r="AN20" s="106"/>
      <c r="AO20" s="106"/>
      <c r="AP20" s="106"/>
    </row>
    <row r="21" spans="1:42" ht="14.25" customHeight="1">
      <c r="A21" s="2" t="s">
        <v>37</v>
      </c>
      <c r="B21" s="36">
        <f>BasePricing!B36</f>
        <v>6.7500000000000001E-5</v>
      </c>
      <c r="C21" s="36">
        <f>BasePricing!C36</f>
        <v>7.6500000000000016E-5</v>
      </c>
      <c r="D21" s="36">
        <f>BasePricing!D36</f>
        <v>1.2600000000000003E-4</v>
      </c>
      <c r="E21" s="36">
        <f>BasePricing!E36</f>
        <v>1.4850000000000003E-4</v>
      </c>
      <c r="F21" s="36">
        <f>BasePricing!F36</f>
        <v>1.7100000000000001E-4</v>
      </c>
      <c r="G21" s="36">
        <f>BasePricing!G36</f>
        <v>1.9350000000000001E-4</v>
      </c>
      <c r="H21" s="36">
        <f>BasePricing!H36</f>
        <v>2.1599999999999999E-4</v>
      </c>
      <c r="I21" s="36">
        <f>BasePricing!I36</f>
        <v>2.655E-4</v>
      </c>
      <c r="J21" s="36">
        <f>BasePricing!J36</f>
        <v>3.0600000000000007E-4</v>
      </c>
      <c r="K21" s="36">
        <f>BasePricing!K36</f>
        <v>3.3750000000000002E-4</v>
      </c>
      <c r="L21" s="36">
        <f>BasePricing!L36</f>
        <v>3.5550000000000002E-4</v>
      </c>
      <c r="M21" s="36">
        <f>BasePricing!M36</f>
        <v>3.9600000000000003E-4</v>
      </c>
      <c r="N21" s="36">
        <f>BasePricing!N36</f>
        <v>4.4999999999999999E-4</v>
      </c>
      <c r="O21" s="36">
        <f>BasePricing!O36</f>
        <v>5.0849999999999995E-4</v>
      </c>
      <c r="P21" s="36">
        <f>BasePricing!P36</f>
        <v>5.7149999999999996E-4</v>
      </c>
      <c r="Q21" s="36">
        <f>BasePricing!Q36</f>
        <v>6.3900000000000003E-4</v>
      </c>
      <c r="R21" s="36">
        <f>BasePricing!R36</f>
        <v>7.1100000000000004E-4</v>
      </c>
      <c r="S21" s="36">
        <f>BasePricing!S36</f>
        <v>7.8300000000000006E-4</v>
      </c>
      <c r="T21" s="36">
        <f>BasePricing!T36</f>
        <v>8.7299999999999997E-4</v>
      </c>
      <c r="U21" s="36">
        <f>BasePricing!U36</f>
        <v>9.8999999999999999E-4</v>
      </c>
      <c r="V21" s="36">
        <f>BasePricing!V36</f>
        <v>1.1294999999999999E-3</v>
      </c>
      <c r="W21" s="36">
        <f>BasePricing!W36</f>
        <v>1.2869999999999999E-3</v>
      </c>
      <c r="X21" s="36">
        <f>BasePricing!X36</f>
        <v>1.4354999999999999E-3</v>
      </c>
      <c r="Y21" s="36">
        <f>BasePricing!Y36</f>
        <v>1.5705000000000003E-3</v>
      </c>
      <c r="Z21" s="36">
        <f>BasePricing!Z36</f>
        <v>1.6919999999999999E-3</v>
      </c>
      <c r="AA21" s="36">
        <f>BasePricing!AA36</f>
        <v>1.8360000000000002E-3</v>
      </c>
      <c r="AB21" s="36">
        <f>BasePricing!AB36</f>
        <v>2.0160000000000004E-3</v>
      </c>
      <c r="AC21" s="36">
        <f>BasePricing!AC36</f>
        <v>2.2455000000000001E-3</v>
      </c>
      <c r="AD21" s="36">
        <f>BasePricing!AD36</f>
        <v>2.5019999999999999E-3</v>
      </c>
      <c r="AE21" s="36">
        <f>BasePricing!AE36</f>
        <v>2.7899999999999999E-3</v>
      </c>
      <c r="AF21" s="36">
        <f>BasePricing!AF36</f>
        <v>3.0960000000000002E-3</v>
      </c>
      <c r="AG21" s="36">
        <f>BasePricing!AG36</f>
        <v>3.4290000000000002E-3</v>
      </c>
      <c r="AH21" s="36">
        <f>BasePricing!AH36</f>
        <v>3.7890000000000003E-3</v>
      </c>
      <c r="AI21" s="36">
        <f>BasePricing!AI36</f>
        <v>4.1850000000000004E-3</v>
      </c>
      <c r="AJ21" s="36">
        <f>BasePricing!AJ36</f>
        <v>4.6350000000000011E-3</v>
      </c>
      <c r="AK21" s="36">
        <f>BasePricing!AK36</f>
        <v>5.1615000000000003E-3</v>
      </c>
      <c r="AL21" s="36">
        <f>BasePricing!AL36</f>
        <v>5.7869999999999996E-3</v>
      </c>
      <c r="AM21" s="36">
        <f>BasePricing!AM36</f>
        <v>6.5339999999999999E-3</v>
      </c>
      <c r="AN21" s="36">
        <f>BasePricing!AN36</f>
        <v>7.4070000000000013E-3</v>
      </c>
      <c r="AO21" s="36">
        <f>BasePricing!AO36</f>
        <v>8.401500000000001E-3</v>
      </c>
    </row>
    <row r="22" spans="1:42" ht="14.25" customHeight="1">
      <c r="A22" s="2" t="s">
        <v>217</v>
      </c>
      <c r="B22" s="12">
        <v>1</v>
      </c>
      <c r="C22" s="26">
        <f t="shared" ref="C22:AO22" si="7">IF(C4&gt;0,B22*(1-B21-B19),0)</f>
        <v>0.92993250000000005</v>
      </c>
      <c r="D22" s="26">
        <f t="shared" si="7"/>
        <v>0.87406541016374995</v>
      </c>
      <c r="E22" s="26">
        <f t="shared" si="7"/>
        <v>0.82151135331224445</v>
      </c>
      <c r="F22" s="26">
        <f t="shared" si="7"/>
        <v>0.77209867767754292</v>
      </c>
      <c r="G22" s="26">
        <f t="shared" si="7"/>
        <v>0.72564072814300751</v>
      </c>
      <c r="H22" s="26">
        <f t="shared" si="7"/>
        <v>0.68196187297353139</v>
      </c>
      <c r="I22" s="26">
        <f t="shared" si="7"/>
        <v>0.64089685683055719</v>
      </c>
      <c r="J22" s="26">
        <f t="shared" si="7"/>
        <v>0.6022728873052352</v>
      </c>
      <c r="K22" s="26">
        <f t="shared" si="7"/>
        <v>0.56595221856340572</v>
      </c>
      <c r="L22" s="26">
        <f t="shared" si="7"/>
        <v>0.54878264313273839</v>
      </c>
      <c r="M22" s="26">
        <f t="shared" si="7"/>
        <v>0.53212407160912256</v>
      </c>
      <c r="N22" s="26">
        <f t="shared" si="7"/>
        <v>0.51594962832849167</v>
      </c>
      <c r="O22" s="26">
        <f t="shared" si="7"/>
        <v>0.50023896214588914</v>
      </c>
      <c r="P22" s="26">
        <f t="shared" si="7"/>
        <v>0.48497742176926129</v>
      </c>
      <c r="Q22" s="26">
        <f t="shared" si="7"/>
        <v>0.47257582162848866</v>
      </c>
      <c r="R22" s="26">
        <f t="shared" si="7"/>
        <v>0.46045945013775585</v>
      </c>
      <c r="S22" s="26">
        <f t="shared" si="7"/>
        <v>0.44862057721526399</v>
      </c>
      <c r="T22" s="26">
        <f t="shared" si="7"/>
        <v>0.43929689575899916</v>
      </c>
      <c r="U22" s="26">
        <f t="shared" si="7"/>
        <v>0.43012745165382155</v>
      </c>
      <c r="V22" s="26">
        <f t="shared" si="7"/>
        <v>0.425400350960146</v>
      </c>
      <c r="W22" s="26">
        <f t="shared" si="7"/>
        <v>0.42066585775413506</v>
      </c>
      <c r="X22" s="26">
        <f t="shared" si="7"/>
        <v>0.41591780221766411</v>
      </c>
      <c r="Y22" s="26">
        <f t="shared" si="7"/>
        <v>0.411161574190404</v>
      </c>
      <c r="Z22" s="26">
        <f t="shared" si="7"/>
        <v>0.40640422919623392</v>
      </c>
      <c r="AA22" s="26">
        <f t="shared" si="7"/>
        <v>0.40165255094847152</v>
      </c>
      <c r="AB22" s="26">
        <f t="shared" si="7"/>
        <v>0.39890685411018778</v>
      </c>
      <c r="AC22" s="26">
        <f t="shared" si="7"/>
        <v>0.39610812362175069</v>
      </c>
      <c r="AD22" s="26">
        <f t="shared" si="7"/>
        <v>0.39323812221204929</v>
      </c>
      <c r="AE22" s="26">
        <f t="shared" si="7"/>
        <v>0.3902880498192145</v>
      </c>
      <c r="AF22" s="26">
        <f t="shared" si="7"/>
        <v>0.38822342603567089</v>
      </c>
      <c r="AG22" s="26">
        <f t="shared" si="7"/>
        <v>0</v>
      </c>
      <c r="AH22" s="26">
        <f t="shared" si="7"/>
        <v>0</v>
      </c>
      <c r="AI22" s="26">
        <f t="shared" si="7"/>
        <v>0</v>
      </c>
      <c r="AJ22" s="26">
        <f t="shared" si="7"/>
        <v>0</v>
      </c>
      <c r="AK22" s="26">
        <f t="shared" si="7"/>
        <v>0</v>
      </c>
      <c r="AL22" s="26">
        <f t="shared" si="7"/>
        <v>0</v>
      </c>
      <c r="AM22" s="26">
        <f t="shared" si="7"/>
        <v>0</v>
      </c>
      <c r="AN22" s="26">
        <f t="shared" si="7"/>
        <v>0</v>
      </c>
      <c r="AO22" s="26">
        <f t="shared" si="7"/>
        <v>0</v>
      </c>
    </row>
    <row r="23" spans="1:42" ht="14.25" customHeight="1">
      <c r="A23" s="2"/>
      <c r="B23" s="12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</row>
    <row r="24" spans="1:42" ht="14.25" customHeight="1">
      <c r="A24" s="117" t="s">
        <v>218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</row>
    <row r="25" spans="1:42" ht="14.25" customHeight="1">
      <c r="A25" s="20" t="s">
        <v>160</v>
      </c>
      <c r="B25" s="13">
        <f t="shared" ref="B25:AO25" si="8">B22*B4</f>
        <v>100000</v>
      </c>
      <c r="C25" s="13">
        <f t="shared" si="8"/>
        <v>92993.25</v>
      </c>
      <c r="D25" s="13">
        <f t="shared" si="8"/>
        <v>87406.541016374991</v>
      </c>
      <c r="E25" s="13">
        <f t="shared" si="8"/>
        <v>82151.135331224446</v>
      </c>
      <c r="F25" s="13">
        <f t="shared" si="8"/>
        <v>77209.867767754287</v>
      </c>
      <c r="G25" s="13">
        <f t="shared" si="8"/>
        <v>72564.072814300744</v>
      </c>
      <c r="H25" s="13">
        <f t="shared" si="8"/>
        <v>68196.187297353143</v>
      </c>
      <c r="I25" s="13">
        <f t="shared" si="8"/>
        <v>64089.685683055723</v>
      </c>
      <c r="J25" s="13">
        <f t="shared" si="8"/>
        <v>60227.28873052352</v>
      </c>
      <c r="K25" s="13">
        <f t="shared" si="8"/>
        <v>84892.832784510858</v>
      </c>
      <c r="L25" s="13">
        <f t="shared" si="8"/>
        <v>82317.39646991076</v>
      </c>
      <c r="M25" s="13">
        <f t="shared" si="8"/>
        <v>79818.610741368379</v>
      </c>
      <c r="N25" s="13">
        <f t="shared" si="8"/>
        <v>77392.444249273758</v>
      </c>
      <c r="O25" s="13">
        <f t="shared" si="8"/>
        <v>75035.844321883371</v>
      </c>
      <c r="P25" s="13">
        <f t="shared" si="8"/>
        <v>72746.613265389198</v>
      </c>
      <c r="Q25" s="13">
        <f t="shared" si="8"/>
        <v>70886.373244273302</v>
      </c>
      <c r="R25" s="13">
        <f t="shared" si="8"/>
        <v>69068.917520663381</v>
      </c>
      <c r="S25" s="13">
        <f t="shared" si="8"/>
        <v>76265.498126594874</v>
      </c>
      <c r="T25" s="13">
        <f t="shared" si="8"/>
        <v>74680.472279029855</v>
      </c>
      <c r="U25" s="13">
        <f t="shared" si="8"/>
        <v>73121.666781149659</v>
      </c>
      <c r="V25" s="13">
        <f t="shared" si="8"/>
        <v>72318.05966322482</v>
      </c>
      <c r="W25" s="13">
        <f t="shared" si="8"/>
        <v>71513.195818202963</v>
      </c>
      <c r="X25" s="13">
        <f t="shared" si="8"/>
        <v>70706.026377002898</v>
      </c>
      <c r="Y25" s="13">
        <f t="shared" si="8"/>
        <v>69897.46761236868</v>
      </c>
      <c r="Z25" s="13">
        <f t="shared" si="8"/>
        <v>69088.718963359774</v>
      </c>
      <c r="AA25" s="13">
        <f t="shared" si="8"/>
        <v>80330.510189694309</v>
      </c>
      <c r="AB25" s="13">
        <f t="shared" si="8"/>
        <v>79781.370822037556</v>
      </c>
      <c r="AC25" s="13">
        <f t="shared" si="8"/>
        <v>79221.624724350142</v>
      </c>
      <c r="AD25" s="13">
        <f t="shared" si="8"/>
        <v>78647.624442409855</v>
      </c>
      <c r="AE25" s="13">
        <f t="shared" si="8"/>
        <v>78057.6099638429</v>
      </c>
      <c r="AF25" s="13">
        <f t="shared" si="8"/>
        <v>77644.685207134185</v>
      </c>
      <c r="AG25" s="13">
        <f t="shared" si="8"/>
        <v>0</v>
      </c>
      <c r="AH25" s="13">
        <f t="shared" si="8"/>
        <v>0</v>
      </c>
      <c r="AI25" s="13">
        <f t="shared" si="8"/>
        <v>0</v>
      </c>
      <c r="AJ25" s="13">
        <f t="shared" si="8"/>
        <v>0</v>
      </c>
      <c r="AK25" s="13">
        <f t="shared" si="8"/>
        <v>0</v>
      </c>
      <c r="AL25" s="13">
        <f t="shared" si="8"/>
        <v>0</v>
      </c>
      <c r="AM25" s="13">
        <f t="shared" si="8"/>
        <v>0</v>
      </c>
      <c r="AN25" s="13">
        <f t="shared" si="8"/>
        <v>0</v>
      </c>
      <c r="AO25" s="13">
        <f t="shared" si="8"/>
        <v>0</v>
      </c>
    </row>
    <row r="26" spans="1:42" ht="14.25" customHeight="1">
      <c r="A26" s="2" t="s">
        <v>161</v>
      </c>
      <c r="B26" s="13">
        <f t="shared" ref="B26:AO26" si="9">B25*B21</f>
        <v>6.75</v>
      </c>
      <c r="C26" s="13">
        <f t="shared" si="9"/>
        <v>7.1139836250000013</v>
      </c>
      <c r="D26" s="13">
        <f t="shared" si="9"/>
        <v>11.013224168063251</v>
      </c>
      <c r="E26" s="13">
        <f t="shared" si="9"/>
        <v>12.199443596686834</v>
      </c>
      <c r="F26" s="13">
        <f t="shared" si="9"/>
        <v>13.202887388285983</v>
      </c>
      <c r="G26" s="13">
        <f t="shared" si="9"/>
        <v>14.041148089567194</v>
      </c>
      <c r="H26" s="13">
        <f t="shared" si="9"/>
        <v>14.730376456228278</v>
      </c>
      <c r="I26" s="13">
        <f t="shared" si="9"/>
        <v>17.015811548851296</v>
      </c>
      <c r="J26" s="13">
        <f t="shared" si="9"/>
        <v>18.4295503515402</v>
      </c>
      <c r="K26" s="13">
        <f t="shared" si="9"/>
        <v>28.651331064772418</v>
      </c>
      <c r="L26" s="13">
        <f t="shared" si="9"/>
        <v>29.263834445053277</v>
      </c>
      <c r="M26" s="13">
        <f t="shared" si="9"/>
        <v>31.608169853581881</v>
      </c>
      <c r="N26" s="13">
        <f t="shared" si="9"/>
        <v>34.826599912173187</v>
      </c>
      <c r="O26" s="13">
        <f t="shared" si="9"/>
        <v>38.15572683767769</v>
      </c>
      <c r="P26" s="13">
        <f t="shared" si="9"/>
        <v>41.574689481169926</v>
      </c>
      <c r="Q26" s="13">
        <f t="shared" si="9"/>
        <v>45.296392503090644</v>
      </c>
      <c r="R26" s="13">
        <f t="shared" si="9"/>
        <v>49.108000357191663</v>
      </c>
      <c r="S26" s="13">
        <f t="shared" si="9"/>
        <v>59.71588503312379</v>
      </c>
      <c r="T26" s="13">
        <f t="shared" si="9"/>
        <v>65.196052299593063</v>
      </c>
      <c r="U26" s="13">
        <f t="shared" si="9"/>
        <v>72.390450113338161</v>
      </c>
      <c r="V26" s="13">
        <f t="shared" si="9"/>
        <v>81.68324838961243</v>
      </c>
      <c r="W26" s="13">
        <f t="shared" si="9"/>
        <v>92.037483018027203</v>
      </c>
      <c r="X26" s="13">
        <f t="shared" si="9"/>
        <v>101.49850086418765</v>
      </c>
      <c r="Y26" s="13">
        <f t="shared" si="9"/>
        <v>109.77397288522504</v>
      </c>
      <c r="Z26" s="13">
        <f t="shared" si="9"/>
        <v>116.89811248600473</v>
      </c>
      <c r="AA26" s="13">
        <f t="shared" si="9"/>
        <v>147.48681670827875</v>
      </c>
      <c r="AB26" s="13">
        <f t="shared" si="9"/>
        <v>160.83924357722773</v>
      </c>
      <c r="AC26" s="13">
        <f t="shared" si="9"/>
        <v>177.89215831852826</v>
      </c>
      <c r="AD26" s="13">
        <f t="shared" si="9"/>
        <v>196.77635635490944</v>
      </c>
      <c r="AE26" s="13">
        <f t="shared" si="9"/>
        <v>217.7807317991217</v>
      </c>
      <c r="AF26" s="13">
        <f t="shared" si="9"/>
        <v>240.38794540128745</v>
      </c>
      <c r="AG26" s="13">
        <f t="shared" si="9"/>
        <v>0</v>
      </c>
      <c r="AH26" s="13">
        <f t="shared" si="9"/>
        <v>0</v>
      </c>
      <c r="AI26" s="13">
        <f t="shared" si="9"/>
        <v>0</v>
      </c>
      <c r="AJ26" s="13">
        <f t="shared" si="9"/>
        <v>0</v>
      </c>
      <c r="AK26" s="13">
        <f t="shared" si="9"/>
        <v>0</v>
      </c>
      <c r="AL26" s="13">
        <f t="shared" si="9"/>
        <v>0</v>
      </c>
      <c r="AM26" s="13">
        <f t="shared" si="9"/>
        <v>0</v>
      </c>
      <c r="AN26" s="13">
        <f t="shared" si="9"/>
        <v>0</v>
      </c>
      <c r="AO26" s="13">
        <f t="shared" si="9"/>
        <v>0</v>
      </c>
    </row>
    <row r="27" spans="1:42" ht="14.25" customHeight="1">
      <c r="A27" s="2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</row>
    <row r="28" spans="1:42" ht="14.25" customHeight="1">
      <c r="A28" s="21" t="s">
        <v>148</v>
      </c>
      <c r="B28" s="120">
        <f>CashValue!C39</f>
        <v>0</v>
      </c>
      <c r="C28" s="120">
        <f>CashValue!D39</f>
        <v>0</v>
      </c>
      <c r="D28" s="120">
        <f>CashValue!E39</f>
        <v>0</v>
      </c>
      <c r="E28" s="120">
        <f>CashValue!F39</f>
        <v>0</v>
      </c>
      <c r="F28" s="120">
        <f>CashValue!G39</f>
        <v>0</v>
      </c>
      <c r="G28" s="120">
        <f>CashValue!H39</f>
        <v>0</v>
      </c>
      <c r="H28" s="120">
        <f>CashValue!I39</f>
        <v>0</v>
      </c>
      <c r="I28" s="120">
        <f>CashValue!J39</f>
        <v>0</v>
      </c>
      <c r="J28" s="120">
        <f>CashValue!K39</f>
        <v>0</v>
      </c>
      <c r="K28" s="120">
        <f>CashValue!L39</f>
        <v>0</v>
      </c>
      <c r="L28" s="120">
        <f>CashValue!M39</f>
        <v>0</v>
      </c>
      <c r="M28" s="120">
        <f>CashValue!N39</f>
        <v>0</v>
      </c>
      <c r="N28" s="120">
        <f>CashValue!O39</f>
        <v>0</v>
      </c>
      <c r="O28" s="120">
        <f>CashValue!P39</f>
        <v>0</v>
      </c>
      <c r="P28" s="120">
        <f>CashValue!Q39</f>
        <v>0</v>
      </c>
      <c r="Q28" s="120">
        <f>CashValue!R39</f>
        <v>0</v>
      </c>
      <c r="R28" s="120">
        <f>CashValue!S39</f>
        <v>0</v>
      </c>
      <c r="S28" s="120">
        <f>CashValue!T39</f>
        <v>0</v>
      </c>
      <c r="T28" s="120">
        <f>CashValue!U39</f>
        <v>0</v>
      </c>
      <c r="U28" s="120">
        <f>CashValue!V39</f>
        <v>0</v>
      </c>
      <c r="V28" s="120">
        <f>CashValue!W39</f>
        <v>0</v>
      </c>
      <c r="W28" s="120">
        <f>CashValue!X39</f>
        <v>0</v>
      </c>
      <c r="X28" s="120">
        <f>CashValue!Y39</f>
        <v>0</v>
      </c>
      <c r="Y28" s="120">
        <f>CashValue!Z39</f>
        <v>0</v>
      </c>
      <c r="Z28" s="120">
        <f>CashValue!AA39</f>
        <v>0</v>
      </c>
      <c r="AA28" s="120">
        <f>CashValue!AB39</f>
        <v>0</v>
      </c>
      <c r="AB28" s="120">
        <f>CashValue!AC39</f>
        <v>0</v>
      </c>
      <c r="AC28" s="120">
        <f>CashValue!AD39</f>
        <v>0</v>
      </c>
      <c r="AD28" s="120">
        <f>CashValue!AE39</f>
        <v>0</v>
      </c>
      <c r="AE28" s="120">
        <f>CashValue!AF39</f>
        <v>0</v>
      </c>
      <c r="AF28" s="120">
        <f>CashValue!AG39</f>
        <v>0</v>
      </c>
      <c r="AG28" s="120">
        <f>CashValue!AH39</f>
        <v>0</v>
      </c>
      <c r="AH28" s="120">
        <f>CashValue!AI39</f>
        <v>0</v>
      </c>
      <c r="AI28" s="120">
        <f>CashValue!AJ39</f>
        <v>0</v>
      </c>
      <c r="AJ28" s="120">
        <f>CashValue!AK39</f>
        <v>0</v>
      </c>
      <c r="AK28" s="120">
        <f>CashValue!AL39</f>
        <v>0</v>
      </c>
      <c r="AL28" s="120">
        <f>CashValue!AM39</f>
        <v>0</v>
      </c>
      <c r="AM28" s="120">
        <f>CashValue!AN39</f>
        <v>0</v>
      </c>
      <c r="AN28" s="120">
        <f>CashValue!AO39</f>
        <v>0</v>
      </c>
      <c r="AO28" s="120">
        <f>CashValue!AP39</f>
        <v>0</v>
      </c>
    </row>
    <row r="29" spans="1:42" ht="14.25" customHeight="1">
      <c r="A29" s="21" t="s">
        <v>31</v>
      </c>
      <c r="B29" s="13">
        <f t="shared" ref="B29:AO29" si="10">IF(B4&gt;0,B25*B28*B19,"")</f>
        <v>0</v>
      </c>
      <c r="C29" s="13">
        <f t="shared" si="10"/>
        <v>0</v>
      </c>
      <c r="D29" s="13">
        <f t="shared" si="10"/>
        <v>0</v>
      </c>
      <c r="E29" s="13">
        <f t="shared" si="10"/>
        <v>0</v>
      </c>
      <c r="F29" s="13">
        <f t="shared" si="10"/>
        <v>0</v>
      </c>
      <c r="G29" s="13">
        <f t="shared" si="10"/>
        <v>0</v>
      </c>
      <c r="H29" s="13">
        <f t="shared" si="10"/>
        <v>0</v>
      </c>
      <c r="I29" s="13">
        <f t="shared" si="10"/>
        <v>0</v>
      </c>
      <c r="J29" s="13">
        <f t="shared" si="10"/>
        <v>0</v>
      </c>
      <c r="K29" s="13">
        <f t="shared" si="10"/>
        <v>0</v>
      </c>
      <c r="L29" s="13">
        <f t="shared" si="10"/>
        <v>0</v>
      </c>
      <c r="M29" s="13">
        <f t="shared" si="10"/>
        <v>0</v>
      </c>
      <c r="N29" s="13">
        <f t="shared" si="10"/>
        <v>0</v>
      </c>
      <c r="O29" s="13">
        <f t="shared" si="10"/>
        <v>0</v>
      </c>
      <c r="P29" s="13">
        <f t="shared" si="10"/>
        <v>0</v>
      </c>
      <c r="Q29" s="13">
        <f t="shared" si="10"/>
        <v>0</v>
      </c>
      <c r="R29" s="13">
        <f t="shared" si="10"/>
        <v>0</v>
      </c>
      <c r="S29" s="13">
        <f t="shared" si="10"/>
        <v>0</v>
      </c>
      <c r="T29" s="13">
        <f t="shared" si="10"/>
        <v>0</v>
      </c>
      <c r="U29" s="13">
        <f t="shared" si="10"/>
        <v>0</v>
      </c>
      <c r="V29" s="13">
        <f t="shared" si="10"/>
        <v>0</v>
      </c>
      <c r="W29" s="13">
        <f t="shared" si="10"/>
        <v>0</v>
      </c>
      <c r="X29" s="13">
        <f t="shared" si="10"/>
        <v>0</v>
      </c>
      <c r="Y29" s="13">
        <f t="shared" si="10"/>
        <v>0</v>
      </c>
      <c r="Z29" s="13">
        <f t="shared" si="10"/>
        <v>0</v>
      </c>
      <c r="AA29" s="13">
        <f t="shared" si="10"/>
        <v>0</v>
      </c>
      <c r="AB29" s="13">
        <f t="shared" si="10"/>
        <v>0</v>
      </c>
      <c r="AC29" s="13">
        <f t="shared" si="10"/>
        <v>0</v>
      </c>
      <c r="AD29" s="13">
        <f t="shared" si="10"/>
        <v>0</v>
      </c>
      <c r="AE29" s="13">
        <f t="shared" si="10"/>
        <v>0</v>
      </c>
      <c r="AF29" s="13">
        <f t="shared" si="10"/>
        <v>0</v>
      </c>
      <c r="AG29" s="13" t="str">
        <f t="shared" si="10"/>
        <v/>
      </c>
      <c r="AH29" s="13" t="str">
        <f t="shared" si="10"/>
        <v/>
      </c>
      <c r="AI29" s="13" t="str">
        <f t="shared" si="10"/>
        <v/>
      </c>
      <c r="AJ29" s="13" t="str">
        <f t="shared" si="10"/>
        <v/>
      </c>
      <c r="AK29" s="13" t="str">
        <f t="shared" si="10"/>
        <v/>
      </c>
      <c r="AL29" s="13" t="str">
        <f t="shared" si="10"/>
        <v/>
      </c>
      <c r="AM29" s="13" t="str">
        <f t="shared" si="10"/>
        <v/>
      </c>
      <c r="AN29" s="13" t="str">
        <f t="shared" si="10"/>
        <v/>
      </c>
      <c r="AO29" s="13" t="str">
        <f t="shared" si="10"/>
        <v/>
      </c>
    </row>
    <row r="30" spans="1:42" ht="14.25" customHeight="1">
      <c r="A30" s="2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</row>
    <row r="31" spans="1:42" ht="14.25" customHeight="1">
      <c r="A31" s="2" t="s">
        <v>96</v>
      </c>
      <c r="B31" s="13">
        <f>MAX(BasePricing!$C$25:$G$25)</f>
        <v>441.09020272609297</v>
      </c>
      <c r="C31" s="13">
        <f>$B$31*C22</f>
        <v>410.1841149465825</v>
      </c>
      <c r="D31" s="13">
        <f t="shared" ref="D31:AO31" si="11">$B$31*D22</f>
        <v>385.54168896499408</v>
      </c>
      <c r="E31" s="13">
        <f t="shared" si="11"/>
        <v>362.36060937428488</v>
      </c>
      <c r="F31" s="13">
        <f t="shared" si="11"/>
        <v>340.56516226133573</v>
      </c>
      <c r="G31" s="13">
        <f t="shared" si="11"/>
        <v>320.07301588290892</v>
      </c>
      <c r="H31" s="13">
        <f t="shared" si="11"/>
        <v>300.80670080136105</v>
      </c>
      <c r="I31" s="13">
        <f t="shared" si="11"/>
        <v>282.69332450590628</v>
      </c>
      <c r="J31" s="13">
        <f t="shared" si="11"/>
        <v>265.65666995789553</v>
      </c>
      <c r="K31" s="13">
        <f t="shared" si="11"/>
        <v>249.6359788194147</v>
      </c>
      <c r="L31" s="13">
        <f t="shared" si="11"/>
        <v>242.0626473119807</v>
      </c>
      <c r="M31" s="13">
        <f t="shared" si="11"/>
        <v>234.71471462150188</v>
      </c>
      <c r="N31" s="13">
        <f t="shared" si="11"/>
        <v>227.58032615586671</v>
      </c>
      <c r="O31" s="13">
        <f t="shared" si="11"/>
        <v>220.65050522442058</v>
      </c>
      <c r="P31" s="13">
        <f t="shared" si="11"/>
        <v>213.91878928578134</v>
      </c>
      <c r="Q31" s="13">
        <f t="shared" si="11"/>
        <v>208.44856496556002</v>
      </c>
      <c r="R31" s="13">
        <f t="shared" si="11"/>
        <v>203.10415220840804</v>
      </c>
      <c r="S31" s="13">
        <f t="shared" si="11"/>
        <v>197.88214135097763</v>
      </c>
      <c r="T31" s="13">
        <f t="shared" si="11"/>
        <v>193.76955680728028</v>
      </c>
      <c r="U31" s="13">
        <f t="shared" si="11"/>
        <v>189.72500484804189</v>
      </c>
      <c r="V31" s="13">
        <f t="shared" si="11"/>
        <v>187.63992704476189</v>
      </c>
      <c r="W31" s="13">
        <f t="shared" si="11"/>
        <v>185.55158847671723</v>
      </c>
      <c r="X31" s="13">
        <f t="shared" si="11"/>
        <v>183.45726769758051</v>
      </c>
      <c r="Y31" s="13">
        <f t="shared" si="11"/>
        <v>181.35934211282481</v>
      </c>
      <c r="Z31" s="13">
        <f t="shared" si="11"/>
        <v>179.26092384490838</v>
      </c>
      <c r="AA31" s="13">
        <f t="shared" si="11"/>
        <v>177.16500512331368</v>
      </c>
      <c r="AB31" s="13">
        <f t="shared" si="11"/>
        <v>175.95390514829072</v>
      </c>
      <c r="AC31" s="13">
        <f t="shared" si="11"/>
        <v>174.71941254977031</v>
      </c>
      <c r="AD31" s="13">
        <f t="shared" si="11"/>
        <v>173.45348304614095</v>
      </c>
      <c r="AE31" s="13">
        <f t="shared" si="11"/>
        <v>172.1522350163288</v>
      </c>
      <c r="AF31" s="13">
        <f t="shared" si="11"/>
        <v>171.24154969309242</v>
      </c>
      <c r="AG31" s="13">
        <f t="shared" si="11"/>
        <v>0</v>
      </c>
      <c r="AH31" s="13">
        <f t="shared" si="11"/>
        <v>0</v>
      </c>
      <c r="AI31" s="13">
        <f t="shared" si="11"/>
        <v>0</v>
      </c>
      <c r="AJ31" s="13">
        <f t="shared" si="11"/>
        <v>0</v>
      </c>
      <c r="AK31" s="13">
        <f t="shared" si="11"/>
        <v>0</v>
      </c>
      <c r="AL31" s="13">
        <f t="shared" si="11"/>
        <v>0</v>
      </c>
      <c r="AM31" s="13">
        <f t="shared" si="11"/>
        <v>0</v>
      </c>
      <c r="AN31" s="13">
        <f t="shared" si="11"/>
        <v>0</v>
      </c>
      <c r="AO31" s="13">
        <f t="shared" si="11"/>
        <v>0</v>
      </c>
    </row>
    <row r="32" spans="1:42" ht="14.25" customHeight="1">
      <c r="A32" s="2" t="s">
        <v>28</v>
      </c>
      <c r="B32" s="13">
        <f>Assms!C34+Assms!C35</f>
        <v>450</v>
      </c>
      <c r="C32" s="13">
        <f>Assms!$C$35*C22*C5</f>
        <v>145.06947000000002</v>
      </c>
      <c r="D32" s="13">
        <f>Assms!$C$35*D22*D5</f>
        <v>141.80837214496682</v>
      </c>
      <c r="E32" s="13">
        <f>Assms!$C$35*E22*E5</f>
        <v>138.61328203983368</v>
      </c>
      <c r="F32" s="13">
        <f>Assms!$C$35*F22*F5</f>
        <v>135.48693708686321</v>
      </c>
      <c r="G32" s="13">
        <f>Assms!$C$35*G22*G5</f>
        <v>132.42793469922597</v>
      </c>
      <c r="H32" s="13">
        <f>Assms!$C$35*H22*H5</f>
        <v>129.43489916438443</v>
      </c>
      <c r="I32" s="13">
        <f>Assms!$C$35*I22*I5</f>
        <v>126.50648116735393</v>
      </c>
      <c r="J32" s="13">
        <f>Assms!$C$35*J22*J5</f>
        <v>123.63780501962525</v>
      </c>
      <c r="K32" s="13">
        <f>Assms!$C$35*K22*K5</f>
        <v>120.82897169211623</v>
      </c>
      <c r="L32" s="13">
        <f>Assms!$C$35*L22*L5</f>
        <v>121.84985567394291</v>
      </c>
      <c r="M32" s="13">
        <f>Assms!$C$35*M22*M5</f>
        <v>122.87708407523385</v>
      </c>
      <c r="N32" s="13">
        <f>Assms!$C$35*N22*N5</f>
        <v>123.90779671679037</v>
      </c>
      <c r="O32" s="13">
        <f>Assms!$C$35*O22*O5</f>
        <v>124.9401964790347</v>
      </c>
      <c r="P32" s="13">
        <f>Assms!$C$35*P22*P5</f>
        <v>125.97359683454421</v>
      </c>
      <c r="Q32" s="13">
        <f>Assms!$C$35*Q22*Q5</f>
        <v>127.66235352321327</v>
      </c>
      <c r="R32" s="13">
        <f>Assms!$C$35*R22*R5</f>
        <v>129.36478717888087</v>
      </c>
      <c r="S32" s="13">
        <f>Assms!$C$35*S22*S5</f>
        <v>131.08023670115367</v>
      </c>
      <c r="T32" s="13">
        <f>Assms!$C$35*T22*T5</f>
        <v>133.49023598746533</v>
      </c>
      <c r="U32" s="13">
        <f>Assms!$C$35*U22*U5</f>
        <v>135.93205006336689</v>
      </c>
      <c r="V32" s="13">
        <f>Assms!$C$35*V22*V5</f>
        <v>139.81568310649732</v>
      </c>
      <c r="W32" s="13">
        <f>Assms!$C$35*W22*W5</f>
        <v>143.78998863981809</v>
      </c>
      <c r="X32" s="13">
        <f>Assms!$C$35*X22*X5</f>
        <v>147.85371227956207</v>
      </c>
      <c r="Y32" s="13">
        <f>Assms!$C$35*Y22*Y5</f>
        <v>152.00944839890073</v>
      </c>
      <c r="Z32" s="13">
        <f>Assms!$C$35*Z22*Z5</f>
        <v>156.2606479992493</v>
      </c>
      <c r="AA32" s="13">
        <f>Assms!$C$35*AA22*AA5</f>
        <v>160.61099444295576</v>
      </c>
      <c r="AB32" s="13">
        <f>Assms!$C$35*AB22*AB5</f>
        <v>165.89357999234147</v>
      </c>
      <c r="AC32" s="13">
        <f>Assms!$C$35*AC22*AC5</f>
        <v>171.31885746051981</v>
      </c>
      <c r="AD32" s="13">
        <f>Assms!$C$35*AD22*AD5</f>
        <v>176.88066934594121</v>
      </c>
      <c r="AE32" s="13">
        <f>Assms!$C$35*AE22*AE5</f>
        <v>182.57585898708828</v>
      </c>
      <c r="AF32" s="13">
        <f>Assms!$C$35*AF22*AF5</f>
        <v>188.87443400076847</v>
      </c>
      <c r="AG32" s="13">
        <f>Assms!$C$35*AG22*AG5</f>
        <v>0</v>
      </c>
      <c r="AH32" s="13">
        <f>Assms!$C$35*AH22*AH5</f>
        <v>0</v>
      </c>
      <c r="AI32" s="13">
        <f>Assms!$C$35*AI22*AI5</f>
        <v>0</v>
      </c>
      <c r="AJ32" s="13">
        <f>Assms!$C$35*AJ22*AJ5</f>
        <v>0</v>
      </c>
      <c r="AK32" s="13">
        <f>Assms!$C$35*AK22*AK5</f>
        <v>0</v>
      </c>
      <c r="AL32" s="13">
        <f>Assms!$C$35*AL22*AL5</f>
        <v>0</v>
      </c>
      <c r="AM32" s="13">
        <f>Assms!$C$35*AM22*AM5</f>
        <v>0</v>
      </c>
      <c r="AN32" s="13">
        <f>Assms!$C$35*AN22*AN5</f>
        <v>0</v>
      </c>
      <c r="AO32" s="13">
        <f>Assms!$C$35*AO22*AO5</f>
        <v>0</v>
      </c>
    </row>
    <row r="33" spans="1:41" ht="14.25" customHeight="1">
      <c r="A33" s="2" t="s">
        <v>29</v>
      </c>
      <c r="B33" s="13">
        <f>B31*(Assms!C31+Assms!C32+BasePricing!H29)</f>
        <v>768.89525376099573</v>
      </c>
      <c r="C33" s="13">
        <f>C31*Assms!$C$32</f>
        <v>28.712888046260776</v>
      </c>
      <c r="D33" s="13">
        <f>D31*Assms!$C$32</f>
        <v>26.987918227549589</v>
      </c>
      <c r="E33" s="13">
        <f>E31*Assms!$C$32</f>
        <v>25.365242656199943</v>
      </c>
      <c r="F33" s="13">
        <f>F31*Assms!$C$32</f>
        <v>23.839561358293505</v>
      </c>
      <c r="G33" s="13">
        <f>G31*Assms!$C$32</f>
        <v>22.405111111803627</v>
      </c>
      <c r="H33" s="13">
        <f>H31*Assms!$C$32</f>
        <v>21.056469056095274</v>
      </c>
      <c r="I33" s="13">
        <f>I31*Assms!$C$32</f>
        <v>19.788532715413442</v>
      </c>
      <c r="J33" s="13">
        <f>J31*Assms!$C$32</f>
        <v>18.595966897052691</v>
      </c>
      <c r="K33" s="13">
        <f>K31*Assms!$C$32</f>
        <v>17.47451851735903</v>
      </c>
      <c r="L33" s="13">
        <f>L31*Assms!$C$32</f>
        <v>16.944385311838651</v>
      </c>
      <c r="M33" s="13">
        <f>M31*Assms!$C$32</f>
        <v>16.430030023505132</v>
      </c>
      <c r="N33" s="13">
        <f>N31*Assms!$C$32</f>
        <v>15.930622830910671</v>
      </c>
      <c r="O33" s="13">
        <f>O31*Assms!$C$32</f>
        <v>15.445535365709443</v>
      </c>
      <c r="P33" s="13">
        <f>P31*Assms!$C$32</f>
        <v>14.974315250004695</v>
      </c>
      <c r="Q33" s="13">
        <f>Q31*Assms!$C$32</f>
        <v>14.591399547589203</v>
      </c>
      <c r="R33" s="13">
        <f>R31*Assms!$C$32</f>
        <v>14.217290654588565</v>
      </c>
      <c r="S33" s="13">
        <f>S31*Assms!$C$32</f>
        <v>13.851749894568435</v>
      </c>
      <c r="T33" s="13">
        <f>T31*Assms!$C$32</f>
        <v>13.563868976509621</v>
      </c>
      <c r="U33" s="13">
        <f>U31*Assms!$C$32</f>
        <v>13.280750339362934</v>
      </c>
      <c r="V33" s="13">
        <f>V31*Assms!$C$32</f>
        <v>13.134794893133334</v>
      </c>
      <c r="W33" s="13">
        <f>W31*Assms!$C$32</f>
        <v>12.988611193370208</v>
      </c>
      <c r="X33" s="13">
        <f>X31*Assms!$C$32</f>
        <v>12.842008738830637</v>
      </c>
      <c r="Y33" s="13">
        <f>Y31*Assms!$C$32</f>
        <v>12.695153947897738</v>
      </c>
      <c r="Z33" s="13">
        <f>Z31*Assms!$C$32</f>
        <v>12.548264669143588</v>
      </c>
      <c r="AA33" s="13">
        <f>AA31*Assms!$C$32</f>
        <v>12.401550358631958</v>
      </c>
      <c r="AB33" s="13">
        <f>AB31*Assms!$C$32</f>
        <v>12.316773360380351</v>
      </c>
      <c r="AC33" s="13">
        <f>AC31*Assms!$C$32</f>
        <v>12.230358878483923</v>
      </c>
      <c r="AD33" s="13">
        <f>AD31*Assms!$C$32</f>
        <v>12.141743813229867</v>
      </c>
      <c r="AE33" s="13">
        <f>AE31*Assms!$C$32</f>
        <v>12.050656451143018</v>
      </c>
      <c r="AF33" s="13">
        <f>AF31*Assms!$C$32</f>
        <v>11.986908478516471</v>
      </c>
      <c r="AG33" s="13">
        <f>AG31*Assms!$C$32</f>
        <v>0</v>
      </c>
      <c r="AH33" s="13">
        <f>AH31*Assms!$C$32</f>
        <v>0</v>
      </c>
      <c r="AI33" s="13">
        <f>AI31*Assms!$C$32</f>
        <v>0</v>
      </c>
      <c r="AJ33" s="13">
        <f>AJ31*Assms!$C$32</f>
        <v>0</v>
      </c>
      <c r="AK33" s="13">
        <f>AK31*Assms!$C$32</f>
        <v>0</v>
      </c>
      <c r="AL33" s="13">
        <f>AL31*Assms!$C$32</f>
        <v>0</v>
      </c>
      <c r="AM33" s="13">
        <f>AM31*Assms!$C$32</f>
        <v>0</v>
      </c>
      <c r="AN33" s="13">
        <f>AN31*Assms!$C$32</f>
        <v>0</v>
      </c>
      <c r="AO33" s="13">
        <f>AO31*Assms!$C$32</f>
        <v>0</v>
      </c>
    </row>
    <row r="34" spans="1:41" ht="14.25" customHeight="1" thickBot="1">
      <c r="A34" s="2" t="s">
        <v>30</v>
      </c>
      <c r="B34" s="31">
        <f t="shared" ref="B34:AO34" si="12">B32+B33</f>
        <v>1218.8952537609957</v>
      </c>
      <c r="C34" s="31">
        <f t="shared" si="12"/>
        <v>173.78235804626081</v>
      </c>
      <c r="D34" s="31">
        <f t="shared" si="12"/>
        <v>168.79629037251641</v>
      </c>
      <c r="E34" s="31">
        <f t="shared" si="12"/>
        <v>163.97852469603362</v>
      </c>
      <c r="F34" s="31">
        <f t="shared" si="12"/>
        <v>159.32649844515672</v>
      </c>
      <c r="G34" s="31">
        <f t="shared" si="12"/>
        <v>154.83304581102959</v>
      </c>
      <c r="H34" s="31">
        <f t="shared" si="12"/>
        <v>150.4913682204797</v>
      </c>
      <c r="I34" s="31">
        <f t="shared" si="12"/>
        <v>146.29501388276736</v>
      </c>
      <c r="J34" s="31">
        <f t="shared" si="12"/>
        <v>142.23377191667794</v>
      </c>
      <c r="K34" s="31">
        <f t="shared" si="12"/>
        <v>138.30349020947526</v>
      </c>
      <c r="L34" s="31">
        <f t="shared" si="12"/>
        <v>138.79424098578156</v>
      </c>
      <c r="M34" s="31">
        <f t="shared" si="12"/>
        <v>139.30711409873899</v>
      </c>
      <c r="N34" s="31">
        <f t="shared" si="12"/>
        <v>139.83841954770105</v>
      </c>
      <c r="O34" s="31">
        <f t="shared" si="12"/>
        <v>140.38573184474413</v>
      </c>
      <c r="P34" s="31">
        <f t="shared" si="12"/>
        <v>140.9479120845489</v>
      </c>
      <c r="Q34" s="31">
        <f t="shared" si="12"/>
        <v>142.25375307080247</v>
      </c>
      <c r="R34" s="31">
        <f t="shared" si="12"/>
        <v>143.58207783346944</v>
      </c>
      <c r="S34" s="31">
        <f t="shared" si="12"/>
        <v>144.93198659572209</v>
      </c>
      <c r="T34" s="31">
        <f t="shared" si="12"/>
        <v>147.05410496397494</v>
      </c>
      <c r="U34" s="31">
        <f t="shared" si="12"/>
        <v>149.21280040272981</v>
      </c>
      <c r="V34" s="31">
        <f t="shared" si="12"/>
        <v>152.95047799963066</v>
      </c>
      <c r="W34" s="31">
        <f t="shared" si="12"/>
        <v>156.77859983318831</v>
      </c>
      <c r="X34" s="31">
        <f t="shared" si="12"/>
        <v>160.6957210183927</v>
      </c>
      <c r="Y34" s="31">
        <f t="shared" si="12"/>
        <v>164.70460234679848</v>
      </c>
      <c r="Z34" s="31">
        <f t="shared" si="12"/>
        <v>168.80891266839288</v>
      </c>
      <c r="AA34" s="31">
        <f t="shared" si="12"/>
        <v>173.01254480158772</v>
      </c>
      <c r="AB34" s="31">
        <f t="shared" si="12"/>
        <v>178.21035335272182</v>
      </c>
      <c r="AC34" s="31">
        <f t="shared" si="12"/>
        <v>183.54921633900372</v>
      </c>
      <c r="AD34" s="31">
        <f t="shared" si="12"/>
        <v>189.02241315917109</v>
      </c>
      <c r="AE34" s="31">
        <f t="shared" si="12"/>
        <v>194.62651543823131</v>
      </c>
      <c r="AF34" s="31">
        <f t="shared" si="12"/>
        <v>200.86134247928496</v>
      </c>
      <c r="AG34" s="31">
        <f t="shared" si="12"/>
        <v>0</v>
      </c>
      <c r="AH34" s="31">
        <f t="shared" si="12"/>
        <v>0</v>
      </c>
      <c r="AI34" s="31">
        <f t="shared" si="12"/>
        <v>0</v>
      </c>
      <c r="AJ34" s="31">
        <f t="shared" si="12"/>
        <v>0</v>
      </c>
      <c r="AK34" s="31">
        <f t="shared" si="12"/>
        <v>0</v>
      </c>
      <c r="AL34" s="31">
        <f t="shared" si="12"/>
        <v>0</v>
      </c>
      <c r="AM34" s="31">
        <f t="shared" si="12"/>
        <v>0</v>
      </c>
      <c r="AN34" s="31">
        <f t="shared" si="12"/>
        <v>0</v>
      </c>
      <c r="AO34" s="31">
        <f t="shared" si="12"/>
        <v>0</v>
      </c>
    </row>
    <row r="35" spans="1:41" ht="14.25" customHeight="1" thickTop="1">
      <c r="A35" s="2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</row>
    <row r="36" spans="1:41" ht="14.25" customHeight="1"/>
    <row r="37" spans="1:41" ht="14.25" customHeight="1"/>
    <row r="38" spans="1:41" ht="14.25" customHeight="1"/>
    <row r="39" spans="1:41" ht="14.25" customHeight="1"/>
    <row r="40" spans="1:41" ht="14.25" customHeight="1"/>
    <row r="41" spans="1:41" ht="14.25" customHeight="1"/>
    <row r="42" spans="1:41" ht="14.25" customHeight="1"/>
    <row r="43" spans="1:41" ht="14.25" customHeight="1"/>
    <row r="44" spans="1:41" ht="14.25" customHeight="1"/>
    <row r="45" spans="1:41" ht="14.25" customHeight="1"/>
    <row r="46" spans="1:41" ht="14.25" customHeight="1"/>
    <row r="47" spans="1:41" ht="14.25" customHeight="1"/>
    <row r="48" spans="1:4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onditionalFormatting sqref="B16:AO18 B19:F20">
    <cfRule type="cellIs" dxfId="10" priority="3" operator="lessThan">
      <formula>-0.1</formula>
    </cfRule>
  </conditionalFormatting>
  <conditionalFormatting sqref="G18:AO18">
    <cfRule type="cellIs" dxfId="9" priority="1" operator="greaterThan">
      <formula>0</formula>
    </cfRule>
  </conditionalFormatting>
  <pageMargins left="0.7" right="0.7" top="0.75" bottom="0.75" header="0" footer="0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M244"/>
  <sheetViews>
    <sheetView workbookViewId="0">
      <selection activeCell="C4" sqref="C4"/>
    </sheetView>
  </sheetViews>
  <sheetFormatPr baseColWidth="10" defaultColWidth="14.33203125" defaultRowHeight="15" customHeight="1"/>
  <cols>
    <col min="2" max="2" width="25.6640625" customWidth="1"/>
    <col min="3" max="6" width="12.6640625" customWidth="1"/>
    <col min="7" max="7" width="14.1640625" customWidth="1"/>
    <col min="8" max="8" width="11.33203125" customWidth="1"/>
    <col min="9" max="12" width="12.6640625" customWidth="1"/>
    <col min="13" max="42" width="11.6640625" customWidth="1"/>
  </cols>
  <sheetData>
    <row r="1" spans="1:39" ht="14.25" customHeight="1">
      <c r="B1" s="100" t="s">
        <v>162</v>
      </c>
      <c r="C1" s="99">
        <f t="shared" ref="C1:AF1" si="0">C7</f>
        <v>40</v>
      </c>
      <c r="D1" s="99">
        <f t="shared" si="0"/>
        <v>41</v>
      </c>
      <c r="E1" s="99">
        <f t="shared" si="0"/>
        <v>42</v>
      </c>
      <c r="F1" s="99">
        <f t="shared" si="0"/>
        <v>43</v>
      </c>
      <c r="G1" s="99">
        <f t="shared" si="0"/>
        <v>44</v>
      </c>
      <c r="H1" s="99">
        <f t="shared" si="0"/>
        <v>45</v>
      </c>
      <c r="I1" s="99">
        <f t="shared" si="0"/>
        <v>46</v>
      </c>
      <c r="J1" s="99">
        <f t="shared" si="0"/>
        <v>47</v>
      </c>
      <c r="K1" s="99">
        <f t="shared" si="0"/>
        <v>48</v>
      </c>
      <c r="L1" s="99">
        <f t="shared" si="0"/>
        <v>49</v>
      </c>
      <c r="M1" s="99">
        <f t="shared" si="0"/>
        <v>50</v>
      </c>
      <c r="N1" s="99">
        <f t="shared" si="0"/>
        <v>51</v>
      </c>
      <c r="O1" s="99">
        <f t="shared" si="0"/>
        <v>52</v>
      </c>
      <c r="P1" s="99">
        <f t="shared" si="0"/>
        <v>53</v>
      </c>
      <c r="Q1" s="99">
        <f t="shared" si="0"/>
        <v>54</v>
      </c>
      <c r="R1" s="99">
        <f t="shared" si="0"/>
        <v>55</v>
      </c>
      <c r="S1" s="99">
        <f t="shared" si="0"/>
        <v>56</v>
      </c>
      <c r="T1" s="99">
        <f t="shared" si="0"/>
        <v>57</v>
      </c>
      <c r="U1" s="99">
        <f t="shared" si="0"/>
        <v>58</v>
      </c>
      <c r="V1" s="99">
        <f t="shared" si="0"/>
        <v>59</v>
      </c>
      <c r="W1" s="99">
        <f t="shared" si="0"/>
        <v>60</v>
      </c>
      <c r="X1" s="99">
        <f t="shared" si="0"/>
        <v>61</v>
      </c>
      <c r="Y1" s="99">
        <f t="shared" si="0"/>
        <v>62</v>
      </c>
      <c r="Z1" s="99">
        <f t="shared" si="0"/>
        <v>63</v>
      </c>
      <c r="AA1" s="99">
        <f t="shared" si="0"/>
        <v>64</v>
      </c>
      <c r="AB1" s="99">
        <f t="shared" si="0"/>
        <v>65</v>
      </c>
      <c r="AC1" s="99">
        <f t="shared" si="0"/>
        <v>66</v>
      </c>
      <c r="AD1" s="99">
        <f t="shared" si="0"/>
        <v>67</v>
      </c>
      <c r="AE1" s="99">
        <f t="shared" si="0"/>
        <v>68</v>
      </c>
      <c r="AF1" s="99">
        <f t="shared" si="0"/>
        <v>69</v>
      </c>
    </row>
    <row r="2" spans="1:39" ht="14.25" customHeight="1">
      <c r="B2" s="4" t="s">
        <v>14</v>
      </c>
      <c r="C2" s="13">
        <f>NPV(Assms!$C$40,$C12:$AF12)</f>
        <v>1501.6382784854102</v>
      </c>
      <c r="D2" s="13">
        <f>NPV(Assms!$C$40,$C20:$AF20)</f>
        <v>1587.7101798991998</v>
      </c>
      <c r="E2" s="13">
        <f>NPV(Assms!$C$40,$C28:$AF28)</f>
        <v>1677.6122567395992</v>
      </c>
      <c r="F2" s="13">
        <f>NPV(Assms!$C$40,$C36:$AF36)</f>
        <v>1768.9647748590958</v>
      </c>
      <c r="G2" s="13">
        <f>NPV(Assms!$C$40,$C44:$AF44)</f>
        <v>1862.7623143674302</v>
      </c>
      <c r="H2" s="13">
        <f>NPV(Assms!$C$40,$C52:$AF52)</f>
        <v>1943.1865018175135</v>
      </c>
      <c r="I2" s="13">
        <f>NPV(Assms!$C$40,$C60:$AF60)</f>
        <v>2026.6050150275817</v>
      </c>
      <c r="J2" s="13">
        <f>NPV(Assms!$C$40,$C68:$AF68)</f>
        <v>2109.9028876230109</v>
      </c>
      <c r="K2" s="13">
        <f>NPV(Assms!$C$40,$C76:$AF76)</f>
        <v>2191.0820766911334</v>
      </c>
      <c r="L2" s="13">
        <f>NPV(Assms!$C$40,$C84:$AF84)</f>
        <v>2269.3367798120466</v>
      </c>
      <c r="M2" s="13">
        <f>NPV(Assms!$C$40,$C92:$AF92)</f>
        <v>2343.804838864301</v>
      </c>
      <c r="N2" s="13">
        <f>NPV(Assms!$C$40,$C100:$AF100)</f>
        <v>2413.5634446259187</v>
      </c>
      <c r="O2" s="13">
        <f>NPV(Assms!$C$40,$C108:$AF108)</f>
        <v>2477.6244767527041</v>
      </c>
      <c r="P2" s="13">
        <f>NPV(Assms!$C$40,$C116:$AF116)</f>
        <v>2519.921288494284</v>
      </c>
      <c r="Q2" s="13">
        <f>NPV(Assms!$C$40,$C124:$AF124)</f>
        <v>2550.1320439632646</v>
      </c>
      <c r="R2" s="13">
        <f>NPV(Assms!$C$40,$C132:$AF132)</f>
        <v>2562.8785367921178</v>
      </c>
      <c r="S2" s="13">
        <f>NPV(Assms!$C$40,$C140:$AF140)</f>
        <v>2553.1488159551873</v>
      </c>
      <c r="T2" s="13">
        <f>NPV(Assms!$C$40,$C148:$AF148)</f>
        <v>2516.3177339957033</v>
      </c>
      <c r="U2" s="13">
        <f>NPV(Assms!$C$40,$C156:$AF156)</f>
        <v>2451.9447420526194</v>
      </c>
      <c r="V2" s="13">
        <f>NPV(Assms!$C$40,$C164:$AF164)</f>
        <v>2360.3027294328772</v>
      </c>
      <c r="W2" s="13">
        <f>NPV(Assms!$C$40,$C172:$AF172)</f>
        <v>2241.6768377025714</v>
      </c>
      <c r="X2" s="13">
        <f>NPV(Assms!$C$40,$C180:$AF180)</f>
        <v>2035.1307163369463</v>
      </c>
      <c r="Y2" s="13">
        <f>NPV(Assms!$C$40,$C188:$AF188)</f>
        <v>1777.9742625939218</v>
      </c>
      <c r="Z2" s="13">
        <f>NPV(Assms!$C$40,$C196:$AF196)</f>
        <v>1456.603263603919</v>
      </c>
      <c r="AA2" s="13">
        <f>NPV(Assms!$C$40,$C204:$AF204)</f>
        <v>1060.8196628526507</v>
      </c>
      <c r="AB2" s="13">
        <f>NPV(Assms!$C$40,$C212:$AF212)</f>
        <v>578.69158878504675</v>
      </c>
      <c r="AC2" s="13">
        <f>NPV(Assms!$C$40,$C220:$AF220)</f>
        <v>0</v>
      </c>
      <c r="AD2" s="13">
        <f>NPV(Assms!$C$40,$C228:$AF228)</f>
        <v>0</v>
      </c>
      <c r="AE2" s="13">
        <f>NPV(Assms!$C$40,$C236:$AF236)</f>
        <v>0</v>
      </c>
      <c r="AF2" s="13">
        <f>NPV(Assms!$C$40,$C244:$AF244)</f>
        <v>0</v>
      </c>
    </row>
    <row r="3" spans="1:39" ht="14.25" customHeight="1">
      <c r="B3" s="101" t="s">
        <v>17</v>
      </c>
      <c r="C3" s="32">
        <f>NPV(Assms!$C$40,$D10:$AF10)+$C10</f>
        <v>12.593008904936667</v>
      </c>
      <c r="D3" s="32">
        <f>NPV(Assms!$C$40,$D18:$AF18)+$C18</f>
        <v>12.406920267353964</v>
      </c>
      <c r="E3" s="32">
        <f>NPV(Assms!$C$40,$D26:$AF26)+$C26</f>
        <v>12.208041623059323</v>
      </c>
      <c r="F3" s="32">
        <f>NPV(Assms!$C$40,$D34:$AF34)+$C34</f>
        <v>11.995789418764154</v>
      </c>
      <c r="G3" s="32">
        <f>NPV(Assms!$C$40,$D42:$AF42)+$C42</f>
        <v>11.769096021460218</v>
      </c>
      <c r="H3" s="32">
        <f>NPV(Assms!$C$40,$D50:$AF50)+$C50</f>
        <v>11.52682304574037</v>
      </c>
      <c r="I3" s="32">
        <f>NPV(Assms!$C$40,$D58:$AF58)+$C58</f>
        <v>11.267706328541996</v>
      </c>
      <c r="J3" s="32">
        <f>NPV(Assms!$C$40,$D66:$AF66)+$C66</f>
        <v>10.990798127598463</v>
      </c>
      <c r="K3" s="32">
        <f>NPV(Assms!$C$40,$D74:$AF74)+$C74</f>
        <v>10.694966731559555</v>
      </c>
      <c r="L3" s="32">
        <f>NPV(Assms!$C$40,$D82:$AF82)+$C82</f>
        <v>10.378892069386007</v>
      </c>
      <c r="M3" s="32">
        <f>NPV(Assms!$C$40,$D90:$AF90)+$C90</f>
        <v>10.041153033201503</v>
      </c>
      <c r="N3" s="32">
        <f>NPV(Assms!$C$40,$D98:$AF98)+$C98</f>
        <v>9.6802194057258681</v>
      </c>
      <c r="O3" s="32">
        <f>NPV(Assms!$C$40,$D106:$AF106)+$C106</f>
        <v>9.2944431131801508</v>
      </c>
      <c r="P3" s="32">
        <f>NPV(Assms!$C$40,$D114:$AF114)+$C114</f>
        <v>8.8820087439492745</v>
      </c>
      <c r="Q3" s="32">
        <f>NPV(Assms!$C$40,$D122:$AF122)+$C122</f>
        <v>8.4411184524347007</v>
      </c>
      <c r="R3" s="32">
        <f>NPV(Assms!$C$40,$D130:$AF130)+$C130</f>
        <v>7.9698869321679737</v>
      </c>
      <c r="S3" s="32">
        <f>NPV(Assms!$C$40,$D138:$AF138)+$C138</f>
        <v>7.4662121039911922</v>
      </c>
      <c r="T3" s="32">
        <f>NPV(Assms!$C$40,$D146:$AF146)+$C146</f>
        <v>6.9277629822287041</v>
      </c>
      <c r="U3" s="32">
        <f>NPV(Assms!$C$40,$D154:$AF154)+$C154</f>
        <v>6.3518244349611024</v>
      </c>
      <c r="V3" s="32">
        <f>NPV(Assms!$C$40,$D162:$AF162)+$C162</f>
        <v>5.7354596848434252</v>
      </c>
      <c r="W3" s="32">
        <f>NPV(Assms!$C$40,$D170:$AF170)+$C170</f>
        <v>5.0755296589654355</v>
      </c>
      <c r="X3" s="32">
        <f>NPV(Assms!$C$40,$D178:$AF178)+$C178</f>
        <v>4.3688379215169206</v>
      </c>
      <c r="Y3" s="32">
        <f>NPV(Assms!$C$40,$D186:$AF186)+$C186</f>
        <v>3.6119382435220455</v>
      </c>
      <c r="Z3" s="32">
        <f>NPV(Assms!$C$40,$D194:$AF194)+$C194</f>
        <v>2.8010637091274346</v>
      </c>
      <c r="AA3" s="32">
        <f>NPV(Assms!$C$40,$D202:$AF202)+$C202</f>
        <v>1.9319719626168226</v>
      </c>
      <c r="AB3" s="32">
        <f>NPV(Assms!$C$40,$D210:$AF210)+$C210</f>
        <v>1</v>
      </c>
      <c r="AC3" s="32">
        <f>NPV(Assms!$C$40,$D218:$AF218)+$C218</f>
        <v>1</v>
      </c>
      <c r="AD3" s="32">
        <f>NPV(Assms!$C$40,$D226:$AF226)+$C226</f>
        <v>1</v>
      </c>
      <c r="AE3" s="32">
        <f>NPV(Assms!$C$40,$D234:$AF234)+$C234</f>
        <v>1</v>
      </c>
      <c r="AF3" s="32">
        <f>NPV(Assms!$C$40,$D242:$AF242)+$C242</f>
        <v>1</v>
      </c>
    </row>
    <row r="4" spans="1:39" ht="14.25" customHeight="1">
      <c r="B4" s="173" t="s">
        <v>234</v>
      </c>
      <c r="C4" s="13">
        <f t="shared" ref="C4:AF4" si="1">(C2/C3)</f>
        <v>119.24380343261278</v>
      </c>
      <c r="D4" s="13">
        <f t="shared" si="1"/>
        <v>127.96972541823325</v>
      </c>
      <c r="E4" s="13">
        <f t="shared" si="1"/>
        <v>137.4186219656082</v>
      </c>
      <c r="F4" s="13">
        <f t="shared" si="1"/>
        <v>147.46547418480279</v>
      </c>
      <c r="G4" s="13">
        <f t="shared" si="1"/>
        <v>158.27573425952158</v>
      </c>
      <c r="H4" s="13">
        <f t="shared" si="1"/>
        <v>168.57953784027248</v>
      </c>
      <c r="I4" s="13">
        <f t="shared" si="1"/>
        <v>179.85958774005584</v>
      </c>
      <c r="J4" s="13">
        <f t="shared" si="1"/>
        <v>191.96994277648821</v>
      </c>
      <c r="K4" s="13">
        <f t="shared" si="1"/>
        <v>204.87039667225096</v>
      </c>
      <c r="L4" s="13">
        <f t="shared" si="1"/>
        <v>218.64923198361151</v>
      </c>
      <c r="M4" s="13">
        <f t="shared" si="1"/>
        <v>233.41989023714805</v>
      </c>
      <c r="N4" s="13">
        <f t="shared" si="1"/>
        <v>249.3294153227861</v>
      </c>
      <c r="O4" s="13">
        <f t="shared" si="1"/>
        <v>266.57051386319904</v>
      </c>
      <c r="P4" s="13">
        <f t="shared" si="1"/>
        <v>283.71074169578361</v>
      </c>
      <c r="Q4" s="13">
        <f t="shared" si="1"/>
        <v>302.10831163348041</v>
      </c>
      <c r="R4" s="13">
        <f t="shared" si="1"/>
        <v>321.57025044456458</v>
      </c>
      <c r="S4" s="13">
        <f t="shared" si="1"/>
        <v>341.96039174809374</v>
      </c>
      <c r="T4" s="13">
        <f t="shared" si="1"/>
        <v>363.22226098823438</v>
      </c>
      <c r="U4" s="13">
        <f t="shared" si="1"/>
        <v>386.02212122817195</v>
      </c>
      <c r="V4" s="13">
        <f t="shared" si="1"/>
        <v>411.52808303582594</v>
      </c>
      <c r="W4" s="13">
        <f t="shared" si="1"/>
        <v>441.66362691682133</v>
      </c>
      <c r="X4" s="13">
        <f t="shared" si="1"/>
        <v>465.82884348117932</v>
      </c>
      <c r="Y4" s="13">
        <f t="shared" si="1"/>
        <v>492.24935276307417</v>
      </c>
      <c r="Z4" s="13">
        <f t="shared" si="1"/>
        <v>520.0178985067314</v>
      </c>
      <c r="AA4" s="13">
        <f t="shared" si="1"/>
        <v>549.08646884077393</v>
      </c>
      <c r="AB4" s="13">
        <f t="shared" si="1"/>
        <v>578.69158878504675</v>
      </c>
      <c r="AC4" s="13">
        <f t="shared" si="1"/>
        <v>0</v>
      </c>
      <c r="AD4" s="13">
        <f t="shared" si="1"/>
        <v>0</v>
      </c>
      <c r="AE4" s="13">
        <f t="shared" si="1"/>
        <v>0</v>
      </c>
      <c r="AF4" s="13">
        <f t="shared" si="1"/>
        <v>0</v>
      </c>
    </row>
    <row r="5" spans="1:39" ht="14.25" customHeight="1">
      <c r="B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L5" s="2"/>
      <c r="AM5" s="2"/>
    </row>
    <row r="6" spans="1:39" ht="15" customHeight="1">
      <c r="B6" s="2" t="s">
        <v>1</v>
      </c>
      <c r="C6" s="2">
        <v>1</v>
      </c>
      <c r="D6" s="2">
        <f t="shared" ref="D6:L6" si="2">C6+1</f>
        <v>2</v>
      </c>
      <c r="E6" s="2">
        <f t="shared" si="2"/>
        <v>3</v>
      </c>
      <c r="F6" s="2">
        <f t="shared" si="2"/>
        <v>4</v>
      </c>
      <c r="G6" s="2">
        <f t="shared" si="2"/>
        <v>5</v>
      </c>
      <c r="H6" s="2">
        <f t="shared" si="2"/>
        <v>6</v>
      </c>
      <c r="I6" s="2">
        <f t="shared" si="2"/>
        <v>7</v>
      </c>
      <c r="J6" s="2">
        <f t="shared" si="2"/>
        <v>8</v>
      </c>
      <c r="K6" s="2">
        <f t="shared" si="2"/>
        <v>9</v>
      </c>
      <c r="L6" s="2">
        <f t="shared" si="2"/>
        <v>10</v>
      </c>
      <c r="M6" s="2">
        <f t="shared" ref="M6:M7" si="3">L6+1</f>
        <v>11</v>
      </c>
      <c r="N6" s="2">
        <f t="shared" ref="N6:N7" si="4">M6+1</f>
        <v>12</v>
      </c>
      <c r="O6" s="2">
        <f t="shared" ref="O6:O7" si="5">N6+1</f>
        <v>13</v>
      </c>
      <c r="P6" s="2">
        <f t="shared" ref="P6:P7" si="6">O6+1</f>
        <v>14</v>
      </c>
      <c r="Q6" s="2">
        <f t="shared" ref="Q6:Q7" si="7">P6+1</f>
        <v>15</v>
      </c>
      <c r="R6" s="2">
        <f t="shared" ref="R6:R7" si="8">Q6+1</f>
        <v>16</v>
      </c>
      <c r="S6" s="2">
        <f t="shared" ref="S6:S7" si="9">R6+1</f>
        <v>17</v>
      </c>
      <c r="T6" s="2">
        <f t="shared" ref="T6:T7" si="10">S6+1</f>
        <v>18</v>
      </c>
      <c r="U6" s="2">
        <f t="shared" ref="U6:U7" si="11">T6+1</f>
        <v>19</v>
      </c>
      <c r="V6" s="2">
        <f t="shared" ref="V6:V7" si="12">U6+1</f>
        <v>20</v>
      </c>
      <c r="W6" s="2">
        <f t="shared" ref="W6:W7" si="13">V6+1</f>
        <v>21</v>
      </c>
      <c r="X6" s="2">
        <f t="shared" ref="X6:X7" si="14">W6+1</f>
        <v>22</v>
      </c>
      <c r="Y6" s="2">
        <f t="shared" ref="Y6:Y7" si="15">X6+1</f>
        <v>23</v>
      </c>
      <c r="Z6" s="2">
        <f t="shared" ref="Z6:Z7" si="16">Y6+1</f>
        <v>24</v>
      </c>
      <c r="AA6" s="2">
        <f t="shared" ref="AA6:AA7" si="17">Z6+1</f>
        <v>25</v>
      </c>
      <c r="AB6" s="2">
        <f t="shared" ref="AB6:AB7" si="18">AA6+1</f>
        <v>26</v>
      </c>
      <c r="AC6" s="2">
        <f t="shared" ref="AC6:AC7" si="19">AB6+1</f>
        <v>27</v>
      </c>
      <c r="AD6" s="2">
        <f t="shared" ref="AD6:AD7" si="20">AC6+1</f>
        <v>28</v>
      </c>
      <c r="AE6" s="2">
        <f t="shared" ref="AE6:AE7" si="21">AD6+1</f>
        <v>29</v>
      </c>
      <c r="AF6" s="2">
        <f t="shared" ref="AF6:AF7" si="22">AE6+1</f>
        <v>30</v>
      </c>
      <c r="AL6" s="2"/>
    </row>
    <row r="7" spans="1:39" ht="15" customHeight="1">
      <c r="B7" s="2" t="s">
        <v>48</v>
      </c>
      <c r="C7" s="10">
        <f>BasePricing!G32</f>
        <v>40</v>
      </c>
      <c r="D7" s="2">
        <f t="shared" ref="D7:L7" si="23">C7+1</f>
        <v>41</v>
      </c>
      <c r="E7" s="2">
        <f t="shared" si="23"/>
        <v>42</v>
      </c>
      <c r="F7" s="2">
        <f t="shared" si="23"/>
        <v>43</v>
      </c>
      <c r="G7" s="2">
        <f t="shared" si="23"/>
        <v>44</v>
      </c>
      <c r="H7" s="2">
        <f t="shared" si="23"/>
        <v>45</v>
      </c>
      <c r="I7" s="2">
        <f t="shared" si="23"/>
        <v>46</v>
      </c>
      <c r="J7" s="2">
        <f t="shared" si="23"/>
        <v>47</v>
      </c>
      <c r="K7" s="2">
        <f t="shared" si="23"/>
        <v>48</v>
      </c>
      <c r="L7" s="2">
        <f t="shared" si="23"/>
        <v>49</v>
      </c>
      <c r="M7" s="2">
        <f t="shared" si="3"/>
        <v>50</v>
      </c>
      <c r="N7" s="2">
        <f t="shared" si="4"/>
        <v>51</v>
      </c>
      <c r="O7" s="2">
        <f t="shared" si="5"/>
        <v>52</v>
      </c>
      <c r="P7" s="2">
        <f t="shared" si="6"/>
        <v>53</v>
      </c>
      <c r="Q7" s="2">
        <f t="shared" si="7"/>
        <v>54</v>
      </c>
      <c r="R7" s="2">
        <f t="shared" si="8"/>
        <v>55</v>
      </c>
      <c r="S7" s="2">
        <f t="shared" si="9"/>
        <v>56</v>
      </c>
      <c r="T7" s="2">
        <f t="shared" si="10"/>
        <v>57</v>
      </c>
      <c r="U7" s="2">
        <f t="shared" si="11"/>
        <v>58</v>
      </c>
      <c r="V7" s="2">
        <f t="shared" si="12"/>
        <v>59</v>
      </c>
      <c r="W7" s="2">
        <f t="shared" si="13"/>
        <v>60</v>
      </c>
      <c r="X7" s="2">
        <f t="shared" si="14"/>
        <v>61</v>
      </c>
      <c r="Y7" s="2">
        <f t="shared" si="15"/>
        <v>62</v>
      </c>
      <c r="Z7" s="2">
        <f t="shared" si="16"/>
        <v>63</v>
      </c>
      <c r="AA7" s="2">
        <f t="shared" si="17"/>
        <v>64</v>
      </c>
      <c r="AB7" s="2">
        <f t="shared" si="18"/>
        <v>65</v>
      </c>
      <c r="AC7" s="2">
        <f t="shared" si="19"/>
        <v>66</v>
      </c>
      <c r="AD7" s="2">
        <f t="shared" si="20"/>
        <v>67</v>
      </c>
      <c r="AE7" s="2">
        <f t="shared" si="21"/>
        <v>68</v>
      </c>
      <c r="AF7" s="2">
        <f t="shared" si="22"/>
        <v>69</v>
      </c>
    </row>
    <row r="8" spans="1:39" ht="15" customHeight="1">
      <c r="B8" s="2" t="s">
        <v>37</v>
      </c>
      <c r="C8" s="34">
        <f>BasePricing!G36</f>
        <v>1.9350000000000001E-4</v>
      </c>
      <c r="D8" s="34">
        <f>BasePricing!H36</f>
        <v>2.1599999999999999E-4</v>
      </c>
      <c r="E8" s="34">
        <f>BasePricing!I36</f>
        <v>2.655E-4</v>
      </c>
      <c r="F8" s="34">
        <f>BasePricing!J36</f>
        <v>3.0600000000000007E-4</v>
      </c>
      <c r="G8" s="34">
        <f>BasePricing!K36</f>
        <v>3.3750000000000002E-4</v>
      </c>
      <c r="H8" s="34">
        <f>BasePricing!L36</f>
        <v>3.5550000000000002E-4</v>
      </c>
      <c r="I8" s="34">
        <f>BasePricing!M36</f>
        <v>3.9600000000000003E-4</v>
      </c>
      <c r="J8" s="34">
        <f>BasePricing!N36</f>
        <v>4.4999999999999999E-4</v>
      </c>
      <c r="K8" s="34">
        <f>BasePricing!O36</f>
        <v>5.0849999999999995E-4</v>
      </c>
      <c r="L8" s="34">
        <f>BasePricing!P36</f>
        <v>5.7149999999999996E-4</v>
      </c>
      <c r="M8" s="34">
        <f>BasePricing!Q36</f>
        <v>6.3900000000000003E-4</v>
      </c>
      <c r="N8" s="34">
        <f>BasePricing!R36</f>
        <v>7.1100000000000004E-4</v>
      </c>
      <c r="O8" s="34">
        <f>BasePricing!S36</f>
        <v>7.8300000000000006E-4</v>
      </c>
      <c r="P8" s="34">
        <f>BasePricing!T36</f>
        <v>8.7299999999999997E-4</v>
      </c>
      <c r="Q8" s="34">
        <f>BasePricing!U36</f>
        <v>9.8999999999999999E-4</v>
      </c>
      <c r="R8" s="34">
        <f>BasePricing!V36</f>
        <v>1.1294999999999999E-3</v>
      </c>
      <c r="S8" s="34">
        <f>BasePricing!W36</f>
        <v>1.2869999999999999E-3</v>
      </c>
      <c r="T8" s="34">
        <f>BasePricing!X36</f>
        <v>1.4354999999999999E-3</v>
      </c>
      <c r="U8" s="34">
        <f>BasePricing!Y36</f>
        <v>1.5705000000000003E-3</v>
      </c>
      <c r="V8" s="34">
        <f>BasePricing!Z36</f>
        <v>1.6919999999999999E-3</v>
      </c>
      <c r="W8" s="34">
        <f>BasePricing!AA36</f>
        <v>1.8360000000000002E-3</v>
      </c>
      <c r="X8" s="34">
        <f>BasePricing!AB36</f>
        <v>2.0160000000000004E-3</v>
      </c>
      <c r="Y8" s="34">
        <f>BasePricing!AC36</f>
        <v>2.2455000000000001E-3</v>
      </c>
      <c r="Z8" s="34">
        <f>BasePricing!AD36</f>
        <v>2.5019999999999999E-3</v>
      </c>
      <c r="AA8" s="34">
        <f>BasePricing!AE36</f>
        <v>2.7899999999999999E-3</v>
      </c>
      <c r="AB8" s="34">
        <f>BasePricing!AF36</f>
        <v>3.0960000000000002E-3</v>
      </c>
      <c r="AC8" s="34">
        <f>BasePricing!AG36</f>
        <v>3.4290000000000002E-3</v>
      </c>
      <c r="AD8" s="34">
        <f>BasePricing!AH36</f>
        <v>3.7890000000000003E-3</v>
      </c>
      <c r="AE8" s="34">
        <f>BasePricing!AI36</f>
        <v>4.1850000000000004E-3</v>
      </c>
      <c r="AF8" s="34">
        <f>BasePricing!AJ36</f>
        <v>4.6350000000000011E-3</v>
      </c>
    </row>
    <row r="9" spans="1:39" ht="15" customHeight="1">
      <c r="B9" s="14" t="s">
        <v>159</v>
      </c>
      <c r="C9" s="97">
        <f>BasePricing!G35</f>
        <v>100000</v>
      </c>
      <c r="D9" s="97">
        <f>BasePricing!H35</f>
        <v>100000</v>
      </c>
      <c r="E9" s="97">
        <f>BasePricing!I35</f>
        <v>100000</v>
      </c>
      <c r="F9" s="97">
        <f>BasePricing!J35</f>
        <v>100000</v>
      </c>
      <c r="G9" s="97">
        <f>BasePricing!K35</f>
        <v>150000</v>
      </c>
      <c r="H9" s="97">
        <f>BasePricing!L35</f>
        <v>150000</v>
      </c>
      <c r="I9" s="97">
        <f>BasePricing!M35</f>
        <v>150000</v>
      </c>
      <c r="J9" s="97">
        <f>BasePricing!N35</f>
        <v>150000</v>
      </c>
      <c r="K9" s="97">
        <f>BasePricing!O35</f>
        <v>150000</v>
      </c>
      <c r="L9" s="97">
        <f>BasePricing!P35</f>
        <v>150000</v>
      </c>
      <c r="M9" s="97">
        <f>BasePricing!Q35</f>
        <v>150000</v>
      </c>
      <c r="N9" s="97">
        <f>BasePricing!R35</f>
        <v>150000</v>
      </c>
      <c r="O9" s="97">
        <f>BasePricing!S35</f>
        <v>170000</v>
      </c>
      <c r="P9" s="97">
        <f>BasePricing!T35</f>
        <v>170000</v>
      </c>
      <c r="Q9" s="97">
        <f>BasePricing!U35</f>
        <v>170000</v>
      </c>
      <c r="R9" s="97">
        <f>BasePricing!V35</f>
        <v>170000</v>
      </c>
      <c r="S9" s="97">
        <f>BasePricing!W35</f>
        <v>170000</v>
      </c>
      <c r="T9" s="97">
        <f>BasePricing!X35</f>
        <v>170000</v>
      </c>
      <c r="U9" s="97">
        <f>BasePricing!Y35</f>
        <v>170000</v>
      </c>
      <c r="V9" s="97">
        <f>BasePricing!Z35</f>
        <v>170000</v>
      </c>
      <c r="W9" s="97">
        <f>BasePricing!AA35</f>
        <v>200000</v>
      </c>
      <c r="X9" s="97">
        <f>BasePricing!AB35</f>
        <v>200000</v>
      </c>
      <c r="Y9" s="97">
        <f>BasePricing!AC35</f>
        <v>200000</v>
      </c>
      <c r="Z9" s="97">
        <f>BasePricing!AD35</f>
        <v>200000</v>
      </c>
      <c r="AA9" s="97">
        <f>BasePricing!AE35</f>
        <v>200000</v>
      </c>
      <c r="AB9" s="97">
        <f>BasePricing!AF35</f>
        <v>200000</v>
      </c>
      <c r="AC9" s="97">
        <f>BasePricing!AG35</f>
        <v>0</v>
      </c>
      <c r="AD9" s="97">
        <f>BasePricing!AH35</f>
        <v>0</v>
      </c>
      <c r="AE9" s="97">
        <f>BasePricing!AI35</f>
        <v>0</v>
      </c>
      <c r="AF9" s="97">
        <f>BasePricing!AJ35</f>
        <v>0</v>
      </c>
    </row>
    <row r="10" spans="1:39" ht="15" customHeight="1">
      <c r="B10" s="20" t="s">
        <v>93</v>
      </c>
      <c r="C10" s="12">
        <v>1</v>
      </c>
      <c r="D10" s="23">
        <f t="shared" ref="D10:AF10" si="24">IF(D9&gt;0,C10*(1-C8),0)</f>
        <v>0.99980650000000004</v>
      </c>
      <c r="E10" s="23">
        <f t="shared" si="24"/>
        <v>0.99959054179600004</v>
      </c>
      <c r="F10" s="23">
        <f t="shared" si="24"/>
        <v>0.9993251505071532</v>
      </c>
      <c r="G10" s="23">
        <f t="shared" si="24"/>
        <v>0.99901935701109801</v>
      </c>
      <c r="H10" s="23">
        <f t="shared" si="24"/>
        <v>0.99868218797810682</v>
      </c>
      <c r="I10" s="23">
        <f t="shared" si="24"/>
        <v>0.9983271564602807</v>
      </c>
      <c r="J10" s="23">
        <f t="shared" si="24"/>
        <v>0.99793181890632243</v>
      </c>
      <c r="K10" s="23">
        <f t="shared" si="24"/>
        <v>0.99748274958781469</v>
      </c>
      <c r="L10" s="23">
        <f t="shared" si="24"/>
        <v>0.9969755296096493</v>
      </c>
      <c r="M10" s="23">
        <f t="shared" si="24"/>
        <v>0.9964057580944774</v>
      </c>
      <c r="N10" s="23">
        <f t="shared" si="24"/>
        <v>0.99576905481505507</v>
      </c>
      <c r="O10" s="23">
        <f t="shared" si="24"/>
        <v>0.99506106301708153</v>
      </c>
      <c r="P10" s="23">
        <f t="shared" si="24"/>
        <v>0.99428193020473921</v>
      </c>
      <c r="Q10" s="23">
        <f t="shared" si="24"/>
        <v>0.9934139220796705</v>
      </c>
      <c r="R10" s="23">
        <f t="shared" si="24"/>
        <v>0.99243044229681154</v>
      </c>
      <c r="S10" s="23">
        <f t="shared" si="24"/>
        <v>0.99130949211223729</v>
      </c>
      <c r="T10" s="23">
        <f t="shared" si="24"/>
        <v>0.99003367679588883</v>
      </c>
      <c r="U10" s="23">
        <f t="shared" si="24"/>
        <v>0.98861248345284825</v>
      </c>
      <c r="V10" s="23">
        <f t="shared" si="24"/>
        <v>0.98705986754758557</v>
      </c>
      <c r="W10" s="23">
        <f t="shared" si="24"/>
        <v>0.98538976225169506</v>
      </c>
      <c r="X10" s="23">
        <f t="shared" si="24"/>
        <v>0.98358058664820103</v>
      </c>
      <c r="Y10" s="23">
        <f t="shared" si="24"/>
        <v>0.98159768818551829</v>
      </c>
      <c r="Z10" s="23">
        <f t="shared" si="24"/>
        <v>0.97939351057669766</v>
      </c>
      <c r="AA10" s="23">
        <f t="shared" si="24"/>
        <v>0.97694306801323472</v>
      </c>
      <c r="AB10" s="23">
        <f t="shared" si="24"/>
        <v>0.97421739685347786</v>
      </c>
      <c r="AC10" s="23">
        <f t="shared" si="24"/>
        <v>0</v>
      </c>
      <c r="AD10" s="23">
        <f t="shared" si="24"/>
        <v>0</v>
      </c>
      <c r="AE10" s="23">
        <f t="shared" si="24"/>
        <v>0</v>
      </c>
      <c r="AF10" s="23">
        <f t="shared" si="24"/>
        <v>0</v>
      </c>
    </row>
    <row r="11" spans="1:39" ht="15" customHeight="1">
      <c r="B11" s="20" t="s">
        <v>160</v>
      </c>
      <c r="C11" s="98">
        <f t="shared" ref="C11:AF11" si="25">C10*C9</f>
        <v>100000</v>
      </c>
      <c r="D11" s="98">
        <f t="shared" si="25"/>
        <v>99980.650000000009</v>
      </c>
      <c r="E11" s="98">
        <f t="shared" si="25"/>
        <v>99959.054179600003</v>
      </c>
      <c r="F11" s="98">
        <f t="shared" si="25"/>
        <v>99932.515050715316</v>
      </c>
      <c r="G11" s="98">
        <f t="shared" si="25"/>
        <v>149852.9035516647</v>
      </c>
      <c r="H11" s="98">
        <f t="shared" si="25"/>
        <v>149802.32819671603</v>
      </c>
      <c r="I11" s="98">
        <f t="shared" si="25"/>
        <v>149749.07346904211</v>
      </c>
      <c r="J11" s="98">
        <f t="shared" si="25"/>
        <v>149689.77283594836</v>
      </c>
      <c r="K11" s="98">
        <f t="shared" si="25"/>
        <v>149622.41243817221</v>
      </c>
      <c r="L11" s="98">
        <f t="shared" si="25"/>
        <v>149546.32944144739</v>
      </c>
      <c r="M11" s="98">
        <f t="shared" si="25"/>
        <v>149460.8637141716</v>
      </c>
      <c r="N11" s="98">
        <f t="shared" si="25"/>
        <v>149365.35822225825</v>
      </c>
      <c r="O11" s="98">
        <f t="shared" si="25"/>
        <v>169160.38071290386</v>
      </c>
      <c r="P11" s="98">
        <f t="shared" si="25"/>
        <v>169027.92813480567</v>
      </c>
      <c r="Q11" s="98">
        <f t="shared" si="25"/>
        <v>168880.36675354399</v>
      </c>
      <c r="R11" s="98">
        <f t="shared" si="25"/>
        <v>168713.17519045796</v>
      </c>
      <c r="S11" s="98">
        <f t="shared" si="25"/>
        <v>168522.61365908035</v>
      </c>
      <c r="T11" s="98">
        <f t="shared" si="25"/>
        <v>168305.7250553011</v>
      </c>
      <c r="U11" s="98">
        <f t="shared" si="25"/>
        <v>168064.1221869842</v>
      </c>
      <c r="V11" s="98">
        <f t="shared" si="25"/>
        <v>167800.17748308956</v>
      </c>
      <c r="W11" s="98">
        <f t="shared" si="25"/>
        <v>197077.95245033901</v>
      </c>
      <c r="X11" s="98">
        <f t="shared" si="25"/>
        <v>196716.1173296402</v>
      </c>
      <c r="Y11" s="98">
        <f t="shared" si="25"/>
        <v>196319.53763710367</v>
      </c>
      <c r="Z11" s="98">
        <f t="shared" si="25"/>
        <v>195878.70211533952</v>
      </c>
      <c r="AA11" s="98">
        <f t="shared" si="25"/>
        <v>195388.61360264695</v>
      </c>
      <c r="AB11" s="98">
        <f t="shared" si="25"/>
        <v>194843.47937069557</v>
      </c>
      <c r="AC11" s="98">
        <f t="shared" si="25"/>
        <v>0</v>
      </c>
      <c r="AD11" s="98">
        <f t="shared" si="25"/>
        <v>0</v>
      </c>
      <c r="AE11" s="98">
        <f t="shared" si="25"/>
        <v>0</v>
      </c>
      <c r="AF11" s="98">
        <f t="shared" si="25"/>
        <v>0</v>
      </c>
    </row>
    <row r="12" spans="1:39" ht="15" customHeight="1">
      <c r="A12" s="89">
        <f>NPV(Assms!$C$40,ReplacePricing!C12:AF12)</f>
        <v>1501.6382784854102</v>
      </c>
      <c r="B12" s="2" t="s">
        <v>161</v>
      </c>
      <c r="C12" s="13">
        <f t="shared" ref="C12:AF12" si="26">C8*C11</f>
        <v>19.350000000000001</v>
      </c>
      <c r="D12" s="13">
        <f t="shared" si="26"/>
        <v>21.595820400000001</v>
      </c>
      <c r="E12" s="13">
        <f t="shared" si="26"/>
        <v>26.539128884683802</v>
      </c>
      <c r="F12" s="13">
        <f t="shared" si="26"/>
        <v>30.579349605518892</v>
      </c>
      <c r="G12" s="13">
        <f t="shared" si="26"/>
        <v>50.575354948686837</v>
      </c>
      <c r="H12" s="13">
        <f t="shared" si="26"/>
        <v>53.25472767393255</v>
      </c>
      <c r="I12" s="13">
        <f t="shared" si="26"/>
        <v>59.300633093740679</v>
      </c>
      <c r="J12" s="13">
        <f t="shared" si="26"/>
        <v>67.360397776176754</v>
      </c>
      <c r="K12" s="13">
        <f t="shared" si="26"/>
        <v>76.082996724810556</v>
      </c>
      <c r="L12" s="13">
        <f t="shared" si="26"/>
        <v>85.465727275787174</v>
      </c>
      <c r="M12" s="13">
        <f t="shared" si="26"/>
        <v>95.505491913355655</v>
      </c>
      <c r="N12" s="13">
        <f t="shared" si="26"/>
        <v>106.19876969602562</v>
      </c>
      <c r="O12" s="13">
        <f t="shared" si="26"/>
        <v>132.45257809820373</v>
      </c>
      <c r="P12" s="13">
        <f t="shared" si="26"/>
        <v>147.56138126168534</v>
      </c>
      <c r="Q12" s="13">
        <f t="shared" si="26"/>
        <v>167.19156308600856</v>
      </c>
      <c r="R12" s="13">
        <f t="shared" si="26"/>
        <v>190.56153137762223</v>
      </c>
      <c r="S12" s="13">
        <f t="shared" si="26"/>
        <v>216.8886037792364</v>
      </c>
      <c r="T12" s="13">
        <f t="shared" si="26"/>
        <v>241.60286831688472</v>
      </c>
      <c r="U12" s="13">
        <f t="shared" si="26"/>
        <v>263.94470389465874</v>
      </c>
      <c r="V12" s="13">
        <f t="shared" si="26"/>
        <v>283.91790030138753</v>
      </c>
      <c r="W12" s="13">
        <f t="shared" si="26"/>
        <v>361.83512069882244</v>
      </c>
      <c r="X12" s="13">
        <f t="shared" si="26"/>
        <v>396.57969253655472</v>
      </c>
      <c r="Y12" s="13">
        <f t="shared" si="26"/>
        <v>440.83552176411632</v>
      </c>
      <c r="Z12" s="13">
        <f t="shared" si="26"/>
        <v>490.08851269257946</v>
      </c>
      <c r="AA12" s="13">
        <f t="shared" si="26"/>
        <v>545.134231951385</v>
      </c>
      <c r="AB12" s="13">
        <f t="shared" si="26"/>
        <v>603.23541213167357</v>
      </c>
      <c r="AC12" s="13">
        <f t="shared" si="26"/>
        <v>0</v>
      </c>
      <c r="AD12" s="13">
        <f t="shared" si="26"/>
        <v>0</v>
      </c>
      <c r="AE12" s="13">
        <f t="shared" si="26"/>
        <v>0</v>
      </c>
      <c r="AF12" s="13">
        <f t="shared" si="26"/>
        <v>0</v>
      </c>
    </row>
    <row r="13" spans="1:39" ht="15" customHeight="1">
      <c r="B13" s="102"/>
      <c r="C13" s="102"/>
      <c r="D13" s="102"/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  <c r="AA13" s="102"/>
      <c r="AB13" s="102"/>
      <c r="AC13" s="102"/>
      <c r="AD13" s="102"/>
      <c r="AE13" s="102"/>
      <c r="AF13" s="102"/>
    </row>
    <row r="14" spans="1:39" ht="15" customHeight="1">
      <c r="B14" s="2" t="s">
        <v>1</v>
      </c>
      <c r="C14" s="2">
        <v>1</v>
      </c>
      <c r="D14" s="2">
        <f t="shared" ref="D14:D15" si="27">C14+1</f>
        <v>2</v>
      </c>
      <c r="E14" s="2">
        <f t="shared" ref="E14:E15" si="28">D14+1</f>
        <v>3</v>
      </c>
      <c r="F14" s="2">
        <f t="shared" ref="F14:F15" si="29">E14+1</f>
        <v>4</v>
      </c>
      <c r="G14" s="2">
        <f t="shared" ref="G14:G15" si="30">F14+1</f>
        <v>5</v>
      </c>
      <c r="H14" s="2">
        <f t="shared" ref="H14:H15" si="31">G14+1</f>
        <v>6</v>
      </c>
      <c r="I14" s="2">
        <f t="shared" ref="I14:I15" si="32">H14+1</f>
        <v>7</v>
      </c>
      <c r="J14" s="2">
        <f t="shared" ref="J14:J15" si="33">I14+1</f>
        <v>8</v>
      </c>
      <c r="K14" s="2">
        <f t="shared" ref="K14:K15" si="34">J14+1</f>
        <v>9</v>
      </c>
      <c r="L14" s="2">
        <f t="shared" ref="L14:L15" si="35">K14+1</f>
        <v>10</v>
      </c>
      <c r="M14" s="2">
        <f t="shared" ref="M14:M15" si="36">L14+1</f>
        <v>11</v>
      </c>
      <c r="N14" s="2">
        <f t="shared" ref="N14:N15" si="37">M14+1</f>
        <v>12</v>
      </c>
      <c r="O14" s="2">
        <f t="shared" ref="O14:O15" si="38">N14+1</f>
        <v>13</v>
      </c>
      <c r="P14" s="2">
        <f t="shared" ref="P14:P15" si="39">O14+1</f>
        <v>14</v>
      </c>
      <c r="Q14" s="2">
        <f t="shared" ref="Q14:Q15" si="40">P14+1</f>
        <v>15</v>
      </c>
      <c r="R14" s="2">
        <f t="shared" ref="R14:R15" si="41">Q14+1</f>
        <v>16</v>
      </c>
      <c r="S14" s="2">
        <f t="shared" ref="S14:S15" si="42">R14+1</f>
        <v>17</v>
      </c>
      <c r="T14" s="2">
        <f t="shared" ref="T14:T15" si="43">S14+1</f>
        <v>18</v>
      </c>
      <c r="U14" s="2">
        <f t="shared" ref="U14:U15" si="44">T14+1</f>
        <v>19</v>
      </c>
      <c r="V14" s="2">
        <f t="shared" ref="V14:V15" si="45">U14+1</f>
        <v>20</v>
      </c>
      <c r="W14" s="2">
        <f t="shared" ref="W14:W15" si="46">V14+1</f>
        <v>21</v>
      </c>
      <c r="X14" s="2">
        <f t="shared" ref="X14:X15" si="47">W14+1</f>
        <v>22</v>
      </c>
      <c r="Y14" s="2">
        <f t="shared" ref="Y14:Y15" si="48">X14+1</f>
        <v>23</v>
      </c>
      <c r="Z14" s="2">
        <f t="shared" ref="Z14:Z15" si="49">Y14+1</f>
        <v>24</v>
      </c>
      <c r="AA14" s="2">
        <f t="shared" ref="AA14:AA15" si="50">Z14+1</f>
        <v>25</v>
      </c>
      <c r="AB14" s="2">
        <f t="shared" ref="AB14:AB15" si="51">AA14+1</f>
        <v>26</v>
      </c>
      <c r="AC14" s="2">
        <f t="shared" ref="AC14:AC15" si="52">AB14+1</f>
        <v>27</v>
      </c>
      <c r="AD14" s="2">
        <f t="shared" ref="AD14:AD15" si="53">AC14+1</f>
        <v>28</v>
      </c>
      <c r="AE14" s="2">
        <f t="shared" ref="AE14:AE15" si="54">AD14+1</f>
        <v>29</v>
      </c>
      <c r="AF14" s="2">
        <f t="shared" ref="AF14:AF15" si="55">AE14+1</f>
        <v>30</v>
      </c>
    </row>
    <row r="15" spans="1:39" ht="15" customHeight="1">
      <c r="B15" s="2" t="s">
        <v>48</v>
      </c>
      <c r="C15" s="10">
        <f>D7</f>
        <v>41</v>
      </c>
      <c r="D15" s="2">
        <f t="shared" si="27"/>
        <v>42</v>
      </c>
      <c r="E15" s="2">
        <f t="shared" si="28"/>
        <v>43</v>
      </c>
      <c r="F15" s="2">
        <f t="shared" si="29"/>
        <v>44</v>
      </c>
      <c r="G15" s="2">
        <f t="shared" si="30"/>
        <v>45</v>
      </c>
      <c r="H15" s="2">
        <f t="shared" si="31"/>
        <v>46</v>
      </c>
      <c r="I15" s="2">
        <f t="shared" si="32"/>
        <v>47</v>
      </c>
      <c r="J15" s="2">
        <f t="shared" si="33"/>
        <v>48</v>
      </c>
      <c r="K15" s="2">
        <f t="shared" si="34"/>
        <v>49</v>
      </c>
      <c r="L15" s="2">
        <f t="shared" si="35"/>
        <v>50</v>
      </c>
      <c r="M15" s="2">
        <f t="shared" si="36"/>
        <v>51</v>
      </c>
      <c r="N15" s="2">
        <f t="shared" si="37"/>
        <v>52</v>
      </c>
      <c r="O15" s="2">
        <f t="shared" si="38"/>
        <v>53</v>
      </c>
      <c r="P15" s="2">
        <f t="shared" si="39"/>
        <v>54</v>
      </c>
      <c r="Q15" s="2">
        <f t="shared" si="40"/>
        <v>55</v>
      </c>
      <c r="R15" s="2">
        <f t="shared" si="41"/>
        <v>56</v>
      </c>
      <c r="S15" s="2">
        <f t="shared" si="42"/>
        <v>57</v>
      </c>
      <c r="T15" s="2">
        <f t="shared" si="43"/>
        <v>58</v>
      </c>
      <c r="U15" s="2">
        <f t="shared" si="44"/>
        <v>59</v>
      </c>
      <c r="V15" s="2">
        <f t="shared" si="45"/>
        <v>60</v>
      </c>
      <c r="W15" s="2">
        <f t="shared" si="46"/>
        <v>61</v>
      </c>
      <c r="X15" s="2">
        <f t="shared" si="47"/>
        <v>62</v>
      </c>
      <c r="Y15" s="2">
        <f t="shared" si="48"/>
        <v>63</v>
      </c>
      <c r="Z15" s="2">
        <f t="shared" si="49"/>
        <v>64</v>
      </c>
      <c r="AA15" s="2">
        <f t="shared" si="50"/>
        <v>65</v>
      </c>
      <c r="AB15" s="2">
        <f t="shared" si="51"/>
        <v>66</v>
      </c>
      <c r="AC15" s="2">
        <f t="shared" si="52"/>
        <v>67</v>
      </c>
      <c r="AD15" s="2">
        <f t="shared" si="53"/>
        <v>68</v>
      </c>
      <c r="AE15" s="2">
        <f t="shared" si="54"/>
        <v>69</v>
      </c>
      <c r="AF15" s="2">
        <f t="shared" si="55"/>
        <v>70</v>
      </c>
    </row>
    <row r="16" spans="1:39" ht="15" customHeight="1">
      <c r="B16" s="2" t="s">
        <v>37</v>
      </c>
      <c r="C16" s="34">
        <f>BasePricing!H$36</f>
        <v>2.1599999999999999E-4</v>
      </c>
      <c r="D16" s="34">
        <f>BasePricing!I$36</f>
        <v>2.655E-4</v>
      </c>
      <c r="E16" s="34">
        <f>BasePricing!J$36</f>
        <v>3.0600000000000007E-4</v>
      </c>
      <c r="F16" s="34">
        <f>BasePricing!K$36</f>
        <v>3.3750000000000002E-4</v>
      </c>
      <c r="G16" s="34">
        <f>BasePricing!L$36</f>
        <v>3.5550000000000002E-4</v>
      </c>
      <c r="H16" s="34">
        <f>BasePricing!M$36</f>
        <v>3.9600000000000003E-4</v>
      </c>
      <c r="I16" s="34">
        <f>BasePricing!N$36</f>
        <v>4.4999999999999999E-4</v>
      </c>
      <c r="J16" s="34">
        <f>BasePricing!O$36</f>
        <v>5.0849999999999995E-4</v>
      </c>
      <c r="K16" s="34">
        <f>BasePricing!P$36</f>
        <v>5.7149999999999996E-4</v>
      </c>
      <c r="L16" s="34">
        <f>BasePricing!Q$36</f>
        <v>6.3900000000000003E-4</v>
      </c>
      <c r="M16" s="34">
        <f>BasePricing!R$36</f>
        <v>7.1100000000000004E-4</v>
      </c>
      <c r="N16" s="34">
        <f>BasePricing!S$36</f>
        <v>7.8300000000000006E-4</v>
      </c>
      <c r="O16" s="34">
        <f>BasePricing!T$36</f>
        <v>8.7299999999999997E-4</v>
      </c>
      <c r="P16" s="34">
        <f>BasePricing!U$36</f>
        <v>9.8999999999999999E-4</v>
      </c>
      <c r="Q16" s="34">
        <f>BasePricing!V$36</f>
        <v>1.1294999999999999E-3</v>
      </c>
      <c r="R16" s="34">
        <f>BasePricing!W$36</f>
        <v>1.2869999999999999E-3</v>
      </c>
      <c r="S16" s="34">
        <f>BasePricing!X$36</f>
        <v>1.4354999999999999E-3</v>
      </c>
      <c r="T16" s="34">
        <f>BasePricing!Y$36</f>
        <v>1.5705000000000003E-3</v>
      </c>
      <c r="U16" s="34">
        <f>BasePricing!Z$36</f>
        <v>1.6919999999999999E-3</v>
      </c>
      <c r="V16" s="34">
        <f>BasePricing!AA$36</f>
        <v>1.8360000000000002E-3</v>
      </c>
      <c r="W16" s="34">
        <f>BasePricing!AB$36</f>
        <v>2.0160000000000004E-3</v>
      </c>
      <c r="X16" s="34">
        <f>BasePricing!AC$36</f>
        <v>2.2455000000000001E-3</v>
      </c>
      <c r="Y16" s="34">
        <f>BasePricing!AD$36</f>
        <v>2.5019999999999999E-3</v>
      </c>
      <c r="Z16" s="34">
        <f>BasePricing!AE$36</f>
        <v>2.7899999999999999E-3</v>
      </c>
      <c r="AA16" s="34">
        <f>BasePricing!AF$36</f>
        <v>3.0960000000000002E-3</v>
      </c>
      <c r="AB16" s="34">
        <f>BasePricing!AG$36</f>
        <v>3.4290000000000002E-3</v>
      </c>
      <c r="AC16" s="34">
        <f>BasePricing!AH$36</f>
        <v>3.7890000000000003E-3</v>
      </c>
      <c r="AD16" s="34">
        <f>BasePricing!AI$36</f>
        <v>4.1850000000000004E-3</v>
      </c>
      <c r="AE16" s="34">
        <f>BasePricing!AJ$36</f>
        <v>4.6350000000000011E-3</v>
      </c>
      <c r="AF16" s="34">
        <f>BasePricing!AK$36</f>
        <v>5.1615000000000003E-3</v>
      </c>
    </row>
    <row r="17" spans="1:32" ht="15" customHeight="1">
      <c r="B17" s="14" t="s">
        <v>159</v>
      </c>
      <c r="C17" s="104">
        <f>D9</f>
        <v>100000</v>
      </c>
      <c r="D17" s="104">
        <f t="shared" ref="D17:AF17" si="56">E9</f>
        <v>100000</v>
      </c>
      <c r="E17" s="104">
        <f t="shared" si="56"/>
        <v>100000</v>
      </c>
      <c r="F17" s="104">
        <f t="shared" si="56"/>
        <v>150000</v>
      </c>
      <c r="G17" s="104">
        <f t="shared" si="56"/>
        <v>150000</v>
      </c>
      <c r="H17" s="104">
        <f t="shared" si="56"/>
        <v>150000</v>
      </c>
      <c r="I17" s="104">
        <f t="shared" si="56"/>
        <v>150000</v>
      </c>
      <c r="J17" s="104">
        <f t="shared" si="56"/>
        <v>150000</v>
      </c>
      <c r="K17" s="104">
        <f t="shared" si="56"/>
        <v>150000</v>
      </c>
      <c r="L17" s="104">
        <f t="shared" si="56"/>
        <v>150000</v>
      </c>
      <c r="M17" s="104">
        <f t="shared" si="56"/>
        <v>150000</v>
      </c>
      <c r="N17" s="104">
        <f t="shared" si="56"/>
        <v>170000</v>
      </c>
      <c r="O17" s="104">
        <f t="shared" si="56"/>
        <v>170000</v>
      </c>
      <c r="P17" s="104">
        <f t="shared" si="56"/>
        <v>170000</v>
      </c>
      <c r="Q17" s="104">
        <f t="shared" si="56"/>
        <v>170000</v>
      </c>
      <c r="R17" s="104">
        <f t="shared" si="56"/>
        <v>170000</v>
      </c>
      <c r="S17" s="104">
        <f t="shared" si="56"/>
        <v>170000</v>
      </c>
      <c r="T17" s="104">
        <f t="shared" si="56"/>
        <v>170000</v>
      </c>
      <c r="U17" s="104">
        <f t="shared" si="56"/>
        <v>170000</v>
      </c>
      <c r="V17" s="104">
        <f t="shared" si="56"/>
        <v>200000</v>
      </c>
      <c r="W17" s="104">
        <f t="shared" si="56"/>
        <v>200000</v>
      </c>
      <c r="X17" s="104">
        <f t="shared" si="56"/>
        <v>200000</v>
      </c>
      <c r="Y17" s="104">
        <f t="shared" si="56"/>
        <v>200000</v>
      </c>
      <c r="Z17" s="104">
        <f t="shared" si="56"/>
        <v>200000</v>
      </c>
      <c r="AA17" s="104">
        <f t="shared" si="56"/>
        <v>200000</v>
      </c>
      <c r="AB17" s="104">
        <f t="shared" si="56"/>
        <v>0</v>
      </c>
      <c r="AC17" s="104">
        <f t="shared" si="56"/>
        <v>0</v>
      </c>
      <c r="AD17" s="104">
        <f t="shared" si="56"/>
        <v>0</v>
      </c>
      <c r="AE17" s="104">
        <f t="shared" si="56"/>
        <v>0</v>
      </c>
      <c r="AF17" s="104">
        <f t="shared" si="56"/>
        <v>0</v>
      </c>
    </row>
    <row r="18" spans="1:32" ht="15" customHeight="1">
      <c r="B18" s="20" t="s">
        <v>93</v>
      </c>
      <c r="C18" s="12">
        <v>1</v>
      </c>
      <c r="D18" s="23">
        <f t="shared" ref="D18:AF18" si="57">IF(D17&gt;0,C18*(1-C16),0)</f>
        <v>0.99978400000000001</v>
      </c>
      <c r="E18" s="23">
        <f t="shared" si="57"/>
        <v>0.99951855734799999</v>
      </c>
      <c r="F18" s="23">
        <f t="shared" si="57"/>
        <v>0.99921270466945145</v>
      </c>
      <c r="G18" s="23">
        <f t="shared" si="57"/>
        <v>0.9988754703816255</v>
      </c>
      <c r="H18" s="23">
        <f t="shared" si="57"/>
        <v>0.99852037015190487</v>
      </c>
      <c r="I18" s="23">
        <f t="shared" si="57"/>
        <v>0.99812495608532481</v>
      </c>
      <c r="J18" s="23">
        <f t="shared" si="57"/>
        <v>0.99767579985508648</v>
      </c>
      <c r="K18" s="23">
        <f t="shared" si="57"/>
        <v>0.99716848171086014</v>
      </c>
      <c r="L18" s="23">
        <f t="shared" si="57"/>
        <v>0.99659859992356248</v>
      </c>
      <c r="M18" s="23">
        <f t="shared" si="57"/>
        <v>0.99596177341821135</v>
      </c>
      <c r="N18" s="23">
        <f t="shared" si="57"/>
        <v>0.99525364459731103</v>
      </c>
      <c r="O18" s="23">
        <f t="shared" si="57"/>
        <v>0.99447436099359132</v>
      </c>
      <c r="P18" s="23">
        <f t="shared" si="57"/>
        <v>0.99360618487644392</v>
      </c>
      <c r="Q18" s="23">
        <f t="shared" si="57"/>
        <v>0.99262251475341623</v>
      </c>
      <c r="R18" s="23">
        <f t="shared" si="57"/>
        <v>0.99150134762300224</v>
      </c>
      <c r="S18" s="23">
        <f t="shared" si="57"/>
        <v>0.99022528538861143</v>
      </c>
      <c r="T18" s="23">
        <f t="shared" si="57"/>
        <v>0.98880381699143605</v>
      </c>
      <c r="U18" s="23">
        <f t="shared" si="57"/>
        <v>0.98725090059685094</v>
      </c>
      <c r="V18" s="23">
        <f t="shared" si="57"/>
        <v>0.985580472073041</v>
      </c>
      <c r="W18" s="23">
        <f t="shared" si="57"/>
        <v>0.9837709463263149</v>
      </c>
      <c r="X18" s="23">
        <f t="shared" si="57"/>
        <v>0.98178766409852103</v>
      </c>
      <c r="Y18" s="23">
        <f t="shared" si="57"/>
        <v>0.9795830598987878</v>
      </c>
      <c r="Z18" s="23">
        <f t="shared" si="57"/>
        <v>0.97713214308292107</v>
      </c>
      <c r="AA18" s="23">
        <f t="shared" si="57"/>
        <v>0.97440594440371975</v>
      </c>
      <c r="AB18" s="23">
        <f t="shared" si="57"/>
        <v>0</v>
      </c>
      <c r="AC18" s="23">
        <f t="shared" si="57"/>
        <v>0</v>
      </c>
      <c r="AD18" s="23">
        <f t="shared" si="57"/>
        <v>0</v>
      </c>
      <c r="AE18" s="23">
        <f t="shared" si="57"/>
        <v>0</v>
      </c>
      <c r="AF18" s="23">
        <f t="shared" si="57"/>
        <v>0</v>
      </c>
    </row>
    <row r="19" spans="1:32" ht="15" customHeight="1">
      <c r="B19" s="20" t="s">
        <v>160</v>
      </c>
      <c r="C19" s="98">
        <f t="shared" ref="C19:AF19" si="58">C18*C17</f>
        <v>100000</v>
      </c>
      <c r="D19" s="98">
        <f t="shared" si="58"/>
        <v>99978.4</v>
      </c>
      <c r="E19" s="98">
        <f t="shared" si="58"/>
        <v>99951.855734800003</v>
      </c>
      <c r="F19" s="98">
        <f t="shared" si="58"/>
        <v>149881.90570041773</v>
      </c>
      <c r="G19" s="98">
        <f t="shared" si="58"/>
        <v>149831.32055724383</v>
      </c>
      <c r="H19" s="98">
        <f t="shared" si="58"/>
        <v>149778.05552278573</v>
      </c>
      <c r="I19" s="98">
        <f t="shared" si="58"/>
        <v>149718.74341279871</v>
      </c>
      <c r="J19" s="98">
        <f t="shared" si="58"/>
        <v>149651.36997826298</v>
      </c>
      <c r="K19" s="98">
        <f t="shared" si="58"/>
        <v>149575.27225662902</v>
      </c>
      <c r="L19" s="98">
        <f t="shared" si="58"/>
        <v>149489.78998853438</v>
      </c>
      <c r="M19" s="98">
        <f t="shared" si="58"/>
        <v>149394.26601273171</v>
      </c>
      <c r="N19" s="98">
        <f t="shared" si="58"/>
        <v>169193.11958154288</v>
      </c>
      <c r="O19" s="98">
        <f t="shared" si="58"/>
        <v>169060.64136891052</v>
      </c>
      <c r="P19" s="98">
        <f t="shared" si="58"/>
        <v>168913.05142899547</v>
      </c>
      <c r="Q19" s="98">
        <f t="shared" si="58"/>
        <v>168745.82750808075</v>
      </c>
      <c r="R19" s="98">
        <f t="shared" si="58"/>
        <v>168555.22909591038</v>
      </c>
      <c r="S19" s="98">
        <f t="shared" si="58"/>
        <v>168338.29851606395</v>
      </c>
      <c r="T19" s="98">
        <f t="shared" si="58"/>
        <v>168096.64888854412</v>
      </c>
      <c r="U19" s="98">
        <f t="shared" si="58"/>
        <v>167832.65310146465</v>
      </c>
      <c r="V19" s="98">
        <f t="shared" si="58"/>
        <v>197116.0944146082</v>
      </c>
      <c r="W19" s="98">
        <f t="shared" si="58"/>
        <v>196754.18926526298</v>
      </c>
      <c r="X19" s="98">
        <f t="shared" si="58"/>
        <v>196357.53281970421</v>
      </c>
      <c r="Y19" s="98">
        <f t="shared" si="58"/>
        <v>195916.61197975755</v>
      </c>
      <c r="Z19" s="98">
        <f t="shared" si="58"/>
        <v>195426.42861658422</v>
      </c>
      <c r="AA19" s="98">
        <f t="shared" si="58"/>
        <v>194881.18888074395</v>
      </c>
      <c r="AB19" s="98">
        <f t="shared" si="58"/>
        <v>0</v>
      </c>
      <c r="AC19" s="98">
        <f t="shared" si="58"/>
        <v>0</v>
      </c>
      <c r="AD19" s="98">
        <f t="shared" si="58"/>
        <v>0</v>
      </c>
      <c r="AE19" s="98">
        <f t="shared" si="58"/>
        <v>0</v>
      </c>
      <c r="AF19" s="98">
        <f t="shared" si="58"/>
        <v>0</v>
      </c>
    </row>
    <row r="20" spans="1:32" ht="15" customHeight="1">
      <c r="A20" s="89">
        <f>NPV(Assms!$C$40,ReplacePricing!C20:AF20)</f>
        <v>1587.7101798991998</v>
      </c>
      <c r="B20" s="2" t="s">
        <v>161</v>
      </c>
      <c r="C20" s="13">
        <f t="shared" ref="C20:AF20" si="59">C16*C19</f>
        <v>21.599999999999998</v>
      </c>
      <c r="D20" s="13">
        <f t="shared" si="59"/>
        <v>26.544265199999998</v>
      </c>
      <c r="E20" s="13">
        <f t="shared" si="59"/>
        <v>30.585267854848809</v>
      </c>
      <c r="F20" s="13">
        <f t="shared" si="59"/>
        <v>50.585143173890984</v>
      </c>
      <c r="G20" s="13">
        <f t="shared" si="59"/>
        <v>53.265034458100182</v>
      </c>
      <c r="H20" s="13">
        <f t="shared" si="59"/>
        <v>59.312109987023149</v>
      </c>
      <c r="I20" s="13">
        <f t="shared" si="59"/>
        <v>67.373434535759415</v>
      </c>
      <c r="J20" s="13">
        <f t="shared" si="59"/>
        <v>76.097721633946719</v>
      </c>
      <c r="K20" s="13">
        <f t="shared" si="59"/>
        <v>85.482268094663482</v>
      </c>
      <c r="L20" s="13">
        <f t="shared" si="59"/>
        <v>95.523975802673476</v>
      </c>
      <c r="M20" s="13">
        <f t="shared" si="59"/>
        <v>106.21932313505225</v>
      </c>
      <c r="N20" s="13">
        <f t="shared" si="59"/>
        <v>132.47821263234809</v>
      </c>
      <c r="O20" s="13">
        <f t="shared" si="59"/>
        <v>147.58993991505889</v>
      </c>
      <c r="P20" s="13">
        <f t="shared" si="59"/>
        <v>167.22392091470553</v>
      </c>
      <c r="Q20" s="13">
        <f t="shared" si="59"/>
        <v>190.59841217037717</v>
      </c>
      <c r="R20" s="13">
        <f t="shared" si="59"/>
        <v>216.93057984643664</v>
      </c>
      <c r="S20" s="13">
        <f t="shared" si="59"/>
        <v>241.6496275198098</v>
      </c>
      <c r="T20" s="13">
        <f t="shared" si="59"/>
        <v>263.99578707945858</v>
      </c>
      <c r="U20" s="13">
        <f t="shared" si="59"/>
        <v>283.97284904767815</v>
      </c>
      <c r="V20" s="13">
        <f t="shared" si="59"/>
        <v>361.90514934522071</v>
      </c>
      <c r="W20" s="13">
        <f t="shared" si="59"/>
        <v>396.65644555877026</v>
      </c>
      <c r="X20" s="13">
        <f t="shared" si="59"/>
        <v>440.9208399466458</v>
      </c>
      <c r="Y20" s="13">
        <f t="shared" si="59"/>
        <v>490.18336317335337</v>
      </c>
      <c r="Z20" s="13">
        <f t="shared" si="59"/>
        <v>545.23973584026999</v>
      </c>
      <c r="AA20" s="13">
        <f t="shared" si="59"/>
        <v>603.35216077478333</v>
      </c>
      <c r="AB20" s="13">
        <f t="shared" si="59"/>
        <v>0</v>
      </c>
      <c r="AC20" s="13">
        <f t="shared" si="59"/>
        <v>0</v>
      </c>
      <c r="AD20" s="13">
        <f t="shared" si="59"/>
        <v>0</v>
      </c>
      <c r="AE20" s="13">
        <f t="shared" si="59"/>
        <v>0</v>
      </c>
      <c r="AF20" s="13">
        <f t="shared" si="59"/>
        <v>0</v>
      </c>
    </row>
    <row r="21" spans="1:32" ht="15" customHeight="1">
      <c r="B21" s="102"/>
      <c r="C21" s="102"/>
      <c r="D21" s="102"/>
      <c r="E21" s="102"/>
      <c r="F21" s="102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</row>
    <row r="22" spans="1:32" ht="15" customHeight="1">
      <c r="B22" s="2" t="s">
        <v>1</v>
      </c>
      <c r="C22" s="2">
        <v>1</v>
      </c>
      <c r="D22" s="2">
        <f t="shared" ref="D22:D23" si="60">C22+1</f>
        <v>2</v>
      </c>
      <c r="E22" s="2">
        <f t="shared" ref="E22:E23" si="61">D22+1</f>
        <v>3</v>
      </c>
      <c r="F22" s="2">
        <f t="shared" ref="F22:F23" si="62">E22+1</f>
        <v>4</v>
      </c>
      <c r="G22" s="2">
        <f t="shared" ref="G22:G23" si="63">F22+1</f>
        <v>5</v>
      </c>
      <c r="H22" s="2">
        <f t="shared" ref="H22:H23" si="64">G22+1</f>
        <v>6</v>
      </c>
      <c r="I22" s="2">
        <f t="shared" ref="I22:I23" si="65">H22+1</f>
        <v>7</v>
      </c>
      <c r="J22" s="2">
        <f t="shared" ref="J22:J23" si="66">I22+1</f>
        <v>8</v>
      </c>
      <c r="K22" s="2">
        <f t="shared" ref="K22:K23" si="67">J22+1</f>
        <v>9</v>
      </c>
      <c r="L22" s="2">
        <f t="shared" ref="L22:L23" si="68">K22+1</f>
        <v>10</v>
      </c>
      <c r="M22" s="2">
        <f t="shared" ref="M22:M23" si="69">L22+1</f>
        <v>11</v>
      </c>
      <c r="N22" s="2">
        <f t="shared" ref="N22:N23" si="70">M22+1</f>
        <v>12</v>
      </c>
      <c r="O22" s="2">
        <f t="shared" ref="O22:O23" si="71">N22+1</f>
        <v>13</v>
      </c>
      <c r="P22" s="2">
        <f t="shared" ref="P22:P23" si="72">O22+1</f>
        <v>14</v>
      </c>
      <c r="Q22" s="2">
        <f t="shared" ref="Q22:Q23" si="73">P22+1</f>
        <v>15</v>
      </c>
      <c r="R22" s="2">
        <f t="shared" ref="R22:R23" si="74">Q22+1</f>
        <v>16</v>
      </c>
      <c r="S22" s="2">
        <f t="shared" ref="S22:S23" si="75">R22+1</f>
        <v>17</v>
      </c>
      <c r="T22" s="2">
        <f t="shared" ref="T22:T23" si="76">S22+1</f>
        <v>18</v>
      </c>
      <c r="U22" s="2">
        <f t="shared" ref="U22:U23" si="77">T22+1</f>
        <v>19</v>
      </c>
      <c r="V22" s="2">
        <f t="shared" ref="V22:V23" si="78">U22+1</f>
        <v>20</v>
      </c>
      <c r="W22" s="2">
        <f t="shared" ref="W22:W23" si="79">V22+1</f>
        <v>21</v>
      </c>
      <c r="X22" s="2">
        <f t="shared" ref="X22:X23" si="80">W22+1</f>
        <v>22</v>
      </c>
      <c r="Y22" s="2">
        <f t="shared" ref="Y22:Y23" si="81">X22+1</f>
        <v>23</v>
      </c>
      <c r="Z22" s="2">
        <f t="shared" ref="Z22:Z23" si="82">Y22+1</f>
        <v>24</v>
      </c>
      <c r="AA22" s="2">
        <f t="shared" ref="AA22:AA23" si="83">Z22+1</f>
        <v>25</v>
      </c>
      <c r="AB22" s="2">
        <f t="shared" ref="AB22:AB23" si="84">AA22+1</f>
        <v>26</v>
      </c>
      <c r="AC22" s="2">
        <f t="shared" ref="AC22:AC23" si="85">AB22+1</f>
        <v>27</v>
      </c>
      <c r="AD22" s="2">
        <f t="shared" ref="AD22:AD23" si="86">AC22+1</f>
        <v>28</v>
      </c>
      <c r="AE22" s="2">
        <f t="shared" ref="AE22:AE23" si="87">AD22+1</f>
        <v>29</v>
      </c>
      <c r="AF22" s="2">
        <f t="shared" ref="AF22:AF23" si="88">AE22+1</f>
        <v>30</v>
      </c>
    </row>
    <row r="23" spans="1:32" ht="15" customHeight="1">
      <c r="B23" s="2" t="s">
        <v>48</v>
      </c>
      <c r="C23" s="10">
        <f>D15</f>
        <v>42</v>
      </c>
      <c r="D23" s="2">
        <f t="shared" si="60"/>
        <v>43</v>
      </c>
      <c r="E23" s="2">
        <f t="shared" si="61"/>
        <v>44</v>
      </c>
      <c r="F23" s="2">
        <f t="shared" si="62"/>
        <v>45</v>
      </c>
      <c r="G23" s="2">
        <f t="shared" si="63"/>
        <v>46</v>
      </c>
      <c r="H23" s="2">
        <f t="shared" si="64"/>
        <v>47</v>
      </c>
      <c r="I23" s="2">
        <f t="shared" si="65"/>
        <v>48</v>
      </c>
      <c r="J23" s="2">
        <f t="shared" si="66"/>
        <v>49</v>
      </c>
      <c r="K23" s="2">
        <f t="shared" si="67"/>
        <v>50</v>
      </c>
      <c r="L23" s="2">
        <f t="shared" si="68"/>
        <v>51</v>
      </c>
      <c r="M23" s="2">
        <f t="shared" si="69"/>
        <v>52</v>
      </c>
      <c r="N23" s="2">
        <f t="shared" si="70"/>
        <v>53</v>
      </c>
      <c r="O23" s="2">
        <f t="shared" si="71"/>
        <v>54</v>
      </c>
      <c r="P23" s="2">
        <f t="shared" si="72"/>
        <v>55</v>
      </c>
      <c r="Q23" s="2">
        <f t="shared" si="73"/>
        <v>56</v>
      </c>
      <c r="R23" s="2">
        <f t="shared" si="74"/>
        <v>57</v>
      </c>
      <c r="S23" s="2">
        <f t="shared" si="75"/>
        <v>58</v>
      </c>
      <c r="T23" s="2">
        <f t="shared" si="76"/>
        <v>59</v>
      </c>
      <c r="U23" s="2">
        <f t="shared" si="77"/>
        <v>60</v>
      </c>
      <c r="V23" s="2">
        <f t="shared" si="78"/>
        <v>61</v>
      </c>
      <c r="W23" s="2">
        <f t="shared" si="79"/>
        <v>62</v>
      </c>
      <c r="X23" s="2">
        <f t="shared" si="80"/>
        <v>63</v>
      </c>
      <c r="Y23" s="2">
        <f t="shared" si="81"/>
        <v>64</v>
      </c>
      <c r="Z23" s="2">
        <f t="shared" si="82"/>
        <v>65</v>
      </c>
      <c r="AA23" s="2">
        <f t="shared" si="83"/>
        <v>66</v>
      </c>
      <c r="AB23" s="2">
        <f t="shared" si="84"/>
        <v>67</v>
      </c>
      <c r="AC23" s="2">
        <f t="shared" si="85"/>
        <v>68</v>
      </c>
      <c r="AD23" s="2">
        <f t="shared" si="86"/>
        <v>69</v>
      </c>
      <c r="AE23" s="2">
        <f t="shared" si="87"/>
        <v>70</v>
      </c>
      <c r="AF23" s="2">
        <f t="shared" si="88"/>
        <v>71</v>
      </c>
    </row>
    <row r="24" spans="1:32" ht="15" customHeight="1">
      <c r="B24" s="2" t="s">
        <v>37</v>
      </c>
      <c r="C24" s="34">
        <f>BasePricing!I$36</f>
        <v>2.655E-4</v>
      </c>
      <c r="D24" s="34">
        <f>BasePricing!J$36</f>
        <v>3.0600000000000007E-4</v>
      </c>
      <c r="E24" s="34">
        <f>BasePricing!K$36</f>
        <v>3.3750000000000002E-4</v>
      </c>
      <c r="F24" s="34">
        <f>BasePricing!L$36</f>
        <v>3.5550000000000002E-4</v>
      </c>
      <c r="G24" s="34">
        <f>BasePricing!M$36</f>
        <v>3.9600000000000003E-4</v>
      </c>
      <c r="H24" s="34">
        <f>BasePricing!N$36</f>
        <v>4.4999999999999999E-4</v>
      </c>
      <c r="I24" s="34">
        <f>BasePricing!O$36</f>
        <v>5.0849999999999995E-4</v>
      </c>
      <c r="J24" s="34">
        <f>BasePricing!P$36</f>
        <v>5.7149999999999996E-4</v>
      </c>
      <c r="K24" s="34">
        <f>BasePricing!Q$36</f>
        <v>6.3900000000000003E-4</v>
      </c>
      <c r="L24" s="34">
        <f>BasePricing!R$36</f>
        <v>7.1100000000000004E-4</v>
      </c>
      <c r="M24" s="34">
        <f>BasePricing!S$36</f>
        <v>7.8300000000000006E-4</v>
      </c>
      <c r="N24" s="34">
        <f>BasePricing!T$36</f>
        <v>8.7299999999999997E-4</v>
      </c>
      <c r="O24" s="34">
        <f>BasePricing!U$36</f>
        <v>9.8999999999999999E-4</v>
      </c>
      <c r="P24" s="34">
        <f>BasePricing!V$36</f>
        <v>1.1294999999999999E-3</v>
      </c>
      <c r="Q24" s="34">
        <f>BasePricing!W$36</f>
        <v>1.2869999999999999E-3</v>
      </c>
      <c r="R24" s="34">
        <f>BasePricing!X$36</f>
        <v>1.4354999999999999E-3</v>
      </c>
      <c r="S24" s="34">
        <f>BasePricing!Y$36</f>
        <v>1.5705000000000003E-3</v>
      </c>
      <c r="T24" s="34">
        <f>BasePricing!Z$36</f>
        <v>1.6919999999999999E-3</v>
      </c>
      <c r="U24" s="34">
        <f>BasePricing!AA$36</f>
        <v>1.8360000000000002E-3</v>
      </c>
      <c r="V24" s="34">
        <f>BasePricing!AB$36</f>
        <v>2.0160000000000004E-3</v>
      </c>
      <c r="W24" s="34">
        <f>BasePricing!AC$36</f>
        <v>2.2455000000000001E-3</v>
      </c>
      <c r="X24" s="34">
        <f>BasePricing!AD$36</f>
        <v>2.5019999999999999E-3</v>
      </c>
      <c r="Y24" s="34">
        <f>BasePricing!AE$36</f>
        <v>2.7899999999999999E-3</v>
      </c>
      <c r="Z24" s="34">
        <f>BasePricing!AF$36</f>
        <v>3.0960000000000002E-3</v>
      </c>
      <c r="AA24" s="34">
        <f>BasePricing!AG$36</f>
        <v>3.4290000000000002E-3</v>
      </c>
      <c r="AB24" s="34">
        <f>BasePricing!AH$36</f>
        <v>3.7890000000000003E-3</v>
      </c>
      <c r="AC24" s="34">
        <f>BasePricing!AI$36</f>
        <v>4.1850000000000004E-3</v>
      </c>
      <c r="AD24" s="34">
        <f>BasePricing!AJ$36</f>
        <v>4.6350000000000011E-3</v>
      </c>
      <c r="AE24" s="34">
        <f>BasePricing!AK$36</f>
        <v>5.1615000000000003E-3</v>
      </c>
      <c r="AF24" s="34">
        <f>BasePricing!AL$36</f>
        <v>5.7869999999999996E-3</v>
      </c>
    </row>
    <row r="25" spans="1:32" ht="15" customHeight="1">
      <c r="B25" s="14" t="s">
        <v>159</v>
      </c>
      <c r="C25" s="104">
        <f>D17</f>
        <v>100000</v>
      </c>
      <c r="D25" s="104">
        <f t="shared" ref="D25:AF25" si="89">E17</f>
        <v>100000</v>
      </c>
      <c r="E25" s="104">
        <f t="shared" si="89"/>
        <v>150000</v>
      </c>
      <c r="F25" s="104">
        <f t="shared" si="89"/>
        <v>150000</v>
      </c>
      <c r="G25" s="104">
        <f t="shared" si="89"/>
        <v>150000</v>
      </c>
      <c r="H25" s="104">
        <f t="shared" si="89"/>
        <v>150000</v>
      </c>
      <c r="I25" s="104">
        <f t="shared" si="89"/>
        <v>150000</v>
      </c>
      <c r="J25" s="104">
        <f t="shared" si="89"/>
        <v>150000</v>
      </c>
      <c r="K25" s="104">
        <f t="shared" si="89"/>
        <v>150000</v>
      </c>
      <c r="L25" s="104">
        <f t="shared" si="89"/>
        <v>150000</v>
      </c>
      <c r="M25" s="104">
        <f t="shared" si="89"/>
        <v>170000</v>
      </c>
      <c r="N25" s="104">
        <f t="shared" si="89"/>
        <v>170000</v>
      </c>
      <c r="O25" s="104">
        <f t="shared" si="89"/>
        <v>170000</v>
      </c>
      <c r="P25" s="104">
        <f t="shared" si="89"/>
        <v>170000</v>
      </c>
      <c r="Q25" s="104">
        <f t="shared" si="89"/>
        <v>170000</v>
      </c>
      <c r="R25" s="104">
        <f t="shared" si="89"/>
        <v>170000</v>
      </c>
      <c r="S25" s="104">
        <f t="shared" si="89"/>
        <v>170000</v>
      </c>
      <c r="T25" s="104">
        <f t="shared" si="89"/>
        <v>170000</v>
      </c>
      <c r="U25" s="104">
        <f t="shared" si="89"/>
        <v>200000</v>
      </c>
      <c r="V25" s="104">
        <f t="shared" si="89"/>
        <v>200000</v>
      </c>
      <c r="W25" s="104">
        <f t="shared" si="89"/>
        <v>200000</v>
      </c>
      <c r="X25" s="104">
        <f t="shared" si="89"/>
        <v>200000</v>
      </c>
      <c r="Y25" s="104">
        <f t="shared" si="89"/>
        <v>200000</v>
      </c>
      <c r="Z25" s="104">
        <f t="shared" si="89"/>
        <v>200000</v>
      </c>
      <c r="AA25" s="104">
        <f t="shared" si="89"/>
        <v>0</v>
      </c>
      <c r="AB25" s="104">
        <f t="shared" si="89"/>
        <v>0</v>
      </c>
      <c r="AC25" s="104">
        <f t="shared" si="89"/>
        <v>0</v>
      </c>
      <c r="AD25" s="104">
        <f t="shared" si="89"/>
        <v>0</v>
      </c>
      <c r="AE25" s="104">
        <f t="shared" si="89"/>
        <v>0</v>
      </c>
      <c r="AF25" s="104">
        <f t="shared" si="89"/>
        <v>0</v>
      </c>
    </row>
    <row r="26" spans="1:32" ht="15" customHeight="1">
      <c r="B26" s="20" t="s">
        <v>93</v>
      </c>
      <c r="C26" s="12">
        <v>1</v>
      </c>
      <c r="D26" s="23">
        <f t="shared" ref="D26:AF26" si="90">IF(D25&gt;0,C26*(1-C24),0)</f>
        <v>0.99973449999999997</v>
      </c>
      <c r="E26" s="23">
        <f t="shared" si="90"/>
        <v>0.99942858124299994</v>
      </c>
      <c r="F26" s="23">
        <f t="shared" si="90"/>
        <v>0.99909127409683041</v>
      </c>
      <c r="G26" s="23">
        <f t="shared" si="90"/>
        <v>0.998736097148889</v>
      </c>
      <c r="H26" s="23">
        <f t="shared" si="90"/>
        <v>0.99834059765441807</v>
      </c>
      <c r="I26" s="23">
        <f t="shared" si="90"/>
        <v>0.99789134438547367</v>
      </c>
      <c r="J26" s="23">
        <f t="shared" si="90"/>
        <v>0.99738391663685366</v>
      </c>
      <c r="K26" s="23">
        <f t="shared" si="90"/>
        <v>0.99681391172849576</v>
      </c>
      <c r="L26" s="23">
        <f t="shared" si="90"/>
        <v>0.9961769476389013</v>
      </c>
      <c r="M26" s="23">
        <f t="shared" si="90"/>
        <v>0.99546866582913007</v>
      </c>
      <c r="N26" s="23">
        <f t="shared" si="90"/>
        <v>0.99468921386378584</v>
      </c>
      <c r="O26" s="23">
        <f t="shared" si="90"/>
        <v>0.9938208501800827</v>
      </c>
      <c r="P26" s="23">
        <f t="shared" si="90"/>
        <v>0.99283696753840434</v>
      </c>
      <c r="Q26" s="23">
        <f t="shared" si="90"/>
        <v>0.99171555818356971</v>
      </c>
      <c r="R26" s="23">
        <f t="shared" si="90"/>
        <v>0.99043922026018738</v>
      </c>
      <c r="S26" s="23">
        <f t="shared" si="90"/>
        <v>0.98901744475950382</v>
      </c>
      <c r="T26" s="23">
        <f t="shared" si="90"/>
        <v>0.98746419286250897</v>
      </c>
      <c r="U26" s="23">
        <f t="shared" si="90"/>
        <v>0.98579340344818556</v>
      </c>
      <c r="V26" s="23">
        <f t="shared" si="90"/>
        <v>0.98398348675945468</v>
      </c>
      <c r="W26" s="23">
        <f t="shared" si="90"/>
        <v>0.98199977605014765</v>
      </c>
      <c r="X26" s="23">
        <f t="shared" si="90"/>
        <v>0.97979469555302701</v>
      </c>
      <c r="Y26" s="23">
        <f t="shared" si="90"/>
        <v>0.97734324922475335</v>
      </c>
      <c r="Z26" s="23">
        <f t="shared" si="90"/>
        <v>0.97461646155941628</v>
      </c>
      <c r="AA26" s="23">
        <f t="shared" si="90"/>
        <v>0</v>
      </c>
      <c r="AB26" s="23">
        <f t="shared" si="90"/>
        <v>0</v>
      </c>
      <c r="AC26" s="23">
        <f t="shared" si="90"/>
        <v>0</v>
      </c>
      <c r="AD26" s="23">
        <f t="shared" si="90"/>
        <v>0</v>
      </c>
      <c r="AE26" s="23">
        <f t="shared" si="90"/>
        <v>0</v>
      </c>
      <c r="AF26" s="23">
        <f t="shared" si="90"/>
        <v>0</v>
      </c>
    </row>
    <row r="27" spans="1:32" ht="15" customHeight="1">
      <c r="B27" s="20" t="s">
        <v>160</v>
      </c>
      <c r="C27" s="98">
        <f t="shared" ref="C27:AF27" si="91">C26*C25</f>
        <v>100000</v>
      </c>
      <c r="D27" s="98">
        <f t="shared" si="91"/>
        <v>99973.45</v>
      </c>
      <c r="E27" s="98">
        <f t="shared" si="91"/>
        <v>149914.28718645</v>
      </c>
      <c r="F27" s="98">
        <f t="shared" si="91"/>
        <v>149863.69111452455</v>
      </c>
      <c r="G27" s="98">
        <f t="shared" si="91"/>
        <v>149810.41457233336</v>
      </c>
      <c r="H27" s="98">
        <f t="shared" si="91"/>
        <v>149751.08964816271</v>
      </c>
      <c r="I27" s="98">
        <f t="shared" si="91"/>
        <v>149683.70165782105</v>
      </c>
      <c r="J27" s="98">
        <f t="shared" si="91"/>
        <v>149607.58749552805</v>
      </c>
      <c r="K27" s="98">
        <f t="shared" si="91"/>
        <v>149522.08675927436</v>
      </c>
      <c r="L27" s="98">
        <f t="shared" si="91"/>
        <v>149426.54214583521</v>
      </c>
      <c r="M27" s="98">
        <f t="shared" si="91"/>
        <v>169229.6731909521</v>
      </c>
      <c r="N27" s="98">
        <f t="shared" si="91"/>
        <v>169097.16635684361</v>
      </c>
      <c r="O27" s="98">
        <f t="shared" si="91"/>
        <v>168949.54453061405</v>
      </c>
      <c r="P27" s="98">
        <f t="shared" si="91"/>
        <v>168782.28448152874</v>
      </c>
      <c r="Q27" s="98">
        <f t="shared" si="91"/>
        <v>168591.64489120684</v>
      </c>
      <c r="R27" s="98">
        <f t="shared" si="91"/>
        <v>168374.66744423186</v>
      </c>
      <c r="S27" s="98">
        <f t="shared" si="91"/>
        <v>168132.96560911564</v>
      </c>
      <c r="T27" s="98">
        <f t="shared" si="91"/>
        <v>167868.91278662652</v>
      </c>
      <c r="U27" s="98">
        <f t="shared" si="91"/>
        <v>197158.68068963711</v>
      </c>
      <c r="V27" s="98">
        <f t="shared" si="91"/>
        <v>196796.69735189094</v>
      </c>
      <c r="W27" s="98">
        <f t="shared" si="91"/>
        <v>196399.95521002953</v>
      </c>
      <c r="X27" s="98">
        <f t="shared" si="91"/>
        <v>195958.9391106054</v>
      </c>
      <c r="Y27" s="98">
        <f t="shared" si="91"/>
        <v>195468.64984495068</v>
      </c>
      <c r="Z27" s="98">
        <f t="shared" si="91"/>
        <v>194923.29231188327</v>
      </c>
      <c r="AA27" s="98">
        <f t="shared" si="91"/>
        <v>0</v>
      </c>
      <c r="AB27" s="98">
        <f t="shared" si="91"/>
        <v>0</v>
      </c>
      <c r="AC27" s="98">
        <f t="shared" si="91"/>
        <v>0</v>
      </c>
      <c r="AD27" s="98">
        <f t="shared" si="91"/>
        <v>0</v>
      </c>
      <c r="AE27" s="98">
        <f t="shared" si="91"/>
        <v>0</v>
      </c>
      <c r="AF27" s="98">
        <f t="shared" si="91"/>
        <v>0</v>
      </c>
    </row>
    <row r="28" spans="1:32" ht="15" customHeight="1">
      <c r="A28" s="89">
        <f>NPV(Assms!$C$40,ReplacePricing!C28:AF28)</f>
        <v>1677.6122567395992</v>
      </c>
      <c r="B28" s="2" t="s">
        <v>161</v>
      </c>
      <c r="C28" s="13">
        <f t="shared" ref="C28:AF28" si="92">C24*C27</f>
        <v>26.55</v>
      </c>
      <c r="D28" s="13">
        <f t="shared" si="92"/>
        <v>30.591875700000006</v>
      </c>
      <c r="E28" s="13">
        <f t="shared" si="92"/>
        <v>50.596071925426877</v>
      </c>
      <c r="F28" s="13">
        <f t="shared" si="92"/>
        <v>53.27654219121348</v>
      </c>
      <c r="G28" s="13">
        <f t="shared" si="92"/>
        <v>59.324924170644017</v>
      </c>
      <c r="H28" s="13">
        <f t="shared" si="92"/>
        <v>67.387990341673216</v>
      </c>
      <c r="I28" s="13">
        <f t="shared" si="92"/>
        <v>76.114162293001996</v>
      </c>
      <c r="J28" s="13">
        <f t="shared" si="92"/>
        <v>85.500736253694271</v>
      </c>
      <c r="K28" s="13">
        <f t="shared" si="92"/>
        <v>95.544613439176317</v>
      </c>
      <c r="L28" s="13">
        <f t="shared" si="92"/>
        <v>106.24227146568884</v>
      </c>
      <c r="M28" s="13">
        <f t="shared" si="92"/>
        <v>132.50683410851551</v>
      </c>
      <c r="N28" s="13">
        <f t="shared" si="92"/>
        <v>147.62182622952446</v>
      </c>
      <c r="O28" s="13">
        <f t="shared" si="92"/>
        <v>167.26004908530791</v>
      </c>
      <c r="P28" s="13">
        <f t="shared" si="92"/>
        <v>190.63959032188669</v>
      </c>
      <c r="Q28" s="13">
        <f t="shared" si="92"/>
        <v>216.9774469749832</v>
      </c>
      <c r="R28" s="13">
        <f t="shared" si="92"/>
        <v>241.70183511619481</v>
      </c>
      <c r="S28" s="13">
        <f t="shared" si="92"/>
        <v>264.05282248911618</v>
      </c>
      <c r="T28" s="13">
        <f t="shared" si="92"/>
        <v>284.03420043497204</v>
      </c>
      <c r="U28" s="13">
        <f t="shared" si="92"/>
        <v>361.98333774617379</v>
      </c>
      <c r="V28" s="13">
        <f t="shared" si="92"/>
        <v>396.74214186141222</v>
      </c>
      <c r="W28" s="13">
        <f t="shared" si="92"/>
        <v>441.01609942412131</v>
      </c>
      <c r="X28" s="13">
        <f t="shared" si="92"/>
        <v>490.28926565473466</v>
      </c>
      <c r="Y28" s="13">
        <f t="shared" si="92"/>
        <v>545.35753306741242</v>
      </c>
      <c r="Z28" s="13">
        <f t="shared" si="92"/>
        <v>603.48251299759067</v>
      </c>
      <c r="AA28" s="13">
        <f t="shared" si="92"/>
        <v>0</v>
      </c>
      <c r="AB28" s="13">
        <f t="shared" si="92"/>
        <v>0</v>
      </c>
      <c r="AC28" s="13">
        <f t="shared" si="92"/>
        <v>0</v>
      </c>
      <c r="AD28" s="13">
        <f t="shared" si="92"/>
        <v>0</v>
      </c>
      <c r="AE28" s="13">
        <f t="shared" si="92"/>
        <v>0</v>
      </c>
      <c r="AF28" s="13">
        <f t="shared" si="92"/>
        <v>0</v>
      </c>
    </row>
    <row r="29" spans="1:32" ht="15" customHeight="1">
      <c r="B29" s="102"/>
      <c r="C29" s="102"/>
      <c r="D29" s="102"/>
      <c r="E29" s="102"/>
      <c r="F29" s="102"/>
      <c r="G29" s="102"/>
      <c r="H29" s="102"/>
      <c r="I29" s="102"/>
      <c r="J29" s="102"/>
      <c r="K29" s="102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</row>
    <row r="30" spans="1:32" ht="15" customHeight="1">
      <c r="B30" s="2" t="s">
        <v>1</v>
      </c>
      <c r="C30" s="2">
        <v>1</v>
      </c>
      <c r="D30" s="2">
        <f t="shared" ref="D30:D31" si="93">C30+1</f>
        <v>2</v>
      </c>
      <c r="E30" s="2">
        <f t="shared" ref="E30:E31" si="94">D30+1</f>
        <v>3</v>
      </c>
      <c r="F30" s="2">
        <f t="shared" ref="F30:F31" si="95">E30+1</f>
        <v>4</v>
      </c>
      <c r="G30" s="2">
        <f t="shared" ref="G30:G31" si="96">F30+1</f>
        <v>5</v>
      </c>
      <c r="H30" s="2">
        <f t="shared" ref="H30:H31" si="97">G30+1</f>
        <v>6</v>
      </c>
      <c r="I30" s="2">
        <f t="shared" ref="I30:I31" si="98">H30+1</f>
        <v>7</v>
      </c>
      <c r="J30" s="2">
        <f t="shared" ref="J30:J31" si="99">I30+1</f>
        <v>8</v>
      </c>
      <c r="K30" s="2">
        <f t="shared" ref="K30:K31" si="100">J30+1</f>
        <v>9</v>
      </c>
      <c r="L30" s="2">
        <f t="shared" ref="L30:L31" si="101">K30+1</f>
        <v>10</v>
      </c>
      <c r="M30" s="2">
        <f t="shared" ref="M30:M31" si="102">L30+1</f>
        <v>11</v>
      </c>
      <c r="N30" s="2">
        <f t="shared" ref="N30:N31" si="103">M30+1</f>
        <v>12</v>
      </c>
      <c r="O30" s="2">
        <f t="shared" ref="O30:O31" si="104">N30+1</f>
        <v>13</v>
      </c>
      <c r="P30" s="2">
        <f t="shared" ref="P30:P31" si="105">O30+1</f>
        <v>14</v>
      </c>
      <c r="Q30" s="2">
        <f t="shared" ref="Q30:Q31" si="106">P30+1</f>
        <v>15</v>
      </c>
      <c r="R30" s="2">
        <f t="shared" ref="R30:R31" si="107">Q30+1</f>
        <v>16</v>
      </c>
      <c r="S30" s="2">
        <f t="shared" ref="S30:S31" si="108">R30+1</f>
        <v>17</v>
      </c>
      <c r="T30" s="2">
        <f t="shared" ref="T30:T31" si="109">S30+1</f>
        <v>18</v>
      </c>
      <c r="U30" s="2">
        <f t="shared" ref="U30:U31" si="110">T30+1</f>
        <v>19</v>
      </c>
      <c r="V30" s="2">
        <f t="shared" ref="V30:V31" si="111">U30+1</f>
        <v>20</v>
      </c>
      <c r="W30" s="2">
        <f t="shared" ref="W30:W31" si="112">V30+1</f>
        <v>21</v>
      </c>
      <c r="X30" s="2">
        <f t="shared" ref="X30:X31" si="113">W30+1</f>
        <v>22</v>
      </c>
      <c r="Y30" s="2">
        <f t="shared" ref="Y30:Y31" si="114">X30+1</f>
        <v>23</v>
      </c>
      <c r="Z30" s="2">
        <f t="shared" ref="Z30:Z31" si="115">Y30+1</f>
        <v>24</v>
      </c>
      <c r="AA30" s="2">
        <f t="shared" ref="AA30:AA31" si="116">Z30+1</f>
        <v>25</v>
      </c>
      <c r="AB30" s="2">
        <f t="shared" ref="AB30:AB31" si="117">AA30+1</f>
        <v>26</v>
      </c>
      <c r="AC30" s="2">
        <f t="shared" ref="AC30:AC31" si="118">AB30+1</f>
        <v>27</v>
      </c>
      <c r="AD30" s="2">
        <f t="shared" ref="AD30:AD31" si="119">AC30+1</f>
        <v>28</v>
      </c>
      <c r="AE30" s="2">
        <f t="shared" ref="AE30:AE31" si="120">AD30+1</f>
        <v>29</v>
      </c>
      <c r="AF30" s="2">
        <f t="shared" ref="AF30:AF31" si="121">AE30+1</f>
        <v>30</v>
      </c>
    </row>
    <row r="31" spans="1:32" ht="15" customHeight="1">
      <c r="B31" s="2" t="s">
        <v>48</v>
      </c>
      <c r="C31" s="103">
        <f>D23</f>
        <v>43</v>
      </c>
      <c r="D31" s="2">
        <f t="shared" si="93"/>
        <v>44</v>
      </c>
      <c r="E31" s="2">
        <f t="shared" si="94"/>
        <v>45</v>
      </c>
      <c r="F31" s="2">
        <f t="shared" si="95"/>
        <v>46</v>
      </c>
      <c r="G31" s="2">
        <f t="shared" si="96"/>
        <v>47</v>
      </c>
      <c r="H31" s="2">
        <f t="shared" si="97"/>
        <v>48</v>
      </c>
      <c r="I31" s="2">
        <f t="shared" si="98"/>
        <v>49</v>
      </c>
      <c r="J31" s="2">
        <f t="shared" si="99"/>
        <v>50</v>
      </c>
      <c r="K31" s="2">
        <f t="shared" si="100"/>
        <v>51</v>
      </c>
      <c r="L31" s="2">
        <f t="shared" si="101"/>
        <v>52</v>
      </c>
      <c r="M31" s="2">
        <f t="shared" si="102"/>
        <v>53</v>
      </c>
      <c r="N31" s="2">
        <f t="shared" si="103"/>
        <v>54</v>
      </c>
      <c r="O31" s="2">
        <f t="shared" si="104"/>
        <v>55</v>
      </c>
      <c r="P31" s="2">
        <f t="shared" si="105"/>
        <v>56</v>
      </c>
      <c r="Q31" s="2">
        <f t="shared" si="106"/>
        <v>57</v>
      </c>
      <c r="R31" s="2">
        <f t="shared" si="107"/>
        <v>58</v>
      </c>
      <c r="S31" s="2">
        <f t="shared" si="108"/>
        <v>59</v>
      </c>
      <c r="T31" s="2">
        <f t="shared" si="109"/>
        <v>60</v>
      </c>
      <c r="U31" s="2">
        <f t="shared" si="110"/>
        <v>61</v>
      </c>
      <c r="V31" s="2">
        <f t="shared" si="111"/>
        <v>62</v>
      </c>
      <c r="W31" s="2">
        <f t="shared" si="112"/>
        <v>63</v>
      </c>
      <c r="X31" s="2">
        <f t="shared" si="113"/>
        <v>64</v>
      </c>
      <c r="Y31" s="2">
        <f t="shared" si="114"/>
        <v>65</v>
      </c>
      <c r="Z31" s="2">
        <f t="shared" si="115"/>
        <v>66</v>
      </c>
      <c r="AA31" s="2">
        <f t="shared" si="116"/>
        <v>67</v>
      </c>
      <c r="AB31" s="2">
        <f t="shared" si="117"/>
        <v>68</v>
      </c>
      <c r="AC31" s="2">
        <f t="shared" si="118"/>
        <v>69</v>
      </c>
      <c r="AD31" s="2">
        <f t="shared" si="119"/>
        <v>70</v>
      </c>
      <c r="AE31" s="2">
        <f t="shared" si="120"/>
        <v>71</v>
      </c>
      <c r="AF31" s="2">
        <f t="shared" si="121"/>
        <v>72</v>
      </c>
    </row>
    <row r="32" spans="1:32" ht="15" customHeight="1">
      <c r="B32" s="2" t="s">
        <v>37</v>
      </c>
      <c r="C32" s="34">
        <f>BasePricing!J$36</f>
        <v>3.0600000000000007E-4</v>
      </c>
      <c r="D32" s="34">
        <f>BasePricing!K$36</f>
        <v>3.3750000000000002E-4</v>
      </c>
      <c r="E32" s="34">
        <f>BasePricing!L$36</f>
        <v>3.5550000000000002E-4</v>
      </c>
      <c r="F32" s="34">
        <f>BasePricing!M$36</f>
        <v>3.9600000000000003E-4</v>
      </c>
      <c r="G32" s="34">
        <f>BasePricing!N$36</f>
        <v>4.4999999999999999E-4</v>
      </c>
      <c r="H32" s="34">
        <f>BasePricing!O$36</f>
        <v>5.0849999999999995E-4</v>
      </c>
      <c r="I32" s="34">
        <f>BasePricing!P$36</f>
        <v>5.7149999999999996E-4</v>
      </c>
      <c r="J32" s="34">
        <f>BasePricing!Q$36</f>
        <v>6.3900000000000003E-4</v>
      </c>
      <c r="K32" s="34">
        <f>BasePricing!R$36</f>
        <v>7.1100000000000004E-4</v>
      </c>
      <c r="L32" s="34">
        <f>BasePricing!S$36</f>
        <v>7.8300000000000006E-4</v>
      </c>
      <c r="M32" s="34">
        <f>BasePricing!T$36</f>
        <v>8.7299999999999997E-4</v>
      </c>
      <c r="N32" s="34">
        <f>BasePricing!U$36</f>
        <v>9.8999999999999999E-4</v>
      </c>
      <c r="O32" s="34">
        <f>BasePricing!V$36</f>
        <v>1.1294999999999999E-3</v>
      </c>
      <c r="P32" s="34">
        <f>BasePricing!W$36</f>
        <v>1.2869999999999999E-3</v>
      </c>
      <c r="Q32" s="34">
        <f>BasePricing!X$36</f>
        <v>1.4354999999999999E-3</v>
      </c>
      <c r="R32" s="34">
        <f>BasePricing!Y$36</f>
        <v>1.5705000000000003E-3</v>
      </c>
      <c r="S32" s="34">
        <f>BasePricing!Z$36</f>
        <v>1.6919999999999999E-3</v>
      </c>
      <c r="T32" s="34">
        <f>BasePricing!AA$36</f>
        <v>1.8360000000000002E-3</v>
      </c>
      <c r="U32" s="34">
        <f>BasePricing!AB$36</f>
        <v>2.0160000000000004E-3</v>
      </c>
      <c r="V32" s="34">
        <f>BasePricing!AC$36</f>
        <v>2.2455000000000001E-3</v>
      </c>
      <c r="W32" s="34">
        <f>BasePricing!AD$36</f>
        <v>2.5019999999999999E-3</v>
      </c>
      <c r="X32" s="34">
        <f>BasePricing!AE$36</f>
        <v>2.7899999999999999E-3</v>
      </c>
      <c r="Y32" s="34">
        <f>BasePricing!AF$36</f>
        <v>3.0960000000000002E-3</v>
      </c>
      <c r="Z32" s="34">
        <f>BasePricing!AG$36</f>
        <v>3.4290000000000002E-3</v>
      </c>
      <c r="AA32" s="34">
        <f>BasePricing!AH$36</f>
        <v>3.7890000000000003E-3</v>
      </c>
      <c r="AB32" s="34">
        <f>BasePricing!AI$36</f>
        <v>4.1850000000000004E-3</v>
      </c>
      <c r="AC32" s="34">
        <f>BasePricing!AJ$36</f>
        <v>4.6350000000000011E-3</v>
      </c>
      <c r="AD32" s="34">
        <f>BasePricing!AK$36</f>
        <v>5.1615000000000003E-3</v>
      </c>
      <c r="AE32" s="34">
        <f>BasePricing!AL$36</f>
        <v>5.7869999999999996E-3</v>
      </c>
      <c r="AF32" s="34">
        <f>BasePricing!AM$36</f>
        <v>6.5339999999999999E-3</v>
      </c>
    </row>
    <row r="33" spans="1:32" ht="15" customHeight="1">
      <c r="B33" s="14" t="s">
        <v>159</v>
      </c>
      <c r="C33" s="104">
        <f>D25</f>
        <v>100000</v>
      </c>
      <c r="D33" s="104">
        <f t="shared" ref="D33:AF33" si="122">E25</f>
        <v>150000</v>
      </c>
      <c r="E33" s="104">
        <f t="shared" si="122"/>
        <v>150000</v>
      </c>
      <c r="F33" s="104">
        <f t="shared" si="122"/>
        <v>150000</v>
      </c>
      <c r="G33" s="104">
        <f t="shared" si="122"/>
        <v>150000</v>
      </c>
      <c r="H33" s="104">
        <f t="shared" si="122"/>
        <v>150000</v>
      </c>
      <c r="I33" s="104">
        <f t="shared" si="122"/>
        <v>150000</v>
      </c>
      <c r="J33" s="104">
        <f t="shared" si="122"/>
        <v>150000</v>
      </c>
      <c r="K33" s="104">
        <f t="shared" si="122"/>
        <v>150000</v>
      </c>
      <c r="L33" s="104">
        <f t="shared" si="122"/>
        <v>170000</v>
      </c>
      <c r="M33" s="104">
        <f t="shared" si="122"/>
        <v>170000</v>
      </c>
      <c r="N33" s="104">
        <f t="shared" si="122"/>
        <v>170000</v>
      </c>
      <c r="O33" s="104">
        <f t="shared" si="122"/>
        <v>170000</v>
      </c>
      <c r="P33" s="104">
        <f t="shared" si="122"/>
        <v>170000</v>
      </c>
      <c r="Q33" s="104">
        <f t="shared" si="122"/>
        <v>170000</v>
      </c>
      <c r="R33" s="104">
        <f t="shared" si="122"/>
        <v>170000</v>
      </c>
      <c r="S33" s="104">
        <f t="shared" si="122"/>
        <v>170000</v>
      </c>
      <c r="T33" s="104">
        <f t="shared" si="122"/>
        <v>200000</v>
      </c>
      <c r="U33" s="104">
        <f t="shared" si="122"/>
        <v>200000</v>
      </c>
      <c r="V33" s="104">
        <f t="shared" si="122"/>
        <v>200000</v>
      </c>
      <c r="W33" s="104">
        <f t="shared" si="122"/>
        <v>200000</v>
      </c>
      <c r="X33" s="104">
        <f t="shared" si="122"/>
        <v>200000</v>
      </c>
      <c r="Y33" s="104">
        <f t="shared" si="122"/>
        <v>200000</v>
      </c>
      <c r="Z33" s="104">
        <f t="shared" si="122"/>
        <v>0</v>
      </c>
      <c r="AA33" s="104">
        <f t="shared" si="122"/>
        <v>0</v>
      </c>
      <c r="AB33" s="104">
        <f t="shared" si="122"/>
        <v>0</v>
      </c>
      <c r="AC33" s="104">
        <f t="shared" si="122"/>
        <v>0</v>
      </c>
      <c r="AD33" s="104">
        <f t="shared" si="122"/>
        <v>0</v>
      </c>
      <c r="AE33" s="104">
        <f t="shared" si="122"/>
        <v>0</v>
      </c>
      <c r="AF33" s="104">
        <f t="shared" si="122"/>
        <v>0</v>
      </c>
    </row>
    <row r="34" spans="1:32" ht="15" customHeight="1">
      <c r="B34" s="20" t="s">
        <v>93</v>
      </c>
      <c r="C34" s="12">
        <v>1</v>
      </c>
      <c r="D34" s="23">
        <f t="shared" ref="D34:AF34" si="123">IF(D33&gt;0,C34*(1-C32),0)</f>
        <v>0.99969399999999997</v>
      </c>
      <c r="E34" s="23">
        <f t="shared" si="123"/>
        <v>0.99935660327499998</v>
      </c>
      <c r="F34" s="23">
        <f t="shared" si="123"/>
        <v>0.99900133200253571</v>
      </c>
      <c r="G34" s="23">
        <f t="shared" si="123"/>
        <v>0.99860572747506271</v>
      </c>
      <c r="H34" s="23">
        <f t="shared" si="123"/>
        <v>0.99815635489769894</v>
      </c>
      <c r="I34" s="23">
        <f t="shared" si="123"/>
        <v>0.99764879239123339</v>
      </c>
      <c r="J34" s="23">
        <f t="shared" si="123"/>
        <v>0.99707863610638181</v>
      </c>
      <c r="K34" s="23">
        <f t="shared" si="123"/>
        <v>0.99644150285790989</v>
      </c>
      <c r="L34" s="23">
        <f t="shared" si="123"/>
        <v>0.99573303294937787</v>
      </c>
      <c r="M34" s="23">
        <f t="shared" si="123"/>
        <v>0.9949533739845785</v>
      </c>
      <c r="N34" s="23">
        <f t="shared" si="123"/>
        <v>0.99408477968908993</v>
      </c>
      <c r="O34" s="23">
        <f t="shared" si="123"/>
        <v>0.99310063575719765</v>
      </c>
      <c r="P34" s="23">
        <f t="shared" si="123"/>
        <v>0.99197892858910985</v>
      </c>
      <c r="Q34" s="23">
        <f t="shared" si="123"/>
        <v>0.99070225170801562</v>
      </c>
      <c r="R34" s="23">
        <f t="shared" si="123"/>
        <v>0.98928009862568878</v>
      </c>
      <c r="S34" s="23">
        <f t="shared" si="123"/>
        <v>0.98772643423079709</v>
      </c>
      <c r="T34" s="23">
        <f t="shared" si="123"/>
        <v>0.98605520110407852</v>
      </c>
      <c r="U34" s="23">
        <f t="shared" si="123"/>
        <v>0.98424480375485146</v>
      </c>
      <c r="V34" s="23">
        <f t="shared" si="123"/>
        <v>0.98226056623048164</v>
      </c>
      <c r="W34" s="23">
        <f t="shared" si="123"/>
        <v>0.98005490012901109</v>
      </c>
      <c r="X34" s="23">
        <f t="shared" si="123"/>
        <v>0.97760280276888833</v>
      </c>
      <c r="Y34" s="23">
        <f t="shared" si="123"/>
        <v>0.97487529094916314</v>
      </c>
      <c r="Z34" s="23">
        <f t="shared" si="123"/>
        <v>0</v>
      </c>
      <c r="AA34" s="23">
        <f t="shared" si="123"/>
        <v>0</v>
      </c>
      <c r="AB34" s="23">
        <f t="shared" si="123"/>
        <v>0</v>
      </c>
      <c r="AC34" s="23">
        <f t="shared" si="123"/>
        <v>0</v>
      </c>
      <c r="AD34" s="23">
        <f t="shared" si="123"/>
        <v>0</v>
      </c>
      <c r="AE34" s="23">
        <f t="shared" si="123"/>
        <v>0</v>
      </c>
      <c r="AF34" s="23">
        <f t="shared" si="123"/>
        <v>0</v>
      </c>
    </row>
    <row r="35" spans="1:32" ht="15" customHeight="1">
      <c r="B35" s="20" t="s">
        <v>160</v>
      </c>
      <c r="C35" s="98">
        <f t="shared" ref="C35:AF35" si="124">C34*C33</f>
        <v>100000</v>
      </c>
      <c r="D35" s="98">
        <f t="shared" si="124"/>
        <v>149954.1</v>
      </c>
      <c r="E35" s="98">
        <f t="shared" si="124"/>
        <v>149903.49049125001</v>
      </c>
      <c r="F35" s="98">
        <f t="shared" si="124"/>
        <v>149850.19980038036</v>
      </c>
      <c r="G35" s="98">
        <f t="shared" si="124"/>
        <v>149790.85912125942</v>
      </c>
      <c r="H35" s="98">
        <f t="shared" si="124"/>
        <v>149723.45323465485</v>
      </c>
      <c r="I35" s="98">
        <f t="shared" si="124"/>
        <v>149647.318858685</v>
      </c>
      <c r="J35" s="98">
        <f t="shared" si="124"/>
        <v>149561.79541595728</v>
      </c>
      <c r="K35" s="98">
        <f t="shared" si="124"/>
        <v>149466.22542868648</v>
      </c>
      <c r="L35" s="98">
        <f t="shared" si="124"/>
        <v>169274.61560139424</v>
      </c>
      <c r="M35" s="98">
        <f t="shared" si="124"/>
        <v>169142.07357737835</v>
      </c>
      <c r="N35" s="98">
        <f t="shared" si="124"/>
        <v>168994.4125471453</v>
      </c>
      <c r="O35" s="98">
        <f t="shared" si="124"/>
        <v>168827.1080787236</v>
      </c>
      <c r="P35" s="98">
        <f t="shared" si="124"/>
        <v>168636.41786014868</v>
      </c>
      <c r="Q35" s="98">
        <f t="shared" si="124"/>
        <v>168419.38279036267</v>
      </c>
      <c r="R35" s="98">
        <f t="shared" si="124"/>
        <v>168177.61676636708</v>
      </c>
      <c r="S35" s="98">
        <f t="shared" si="124"/>
        <v>167913.4938192355</v>
      </c>
      <c r="T35" s="98">
        <f t="shared" si="124"/>
        <v>197211.04022081572</v>
      </c>
      <c r="U35" s="98">
        <f t="shared" si="124"/>
        <v>196848.96075097029</v>
      </c>
      <c r="V35" s="98">
        <f t="shared" si="124"/>
        <v>196452.11324609633</v>
      </c>
      <c r="W35" s="98">
        <f t="shared" si="124"/>
        <v>196010.98002580222</v>
      </c>
      <c r="X35" s="98">
        <f t="shared" si="124"/>
        <v>195520.56055377767</v>
      </c>
      <c r="Y35" s="98">
        <f t="shared" si="124"/>
        <v>194975.05818983263</v>
      </c>
      <c r="Z35" s="98">
        <f t="shared" si="124"/>
        <v>0</v>
      </c>
      <c r="AA35" s="98">
        <f t="shared" si="124"/>
        <v>0</v>
      </c>
      <c r="AB35" s="98">
        <f t="shared" si="124"/>
        <v>0</v>
      </c>
      <c r="AC35" s="98">
        <f t="shared" si="124"/>
        <v>0</v>
      </c>
      <c r="AD35" s="98">
        <f t="shared" si="124"/>
        <v>0</v>
      </c>
      <c r="AE35" s="98">
        <f t="shared" si="124"/>
        <v>0</v>
      </c>
      <c r="AF35" s="98">
        <f t="shared" si="124"/>
        <v>0</v>
      </c>
    </row>
    <row r="36" spans="1:32" ht="15" customHeight="1">
      <c r="A36" s="89">
        <f>NPV(Assms!$C$40,ReplacePricing!C36:AF36)</f>
        <v>1768.9647748590958</v>
      </c>
      <c r="B36" s="2" t="s">
        <v>161</v>
      </c>
      <c r="C36" s="13">
        <f t="shared" ref="C36:AF36" si="125">C32*C35</f>
        <v>30.600000000000005</v>
      </c>
      <c r="D36" s="13">
        <f t="shared" si="125"/>
        <v>50.609508750000003</v>
      </c>
      <c r="E36" s="13">
        <f t="shared" si="125"/>
        <v>53.290690869639377</v>
      </c>
      <c r="F36" s="13">
        <f t="shared" si="125"/>
        <v>59.340679120950625</v>
      </c>
      <c r="G36" s="13">
        <f t="shared" si="125"/>
        <v>67.405886604566732</v>
      </c>
      <c r="H36" s="13">
        <f t="shared" si="125"/>
        <v>76.134375969821988</v>
      </c>
      <c r="I36" s="13">
        <f t="shared" si="125"/>
        <v>85.52344272773847</v>
      </c>
      <c r="J36" s="13">
        <f t="shared" si="125"/>
        <v>95.569987270796702</v>
      </c>
      <c r="K36" s="13">
        <f t="shared" si="125"/>
        <v>106.27048627979609</v>
      </c>
      <c r="L36" s="13">
        <f t="shared" si="125"/>
        <v>132.54202401589171</v>
      </c>
      <c r="M36" s="13">
        <f t="shared" si="125"/>
        <v>147.66103023305129</v>
      </c>
      <c r="N36" s="13">
        <f t="shared" si="125"/>
        <v>167.30446842167385</v>
      </c>
      <c r="O36" s="13">
        <f t="shared" si="125"/>
        <v>190.69021857491828</v>
      </c>
      <c r="P36" s="13">
        <f t="shared" si="125"/>
        <v>217.03506978601135</v>
      </c>
      <c r="Q36" s="13">
        <f t="shared" si="125"/>
        <v>241.7660239955656</v>
      </c>
      <c r="R36" s="13">
        <f t="shared" si="125"/>
        <v>264.12294713157956</v>
      </c>
      <c r="S36" s="13">
        <f t="shared" si="125"/>
        <v>284.10963154214647</v>
      </c>
      <c r="T36" s="13">
        <f t="shared" si="125"/>
        <v>362.07946984541769</v>
      </c>
      <c r="U36" s="13">
        <f t="shared" si="125"/>
        <v>396.84750487395621</v>
      </c>
      <c r="V36" s="13">
        <f t="shared" si="125"/>
        <v>441.13322029410932</v>
      </c>
      <c r="W36" s="13">
        <f t="shared" si="125"/>
        <v>490.41947202455714</v>
      </c>
      <c r="X36" s="13">
        <f t="shared" si="125"/>
        <v>545.50236394503975</v>
      </c>
      <c r="Y36" s="13">
        <f t="shared" si="125"/>
        <v>603.64278015572188</v>
      </c>
      <c r="Z36" s="13">
        <f t="shared" si="125"/>
        <v>0</v>
      </c>
      <c r="AA36" s="13">
        <f t="shared" si="125"/>
        <v>0</v>
      </c>
      <c r="AB36" s="13">
        <f t="shared" si="125"/>
        <v>0</v>
      </c>
      <c r="AC36" s="13">
        <f t="shared" si="125"/>
        <v>0</v>
      </c>
      <c r="AD36" s="13">
        <f t="shared" si="125"/>
        <v>0</v>
      </c>
      <c r="AE36" s="13">
        <f t="shared" si="125"/>
        <v>0</v>
      </c>
      <c r="AF36" s="13">
        <f t="shared" si="125"/>
        <v>0</v>
      </c>
    </row>
    <row r="37" spans="1:32" ht="15" customHeight="1">
      <c r="B37" s="102"/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  <c r="AA37" s="102"/>
      <c r="AB37" s="102"/>
      <c r="AC37" s="102"/>
      <c r="AD37" s="102"/>
      <c r="AE37" s="102"/>
      <c r="AF37" s="102"/>
    </row>
    <row r="38" spans="1:32" ht="15" customHeight="1">
      <c r="B38" s="2" t="s">
        <v>1</v>
      </c>
      <c r="C38" s="2">
        <v>1</v>
      </c>
      <c r="D38" s="2">
        <f t="shared" ref="D38:D39" si="126">C38+1</f>
        <v>2</v>
      </c>
      <c r="E38" s="2">
        <f t="shared" ref="E38:E39" si="127">D38+1</f>
        <v>3</v>
      </c>
      <c r="F38" s="2">
        <f t="shared" ref="F38:F39" si="128">E38+1</f>
        <v>4</v>
      </c>
      <c r="G38" s="2">
        <f t="shared" ref="G38:G39" si="129">F38+1</f>
        <v>5</v>
      </c>
      <c r="H38" s="2">
        <f t="shared" ref="H38:H39" si="130">G38+1</f>
        <v>6</v>
      </c>
      <c r="I38" s="2">
        <f t="shared" ref="I38:I39" si="131">H38+1</f>
        <v>7</v>
      </c>
      <c r="J38" s="2">
        <f t="shared" ref="J38:J39" si="132">I38+1</f>
        <v>8</v>
      </c>
      <c r="K38" s="2">
        <f t="shared" ref="K38:K39" si="133">J38+1</f>
        <v>9</v>
      </c>
      <c r="L38" s="2">
        <f t="shared" ref="L38:L39" si="134">K38+1</f>
        <v>10</v>
      </c>
      <c r="M38" s="2">
        <f t="shared" ref="M38:M39" si="135">L38+1</f>
        <v>11</v>
      </c>
      <c r="N38" s="2">
        <f t="shared" ref="N38:N39" si="136">M38+1</f>
        <v>12</v>
      </c>
      <c r="O38" s="2">
        <f t="shared" ref="O38:O39" si="137">N38+1</f>
        <v>13</v>
      </c>
      <c r="P38" s="2">
        <f t="shared" ref="P38:P39" si="138">O38+1</f>
        <v>14</v>
      </c>
      <c r="Q38" s="2">
        <f t="shared" ref="Q38:Q39" si="139">P38+1</f>
        <v>15</v>
      </c>
      <c r="R38" s="2">
        <f t="shared" ref="R38:R39" si="140">Q38+1</f>
        <v>16</v>
      </c>
      <c r="S38" s="2">
        <f t="shared" ref="S38:S39" si="141">R38+1</f>
        <v>17</v>
      </c>
      <c r="T38" s="2">
        <f t="shared" ref="T38:T39" si="142">S38+1</f>
        <v>18</v>
      </c>
      <c r="U38" s="2">
        <f t="shared" ref="U38:U39" si="143">T38+1</f>
        <v>19</v>
      </c>
      <c r="V38" s="2">
        <f t="shared" ref="V38:V39" si="144">U38+1</f>
        <v>20</v>
      </c>
      <c r="W38" s="2">
        <f t="shared" ref="W38:W39" si="145">V38+1</f>
        <v>21</v>
      </c>
      <c r="X38" s="2">
        <f t="shared" ref="X38:X39" si="146">W38+1</f>
        <v>22</v>
      </c>
      <c r="Y38" s="2">
        <f t="shared" ref="Y38:Y39" si="147">X38+1</f>
        <v>23</v>
      </c>
      <c r="Z38" s="2">
        <f t="shared" ref="Z38:Z39" si="148">Y38+1</f>
        <v>24</v>
      </c>
      <c r="AA38" s="2">
        <f t="shared" ref="AA38:AA39" si="149">Z38+1</f>
        <v>25</v>
      </c>
      <c r="AB38" s="2">
        <f t="shared" ref="AB38:AB39" si="150">AA38+1</f>
        <v>26</v>
      </c>
      <c r="AC38" s="2">
        <f t="shared" ref="AC38:AC39" si="151">AB38+1</f>
        <v>27</v>
      </c>
      <c r="AD38" s="2">
        <f t="shared" ref="AD38:AD39" si="152">AC38+1</f>
        <v>28</v>
      </c>
      <c r="AE38" s="2">
        <f t="shared" ref="AE38:AE39" si="153">AD38+1</f>
        <v>29</v>
      </c>
      <c r="AF38" s="2">
        <f t="shared" ref="AF38:AF39" si="154">AE38+1</f>
        <v>30</v>
      </c>
    </row>
    <row r="39" spans="1:32" ht="15" customHeight="1">
      <c r="B39" s="2" t="s">
        <v>48</v>
      </c>
      <c r="C39" s="10">
        <f>D31</f>
        <v>44</v>
      </c>
      <c r="D39" s="2">
        <f t="shared" si="126"/>
        <v>45</v>
      </c>
      <c r="E39" s="2">
        <f t="shared" si="127"/>
        <v>46</v>
      </c>
      <c r="F39" s="2">
        <f t="shared" si="128"/>
        <v>47</v>
      </c>
      <c r="G39" s="2">
        <f t="shared" si="129"/>
        <v>48</v>
      </c>
      <c r="H39" s="2">
        <f t="shared" si="130"/>
        <v>49</v>
      </c>
      <c r="I39" s="2">
        <f t="shared" si="131"/>
        <v>50</v>
      </c>
      <c r="J39" s="2">
        <f t="shared" si="132"/>
        <v>51</v>
      </c>
      <c r="K39" s="2">
        <f t="shared" si="133"/>
        <v>52</v>
      </c>
      <c r="L39" s="2">
        <f t="shared" si="134"/>
        <v>53</v>
      </c>
      <c r="M39" s="2">
        <f t="shared" si="135"/>
        <v>54</v>
      </c>
      <c r="N39" s="2">
        <f t="shared" si="136"/>
        <v>55</v>
      </c>
      <c r="O39" s="2">
        <f t="shared" si="137"/>
        <v>56</v>
      </c>
      <c r="P39" s="2">
        <f t="shared" si="138"/>
        <v>57</v>
      </c>
      <c r="Q39" s="2">
        <f t="shared" si="139"/>
        <v>58</v>
      </c>
      <c r="R39" s="2">
        <f t="shared" si="140"/>
        <v>59</v>
      </c>
      <c r="S39" s="2">
        <f t="shared" si="141"/>
        <v>60</v>
      </c>
      <c r="T39" s="2">
        <f t="shared" si="142"/>
        <v>61</v>
      </c>
      <c r="U39" s="2">
        <f t="shared" si="143"/>
        <v>62</v>
      </c>
      <c r="V39" s="2">
        <f t="shared" si="144"/>
        <v>63</v>
      </c>
      <c r="W39" s="2">
        <f t="shared" si="145"/>
        <v>64</v>
      </c>
      <c r="X39" s="2">
        <f t="shared" si="146"/>
        <v>65</v>
      </c>
      <c r="Y39" s="2">
        <f t="shared" si="147"/>
        <v>66</v>
      </c>
      <c r="Z39" s="2">
        <f t="shared" si="148"/>
        <v>67</v>
      </c>
      <c r="AA39" s="2">
        <f t="shared" si="149"/>
        <v>68</v>
      </c>
      <c r="AB39" s="2">
        <f t="shared" si="150"/>
        <v>69</v>
      </c>
      <c r="AC39" s="2">
        <f t="shared" si="151"/>
        <v>70</v>
      </c>
      <c r="AD39" s="2">
        <f t="shared" si="152"/>
        <v>71</v>
      </c>
      <c r="AE39" s="2">
        <f t="shared" si="153"/>
        <v>72</v>
      </c>
      <c r="AF39" s="2">
        <f t="shared" si="154"/>
        <v>73</v>
      </c>
    </row>
    <row r="40" spans="1:32" ht="15" customHeight="1">
      <c r="B40" s="2" t="s">
        <v>37</v>
      </c>
      <c r="C40" s="34">
        <f>BasePricing!K$36</f>
        <v>3.3750000000000002E-4</v>
      </c>
      <c r="D40" s="34">
        <f>BasePricing!L$36</f>
        <v>3.5550000000000002E-4</v>
      </c>
      <c r="E40" s="34">
        <f>BasePricing!M$36</f>
        <v>3.9600000000000003E-4</v>
      </c>
      <c r="F40" s="34">
        <f>BasePricing!N$36</f>
        <v>4.4999999999999999E-4</v>
      </c>
      <c r="G40" s="34">
        <f>BasePricing!O$36</f>
        <v>5.0849999999999995E-4</v>
      </c>
      <c r="H40" s="34">
        <f>BasePricing!P$36</f>
        <v>5.7149999999999996E-4</v>
      </c>
      <c r="I40" s="34">
        <f>BasePricing!Q$36</f>
        <v>6.3900000000000003E-4</v>
      </c>
      <c r="J40" s="34">
        <f>BasePricing!R$36</f>
        <v>7.1100000000000004E-4</v>
      </c>
      <c r="K40" s="34">
        <f>BasePricing!S$36</f>
        <v>7.8300000000000006E-4</v>
      </c>
      <c r="L40" s="34">
        <f>BasePricing!T$36</f>
        <v>8.7299999999999997E-4</v>
      </c>
      <c r="M40" s="34">
        <f>BasePricing!U$36</f>
        <v>9.8999999999999999E-4</v>
      </c>
      <c r="N40" s="34">
        <f>BasePricing!V$36</f>
        <v>1.1294999999999999E-3</v>
      </c>
      <c r="O40" s="34">
        <f>BasePricing!W$36</f>
        <v>1.2869999999999999E-3</v>
      </c>
      <c r="P40" s="34">
        <f>BasePricing!X$36</f>
        <v>1.4354999999999999E-3</v>
      </c>
      <c r="Q40" s="34">
        <f>BasePricing!Y$36</f>
        <v>1.5705000000000003E-3</v>
      </c>
      <c r="R40" s="34">
        <f>BasePricing!Z$36</f>
        <v>1.6919999999999999E-3</v>
      </c>
      <c r="S40" s="34">
        <f>BasePricing!AA$36</f>
        <v>1.8360000000000002E-3</v>
      </c>
      <c r="T40" s="34">
        <f>BasePricing!AB$36</f>
        <v>2.0160000000000004E-3</v>
      </c>
      <c r="U40" s="34">
        <f>BasePricing!AC$36</f>
        <v>2.2455000000000001E-3</v>
      </c>
      <c r="V40" s="34">
        <f>BasePricing!AD$36</f>
        <v>2.5019999999999999E-3</v>
      </c>
      <c r="W40" s="34">
        <f>BasePricing!AE$36</f>
        <v>2.7899999999999999E-3</v>
      </c>
      <c r="X40" s="34">
        <f>BasePricing!AF$36</f>
        <v>3.0960000000000002E-3</v>
      </c>
      <c r="Y40" s="34">
        <f>BasePricing!AG$36</f>
        <v>3.4290000000000002E-3</v>
      </c>
      <c r="Z40" s="34">
        <f>BasePricing!AH$36</f>
        <v>3.7890000000000003E-3</v>
      </c>
      <c r="AA40" s="34">
        <f>BasePricing!AI$36</f>
        <v>4.1850000000000004E-3</v>
      </c>
      <c r="AB40" s="34">
        <f>BasePricing!AJ$36</f>
        <v>4.6350000000000011E-3</v>
      </c>
      <c r="AC40" s="34">
        <f>BasePricing!AK$36</f>
        <v>5.1615000000000003E-3</v>
      </c>
      <c r="AD40" s="34">
        <f>BasePricing!AL$36</f>
        <v>5.7869999999999996E-3</v>
      </c>
      <c r="AE40" s="34">
        <f>BasePricing!AM$36</f>
        <v>6.5339999999999999E-3</v>
      </c>
      <c r="AF40" s="34">
        <f>BasePricing!AN$36</f>
        <v>7.4070000000000013E-3</v>
      </c>
    </row>
    <row r="41" spans="1:32" ht="15" customHeight="1">
      <c r="B41" s="14" t="s">
        <v>159</v>
      </c>
      <c r="C41" s="97">
        <f>D33</f>
        <v>150000</v>
      </c>
      <c r="D41" s="97">
        <f t="shared" ref="D41:AF41" si="155">E33</f>
        <v>150000</v>
      </c>
      <c r="E41" s="97">
        <f t="shared" si="155"/>
        <v>150000</v>
      </c>
      <c r="F41" s="97">
        <f t="shared" si="155"/>
        <v>150000</v>
      </c>
      <c r="G41" s="97">
        <f t="shared" si="155"/>
        <v>150000</v>
      </c>
      <c r="H41" s="97">
        <f t="shared" si="155"/>
        <v>150000</v>
      </c>
      <c r="I41" s="97">
        <f t="shared" si="155"/>
        <v>150000</v>
      </c>
      <c r="J41" s="97">
        <f t="shared" si="155"/>
        <v>150000</v>
      </c>
      <c r="K41" s="97">
        <f t="shared" si="155"/>
        <v>170000</v>
      </c>
      <c r="L41" s="97">
        <f t="shared" si="155"/>
        <v>170000</v>
      </c>
      <c r="M41" s="97">
        <f t="shared" si="155"/>
        <v>170000</v>
      </c>
      <c r="N41" s="97">
        <f t="shared" si="155"/>
        <v>170000</v>
      </c>
      <c r="O41" s="97">
        <f t="shared" si="155"/>
        <v>170000</v>
      </c>
      <c r="P41" s="97">
        <f t="shared" si="155"/>
        <v>170000</v>
      </c>
      <c r="Q41" s="97">
        <f t="shared" si="155"/>
        <v>170000</v>
      </c>
      <c r="R41" s="97">
        <f t="shared" si="155"/>
        <v>170000</v>
      </c>
      <c r="S41" s="97">
        <f t="shared" si="155"/>
        <v>200000</v>
      </c>
      <c r="T41" s="97">
        <f t="shared" si="155"/>
        <v>200000</v>
      </c>
      <c r="U41" s="97">
        <f t="shared" si="155"/>
        <v>200000</v>
      </c>
      <c r="V41" s="97">
        <f t="shared" si="155"/>
        <v>200000</v>
      </c>
      <c r="W41" s="97">
        <f t="shared" si="155"/>
        <v>200000</v>
      </c>
      <c r="X41" s="97">
        <f t="shared" si="155"/>
        <v>200000</v>
      </c>
      <c r="Y41" s="97">
        <f t="shared" si="155"/>
        <v>0</v>
      </c>
      <c r="Z41" s="97">
        <f t="shared" si="155"/>
        <v>0</v>
      </c>
      <c r="AA41" s="97">
        <f t="shared" si="155"/>
        <v>0</v>
      </c>
      <c r="AB41" s="97">
        <f t="shared" si="155"/>
        <v>0</v>
      </c>
      <c r="AC41" s="97">
        <f t="shared" si="155"/>
        <v>0</v>
      </c>
      <c r="AD41" s="97">
        <f t="shared" si="155"/>
        <v>0</v>
      </c>
      <c r="AE41" s="97">
        <f t="shared" si="155"/>
        <v>0</v>
      </c>
      <c r="AF41" s="97">
        <f t="shared" si="155"/>
        <v>0</v>
      </c>
    </row>
    <row r="42" spans="1:32" ht="15" customHeight="1">
      <c r="B42" s="20" t="s">
        <v>93</v>
      </c>
      <c r="C42" s="12">
        <v>1</v>
      </c>
      <c r="D42" s="23">
        <f t="shared" ref="D42:AF42" si="156">IF(D41&gt;0,C42*(1-C40),0)</f>
        <v>0.99966250000000001</v>
      </c>
      <c r="E42" s="23">
        <f t="shared" si="156"/>
        <v>0.9993071199812501</v>
      </c>
      <c r="F42" s="23">
        <f t="shared" si="156"/>
        <v>0.99891139436173759</v>
      </c>
      <c r="G42" s="23">
        <f t="shared" si="156"/>
        <v>0.99846188423427484</v>
      </c>
      <c r="H42" s="23">
        <f t="shared" si="156"/>
        <v>0.99795416636614165</v>
      </c>
      <c r="I42" s="23">
        <f t="shared" si="156"/>
        <v>0.99738383556006349</v>
      </c>
      <c r="J42" s="23">
        <f t="shared" si="156"/>
        <v>0.99674650728914072</v>
      </c>
      <c r="K42" s="23">
        <f t="shared" si="156"/>
        <v>0.99603782052245815</v>
      </c>
      <c r="L42" s="23">
        <f t="shared" si="156"/>
        <v>0.99525792290898907</v>
      </c>
      <c r="M42" s="23">
        <f t="shared" si="156"/>
        <v>0.99438906274228955</v>
      </c>
      <c r="N42" s="23">
        <f t="shared" si="156"/>
        <v>0.99340461757017462</v>
      </c>
      <c r="O42" s="23">
        <f t="shared" si="156"/>
        <v>0.99228256705462914</v>
      </c>
      <c r="P42" s="23">
        <f t="shared" si="156"/>
        <v>0.99100549939082982</v>
      </c>
      <c r="Q42" s="23">
        <f t="shared" si="156"/>
        <v>0.98958291099645423</v>
      </c>
      <c r="R42" s="23">
        <f t="shared" si="156"/>
        <v>0.9880287710347343</v>
      </c>
      <c r="S42" s="23">
        <f t="shared" si="156"/>
        <v>0.98635702635414346</v>
      </c>
      <c r="T42" s="23">
        <f t="shared" si="156"/>
        <v>0.98454607485375734</v>
      </c>
      <c r="U42" s="23">
        <f t="shared" si="156"/>
        <v>0.98256122996685213</v>
      </c>
      <c r="V42" s="23">
        <f t="shared" si="156"/>
        <v>0.98035488872496157</v>
      </c>
      <c r="W42" s="23">
        <f t="shared" si="156"/>
        <v>0.97790204079337173</v>
      </c>
      <c r="X42" s="23">
        <f t="shared" si="156"/>
        <v>0.97517369409955823</v>
      </c>
      <c r="Y42" s="23">
        <f t="shared" si="156"/>
        <v>0</v>
      </c>
      <c r="Z42" s="23">
        <f t="shared" si="156"/>
        <v>0</v>
      </c>
      <c r="AA42" s="23">
        <f t="shared" si="156"/>
        <v>0</v>
      </c>
      <c r="AB42" s="23">
        <f t="shared" si="156"/>
        <v>0</v>
      </c>
      <c r="AC42" s="23">
        <f t="shared" si="156"/>
        <v>0</v>
      </c>
      <c r="AD42" s="23">
        <f t="shared" si="156"/>
        <v>0</v>
      </c>
      <c r="AE42" s="23">
        <f t="shared" si="156"/>
        <v>0</v>
      </c>
      <c r="AF42" s="23">
        <f t="shared" si="156"/>
        <v>0</v>
      </c>
    </row>
    <row r="43" spans="1:32" ht="15" customHeight="1">
      <c r="B43" s="20" t="s">
        <v>160</v>
      </c>
      <c r="C43" s="98">
        <f t="shared" ref="C43:AF43" si="157">C42*C41</f>
        <v>150000</v>
      </c>
      <c r="D43" s="98">
        <f t="shared" si="157"/>
        <v>149949.375</v>
      </c>
      <c r="E43" s="98">
        <f t="shared" si="157"/>
        <v>149896.06799718752</v>
      </c>
      <c r="F43" s="98">
        <f t="shared" si="157"/>
        <v>149836.70915426064</v>
      </c>
      <c r="G43" s="98">
        <f t="shared" si="157"/>
        <v>149769.28263514122</v>
      </c>
      <c r="H43" s="98">
        <f t="shared" si="157"/>
        <v>149693.12495492125</v>
      </c>
      <c r="I43" s="98">
        <f t="shared" si="157"/>
        <v>149607.57533400951</v>
      </c>
      <c r="J43" s="98">
        <f t="shared" si="157"/>
        <v>149511.97609337111</v>
      </c>
      <c r="K43" s="98">
        <f t="shared" si="157"/>
        <v>169326.4294888179</v>
      </c>
      <c r="L43" s="98">
        <f t="shared" si="157"/>
        <v>169193.84689452813</v>
      </c>
      <c r="M43" s="98">
        <f t="shared" si="157"/>
        <v>169046.14066618923</v>
      </c>
      <c r="N43" s="98">
        <f t="shared" si="157"/>
        <v>168878.78498692968</v>
      </c>
      <c r="O43" s="98">
        <f t="shared" si="157"/>
        <v>168688.03639928697</v>
      </c>
      <c r="P43" s="98">
        <f t="shared" si="157"/>
        <v>168470.93489644106</v>
      </c>
      <c r="Q43" s="98">
        <f t="shared" si="157"/>
        <v>168229.09486939723</v>
      </c>
      <c r="R43" s="98">
        <f t="shared" si="157"/>
        <v>167964.89107590483</v>
      </c>
      <c r="S43" s="98">
        <f t="shared" si="157"/>
        <v>197271.40527082869</v>
      </c>
      <c r="T43" s="98">
        <f t="shared" si="157"/>
        <v>196909.21497075146</v>
      </c>
      <c r="U43" s="98">
        <f t="shared" si="157"/>
        <v>196512.24599337042</v>
      </c>
      <c r="V43" s="98">
        <f t="shared" si="157"/>
        <v>196070.97774499233</v>
      </c>
      <c r="W43" s="98">
        <f t="shared" si="157"/>
        <v>195580.40815867434</v>
      </c>
      <c r="X43" s="98">
        <f t="shared" si="157"/>
        <v>195034.73881991164</v>
      </c>
      <c r="Y43" s="98">
        <f t="shared" si="157"/>
        <v>0</v>
      </c>
      <c r="Z43" s="98">
        <f t="shared" si="157"/>
        <v>0</v>
      </c>
      <c r="AA43" s="98">
        <f t="shared" si="157"/>
        <v>0</v>
      </c>
      <c r="AB43" s="98">
        <f t="shared" si="157"/>
        <v>0</v>
      </c>
      <c r="AC43" s="98">
        <f t="shared" si="157"/>
        <v>0</v>
      </c>
      <c r="AD43" s="98">
        <f t="shared" si="157"/>
        <v>0</v>
      </c>
      <c r="AE43" s="98">
        <f t="shared" si="157"/>
        <v>0</v>
      </c>
      <c r="AF43" s="98">
        <f t="shared" si="157"/>
        <v>0</v>
      </c>
    </row>
    <row r="44" spans="1:32" ht="15" customHeight="1">
      <c r="A44" s="89">
        <f>NPV(Assms!$C$40,ReplacePricing!C44:AF44)</f>
        <v>1862.7623143674302</v>
      </c>
      <c r="B44" s="2" t="s">
        <v>161</v>
      </c>
      <c r="C44" s="13">
        <f t="shared" ref="C44:AF44" si="158">C40*C43</f>
        <v>50.625</v>
      </c>
      <c r="D44" s="13">
        <f t="shared" si="158"/>
        <v>53.307002812500002</v>
      </c>
      <c r="E44" s="13">
        <f t="shared" si="158"/>
        <v>59.358842926886261</v>
      </c>
      <c r="F44" s="13">
        <f t="shared" si="158"/>
        <v>67.426519119417279</v>
      </c>
      <c r="G44" s="13">
        <f t="shared" si="158"/>
        <v>76.157680219969308</v>
      </c>
      <c r="H44" s="13">
        <f t="shared" si="158"/>
        <v>85.549620911737492</v>
      </c>
      <c r="I44" s="13">
        <f t="shared" si="158"/>
        <v>95.599240638432079</v>
      </c>
      <c r="J44" s="13">
        <f t="shared" si="158"/>
        <v>106.30301500238686</v>
      </c>
      <c r="K44" s="13">
        <f t="shared" si="158"/>
        <v>132.58259428974443</v>
      </c>
      <c r="L44" s="13">
        <f t="shared" si="158"/>
        <v>147.70622833892307</v>
      </c>
      <c r="M44" s="13">
        <f t="shared" si="158"/>
        <v>167.35567925952734</v>
      </c>
      <c r="N44" s="13">
        <f t="shared" si="158"/>
        <v>190.74858764273705</v>
      </c>
      <c r="O44" s="13">
        <f t="shared" si="158"/>
        <v>217.10150284588232</v>
      </c>
      <c r="P44" s="13">
        <f t="shared" si="158"/>
        <v>241.84002704384113</v>
      </c>
      <c r="Q44" s="13">
        <f t="shared" si="158"/>
        <v>264.2037934923884</v>
      </c>
      <c r="R44" s="13">
        <f t="shared" si="158"/>
        <v>284.19659570043098</v>
      </c>
      <c r="S44" s="13">
        <f t="shared" si="158"/>
        <v>362.19030007724149</v>
      </c>
      <c r="T44" s="13">
        <f t="shared" si="158"/>
        <v>396.96897738103502</v>
      </c>
      <c r="U44" s="13">
        <f t="shared" si="158"/>
        <v>441.2682483781133</v>
      </c>
      <c r="V44" s="13">
        <f t="shared" si="158"/>
        <v>490.56958631797079</v>
      </c>
      <c r="W44" s="13">
        <f t="shared" si="158"/>
        <v>545.66933876270139</v>
      </c>
      <c r="X44" s="13">
        <f t="shared" si="158"/>
        <v>603.82755138644643</v>
      </c>
      <c r="Y44" s="13">
        <f t="shared" si="158"/>
        <v>0</v>
      </c>
      <c r="Z44" s="13">
        <f t="shared" si="158"/>
        <v>0</v>
      </c>
      <c r="AA44" s="13">
        <f t="shared" si="158"/>
        <v>0</v>
      </c>
      <c r="AB44" s="13">
        <f t="shared" si="158"/>
        <v>0</v>
      </c>
      <c r="AC44" s="13">
        <f t="shared" si="158"/>
        <v>0</v>
      </c>
      <c r="AD44" s="13">
        <f t="shared" si="158"/>
        <v>0</v>
      </c>
      <c r="AE44" s="13">
        <f t="shared" si="158"/>
        <v>0</v>
      </c>
      <c r="AF44" s="13">
        <f t="shared" si="158"/>
        <v>0</v>
      </c>
    </row>
    <row r="45" spans="1:32" ht="15" customHeight="1">
      <c r="B45" s="102"/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  <c r="AA45" s="102"/>
      <c r="AB45" s="102"/>
      <c r="AC45" s="102"/>
      <c r="AD45" s="102"/>
      <c r="AE45" s="102"/>
      <c r="AF45" s="102"/>
    </row>
    <row r="46" spans="1:32" ht="15" customHeight="1">
      <c r="B46" s="2" t="s">
        <v>1</v>
      </c>
      <c r="C46" s="2">
        <v>1</v>
      </c>
      <c r="D46" s="2">
        <f t="shared" ref="D46:D47" si="159">C46+1</f>
        <v>2</v>
      </c>
      <c r="E46" s="2">
        <f t="shared" ref="E46:E47" si="160">D46+1</f>
        <v>3</v>
      </c>
      <c r="F46" s="2">
        <f t="shared" ref="F46:F47" si="161">E46+1</f>
        <v>4</v>
      </c>
      <c r="G46" s="2">
        <f t="shared" ref="G46:G47" si="162">F46+1</f>
        <v>5</v>
      </c>
      <c r="H46" s="2">
        <f t="shared" ref="H46:H47" si="163">G46+1</f>
        <v>6</v>
      </c>
      <c r="I46" s="2">
        <f t="shared" ref="I46:I47" si="164">H46+1</f>
        <v>7</v>
      </c>
      <c r="J46" s="2">
        <f t="shared" ref="J46:J47" si="165">I46+1</f>
        <v>8</v>
      </c>
      <c r="K46" s="2">
        <f t="shared" ref="K46:K47" si="166">J46+1</f>
        <v>9</v>
      </c>
      <c r="L46" s="2">
        <f t="shared" ref="L46:L47" si="167">K46+1</f>
        <v>10</v>
      </c>
      <c r="M46" s="2">
        <f t="shared" ref="M46:M47" si="168">L46+1</f>
        <v>11</v>
      </c>
      <c r="N46" s="2">
        <f t="shared" ref="N46:N47" si="169">M46+1</f>
        <v>12</v>
      </c>
      <c r="O46" s="2">
        <f t="shared" ref="O46:O47" si="170">N46+1</f>
        <v>13</v>
      </c>
      <c r="P46" s="2">
        <f t="shared" ref="P46:P47" si="171">O46+1</f>
        <v>14</v>
      </c>
      <c r="Q46" s="2">
        <f t="shared" ref="Q46:Q47" si="172">P46+1</f>
        <v>15</v>
      </c>
      <c r="R46" s="2">
        <f t="shared" ref="R46:R47" si="173">Q46+1</f>
        <v>16</v>
      </c>
      <c r="S46" s="2">
        <f t="shared" ref="S46:S47" si="174">R46+1</f>
        <v>17</v>
      </c>
      <c r="T46" s="2">
        <f t="shared" ref="T46:T47" si="175">S46+1</f>
        <v>18</v>
      </c>
      <c r="U46" s="2">
        <f t="shared" ref="U46:U47" si="176">T46+1</f>
        <v>19</v>
      </c>
      <c r="V46" s="2">
        <f t="shared" ref="V46:V47" si="177">U46+1</f>
        <v>20</v>
      </c>
      <c r="W46" s="2">
        <f t="shared" ref="W46:W47" si="178">V46+1</f>
        <v>21</v>
      </c>
      <c r="X46" s="2">
        <f t="shared" ref="X46:X47" si="179">W46+1</f>
        <v>22</v>
      </c>
      <c r="Y46" s="2">
        <f t="shared" ref="Y46:Y47" si="180">X46+1</f>
        <v>23</v>
      </c>
      <c r="Z46" s="2">
        <f t="shared" ref="Z46:Z47" si="181">Y46+1</f>
        <v>24</v>
      </c>
      <c r="AA46" s="2">
        <f t="shared" ref="AA46:AA47" si="182">Z46+1</f>
        <v>25</v>
      </c>
      <c r="AB46" s="2">
        <f t="shared" ref="AB46:AB47" si="183">AA46+1</f>
        <v>26</v>
      </c>
      <c r="AC46" s="2">
        <f t="shared" ref="AC46:AC47" si="184">AB46+1</f>
        <v>27</v>
      </c>
      <c r="AD46" s="2">
        <f t="shared" ref="AD46:AD47" si="185">AC46+1</f>
        <v>28</v>
      </c>
      <c r="AE46" s="2">
        <f t="shared" ref="AE46:AE47" si="186">AD46+1</f>
        <v>29</v>
      </c>
      <c r="AF46" s="2">
        <f t="shared" ref="AF46:AF47" si="187">AE46+1</f>
        <v>30</v>
      </c>
    </row>
    <row r="47" spans="1:32" ht="15" customHeight="1">
      <c r="B47" s="2" t="s">
        <v>48</v>
      </c>
      <c r="C47" s="10">
        <f>D39</f>
        <v>45</v>
      </c>
      <c r="D47" s="2">
        <f t="shared" si="159"/>
        <v>46</v>
      </c>
      <c r="E47" s="2">
        <f t="shared" si="160"/>
        <v>47</v>
      </c>
      <c r="F47" s="2">
        <f t="shared" si="161"/>
        <v>48</v>
      </c>
      <c r="G47" s="2">
        <f t="shared" si="162"/>
        <v>49</v>
      </c>
      <c r="H47" s="2">
        <f t="shared" si="163"/>
        <v>50</v>
      </c>
      <c r="I47" s="2">
        <f t="shared" si="164"/>
        <v>51</v>
      </c>
      <c r="J47" s="2">
        <f t="shared" si="165"/>
        <v>52</v>
      </c>
      <c r="K47" s="2">
        <f t="shared" si="166"/>
        <v>53</v>
      </c>
      <c r="L47" s="2">
        <f t="shared" si="167"/>
        <v>54</v>
      </c>
      <c r="M47" s="2">
        <f t="shared" si="168"/>
        <v>55</v>
      </c>
      <c r="N47" s="2">
        <f t="shared" si="169"/>
        <v>56</v>
      </c>
      <c r="O47" s="2">
        <f t="shared" si="170"/>
        <v>57</v>
      </c>
      <c r="P47" s="2">
        <f t="shared" si="171"/>
        <v>58</v>
      </c>
      <c r="Q47" s="2">
        <f t="shared" si="172"/>
        <v>59</v>
      </c>
      <c r="R47" s="2">
        <f t="shared" si="173"/>
        <v>60</v>
      </c>
      <c r="S47" s="2">
        <f t="shared" si="174"/>
        <v>61</v>
      </c>
      <c r="T47" s="2">
        <f t="shared" si="175"/>
        <v>62</v>
      </c>
      <c r="U47" s="2">
        <f t="shared" si="176"/>
        <v>63</v>
      </c>
      <c r="V47" s="2">
        <f t="shared" si="177"/>
        <v>64</v>
      </c>
      <c r="W47" s="2">
        <f t="shared" si="178"/>
        <v>65</v>
      </c>
      <c r="X47" s="2">
        <f t="shared" si="179"/>
        <v>66</v>
      </c>
      <c r="Y47" s="2">
        <f t="shared" si="180"/>
        <v>67</v>
      </c>
      <c r="Z47" s="2">
        <f t="shared" si="181"/>
        <v>68</v>
      </c>
      <c r="AA47" s="2">
        <f t="shared" si="182"/>
        <v>69</v>
      </c>
      <c r="AB47" s="2">
        <f t="shared" si="183"/>
        <v>70</v>
      </c>
      <c r="AC47" s="2">
        <f t="shared" si="184"/>
        <v>71</v>
      </c>
      <c r="AD47" s="2">
        <f t="shared" si="185"/>
        <v>72</v>
      </c>
      <c r="AE47" s="2">
        <f t="shared" si="186"/>
        <v>73</v>
      </c>
      <c r="AF47" s="2">
        <f t="shared" si="187"/>
        <v>74</v>
      </c>
    </row>
    <row r="48" spans="1:32" ht="15" customHeight="1">
      <c r="B48" s="2" t="s">
        <v>37</v>
      </c>
      <c r="C48" s="34">
        <f>BasePricing!L$36</f>
        <v>3.5550000000000002E-4</v>
      </c>
      <c r="D48" s="34">
        <f>BasePricing!M$36</f>
        <v>3.9600000000000003E-4</v>
      </c>
      <c r="E48" s="34">
        <f>BasePricing!N$36</f>
        <v>4.4999999999999999E-4</v>
      </c>
      <c r="F48" s="34">
        <f>BasePricing!O$36</f>
        <v>5.0849999999999995E-4</v>
      </c>
      <c r="G48" s="34">
        <f>BasePricing!P$36</f>
        <v>5.7149999999999996E-4</v>
      </c>
      <c r="H48" s="34">
        <f>BasePricing!Q$36</f>
        <v>6.3900000000000003E-4</v>
      </c>
      <c r="I48" s="34">
        <f>BasePricing!R$36</f>
        <v>7.1100000000000004E-4</v>
      </c>
      <c r="J48" s="34">
        <f>BasePricing!S$36</f>
        <v>7.8300000000000006E-4</v>
      </c>
      <c r="K48" s="34">
        <f>BasePricing!T$36</f>
        <v>8.7299999999999997E-4</v>
      </c>
      <c r="L48" s="34">
        <f>BasePricing!U$36</f>
        <v>9.8999999999999999E-4</v>
      </c>
      <c r="M48" s="34">
        <f>BasePricing!V$36</f>
        <v>1.1294999999999999E-3</v>
      </c>
      <c r="N48" s="34">
        <f>BasePricing!W$36</f>
        <v>1.2869999999999999E-3</v>
      </c>
      <c r="O48" s="34">
        <f>BasePricing!X$36</f>
        <v>1.4354999999999999E-3</v>
      </c>
      <c r="P48" s="34">
        <f>BasePricing!Y$36</f>
        <v>1.5705000000000003E-3</v>
      </c>
      <c r="Q48" s="34">
        <f>BasePricing!Z$36</f>
        <v>1.6919999999999999E-3</v>
      </c>
      <c r="R48" s="34">
        <f>BasePricing!AA$36</f>
        <v>1.8360000000000002E-3</v>
      </c>
      <c r="S48" s="34">
        <f>BasePricing!AB$36</f>
        <v>2.0160000000000004E-3</v>
      </c>
      <c r="T48" s="34">
        <f>BasePricing!AC$36</f>
        <v>2.2455000000000001E-3</v>
      </c>
      <c r="U48" s="34">
        <f>BasePricing!AD$36</f>
        <v>2.5019999999999999E-3</v>
      </c>
      <c r="V48" s="34">
        <f>BasePricing!AE$36</f>
        <v>2.7899999999999999E-3</v>
      </c>
      <c r="W48" s="34">
        <f>BasePricing!AF$36</f>
        <v>3.0960000000000002E-3</v>
      </c>
      <c r="X48" s="34">
        <f>BasePricing!AG$36</f>
        <v>3.4290000000000002E-3</v>
      </c>
      <c r="Y48" s="34">
        <f>BasePricing!AH$36</f>
        <v>3.7890000000000003E-3</v>
      </c>
      <c r="Z48" s="34">
        <f>BasePricing!AI$36</f>
        <v>4.1850000000000004E-3</v>
      </c>
      <c r="AA48" s="34">
        <f>BasePricing!AJ$36</f>
        <v>4.6350000000000011E-3</v>
      </c>
      <c r="AB48" s="34">
        <f>BasePricing!AK$36</f>
        <v>5.1615000000000003E-3</v>
      </c>
      <c r="AC48" s="34">
        <f>BasePricing!AL$36</f>
        <v>5.7869999999999996E-3</v>
      </c>
      <c r="AD48" s="34">
        <f>BasePricing!AM$36</f>
        <v>6.5339999999999999E-3</v>
      </c>
      <c r="AE48" s="34">
        <f>BasePricing!AN$36</f>
        <v>7.4070000000000013E-3</v>
      </c>
      <c r="AF48" s="34">
        <f>BasePricing!AO$36</f>
        <v>8.401500000000001E-3</v>
      </c>
    </row>
    <row r="49" spans="1:32" ht="15" customHeight="1">
      <c r="B49" s="14" t="s">
        <v>159</v>
      </c>
      <c r="C49" s="97">
        <f>D41</f>
        <v>150000</v>
      </c>
      <c r="D49" s="97">
        <f t="shared" ref="D49:AF49" si="188">E41</f>
        <v>150000</v>
      </c>
      <c r="E49" s="97">
        <f t="shared" si="188"/>
        <v>150000</v>
      </c>
      <c r="F49" s="97">
        <f t="shared" si="188"/>
        <v>150000</v>
      </c>
      <c r="G49" s="97">
        <f t="shared" si="188"/>
        <v>150000</v>
      </c>
      <c r="H49" s="97">
        <f t="shared" si="188"/>
        <v>150000</v>
      </c>
      <c r="I49" s="97">
        <f t="shared" si="188"/>
        <v>150000</v>
      </c>
      <c r="J49" s="97">
        <f t="shared" si="188"/>
        <v>170000</v>
      </c>
      <c r="K49" s="97">
        <f t="shared" si="188"/>
        <v>170000</v>
      </c>
      <c r="L49" s="97">
        <f t="shared" si="188"/>
        <v>170000</v>
      </c>
      <c r="M49" s="97">
        <f t="shared" si="188"/>
        <v>170000</v>
      </c>
      <c r="N49" s="97">
        <f t="shared" si="188"/>
        <v>170000</v>
      </c>
      <c r="O49" s="97">
        <f t="shared" si="188"/>
        <v>170000</v>
      </c>
      <c r="P49" s="97">
        <f t="shared" si="188"/>
        <v>170000</v>
      </c>
      <c r="Q49" s="97">
        <f t="shared" si="188"/>
        <v>170000</v>
      </c>
      <c r="R49" s="97">
        <f t="shared" si="188"/>
        <v>200000</v>
      </c>
      <c r="S49" s="97">
        <f t="shared" si="188"/>
        <v>200000</v>
      </c>
      <c r="T49" s="97">
        <f t="shared" si="188"/>
        <v>200000</v>
      </c>
      <c r="U49" s="97">
        <f t="shared" si="188"/>
        <v>200000</v>
      </c>
      <c r="V49" s="97">
        <f t="shared" si="188"/>
        <v>200000</v>
      </c>
      <c r="W49" s="97">
        <f t="shared" si="188"/>
        <v>200000</v>
      </c>
      <c r="X49" s="97">
        <f t="shared" si="188"/>
        <v>0</v>
      </c>
      <c r="Y49" s="97">
        <f t="shared" si="188"/>
        <v>0</v>
      </c>
      <c r="Z49" s="97">
        <f t="shared" si="188"/>
        <v>0</v>
      </c>
      <c r="AA49" s="97">
        <f t="shared" si="188"/>
        <v>0</v>
      </c>
      <c r="AB49" s="97">
        <f t="shared" si="188"/>
        <v>0</v>
      </c>
      <c r="AC49" s="97">
        <f t="shared" si="188"/>
        <v>0</v>
      </c>
      <c r="AD49" s="97">
        <f t="shared" si="188"/>
        <v>0</v>
      </c>
      <c r="AE49" s="97">
        <f t="shared" si="188"/>
        <v>0</v>
      </c>
      <c r="AF49" s="97">
        <f t="shared" si="188"/>
        <v>0</v>
      </c>
    </row>
    <row r="50" spans="1:32" ht="15" customHeight="1">
      <c r="B50" s="20" t="s">
        <v>93</v>
      </c>
      <c r="C50" s="12">
        <v>1</v>
      </c>
      <c r="D50" s="23">
        <f t="shared" ref="D50:AF50" si="189">IF(D49&gt;0,C50*(1-C48),0)</f>
        <v>0.99964450000000005</v>
      </c>
      <c r="E50" s="23">
        <f t="shared" si="189"/>
        <v>0.99924864077800013</v>
      </c>
      <c r="F50" s="23">
        <f t="shared" si="189"/>
        <v>0.99879897888965008</v>
      </c>
      <c r="G50" s="23">
        <f t="shared" si="189"/>
        <v>0.99829108960888469</v>
      </c>
      <c r="H50" s="23">
        <f t="shared" si="189"/>
        <v>0.99772056625117322</v>
      </c>
      <c r="I50" s="23">
        <f t="shared" si="189"/>
        <v>0.9970830228093388</v>
      </c>
      <c r="J50" s="23">
        <f t="shared" si="189"/>
        <v>0.99637409678012134</v>
      </c>
      <c r="K50" s="23">
        <f t="shared" si="189"/>
        <v>0.99559393586234257</v>
      </c>
      <c r="L50" s="23">
        <f t="shared" si="189"/>
        <v>0.99472478235633477</v>
      </c>
      <c r="M50" s="23">
        <f t="shared" si="189"/>
        <v>0.99374000482180191</v>
      </c>
      <c r="N50" s="23">
        <f t="shared" si="189"/>
        <v>0.99261757548635565</v>
      </c>
      <c r="O50" s="23">
        <f t="shared" si="189"/>
        <v>0.99134007666670465</v>
      </c>
      <c r="P50" s="23">
        <f t="shared" si="189"/>
        <v>0.98991700798664961</v>
      </c>
      <c r="Q50" s="23">
        <f t="shared" si="189"/>
        <v>0.98836234332560657</v>
      </c>
      <c r="R50" s="23">
        <f t="shared" si="189"/>
        <v>0.98669003424069968</v>
      </c>
      <c r="S50" s="23">
        <f t="shared" si="189"/>
        <v>0.98487847133783379</v>
      </c>
      <c r="T50" s="23">
        <f t="shared" si="189"/>
        <v>0.98289295633961671</v>
      </c>
      <c r="U50" s="23">
        <f t="shared" si="189"/>
        <v>0.98068587020615605</v>
      </c>
      <c r="V50" s="23">
        <f t="shared" si="189"/>
        <v>0.97823219415890028</v>
      </c>
      <c r="W50" s="23">
        <f t="shared" si="189"/>
        <v>0.97550292633719704</v>
      </c>
      <c r="X50" s="23">
        <f t="shared" si="189"/>
        <v>0</v>
      </c>
      <c r="Y50" s="23">
        <f t="shared" si="189"/>
        <v>0</v>
      </c>
      <c r="Z50" s="23">
        <f t="shared" si="189"/>
        <v>0</v>
      </c>
      <c r="AA50" s="23">
        <f t="shared" si="189"/>
        <v>0</v>
      </c>
      <c r="AB50" s="23">
        <f t="shared" si="189"/>
        <v>0</v>
      </c>
      <c r="AC50" s="23">
        <f t="shared" si="189"/>
        <v>0</v>
      </c>
      <c r="AD50" s="23">
        <f t="shared" si="189"/>
        <v>0</v>
      </c>
      <c r="AE50" s="23">
        <f t="shared" si="189"/>
        <v>0</v>
      </c>
      <c r="AF50" s="23">
        <f t="shared" si="189"/>
        <v>0</v>
      </c>
    </row>
    <row r="51" spans="1:32" ht="15" customHeight="1">
      <c r="B51" s="20" t="s">
        <v>160</v>
      </c>
      <c r="C51" s="98">
        <f t="shared" ref="C51:AF51" si="190">C50*C49</f>
        <v>150000</v>
      </c>
      <c r="D51" s="98">
        <f t="shared" si="190"/>
        <v>149946.67500000002</v>
      </c>
      <c r="E51" s="98">
        <f t="shared" si="190"/>
        <v>149887.29611670002</v>
      </c>
      <c r="F51" s="98">
        <f t="shared" si="190"/>
        <v>149819.84683344752</v>
      </c>
      <c r="G51" s="98">
        <f t="shared" si="190"/>
        <v>149743.6634413327</v>
      </c>
      <c r="H51" s="98">
        <f t="shared" si="190"/>
        <v>149658.08493767597</v>
      </c>
      <c r="I51" s="98">
        <f t="shared" si="190"/>
        <v>149562.45342140083</v>
      </c>
      <c r="J51" s="98">
        <f t="shared" si="190"/>
        <v>169383.59645262064</v>
      </c>
      <c r="K51" s="98">
        <f t="shared" si="190"/>
        <v>169250.96909659824</v>
      </c>
      <c r="L51" s="98">
        <f t="shared" si="190"/>
        <v>169103.21300057691</v>
      </c>
      <c r="M51" s="98">
        <f t="shared" si="190"/>
        <v>168935.80081970632</v>
      </c>
      <c r="N51" s="98">
        <f t="shared" si="190"/>
        <v>168744.98783268046</v>
      </c>
      <c r="O51" s="98">
        <f t="shared" si="190"/>
        <v>168527.8130333398</v>
      </c>
      <c r="P51" s="98">
        <f t="shared" si="190"/>
        <v>168285.89135773043</v>
      </c>
      <c r="Q51" s="98">
        <f t="shared" si="190"/>
        <v>168021.59836535313</v>
      </c>
      <c r="R51" s="98">
        <f t="shared" si="190"/>
        <v>197338.00684813992</v>
      </c>
      <c r="S51" s="98">
        <f t="shared" si="190"/>
        <v>196975.69426756675</v>
      </c>
      <c r="T51" s="98">
        <f t="shared" si="190"/>
        <v>196578.59126792333</v>
      </c>
      <c r="U51" s="98">
        <f t="shared" si="190"/>
        <v>196137.17404123122</v>
      </c>
      <c r="V51" s="98">
        <f t="shared" si="190"/>
        <v>195646.43883178005</v>
      </c>
      <c r="W51" s="98">
        <f t="shared" si="190"/>
        <v>195100.5852674394</v>
      </c>
      <c r="X51" s="98">
        <f t="shared" si="190"/>
        <v>0</v>
      </c>
      <c r="Y51" s="98">
        <f t="shared" si="190"/>
        <v>0</v>
      </c>
      <c r="Z51" s="98">
        <f t="shared" si="190"/>
        <v>0</v>
      </c>
      <c r="AA51" s="98">
        <f t="shared" si="190"/>
        <v>0</v>
      </c>
      <c r="AB51" s="98">
        <f t="shared" si="190"/>
        <v>0</v>
      </c>
      <c r="AC51" s="98">
        <f t="shared" si="190"/>
        <v>0</v>
      </c>
      <c r="AD51" s="98">
        <f t="shared" si="190"/>
        <v>0</v>
      </c>
      <c r="AE51" s="98">
        <f t="shared" si="190"/>
        <v>0</v>
      </c>
      <c r="AF51" s="98">
        <f t="shared" si="190"/>
        <v>0</v>
      </c>
    </row>
    <row r="52" spans="1:32" ht="15" customHeight="1">
      <c r="A52" s="89">
        <f>NPV(Assms!$C$40,ReplacePricing!C52:AF52)</f>
        <v>1943.1865018175135</v>
      </c>
      <c r="B52" s="2" t="s">
        <v>161</v>
      </c>
      <c r="C52" s="13">
        <f t="shared" ref="C52:AF52" si="191">C48*C51</f>
        <v>53.325000000000003</v>
      </c>
      <c r="D52" s="13">
        <f t="shared" si="191"/>
        <v>59.378883300000012</v>
      </c>
      <c r="E52" s="13">
        <f t="shared" si="191"/>
        <v>67.449283252515002</v>
      </c>
      <c r="F52" s="13">
        <f t="shared" si="191"/>
        <v>76.183392114808058</v>
      </c>
      <c r="G52" s="13">
        <f t="shared" si="191"/>
        <v>85.578503656721637</v>
      </c>
      <c r="H52" s="13">
        <f t="shared" si="191"/>
        <v>95.631516275174945</v>
      </c>
      <c r="I52" s="13">
        <f t="shared" si="191"/>
        <v>106.33890438261599</v>
      </c>
      <c r="J52" s="13">
        <f t="shared" si="191"/>
        <v>132.62735602240195</v>
      </c>
      <c r="K52" s="13">
        <f t="shared" si="191"/>
        <v>147.75609602133025</v>
      </c>
      <c r="L52" s="13">
        <f t="shared" si="191"/>
        <v>167.41218087057115</v>
      </c>
      <c r="M52" s="13">
        <f t="shared" si="191"/>
        <v>190.81298702585826</v>
      </c>
      <c r="N52" s="13">
        <f t="shared" si="191"/>
        <v>217.17479934065975</v>
      </c>
      <c r="O52" s="13">
        <f t="shared" si="191"/>
        <v>241.92167560935928</v>
      </c>
      <c r="P52" s="13">
        <f t="shared" si="191"/>
        <v>264.29299237731567</v>
      </c>
      <c r="Q52" s="13">
        <f t="shared" si="191"/>
        <v>284.2925444341775</v>
      </c>
      <c r="R52" s="13">
        <f t="shared" si="191"/>
        <v>362.3125805731849</v>
      </c>
      <c r="S52" s="13">
        <f t="shared" si="191"/>
        <v>397.10299964341465</v>
      </c>
      <c r="T52" s="13">
        <f t="shared" si="191"/>
        <v>441.41722669212186</v>
      </c>
      <c r="U52" s="13">
        <f t="shared" si="191"/>
        <v>490.73520945116047</v>
      </c>
      <c r="V52" s="13">
        <f t="shared" si="191"/>
        <v>545.85356434066637</v>
      </c>
      <c r="W52" s="13">
        <f t="shared" si="191"/>
        <v>604.03141198799244</v>
      </c>
      <c r="X52" s="13">
        <f t="shared" si="191"/>
        <v>0</v>
      </c>
      <c r="Y52" s="13">
        <f t="shared" si="191"/>
        <v>0</v>
      </c>
      <c r="Z52" s="13">
        <f t="shared" si="191"/>
        <v>0</v>
      </c>
      <c r="AA52" s="13">
        <f t="shared" si="191"/>
        <v>0</v>
      </c>
      <c r="AB52" s="13">
        <f t="shared" si="191"/>
        <v>0</v>
      </c>
      <c r="AC52" s="13">
        <f t="shared" si="191"/>
        <v>0</v>
      </c>
      <c r="AD52" s="13">
        <f t="shared" si="191"/>
        <v>0</v>
      </c>
      <c r="AE52" s="13">
        <f t="shared" si="191"/>
        <v>0</v>
      </c>
      <c r="AF52" s="13">
        <f t="shared" si="191"/>
        <v>0</v>
      </c>
    </row>
    <row r="53" spans="1:32" ht="15" customHeight="1">
      <c r="B53" s="102"/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  <c r="AA53" s="102"/>
      <c r="AB53" s="102"/>
      <c r="AC53" s="102"/>
      <c r="AD53" s="102"/>
      <c r="AE53" s="102"/>
      <c r="AF53" s="102"/>
    </row>
    <row r="54" spans="1:32" ht="15" customHeight="1">
      <c r="B54" s="2" t="s">
        <v>1</v>
      </c>
      <c r="C54" s="2">
        <v>1</v>
      </c>
      <c r="D54" s="2">
        <f t="shared" ref="D54:D55" si="192">C54+1</f>
        <v>2</v>
      </c>
      <c r="E54" s="2">
        <f t="shared" ref="E54:E55" si="193">D54+1</f>
        <v>3</v>
      </c>
      <c r="F54" s="2">
        <f t="shared" ref="F54:F55" si="194">E54+1</f>
        <v>4</v>
      </c>
      <c r="G54" s="2">
        <f t="shared" ref="G54:G55" si="195">F54+1</f>
        <v>5</v>
      </c>
      <c r="H54" s="2">
        <f t="shared" ref="H54:H55" si="196">G54+1</f>
        <v>6</v>
      </c>
      <c r="I54" s="2">
        <f t="shared" ref="I54:I55" si="197">H54+1</f>
        <v>7</v>
      </c>
      <c r="J54" s="2">
        <f t="shared" ref="J54:J55" si="198">I54+1</f>
        <v>8</v>
      </c>
      <c r="K54" s="2">
        <f t="shared" ref="K54:K55" si="199">J54+1</f>
        <v>9</v>
      </c>
      <c r="L54" s="2">
        <f t="shared" ref="L54:L55" si="200">K54+1</f>
        <v>10</v>
      </c>
      <c r="M54" s="2">
        <f t="shared" ref="M54:M55" si="201">L54+1</f>
        <v>11</v>
      </c>
      <c r="N54" s="2">
        <f t="shared" ref="N54:N55" si="202">M54+1</f>
        <v>12</v>
      </c>
      <c r="O54" s="2">
        <f t="shared" ref="O54:O55" si="203">N54+1</f>
        <v>13</v>
      </c>
      <c r="P54" s="2">
        <f t="shared" ref="P54:P55" si="204">O54+1</f>
        <v>14</v>
      </c>
      <c r="Q54" s="2">
        <f t="shared" ref="Q54:Q55" si="205">P54+1</f>
        <v>15</v>
      </c>
      <c r="R54" s="2">
        <f t="shared" ref="R54:R55" si="206">Q54+1</f>
        <v>16</v>
      </c>
      <c r="S54" s="2">
        <f t="shared" ref="S54:S55" si="207">R54+1</f>
        <v>17</v>
      </c>
      <c r="T54" s="2">
        <f t="shared" ref="T54:T55" si="208">S54+1</f>
        <v>18</v>
      </c>
      <c r="U54" s="2">
        <f t="shared" ref="U54:U55" si="209">T54+1</f>
        <v>19</v>
      </c>
      <c r="V54" s="2">
        <f t="shared" ref="V54:V55" si="210">U54+1</f>
        <v>20</v>
      </c>
      <c r="W54" s="2">
        <f t="shared" ref="W54:W55" si="211">V54+1</f>
        <v>21</v>
      </c>
      <c r="X54" s="2">
        <f t="shared" ref="X54:X55" si="212">W54+1</f>
        <v>22</v>
      </c>
      <c r="Y54" s="2">
        <f t="shared" ref="Y54:Y55" si="213">X54+1</f>
        <v>23</v>
      </c>
      <c r="Z54" s="2">
        <f t="shared" ref="Z54:Z55" si="214">Y54+1</f>
        <v>24</v>
      </c>
      <c r="AA54" s="2">
        <f t="shared" ref="AA54:AA55" si="215">Z54+1</f>
        <v>25</v>
      </c>
      <c r="AB54" s="2">
        <f t="shared" ref="AB54:AB55" si="216">AA54+1</f>
        <v>26</v>
      </c>
      <c r="AC54" s="2">
        <f t="shared" ref="AC54:AC55" si="217">AB54+1</f>
        <v>27</v>
      </c>
      <c r="AD54" s="2">
        <f t="shared" ref="AD54:AD55" si="218">AC54+1</f>
        <v>28</v>
      </c>
      <c r="AE54" s="2">
        <f t="shared" ref="AE54:AE55" si="219">AD54+1</f>
        <v>29</v>
      </c>
      <c r="AF54" s="2">
        <f t="shared" ref="AF54:AF55" si="220">AE54+1</f>
        <v>30</v>
      </c>
    </row>
    <row r="55" spans="1:32" ht="15" customHeight="1">
      <c r="B55" s="2" t="s">
        <v>48</v>
      </c>
      <c r="C55" s="10">
        <f>D47</f>
        <v>46</v>
      </c>
      <c r="D55" s="2">
        <f t="shared" si="192"/>
        <v>47</v>
      </c>
      <c r="E55" s="2">
        <f t="shared" si="193"/>
        <v>48</v>
      </c>
      <c r="F55" s="2">
        <f t="shared" si="194"/>
        <v>49</v>
      </c>
      <c r="G55" s="2">
        <f t="shared" si="195"/>
        <v>50</v>
      </c>
      <c r="H55" s="2">
        <f t="shared" si="196"/>
        <v>51</v>
      </c>
      <c r="I55" s="2">
        <f t="shared" si="197"/>
        <v>52</v>
      </c>
      <c r="J55" s="2">
        <f t="shared" si="198"/>
        <v>53</v>
      </c>
      <c r="K55" s="2">
        <f t="shared" si="199"/>
        <v>54</v>
      </c>
      <c r="L55" s="2">
        <f t="shared" si="200"/>
        <v>55</v>
      </c>
      <c r="M55" s="2">
        <f t="shared" si="201"/>
        <v>56</v>
      </c>
      <c r="N55" s="2">
        <f t="shared" si="202"/>
        <v>57</v>
      </c>
      <c r="O55" s="2">
        <f t="shared" si="203"/>
        <v>58</v>
      </c>
      <c r="P55" s="2">
        <f t="shared" si="204"/>
        <v>59</v>
      </c>
      <c r="Q55" s="2">
        <f t="shared" si="205"/>
        <v>60</v>
      </c>
      <c r="R55" s="2">
        <f t="shared" si="206"/>
        <v>61</v>
      </c>
      <c r="S55" s="2">
        <f t="shared" si="207"/>
        <v>62</v>
      </c>
      <c r="T55" s="2">
        <f t="shared" si="208"/>
        <v>63</v>
      </c>
      <c r="U55" s="2">
        <f t="shared" si="209"/>
        <v>64</v>
      </c>
      <c r="V55" s="2">
        <f t="shared" si="210"/>
        <v>65</v>
      </c>
      <c r="W55" s="2">
        <f t="shared" si="211"/>
        <v>66</v>
      </c>
      <c r="X55" s="2">
        <f t="shared" si="212"/>
        <v>67</v>
      </c>
      <c r="Y55" s="2">
        <f t="shared" si="213"/>
        <v>68</v>
      </c>
      <c r="Z55" s="2">
        <f t="shared" si="214"/>
        <v>69</v>
      </c>
      <c r="AA55" s="2">
        <f t="shared" si="215"/>
        <v>70</v>
      </c>
      <c r="AB55" s="2">
        <f t="shared" si="216"/>
        <v>71</v>
      </c>
      <c r="AC55" s="2">
        <f t="shared" si="217"/>
        <v>72</v>
      </c>
      <c r="AD55" s="2">
        <f t="shared" si="218"/>
        <v>73</v>
      </c>
      <c r="AE55" s="2">
        <f t="shared" si="219"/>
        <v>74</v>
      </c>
      <c r="AF55" s="2">
        <f t="shared" si="220"/>
        <v>75</v>
      </c>
    </row>
    <row r="56" spans="1:32" ht="15" customHeight="1">
      <c r="B56" s="2" t="s">
        <v>37</v>
      </c>
      <c r="C56" s="34">
        <f>BasePricing!M$36</f>
        <v>3.9600000000000003E-4</v>
      </c>
      <c r="D56" s="34">
        <f>BasePricing!N$36</f>
        <v>4.4999999999999999E-4</v>
      </c>
      <c r="E56" s="34">
        <f>BasePricing!O$36</f>
        <v>5.0849999999999995E-4</v>
      </c>
      <c r="F56" s="34">
        <f>BasePricing!P$36</f>
        <v>5.7149999999999996E-4</v>
      </c>
      <c r="G56" s="34">
        <f>BasePricing!Q$36</f>
        <v>6.3900000000000003E-4</v>
      </c>
      <c r="H56" s="34">
        <f>BasePricing!R$36</f>
        <v>7.1100000000000004E-4</v>
      </c>
      <c r="I56" s="34">
        <f>BasePricing!S$36</f>
        <v>7.8300000000000006E-4</v>
      </c>
      <c r="J56" s="34">
        <f>BasePricing!T$36</f>
        <v>8.7299999999999997E-4</v>
      </c>
      <c r="K56" s="34">
        <f>BasePricing!U$36</f>
        <v>9.8999999999999999E-4</v>
      </c>
      <c r="L56" s="34">
        <f>BasePricing!V$36</f>
        <v>1.1294999999999999E-3</v>
      </c>
      <c r="M56" s="34">
        <f>BasePricing!W$36</f>
        <v>1.2869999999999999E-3</v>
      </c>
      <c r="N56" s="34">
        <f>BasePricing!X$36</f>
        <v>1.4354999999999999E-3</v>
      </c>
      <c r="O56" s="34">
        <f>BasePricing!Y$36</f>
        <v>1.5705000000000003E-3</v>
      </c>
      <c r="P56" s="34">
        <f>BasePricing!Z$36</f>
        <v>1.6919999999999999E-3</v>
      </c>
      <c r="Q56" s="34">
        <f>BasePricing!AA$36</f>
        <v>1.8360000000000002E-3</v>
      </c>
      <c r="R56" s="34">
        <f>BasePricing!AB$36</f>
        <v>2.0160000000000004E-3</v>
      </c>
      <c r="S56" s="34">
        <f>BasePricing!AC$36</f>
        <v>2.2455000000000001E-3</v>
      </c>
      <c r="T56" s="34">
        <f>BasePricing!AD$36</f>
        <v>2.5019999999999999E-3</v>
      </c>
      <c r="U56" s="34">
        <f>BasePricing!AE$36</f>
        <v>2.7899999999999999E-3</v>
      </c>
      <c r="V56" s="34">
        <f>BasePricing!AF$36</f>
        <v>3.0960000000000002E-3</v>
      </c>
      <c r="W56" s="34">
        <f>BasePricing!AG$36</f>
        <v>3.4290000000000002E-3</v>
      </c>
      <c r="X56" s="34">
        <f>BasePricing!AH$36</f>
        <v>3.7890000000000003E-3</v>
      </c>
      <c r="Y56" s="34">
        <f>BasePricing!AI$36</f>
        <v>4.1850000000000004E-3</v>
      </c>
      <c r="Z56" s="34">
        <f>BasePricing!AJ$36</f>
        <v>4.6350000000000011E-3</v>
      </c>
      <c r="AA56" s="34">
        <f>BasePricing!AK$36</f>
        <v>5.1615000000000003E-3</v>
      </c>
      <c r="AB56" s="34">
        <f>BasePricing!AL$36</f>
        <v>5.7869999999999996E-3</v>
      </c>
      <c r="AC56" s="34">
        <f>BasePricing!AM$36</f>
        <v>6.5339999999999999E-3</v>
      </c>
      <c r="AD56" s="34">
        <f>BasePricing!AN$36</f>
        <v>7.4070000000000013E-3</v>
      </c>
      <c r="AE56" s="34">
        <f>BasePricing!AO$36</f>
        <v>8.401500000000001E-3</v>
      </c>
      <c r="AF56" s="34">
        <f>BasePricing!AP$36</f>
        <v>0</v>
      </c>
    </row>
    <row r="57" spans="1:32" ht="15" customHeight="1">
      <c r="B57" s="14" t="s">
        <v>159</v>
      </c>
      <c r="C57" s="97">
        <f>D49</f>
        <v>150000</v>
      </c>
      <c r="D57" s="97">
        <f t="shared" ref="D57:AF57" si="221">E49</f>
        <v>150000</v>
      </c>
      <c r="E57" s="97">
        <f t="shared" si="221"/>
        <v>150000</v>
      </c>
      <c r="F57" s="97">
        <f t="shared" si="221"/>
        <v>150000</v>
      </c>
      <c r="G57" s="97">
        <f t="shared" si="221"/>
        <v>150000</v>
      </c>
      <c r="H57" s="97">
        <f t="shared" si="221"/>
        <v>150000</v>
      </c>
      <c r="I57" s="97">
        <f t="shared" si="221"/>
        <v>170000</v>
      </c>
      <c r="J57" s="97">
        <f t="shared" si="221"/>
        <v>170000</v>
      </c>
      <c r="K57" s="97">
        <f t="shared" si="221"/>
        <v>170000</v>
      </c>
      <c r="L57" s="97">
        <f t="shared" si="221"/>
        <v>170000</v>
      </c>
      <c r="M57" s="97">
        <f t="shared" si="221"/>
        <v>170000</v>
      </c>
      <c r="N57" s="97">
        <f t="shared" si="221"/>
        <v>170000</v>
      </c>
      <c r="O57" s="97">
        <f t="shared" si="221"/>
        <v>170000</v>
      </c>
      <c r="P57" s="97">
        <f t="shared" si="221"/>
        <v>170000</v>
      </c>
      <c r="Q57" s="97">
        <f t="shared" si="221"/>
        <v>200000</v>
      </c>
      <c r="R57" s="97">
        <f t="shared" si="221"/>
        <v>200000</v>
      </c>
      <c r="S57" s="97">
        <f t="shared" si="221"/>
        <v>200000</v>
      </c>
      <c r="T57" s="97">
        <f t="shared" si="221"/>
        <v>200000</v>
      </c>
      <c r="U57" s="97">
        <f t="shared" si="221"/>
        <v>200000</v>
      </c>
      <c r="V57" s="97">
        <f t="shared" si="221"/>
        <v>200000</v>
      </c>
      <c r="W57" s="97">
        <f t="shared" si="221"/>
        <v>0</v>
      </c>
      <c r="X57" s="97">
        <f t="shared" si="221"/>
        <v>0</v>
      </c>
      <c r="Y57" s="97">
        <f t="shared" si="221"/>
        <v>0</v>
      </c>
      <c r="Z57" s="97">
        <f t="shared" si="221"/>
        <v>0</v>
      </c>
      <c r="AA57" s="97">
        <f t="shared" si="221"/>
        <v>0</v>
      </c>
      <c r="AB57" s="97">
        <f t="shared" si="221"/>
        <v>0</v>
      </c>
      <c r="AC57" s="97">
        <f t="shared" si="221"/>
        <v>0</v>
      </c>
      <c r="AD57" s="97">
        <f t="shared" si="221"/>
        <v>0</v>
      </c>
      <c r="AE57" s="97">
        <f t="shared" si="221"/>
        <v>0</v>
      </c>
      <c r="AF57" s="97">
        <f t="shared" si="221"/>
        <v>0</v>
      </c>
    </row>
    <row r="58" spans="1:32" ht="15" customHeight="1">
      <c r="B58" s="20" t="s">
        <v>93</v>
      </c>
      <c r="C58" s="12">
        <v>1</v>
      </c>
      <c r="D58" s="23">
        <f t="shared" ref="D58:AF58" si="222">IF(D57&gt;0,C58*(1-C56),0)</f>
        <v>0.99960400000000005</v>
      </c>
      <c r="E58" s="23">
        <f t="shared" si="222"/>
        <v>0.99915417820000008</v>
      </c>
      <c r="F58" s="23">
        <f t="shared" si="222"/>
        <v>0.99864610830038536</v>
      </c>
      <c r="G58" s="23">
        <f t="shared" si="222"/>
        <v>0.99807538204949175</v>
      </c>
      <c r="H58" s="23">
        <f t="shared" si="222"/>
        <v>0.99743761188036217</v>
      </c>
      <c r="I58" s="23">
        <f t="shared" si="222"/>
        <v>0.99672843373831521</v>
      </c>
      <c r="J58" s="23">
        <f t="shared" si="222"/>
        <v>0.99594799537469814</v>
      </c>
      <c r="K58" s="23">
        <f t="shared" si="222"/>
        <v>0.99507853277473601</v>
      </c>
      <c r="L58" s="23">
        <f t="shared" si="222"/>
        <v>0.99409340502728893</v>
      </c>
      <c r="M58" s="23">
        <f t="shared" si="222"/>
        <v>0.9929705765263106</v>
      </c>
      <c r="N58" s="23">
        <f t="shared" si="222"/>
        <v>0.99169262339432118</v>
      </c>
      <c r="O58" s="23">
        <f t="shared" si="222"/>
        <v>0.99026904863343856</v>
      </c>
      <c r="P58" s="23">
        <f t="shared" si="222"/>
        <v>0.98871383109255973</v>
      </c>
      <c r="Q58" s="23">
        <f t="shared" si="222"/>
        <v>0.98704092729035109</v>
      </c>
      <c r="R58" s="23">
        <f t="shared" si="222"/>
        <v>0.98522872014784602</v>
      </c>
      <c r="S58" s="23">
        <f t="shared" si="222"/>
        <v>0.98324249904802796</v>
      </c>
      <c r="T58" s="23">
        <f t="shared" si="222"/>
        <v>0.98103462801641561</v>
      </c>
      <c r="U58" s="23">
        <f t="shared" si="222"/>
        <v>0.97858007937711855</v>
      </c>
      <c r="V58" s="23">
        <f t="shared" si="222"/>
        <v>0.97584984095565641</v>
      </c>
      <c r="W58" s="23">
        <f t="shared" si="222"/>
        <v>0</v>
      </c>
      <c r="X58" s="23">
        <f t="shared" si="222"/>
        <v>0</v>
      </c>
      <c r="Y58" s="23">
        <f t="shared" si="222"/>
        <v>0</v>
      </c>
      <c r="Z58" s="23">
        <f t="shared" si="222"/>
        <v>0</v>
      </c>
      <c r="AA58" s="23">
        <f t="shared" si="222"/>
        <v>0</v>
      </c>
      <c r="AB58" s="23">
        <f t="shared" si="222"/>
        <v>0</v>
      </c>
      <c r="AC58" s="23">
        <f t="shared" si="222"/>
        <v>0</v>
      </c>
      <c r="AD58" s="23">
        <f t="shared" si="222"/>
        <v>0</v>
      </c>
      <c r="AE58" s="23">
        <f t="shared" si="222"/>
        <v>0</v>
      </c>
      <c r="AF58" s="23">
        <f t="shared" si="222"/>
        <v>0</v>
      </c>
    </row>
    <row r="59" spans="1:32" ht="15" customHeight="1">
      <c r="B59" s="20" t="s">
        <v>160</v>
      </c>
      <c r="C59" s="98">
        <f t="shared" ref="C59:AF59" si="223">C58*C57</f>
        <v>150000</v>
      </c>
      <c r="D59" s="98">
        <f t="shared" si="223"/>
        <v>149940.6</v>
      </c>
      <c r="E59" s="98">
        <f t="shared" si="223"/>
        <v>149873.12673000002</v>
      </c>
      <c r="F59" s="98">
        <f t="shared" si="223"/>
        <v>149796.9162450578</v>
      </c>
      <c r="G59" s="98">
        <f t="shared" si="223"/>
        <v>149711.30730742376</v>
      </c>
      <c r="H59" s="98">
        <f t="shared" si="223"/>
        <v>149615.64178205433</v>
      </c>
      <c r="I59" s="98">
        <f t="shared" si="223"/>
        <v>169443.83373551359</v>
      </c>
      <c r="J59" s="98">
        <f t="shared" si="223"/>
        <v>169311.15921369867</v>
      </c>
      <c r="K59" s="98">
        <f t="shared" si="223"/>
        <v>169163.35057170512</v>
      </c>
      <c r="L59" s="98">
        <f t="shared" si="223"/>
        <v>168995.87885463913</v>
      </c>
      <c r="M59" s="98">
        <f t="shared" si="223"/>
        <v>168804.99800947279</v>
      </c>
      <c r="N59" s="98">
        <f t="shared" si="223"/>
        <v>168587.74597703459</v>
      </c>
      <c r="O59" s="98">
        <f t="shared" si="223"/>
        <v>168345.73826768456</v>
      </c>
      <c r="P59" s="98">
        <f t="shared" si="223"/>
        <v>168081.35128573515</v>
      </c>
      <c r="Q59" s="98">
        <f t="shared" si="223"/>
        <v>197408.18545807022</v>
      </c>
      <c r="R59" s="98">
        <f t="shared" si="223"/>
        <v>197045.74402956921</v>
      </c>
      <c r="S59" s="98">
        <f t="shared" si="223"/>
        <v>196648.49980960559</v>
      </c>
      <c r="T59" s="98">
        <f t="shared" si="223"/>
        <v>196206.92560328313</v>
      </c>
      <c r="U59" s="98">
        <f t="shared" si="223"/>
        <v>195716.01587542371</v>
      </c>
      <c r="V59" s="98">
        <f t="shared" si="223"/>
        <v>195169.96819113128</v>
      </c>
      <c r="W59" s="98">
        <f t="shared" si="223"/>
        <v>0</v>
      </c>
      <c r="X59" s="98">
        <f t="shared" si="223"/>
        <v>0</v>
      </c>
      <c r="Y59" s="98">
        <f t="shared" si="223"/>
        <v>0</v>
      </c>
      <c r="Z59" s="98">
        <f t="shared" si="223"/>
        <v>0</v>
      </c>
      <c r="AA59" s="98">
        <f t="shared" si="223"/>
        <v>0</v>
      </c>
      <c r="AB59" s="98">
        <f t="shared" si="223"/>
        <v>0</v>
      </c>
      <c r="AC59" s="98">
        <f t="shared" si="223"/>
        <v>0</v>
      </c>
      <c r="AD59" s="98">
        <f t="shared" si="223"/>
        <v>0</v>
      </c>
      <c r="AE59" s="98">
        <f t="shared" si="223"/>
        <v>0</v>
      </c>
      <c r="AF59" s="98">
        <f t="shared" si="223"/>
        <v>0</v>
      </c>
    </row>
    <row r="60" spans="1:32" ht="15" customHeight="1">
      <c r="A60" s="89">
        <f>NPV(Assms!$C$40,ReplacePricing!C60:AF60)</f>
        <v>2026.6050150275817</v>
      </c>
      <c r="B60" s="2" t="s">
        <v>161</v>
      </c>
      <c r="C60" s="13">
        <f t="shared" ref="C60:AF60" si="224">C56*C59</f>
        <v>59.400000000000006</v>
      </c>
      <c r="D60" s="13">
        <f t="shared" si="224"/>
        <v>67.473269999999999</v>
      </c>
      <c r="E60" s="13">
        <f t="shared" si="224"/>
        <v>76.210484942204999</v>
      </c>
      <c r="F60" s="13">
        <f t="shared" si="224"/>
        <v>85.608937634050534</v>
      </c>
      <c r="G60" s="13">
        <f t="shared" si="224"/>
        <v>95.665525369443785</v>
      </c>
      <c r="H60" s="13">
        <f t="shared" si="224"/>
        <v>106.37672130704064</v>
      </c>
      <c r="I60" s="13">
        <f t="shared" si="224"/>
        <v>132.67452181490714</v>
      </c>
      <c r="J60" s="13">
        <f t="shared" si="224"/>
        <v>147.80864199355895</v>
      </c>
      <c r="K60" s="13">
        <f t="shared" si="224"/>
        <v>167.47171706598806</v>
      </c>
      <c r="L60" s="13">
        <f t="shared" si="224"/>
        <v>190.88084516631488</v>
      </c>
      <c r="M60" s="13">
        <f t="shared" si="224"/>
        <v>217.25203243819149</v>
      </c>
      <c r="N60" s="13">
        <f t="shared" si="224"/>
        <v>242.00770935003314</v>
      </c>
      <c r="O60" s="13">
        <f t="shared" si="224"/>
        <v>264.38698194939866</v>
      </c>
      <c r="P60" s="13">
        <f t="shared" si="224"/>
        <v>284.39364637546385</v>
      </c>
      <c r="Q60" s="13">
        <f t="shared" si="224"/>
        <v>362.44142850101696</v>
      </c>
      <c r="R60" s="13">
        <f t="shared" si="224"/>
        <v>397.24421996361161</v>
      </c>
      <c r="S60" s="13">
        <f t="shared" si="224"/>
        <v>441.57420632246937</v>
      </c>
      <c r="T60" s="13">
        <f t="shared" si="224"/>
        <v>490.90972785941437</v>
      </c>
      <c r="U60" s="13">
        <f t="shared" si="224"/>
        <v>546.04768429243211</v>
      </c>
      <c r="V60" s="13">
        <f t="shared" si="224"/>
        <v>604.24622151974245</v>
      </c>
      <c r="W60" s="13">
        <f t="shared" si="224"/>
        <v>0</v>
      </c>
      <c r="X60" s="13">
        <f t="shared" si="224"/>
        <v>0</v>
      </c>
      <c r="Y60" s="13">
        <f t="shared" si="224"/>
        <v>0</v>
      </c>
      <c r="Z60" s="13">
        <f t="shared" si="224"/>
        <v>0</v>
      </c>
      <c r="AA60" s="13">
        <f t="shared" si="224"/>
        <v>0</v>
      </c>
      <c r="AB60" s="13">
        <f t="shared" si="224"/>
        <v>0</v>
      </c>
      <c r="AC60" s="13">
        <f t="shared" si="224"/>
        <v>0</v>
      </c>
      <c r="AD60" s="13">
        <f t="shared" si="224"/>
        <v>0</v>
      </c>
      <c r="AE60" s="13">
        <f t="shared" si="224"/>
        <v>0</v>
      </c>
      <c r="AF60" s="13">
        <f t="shared" si="224"/>
        <v>0</v>
      </c>
    </row>
    <row r="61" spans="1:32" ht="15" customHeight="1">
      <c r="B61" s="102"/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  <c r="O61" s="102"/>
      <c r="P61" s="102"/>
      <c r="Q61" s="102"/>
      <c r="R61" s="102"/>
      <c r="S61" s="102"/>
      <c r="T61" s="102"/>
      <c r="U61" s="102"/>
      <c r="V61" s="102"/>
      <c r="W61" s="102"/>
      <c r="X61" s="102"/>
      <c r="Y61" s="102"/>
      <c r="Z61" s="102"/>
      <c r="AA61" s="102"/>
      <c r="AB61" s="102"/>
      <c r="AC61" s="102"/>
      <c r="AD61" s="102"/>
      <c r="AE61" s="102"/>
      <c r="AF61" s="102"/>
    </row>
    <row r="62" spans="1:32" ht="15" customHeight="1">
      <c r="B62" s="2" t="s">
        <v>1</v>
      </c>
      <c r="C62" s="2">
        <v>1</v>
      </c>
      <c r="D62" s="2">
        <f t="shared" ref="D62:D63" si="225">C62+1</f>
        <v>2</v>
      </c>
      <c r="E62" s="2">
        <f t="shared" ref="E62:E63" si="226">D62+1</f>
        <v>3</v>
      </c>
      <c r="F62" s="2">
        <f t="shared" ref="F62:F63" si="227">E62+1</f>
        <v>4</v>
      </c>
      <c r="G62" s="2">
        <f t="shared" ref="G62:G63" si="228">F62+1</f>
        <v>5</v>
      </c>
      <c r="H62" s="2">
        <f t="shared" ref="H62:H63" si="229">G62+1</f>
        <v>6</v>
      </c>
      <c r="I62" s="2">
        <f t="shared" ref="I62:I63" si="230">H62+1</f>
        <v>7</v>
      </c>
      <c r="J62" s="2">
        <f t="shared" ref="J62:J63" si="231">I62+1</f>
        <v>8</v>
      </c>
      <c r="K62" s="2">
        <f t="shared" ref="K62:K63" si="232">J62+1</f>
        <v>9</v>
      </c>
      <c r="L62" s="2">
        <f t="shared" ref="L62:L63" si="233">K62+1</f>
        <v>10</v>
      </c>
      <c r="M62" s="2">
        <f t="shared" ref="M62:M63" si="234">L62+1</f>
        <v>11</v>
      </c>
      <c r="N62" s="2">
        <f t="shared" ref="N62:N63" si="235">M62+1</f>
        <v>12</v>
      </c>
      <c r="O62" s="2">
        <f t="shared" ref="O62:O63" si="236">N62+1</f>
        <v>13</v>
      </c>
      <c r="P62" s="2">
        <f t="shared" ref="P62:P63" si="237">O62+1</f>
        <v>14</v>
      </c>
      <c r="Q62" s="2">
        <f t="shared" ref="Q62:Q63" si="238">P62+1</f>
        <v>15</v>
      </c>
      <c r="R62" s="2">
        <f t="shared" ref="R62:R63" si="239">Q62+1</f>
        <v>16</v>
      </c>
      <c r="S62" s="2">
        <f t="shared" ref="S62:S63" si="240">R62+1</f>
        <v>17</v>
      </c>
      <c r="T62" s="2">
        <f t="shared" ref="T62:T63" si="241">S62+1</f>
        <v>18</v>
      </c>
      <c r="U62" s="2">
        <f t="shared" ref="U62:U63" si="242">T62+1</f>
        <v>19</v>
      </c>
      <c r="V62" s="2">
        <f t="shared" ref="V62:V63" si="243">U62+1</f>
        <v>20</v>
      </c>
      <c r="W62" s="2">
        <f t="shared" ref="W62:W63" si="244">V62+1</f>
        <v>21</v>
      </c>
      <c r="X62" s="2">
        <f t="shared" ref="X62:X63" si="245">W62+1</f>
        <v>22</v>
      </c>
      <c r="Y62" s="2">
        <f t="shared" ref="Y62:Y63" si="246">X62+1</f>
        <v>23</v>
      </c>
      <c r="Z62" s="2">
        <f t="shared" ref="Z62:Z63" si="247">Y62+1</f>
        <v>24</v>
      </c>
      <c r="AA62" s="2">
        <f t="shared" ref="AA62:AA63" si="248">Z62+1</f>
        <v>25</v>
      </c>
      <c r="AB62" s="2">
        <f t="shared" ref="AB62:AB63" si="249">AA62+1</f>
        <v>26</v>
      </c>
      <c r="AC62" s="2">
        <f t="shared" ref="AC62:AC63" si="250">AB62+1</f>
        <v>27</v>
      </c>
      <c r="AD62" s="2">
        <f t="shared" ref="AD62:AD63" si="251">AC62+1</f>
        <v>28</v>
      </c>
      <c r="AE62" s="2">
        <f t="shared" ref="AE62:AE63" si="252">AD62+1</f>
        <v>29</v>
      </c>
      <c r="AF62" s="2">
        <f t="shared" ref="AF62:AF63" si="253">AE62+1</f>
        <v>30</v>
      </c>
    </row>
    <row r="63" spans="1:32" ht="15" customHeight="1">
      <c r="B63" s="2" t="s">
        <v>48</v>
      </c>
      <c r="C63" s="10">
        <f>D55</f>
        <v>47</v>
      </c>
      <c r="D63" s="2">
        <f t="shared" si="225"/>
        <v>48</v>
      </c>
      <c r="E63" s="2">
        <f t="shared" si="226"/>
        <v>49</v>
      </c>
      <c r="F63" s="2">
        <f t="shared" si="227"/>
        <v>50</v>
      </c>
      <c r="G63" s="2">
        <f t="shared" si="228"/>
        <v>51</v>
      </c>
      <c r="H63" s="2">
        <f t="shared" si="229"/>
        <v>52</v>
      </c>
      <c r="I63" s="2">
        <f t="shared" si="230"/>
        <v>53</v>
      </c>
      <c r="J63" s="2">
        <f t="shared" si="231"/>
        <v>54</v>
      </c>
      <c r="K63" s="2">
        <f t="shared" si="232"/>
        <v>55</v>
      </c>
      <c r="L63" s="2">
        <f t="shared" si="233"/>
        <v>56</v>
      </c>
      <c r="M63" s="2">
        <f t="shared" si="234"/>
        <v>57</v>
      </c>
      <c r="N63" s="2">
        <f t="shared" si="235"/>
        <v>58</v>
      </c>
      <c r="O63" s="2">
        <f t="shared" si="236"/>
        <v>59</v>
      </c>
      <c r="P63" s="2">
        <f t="shared" si="237"/>
        <v>60</v>
      </c>
      <c r="Q63" s="2">
        <f t="shared" si="238"/>
        <v>61</v>
      </c>
      <c r="R63" s="2">
        <f t="shared" si="239"/>
        <v>62</v>
      </c>
      <c r="S63" s="2">
        <f t="shared" si="240"/>
        <v>63</v>
      </c>
      <c r="T63" s="2">
        <f t="shared" si="241"/>
        <v>64</v>
      </c>
      <c r="U63" s="2">
        <f t="shared" si="242"/>
        <v>65</v>
      </c>
      <c r="V63" s="2">
        <f t="shared" si="243"/>
        <v>66</v>
      </c>
      <c r="W63" s="2">
        <f t="shared" si="244"/>
        <v>67</v>
      </c>
      <c r="X63" s="2">
        <f t="shared" si="245"/>
        <v>68</v>
      </c>
      <c r="Y63" s="2">
        <f t="shared" si="246"/>
        <v>69</v>
      </c>
      <c r="Z63" s="2">
        <f t="shared" si="247"/>
        <v>70</v>
      </c>
      <c r="AA63" s="2">
        <f t="shared" si="248"/>
        <v>71</v>
      </c>
      <c r="AB63" s="2">
        <f t="shared" si="249"/>
        <v>72</v>
      </c>
      <c r="AC63" s="2">
        <f t="shared" si="250"/>
        <v>73</v>
      </c>
      <c r="AD63" s="2">
        <f t="shared" si="251"/>
        <v>74</v>
      </c>
      <c r="AE63" s="2">
        <f t="shared" si="252"/>
        <v>75</v>
      </c>
      <c r="AF63" s="2">
        <f t="shared" si="253"/>
        <v>76</v>
      </c>
    </row>
    <row r="64" spans="1:32" ht="15" customHeight="1">
      <c r="B64" s="2" t="s">
        <v>37</v>
      </c>
      <c r="C64" s="34">
        <f>BasePricing!N$36</f>
        <v>4.4999999999999999E-4</v>
      </c>
      <c r="D64" s="34">
        <f>BasePricing!O$36</f>
        <v>5.0849999999999995E-4</v>
      </c>
      <c r="E64" s="34">
        <f>BasePricing!P$36</f>
        <v>5.7149999999999996E-4</v>
      </c>
      <c r="F64" s="34">
        <f>BasePricing!Q$36</f>
        <v>6.3900000000000003E-4</v>
      </c>
      <c r="G64" s="34">
        <f>BasePricing!R$36</f>
        <v>7.1100000000000004E-4</v>
      </c>
      <c r="H64" s="34">
        <f>BasePricing!S$36</f>
        <v>7.8300000000000006E-4</v>
      </c>
      <c r="I64" s="34">
        <f>BasePricing!T$36</f>
        <v>8.7299999999999997E-4</v>
      </c>
      <c r="J64" s="34">
        <f>BasePricing!U$36</f>
        <v>9.8999999999999999E-4</v>
      </c>
      <c r="K64" s="34">
        <f>BasePricing!V$36</f>
        <v>1.1294999999999999E-3</v>
      </c>
      <c r="L64" s="34">
        <f>BasePricing!W$36</f>
        <v>1.2869999999999999E-3</v>
      </c>
      <c r="M64" s="34">
        <f>BasePricing!X$36</f>
        <v>1.4354999999999999E-3</v>
      </c>
      <c r="N64" s="34">
        <f>BasePricing!Y$36</f>
        <v>1.5705000000000003E-3</v>
      </c>
      <c r="O64" s="34">
        <f>BasePricing!Z$36</f>
        <v>1.6919999999999999E-3</v>
      </c>
      <c r="P64" s="34">
        <f>BasePricing!AA$36</f>
        <v>1.8360000000000002E-3</v>
      </c>
      <c r="Q64" s="34">
        <f>BasePricing!AB$36</f>
        <v>2.0160000000000004E-3</v>
      </c>
      <c r="R64" s="34">
        <f>BasePricing!AC$36</f>
        <v>2.2455000000000001E-3</v>
      </c>
      <c r="S64" s="34">
        <f>BasePricing!AD$36</f>
        <v>2.5019999999999999E-3</v>
      </c>
      <c r="T64" s="34">
        <f>BasePricing!AE$36</f>
        <v>2.7899999999999999E-3</v>
      </c>
      <c r="U64" s="34">
        <f>BasePricing!AF$36</f>
        <v>3.0960000000000002E-3</v>
      </c>
      <c r="V64" s="34">
        <f>BasePricing!AG$36</f>
        <v>3.4290000000000002E-3</v>
      </c>
      <c r="W64" s="34">
        <f>BasePricing!AH$36</f>
        <v>3.7890000000000003E-3</v>
      </c>
      <c r="X64" s="34">
        <f>BasePricing!AI$36</f>
        <v>4.1850000000000004E-3</v>
      </c>
      <c r="Y64" s="34">
        <f>BasePricing!AJ$36</f>
        <v>4.6350000000000011E-3</v>
      </c>
      <c r="Z64" s="34">
        <f>BasePricing!AK$36</f>
        <v>5.1615000000000003E-3</v>
      </c>
      <c r="AA64" s="34">
        <f>BasePricing!AL$36</f>
        <v>5.7869999999999996E-3</v>
      </c>
      <c r="AB64" s="34">
        <f>BasePricing!AM$36</f>
        <v>6.5339999999999999E-3</v>
      </c>
      <c r="AC64" s="34">
        <f>BasePricing!AN$36</f>
        <v>7.4070000000000013E-3</v>
      </c>
      <c r="AD64" s="34">
        <f>BasePricing!AO$36</f>
        <v>8.401500000000001E-3</v>
      </c>
      <c r="AE64" s="34">
        <f>BasePricing!AP$36</f>
        <v>0</v>
      </c>
      <c r="AF64" s="34">
        <f>BasePricing!AQ$36</f>
        <v>0</v>
      </c>
    </row>
    <row r="65" spans="1:32" ht="15" customHeight="1">
      <c r="B65" s="14" t="s">
        <v>159</v>
      </c>
      <c r="C65" s="97">
        <f>D57</f>
        <v>150000</v>
      </c>
      <c r="D65" s="97">
        <f t="shared" ref="D65:AF65" si="254">E57</f>
        <v>150000</v>
      </c>
      <c r="E65" s="97">
        <f t="shared" si="254"/>
        <v>150000</v>
      </c>
      <c r="F65" s="97">
        <f t="shared" si="254"/>
        <v>150000</v>
      </c>
      <c r="G65" s="97">
        <f t="shared" si="254"/>
        <v>150000</v>
      </c>
      <c r="H65" s="97">
        <f t="shared" si="254"/>
        <v>170000</v>
      </c>
      <c r="I65" s="97">
        <f t="shared" si="254"/>
        <v>170000</v>
      </c>
      <c r="J65" s="97">
        <f t="shared" si="254"/>
        <v>170000</v>
      </c>
      <c r="K65" s="97">
        <f t="shared" si="254"/>
        <v>170000</v>
      </c>
      <c r="L65" s="97">
        <f t="shared" si="254"/>
        <v>170000</v>
      </c>
      <c r="M65" s="97">
        <f t="shared" si="254"/>
        <v>170000</v>
      </c>
      <c r="N65" s="97">
        <f t="shared" si="254"/>
        <v>170000</v>
      </c>
      <c r="O65" s="97">
        <f t="shared" si="254"/>
        <v>170000</v>
      </c>
      <c r="P65" s="97">
        <f t="shared" si="254"/>
        <v>200000</v>
      </c>
      <c r="Q65" s="97">
        <f t="shared" si="254"/>
        <v>200000</v>
      </c>
      <c r="R65" s="97">
        <f t="shared" si="254"/>
        <v>200000</v>
      </c>
      <c r="S65" s="97">
        <f t="shared" si="254"/>
        <v>200000</v>
      </c>
      <c r="T65" s="97">
        <f t="shared" si="254"/>
        <v>200000</v>
      </c>
      <c r="U65" s="97">
        <f t="shared" si="254"/>
        <v>200000</v>
      </c>
      <c r="V65" s="97">
        <f t="shared" si="254"/>
        <v>0</v>
      </c>
      <c r="W65" s="97">
        <f t="shared" si="254"/>
        <v>0</v>
      </c>
      <c r="X65" s="97">
        <f t="shared" si="254"/>
        <v>0</v>
      </c>
      <c r="Y65" s="97">
        <f t="shared" si="254"/>
        <v>0</v>
      </c>
      <c r="Z65" s="97">
        <f t="shared" si="254"/>
        <v>0</v>
      </c>
      <c r="AA65" s="97">
        <f t="shared" si="254"/>
        <v>0</v>
      </c>
      <c r="AB65" s="97">
        <f t="shared" si="254"/>
        <v>0</v>
      </c>
      <c r="AC65" s="97">
        <f t="shared" si="254"/>
        <v>0</v>
      </c>
      <c r="AD65" s="97">
        <f t="shared" si="254"/>
        <v>0</v>
      </c>
      <c r="AE65" s="97">
        <f t="shared" si="254"/>
        <v>0</v>
      </c>
      <c r="AF65" s="97">
        <f t="shared" si="254"/>
        <v>0</v>
      </c>
    </row>
    <row r="66" spans="1:32" ht="15" customHeight="1">
      <c r="B66" s="20" t="s">
        <v>93</v>
      </c>
      <c r="C66" s="12">
        <v>1</v>
      </c>
      <c r="D66" s="23">
        <f t="shared" ref="D66:AF66" si="255">IF(D65&gt;0,C66*(1-C64),0)</f>
        <v>0.99955000000000005</v>
      </c>
      <c r="E66" s="23">
        <f t="shared" si="255"/>
        <v>0.99904172882499997</v>
      </c>
      <c r="F66" s="23">
        <f t="shared" si="255"/>
        <v>0.99847077647697657</v>
      </c>
      <c r="G66" s="23">
        <f t="shared" si="255"/>
        <v>0.99783275365080781</v>
      </c>
      <c r="H66" s="23">
        <f t="shared" si="255"/>
        <v>0.99712329456296211</v>
      </c>
      <c r="I66" s="23">
        <f t="shared" si="255"/>
        <v>0.99634254702331937</v>
      </c>
      <c r="J66" s="23">
        <f t="shared" si="255"/>
        <v>0.99547273997976804</v>
      </c>
      <c r="K66" s="23">
        <f t="shared" si="255"/>
        <v>0.99448722196718797</v>
      </c>
      <c r="L66" s="23">
        <f t="shared" si="255"/>
        <v>0.99336394864997601</v>
      </c>
      <c r="M66" s="23">
        <f t="shared" si="255"/>
        <v>0.9920854892480635</v>
      </c>
      <c r="N66" s="23">
        <f t="shared" si="255"/>
        <v>0.99066135052824789</v>
      </c>
      <c r="O66" s="23">
        <f t="shared" si="255"/>
        <v>0.98910551687724324</v>
      </c>
      <c r="P66" s="23">
        <f t="shared" si="255"/>
        <v>0.98743195034268694</v>
      </c>
      <c r="Q66" s="23">
        <f t="shared" si="255"/>
        <v>0.98561902528185785</v>
      </c>
      <c r="R66" s="23">
        <f t="shared" si="255"/>
        <v>0.98363201732688965</v>
      </c>
      <c r="S66" s="23">
        <f t="shared" si="255"/>
        <v>0.98142327163198206</v>
      </c>
      <c r="T66" s="23">
        <f t="shared" si="255"/>
        <v>0.97896775060635888</v>
      </c>
      <c r="U66" s="23">
        <f t="shared" si="255"/>
        <v>0.97623643058216714</v>
      </c>
      <c r="V66" s="23">
        <f t="shared" si="255"/>
        <v>0</v>
      </c>
      <c r="W66" s="23">
        <f t="shared" si="255"/>
        <v>0</v>
      </c>
      <c r="X66" s="23">
        <f t="shared" si="255"/>
        <v>0</v>
      </c>
      <c r="Y66" s="23">
        <f t="shared" si="255"/>
        <v>0</v>
      </c>
      <c r="Z66" s="23">
        <f t="shared" si="255"/>
        <v>0</v>
      </c>
      <c r="AA66" s="23">
        <f t="shared" si="255"/>
        <v>0</v>
      </c>
      <c r="AB66" s="23">
        <f t="shared" si="255"/>
        <v>0</v>
      </c>
      <c r="AC66" s="23">
        <f t="shared" si="255"/>
        <v>0</v>
      </c>
      <c r="AD66" s="23">
        <f t="shared" si="255"/>
        <v>0</v>
      </c>
      <c r="AE66" s="23">
        <f t="shared" si="255"/>
        <v>0</v>
      </c>
      <c r="AF66" s="23">
        <f t="shared" si="255"/>
        <v>0</v>
      </c>
    </row>
    <row r="67" spans="1:32" ht="15" customHeight="1">
      <c r="B67" s="20" t="s">
        <v>160</v>
      </c>
      <c r="C67" s="98">
        <f t="shared" ref="C67:AF67" si="256">C66*C65</f>
        <v>150000</v>
      </c>
      <c r="D67" s="98">
        <f t="shared" si="256"/>
        <v>149932.5</v>
      </c>
      <c r="E67" s="98">
        <f t="shared" si="256"/>
        <v>149856.25932374998</v>
      </c>
      <c r="F67" s="98">
        <f t="shared" si="256"/>
        <v>149770.6164715465</v>
      </c>
      <c r="G67" s="98">
        <f t="shared" si="256"/>
        <v>149674.91304762117</v>
      </c>
      <c r="H67" s="98">
        <f t="shared" si="256"/>
        <v>169510.96007570357</v>
      </c>
      <c r="I67" s="98">
        <f t="shared" si="256"/>
        <v>169378.23299396428</v>
      </c>
      <c r="J67" s="98">
        <f t="shared" si="256"/>
        <v>169230.36579656057</v>
      </c>
      <c r="K67" s="98">
        <f t="shared" si="256"/>
        <v>169062.82773442197</v>
      </c>
      <c r="L67" s="98">
        <f t="shared" si="256"/>
        <v>168871.87127049593</v>
      </c>
      <c r="M67" s="98">
        <f t="shared" si="256"/>
        <v>168654.53317217081</v>
      </c>
      <c r="N67" s="98">
        <f t="shared" si="256"/>
        <v>168412.42958980214</v>
      </c>
      <c r="O67" s="98">
        <f t="shared" si="256"/>
        <v>168147.93786913136</v>
      </c>
      <c r="P67" s="98">
        <f t="shared" si="256"/>
        <v>197486.39006853738</v>
      </c>
      <c r="Q67" s="98">
        <f t="shared" si="256"/>
        <v>197123.80505637158</v>
      </c>
      <c r="R67" s="98">
        <f t="shared" si="256"/>
        <v>196726.40346537792</v>
      </c>
      <c r="S67" s="98">
        <f t="shared" si="256"/>
        <v>196284.65432639641</v>
      </c>
      <c r="T67" s="98">
        <f t="shared" si="256"/>
        <v>195793.55012127178</v>
      </c>
      <c r="U67" s="98">
        <f t="shared" si="256"/>
        <v>195247.28611643342</v>
      </c>
      <c r="V67" s="98">
        <f t="shared" si="256"/>
        <v>0</v>
      </c>
      <c r="W67" s="98">
        <f t="shared" si="256"/>
        <v>0</v>
      </c>
      <c r="X67" s="98">
        <f t="shared" si="256"/>
        <v>0</v>
      </c>
      <c r="Y67" s="98">
        <f t="shared" si="256"/>
        <v>0</v>
      </c>
      <c r="Z67" s="98">
        <f t="shared" si="256"/>
        <v>0</v>
      </c>
      <c r="AA67" s="98">
        <f t="shared" si="256"/>
        <v>0</v>
      </c>
      <c r="AB67" s="98">
        <f t="shared" si="256"/>
        <v>0</v>
      </c>
      <c r="AC67" s="98">
        <f t="shared" si="256"/>
        <v>0</v>
      </c>
      <c r="AD67" s="98">
        <f t="shared" si="256"/>
        <v>0</v>
      </c>
      <c r="AE67" s="98">
        <f t="shared" si="256"/>
        <v>0</v>
      </c>
      <c r="AF67" s="98">
        <f t="shared" si="256"/>
        <v>0</v>
      </c>
    </row>
    <row r="68" spans="1:32" ht="15" customHeight="1">
      <c r="A68" s="89">
        <f>NPV(Assms!$C$40,ReplacePricing!C68:AF68)</f>
        <v>2109.9028876230109</v>
      </c>
      <c r="B68" s="2" t="s">
        <v>161</v>
      </c>
      <c r="C68" s="13">
        <f t="shared" ref="C68:AF68" si="257">C64*C67</f>
        <v>67.5</v>
      </c>
      <c r="D68" s="13">
        <f t="shared" si="257"/>
        <v>76.240676249999993</v>
      </c>
      <c r="E68" s="13">
        <f t="shared" si="257"/>
        <v>85.642852203523105</v>
      </c>
      <c r="F68" s="13">
        <f t="shared" si="257"/>
        <v>95.703423925318219</v>
      </c>
      <c r="G68" s="13">
        <f t="shared" si="257"/>
        <v>106.41886317685866</v>
      </c>
      <c r="H68" s="13">
        <f t="shared" si="257"/>
        <v>132.72708173927589</v>
      </c>
      <c r="I68" s="13">
        <f t="shared" si="257"/>
        <v>147.86719740373081</v>
      </c>
      <c r="J68" s="13">
        <f t="shared" si="257"/>
        <v>167.53806213859497</v>
      </c>
      <c r="K68" s="13">
        <f t="shared" si="257"/>
        <v>190.95646392602958</v>
      </c>
      <c r="L68" s="13">
        <f t="shared" si="257"/>
        <v>217.33809832512824</v>
      </c>
      <c r="M68" s="13">
        <f t="shared" si="257"/>
        <v>242.10358236865119</v>
      </c>
      <c r="N68" s="13">
        <f t="shared" si="257"/>
        <v>264.49172067078433</v>
      </c>
      <c r="O68" s="13">
        <f t="shared" si="257"/>
        <v>284.50631087457026</v>
      </c>
      <c r="P68" s="13">
        <f t="shared" si="257"/>
        <v>362.58501216583466</v>
      </c>
      <c r="Q68" s="13">
        <f t="shared" si="257"/>
        <v>397.40159099364519</v>
      </c>
      <c r="R68" s="13">
        <f t="shared" si="257"/>
        <v>441.74913898150612</v>
      </c>
      <c r="S68" s="13">
        <f t="shared" si="257"/>
        <v>491.10420512464378</v>
      </c>
      <c r="T68" s="13">
        <f t="shared" si="257"/>
        <v>546.26400483834823</v>
      </c>
      <c r="U68" s="13">
        <f t="shared" si="257"/>
        <v>604.48559781647793</v>
      </c>
      <c r="V68" s="13">
        <f t="shared" si="257"/>
        <v>0</v>
      </c>
      <c r="W68" s="13">
        <f t="shared" si="257"/>
        <v>0</v>
      </c>
      <c r="X68" s="13">
        <f t="shared" si="257"/>
        <v>0</v>
      </c>
      <c r="Y68" s="13">
        <f t="shared" si="257"/>
        <v>0</v>
      </c>
      <c r="Z68" s="13">
        <f t="shared" si="257"/>
        <v>0</v>
      </c>
      <c r="AA68" s="13">
        <f t="shared" si="257"/>
        <v>0</v>
      </c>
      <c r="AB68" s="13">
        <f t="shared" si="257"/>
        <v>0</v>
      </c>
      <c r="AC68" s="13">
        <f t="shared" si="257"/>
        <v>0</v>
      </c>
      <c r="AD68" s="13">
        <f t="shared" si="257"/>
        <v>0</v>
      </c>
      <c r="AE68" s="13">
        <f t="shared" si="257"/>
        <v>0</v>
      </c>
      <c r="AF68" s="13">
        <f t="shared" si="257"/>
        <v>0</v>
      </c>
    </row>
    <row r="69" spans="1:32" ht="15" customHeight="1">
      <c r="B69" s="102"/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  <c r="Y69" s="102"/>
      <c r="Z69" s="102"/>
      <c r="AA69" s="102"/>
      <c r="AB69" s="102"/>
      <c r="AC69" s="102"/>
      <c r="AD69" s="102"/>
      <c r="AE69" s="102"/>
      <c r="AF69" s="102"/>
    </row>
    <row r="70" spans="1:32" ht="15" customHeight="1">
      <c r="B70" s="2" t="s">
        <v>1</v>
      </c>
      <c r="C70" s="2">
        <v>1</v>
      </c>
      <c r="D70" s="2">
        <f t="shared" ref="D70:D71" si="258">C70+1</f>
        <v>2</v>
      </c>
      <c r="E70" s="2">
        <f t="shared" ref="E70:E71" si="259">D70+1</f>
        <v>3</v>
      </c>
      <c r="F70" s="2">
        <f t="shared" ref="F70:F71" si="260">E70+1</f>
        <v>4</v>
      </c>
      <c r="G70" s="2">
        <f t="shared" ref="G70:G71" si="261">F70+1</f>
        <v>5</v>
      </c>
      <c r="H70" s="2">
        <f t="shared" ref="H70:H71" si="262">G70+1</f>
        <v>6</v>
      </c>
      <c r="I70" s="2">
        <f t="shared" ref="I70:I71" si="263">H70+1</f>
        <v>7</v>
      </c>
      <c r="J70" s="2">
        <f t="shared" ref="J70:J71" si="264">I70+1</f>
        <v>8</v>
      </c>
      <c r="K70" s="2">
        <f t="shared" ref="K70:K71" si="265">J70+1</f>
        <v>9</v>
      </c>
      <c r="L70" s="2">
        <f t="shared" ref="L70:L71" si="266">K70+1</f>
        <v>10</v>
      </c>
      <c r="M70" s="2">
        <f t="shared" ref="M70:M71" si="267">L70+1</f>
        <v>11</v>
      </c>
      <c r="N70" s="2">
        <f t="shared" ref="N70:N71" si="268">M70+1</f>
        <v>12</v>
      </c>
      <c r="O70" s="2">
        <f t="shared" ref="O70:O71" si="269">N70+1</f>
        <v>13</v>
      </c>
      <c r="P70" s="2">
        <f t="shared" ref="P70:P71" si="270">O70+1</f>
        <v>14</v>
      </c>
      <c r="Q70" s="2">
        <f t="shared" ref="Q70:Q71" si="271">P70+1</f>
        <v>15</v>
      </c>
      <c r="R70" s="2">
        <f t="shared" ref="R70:R71" si="272">Q70+1</f>
        <v>16</v>
      </c>
      <c r="S70" s="2">
        <f t="shared" ref="S70:S71" si="273">R70+1</f>
        <v>17</v>
      </c>
      <c r="T70" s="2">
        <f t="shared" ref="T70:T71" si="274">S70+1</f>
        <v>18</v>
      </c>
      <c r="U70" s="2">
        <f t="shared" ref="U70:U71" si="275">T70+1</f>
        <v>19</v>
      </c>
      <c r="V70" s="2">
        <f t="shared" ref="V70:V71" si="276">U70+1</f>
        <v>20</v>
      </c>
      <c r="W70" s="2">
        <f t="shared" ref="W70:W71" si="277">V70+1</f>
        <v>21</v>
      </c>
      <c r="X70" s="2">
        <f t="shared" ref="X70:X71" si="278">W70+1</f>
        <v>22</v>
      </c>
      <c r="Y70" s="2">
        <f t="shared" ref="Y70:Y71" si="279">X70+1</f>
        <v>23</v>
      </c>
      <c r="Z70" s="2">
        <f t="shared" ref="Z70:Z71" si="280">Y70+1</f>
        <v>24</v>
      </c>
      <c r="AA70" s="2">
        <f t="shared" ref="AA70:AA71" si="281">Z70+1</f>
        <v>25</v>
      </c>
      <c r="AB70" s="2">
        <f t="shared" ref="AB70:AB71" si="282">AA70+1</f>
        <v>26</v>
      </c>
      <c r="AC70" s="2">
        <f t="shared" ref="AC70:AC71" si="283">AB70+1</f>
        <v>27</v>
      </c>
      <c r="AD70" s="2">
        <f t="shared" ref="AD70:AD71" si="284">AC70+1</f>
        <v>28</v>
      </c>
      <c r="AE70" s="2">
        <f t="shared" ref="AE70:AE71" si="285">AD70+1</f>
        <v>29</v>
      </c>
      <c r="AF70" s="2">
        <f t="shared" ref="AF70:AF71" si="286">AE70+1</f>
        <v>30</v>
      </c>
    </row>
    <row r="71" spans="1:32" ht="15" customHeight="1">
      <c r="B71" s="2" t="s">
        <v>48</v>
      </c>
      <c r="C71" s="10">
        <f>D63</f>
        <v>48</v>
      </c>
      <c r="D71" s="2">
        <f t="shared" si="258"/>
        <v>49</v>
      </c>
      <c r="E71" s="2">
        <f t="shared" si="259"/>
        <v>50</v>
      </c>
      <c r="F71" s="2">
        <f t="shared" si="260"/>
        <v>51</v>
      </c>
      <c r="G71" s="2">
        <f t="shared" si="261"/>
        <v>52</v>
      </c>
      <c r="H71" s="2">
        <f t="shared" si="262"/>
        <v>53</v>
      </c>
      <c r="I71" s="2">
        <f t="shared" si="263"/>
        <v>54</v>
      </c>
      <c r="J71" s="2">
        <f t="shared" si="264"/>
        <v>55</v>
      </c>
      <c r="K71" s="2">
        <f t="shared" si="265"/>
        <v>56</v>
      </c>
      <c r="L71" s="2">
        <f t="shared" si="266"/>
        <v>57</v>
      </c>
      <c r="M71" s="2">
        <f t="shared" si="267"/>
        <v>58</v>
      </c>
      <c r="N71" s="2">
        <f t="shared" si="268"/>
        <v>59</v>
      </c>
      <c r="O71" s="2">
        <f t="shared" si="269"/>
        <v>60</v>
      </c>
      <c r="P71" s="2">
        <f t="shared" si="270"/>
        <v>61</v>
      </c>
      <c r="Q71" s="2">
        <f t="shared" si="271"/>
        <v>62</v>
      </c>
      <c r="R71" s="2">
        <f t="shared" si="272"/>
        <v>63</v>
      </c>
      <c r="S71" s="2">
        <f t="shared" si="273"/>
        <v>64</v>
      </c>
      <c r="T71" s="2">
        <f t="shared" si="274"/>
        <v>65</v>
      </c>
      <c r="U71" s="2">
        <f t="shared" si="275"/>
        <v>66</v>
      </c>
      <c r="V71" s="2">
        <f t="shared" si="276"/>
        <v>67</v>
      </c>
      <c r="W71" s="2">
        <f t="shared" si="277"/>
        <v>68</v>
      </c>
      <c r="X71" s="2">
        <f t="shared" si="278"/>
        <v>69</v>
      </c>
      <c r="Y71" s="2">
        <f t="shared" si="279"/>
        <v>70</v>
      </c>
      <c r="Z71" s="2">
        <f t="shared" si="280"/>
        <v>71</v>
      </c>
      <c r="AA71" s="2">
        <f t="shared" si="281"/>
        <v>72</v>
      </c>
      <c r="AB71" s="2">
        <f t="shared" si="282"/>
        <v>73</v>
      </c>
      <c r="AC71" s="2">
        <f t="shared" si="283"/>
        <v>74</v>
      </c>
      <c r="AD71" s="2">
        <f t="shared" si="284"/>
        <v>75</v>
      </c>
      <c r="AE71" s="2">
        <f t="shared" si="285"/>
        <v>76</v>
      </c>
      <c r="AF71" s="2">
        <f t="shared" si="286"/>
        <v>77</v>
      </c>
    </row>
    <row r="72" spans="1:32" ht="15" customHeight="1">
      <c r="B72" s="2" t="s">
        <v>37</v>
      </c>
      <c r="C72" s="34">
        <f>BasePricing!O$36</f>
        <v>5.0849999999999995E-4</v>
      </c>
      <c r="D72" s="34">
        <f>BasePricing!P$36</f>
        <v>5.7149999999999996E-4</v>
      </c>
      <c r="E72" s="34">
        <f>BasePricing!Q$36</f>
        <v>6.3900000000000003E-4</v>
      </c>
      <c r="F72" s="34">
        <f>BasePricing!R$36</f>
        <v>7.1100000000000004E-4</v>
      </c>
      <c r="G72" s="34">
        <f>BasePricing!S$36</f>
        <v>7.8300000000000006E-4</v>
      </c>
      <c r="H72" s="34">
        <f>BasePricing!T$36</f>
        <v>8.7299999999999997E-4</v>
      </c>
      <c r="I72" s="34">
        <f>BasePricing!U$36</f>
        <v>9.8999999999999999E-4</v>
      </c>
      <c r="J72" s="34">
        <f>BasePricing!V$36</f>
        <v>1.1294999999999999E-3</v>
      </c>
      <c r="K72" s="34">
        <f>BasePricing!W$36</f>
        <v>1.2869999999999999E-3</v>
      </c>
      <c r="L72" s="34">
        <f>BasePricing!X$36</f>
        <v>1.4354999999999999E-3</v>
      </c>
      <c r="M72" s="34">
        <f>BasePricing!Y$36</f>
        <v>1.5705000000000003E-3</v>
      </c>
      <c r="N72" s="34">
        <f>BasePricing!Z$36</f>
        <v>1.6919999999999999E-3</v>
      </c>
      <c r="O72" s="34">
        <f>BasePricing!AA$36</f>
        <v>1.8360000000000002E-3</v>
      </c>
      <c r="P72" s="34">
        <f>BasePricing!AB$36</f>
        <v>2.0160000000000004E-3</v>
      </c>
      <c r="Q72" s="34">
        <f>BasePricing!AC$36</f>
        <v>2.2455000000000001E-3</v>
      </c>
      <c r="R72" s="34">
        <f>BasePricing!AD$36</f>
        <v>2.5019999999999999E-3</v>
      </c>
      <c r="S72" s="34">
        <f>BasePricing!AE$36</f>
        <v>2.7899999999999999E-3</v>
      </c>
      <c r="T72" s="34">
        <f>BasePricing!AF$36</f>
        <v>3.0960000000000002E-3</v>
      </c>
      <c r="U72" s="34">
        <f>BasePricing!AG$36</f>
        <v>3.4290000000000002E-3</v>
      </c>
      <c r="V72" s="34">
        <f>BasePricing!AH$36</f>
        <v>3.7890000000000003E-3</v>
      </c>
      <c r="W72" s="34">
        <f>BasePricing!AI$36</f>
        <v>4.1850000000000004E-3</v>
      </c>
      <c r="X72" s="34">
        <f>BasePricing!AJ$36</f>
        <v>4.6350000000000011E-3</v>
      </c>
      <c r="Y72" s="34">
        <f>BasePricing!AK$36</f>
        <v>5.1615000000000003E-3</v>
      </c>
      <c r="Z72" s="34">
        <f>BasePricing!AL$36</f>
        <v>5.7869999999999996E-3</v>
      </c>
      <c r="AA72" s="34">
        <f>BasePricing!AM$36</f>
        <v>6.5339999999999999E-3</v>
      </c>
      <c r="AB72" s="34">
        <f>BasePricing!AN$36</f>
        <v>7.4070000000000013E-3</v>
      </c>
      <c r="AC72" s="34">
        <f>BasePricing!AO$36</f>
        <v>8.401500000000001E-3</v>
      </c>
      <c r="AD72" s="34">
        <f>BasePricing!AP$36</f>
        <v>0</v>
      </c>
      <c r="AE72" s="34">
        <f>BasePricing!AQ$36</f>
        <v>0</v>
      </c>
      <c r="AF72" s="34">
        <f>BasePricing!AR$36</f>
        <v>0</v>
      </c>
    </row>
    <row r="73" spans="1:32" ht="15" customHeight="1">
      <c r="B73" s="14" t="s">
        <v>159</v>
      </c>
      <c r="C73" s="97">
        <f>D65</f>
        <v>150000</v>
      </c>
      <c r="D73" s="97">
        <f t="shared" ref="D73:AF73" si="287">E65</f>
        <v>150000</v>
      </c>
      <c r="E73" s="97">
        <f t="shared" si="287"/>
        <v>150000</v>
      </c>
      <c r="F73" s="97">
        <f t="shared" si="287"/>
        <v>150000</v>
      </c>
      <c r="G73" s="97">
        <f t="shared" si="287"/>
        <v>170000</v>
      </c>
      <c r="H73" s="97">
        <f t="shared" si="287"/>
        <v>170000</v>
      </c>
      <c r="I73" s="97">
        <f t="shared" si="287"/>
        <v>170000</v>
      </c>
      <c r="J73" s="97">
        <f t="shared" si="287"/>
        <v>170000</v>
      </c>
      <c r="K73" s="97">
        <f t="shared" si="287"/>
        <v>170000</v>
      </c>
      <c r="L73" s="97">
        <f t="shared" si="287"/>
        <v>170000</v>
      </c>
      <c r="M73" s="97">
        <f t="shared" si="287"/>
        <v>170000</v>
      </c>
      <c r="N73" s="97">
        <f t="shared" si="287"/>
        <v>170000</v>
      </c>
      <c r="O73" s="97">
        <f t="shared" si="287"/>
        <v>200000</v>
      </c>
      <c r="P73" s="97">
        <f t="shared" si="287"/>
        <v>200000</v>
      </c>
      <c r="Q73" s="97">
        <f t="shared" si="287"/>
        <v>200000</v>
      </c>
      <c r="R73" s="97">
        <f t="shared" si="287"/>
        <v>200000</v>
      </c>
      <c r="S73" s="97">
        <f t="shared" si="287"/>
        <v>200000</v>
      </c>
      <c r="T73" s="97">
        <f t="shared" si="287"/>
        <v>200000</v>
      </c>
      <c r="U73" s="97">
        <f t="shared" si="287"/>
        <v>0</v>
      </c>
      <c r="V73" s="97">
        <f t="shared" si="287"/>
        <v>0</v>
      </c>
      <c r="W73" s="97">
        <f t="shared" si="287"/>
        <v>0</v>
      </c>
      <c r="X73" s="97">
        <f t="shared" si="287"/>
        <v>0</v>
      </c>
      <c r="Y73" s="97">
        <f t="shared" si="287"/>
        <v>0</v>
      </c>
      <c r="Z73" s="97">
        <f t="shared" si="287"/>
        <v>0</v>
      </c>
      <c r="AA73" s="97">
        <f t="shared" si="287"/>
        <v>0</v>
      </c>
      <c r="AB73" s="97">
        <f t="shared" si="287"/>
        <v>0</v>
      </c>
      <c r="AC73" s="97">
        <f t="shared" si="287"/>
        <v>0</v>
      </c>
      <c r="AD73" s="97">
        <f t="shared" si="287"/>
        <v>0</v>
      </c>
      <c r="AE73" s="97">
        <f t="shared" si="287"/>
        <v>0</v>
      </c>
      <c r="AF73" s="97">
        <f t="shared" si="287"/>
        <v>0</v>
      </c>
    </row>
    <row r="74" spans="1:32" ht="15" customHeight="1">
      <c r="B74" s="20" t="s">
        <v>93</v>
      </c>
      <c r="C74" s="12">
        <v>1</v>
      </c>
      <c r="D74" s="23">
        <f t="shared" ref="D74:AF74" si="288">IF(D73&gt;0,C74*(1-C72),0)</f>
        <v>0.99949149999999998</v>
      </c>
      <c r="E74" s="23">
        <f t="shared" si="288"/>
        <v>0.99892029060775001</v>
      </c>
      <c r="F74" s="23">
        <f t="shared" si="288"/>
        <v>0.99828198054205175</v>
      </c>
      <c r="G74" s="23">
        <f t="shared" si="288"/>
        <v>0.9975722020538863</v>
      </c>
      <c r="H74" s="23">
        <f t="shared" si="288"/>
        <v>0.9967911030196781</v>
      </c>
      <c r="I74" s="23">
        <f t="shared" si="288"/>
        <v>0.99592090438674197</v>
      </c>
      <c r="J74" s="23">
        <f t="shared" si="288"/>
        <v>0.99493494269139904</v>
      </c>
      <c r="K74" s="23">
        <f t="shared" si="288"/>
        <v>0.99381116367362909</v>
      </c>
      <c r="L74" s="23">
        <f t="shared" si="288"/>
        <v>0.99253212870598106</v>
      </c>
      <c r="M74" s="23">
        <f t="shared" si="288"/>
        <v>0.99110734883522356</v>
      </c>
      <c r="N74" s="23">
        <f t="shared" si="288"/>
        <v>0.98955081474387785</v>
      </c>
      <c r="O74" s="23">
        <f t="shared" si="288"/>
        <v>0.98787649476533113</v>
      </c>
      <c r="P74" s="23">
        <f t="shared" si="288"/>
        <v>0.98606275352094208</v>
      </c>
      <c r="Q74" s="23">
        <f t="shared" si="288"/>
        <v>0.98407485100984382</v>
      </c>
      <c r="R74" s="23">
        <f t="shared" si="288"/>
        <v>0.98186511093190121</v>
      </c>
      <c r="S74" s="23">
        <f t="shared" si="288"/>
        <v>0.97940848442434958</v>
      </c>
      <c r="T74" s="23">
        <f t="shared" si="288"/>
        <v>0.97667593475280567</v>
      </c>
      <c r="U74" s="23">
        <f t="shared" si="288"/>
        <v>0</v>
      </c>
      <c r="V74" s="23">
        <f t="shared" si="288"/>
        <v>0</v>
      </c>
      <c r="W74" s="23">
        <f t="shared" si="288"/>
        <v>0</v>
      </c>
      <c r="X74" s="23">
        <f t="shared" si="288"/>
        <v>0</v>
      </c>
      <c r="Y74" s="23">
        <f t="shared" si="288"/>
        <v>0</v>
      </c>
      <c r="Z74" s="23">
        <f t="shared" si="288"/>
        <v>0</v>
      </c>
      <c r="AA74" s="23">
        <f t="shared" si="288"/>
        <v>0</v>
      </c>
      <c r="AB74" s="23">
        <f t="shared" si="288"/>
        <v>0</v>
      </c>
      <c r="AC74" s="23">
        <f t="shared" si="288"/>
        <v>0</v>
      </c>
      <c r="AD74" s="23">
        <f t="shared" si="288"/>
        <v>0</v>
      </c>
      <c r="AE74" s="23">
        <f t="shared" si="288"/>
        <v>0</v>
      </c>
      <c r="AF74" s="23">
        <f t="shared" si="288"/>
        <v>0</v>
      </c>
    </row>
    <row r="75" spans="1:32" ht="15" customHeight="1">
      <c r="B75" s="20" t="s">
        <v>160</v>
      </c>
      <c r="C75" s="98">
        <f t="shared" ref="C75:AF75" si="289">C74*C73</f>
        <v>150000</v>
      </c>
      <c r="D75" s="98">
        <f t="shared" si="289"/>
        <v>149923.72500000001</v>
      </c>
      <c r="E75" s="98">
        <f t="shared" si="289"/>
        <v>149838.04359116251</v>
      </c>
      <c r="F75" s="98">
        <f t="shared" si="289"/>
        <v>149742.29708130777</v>
      </c>
      <c r="G75" s="98">
        <f t="shared" si="289"/>
        <v>169587.27434916067</v>
      </c>
      <c r="H75" s="98">
        <f t="shared" si="289"/>
        <v>169454.48751334529</v>
      </c>
      <c r="I75" s="98">
        <f t="shared" si="289"/>
        <v>169306.55374574615</v>
      </c>
      <c r="J75" s="98">
        <f t="shared" si="289"/>
        <v>169138.94025753785</v>
      </c>
      <c r="K75" s="98">
        <f t="shared" si="289"/>
        <v>168947.89782451696</v>
      </c>
      <c r="L75" s="98">
        <f t="shared" si="289"/>
        <v>168730.46188001678</v>
      </c>
      <c r="M75" s="98">
        <f t="shared" si="289"/>
        <v>168488.24930198799</v>
      </c>
      <c r="N75" s="98">
        <f t="shared" si="289"/>
        <v>168223.63850645925</v>
      </c>
      <c r="O75" s="98">
        <f t="shared" si="289"/>
        <v>197575.29895306623</v>
      </c>
      <c r="P75" s="98">
        <f t="shared" si="289"/>
        <v>197212.55070418841</v>
      </c>
      <c r="Q75" s="98">
        <f t="shared" si="289"/>
        <v>196814.97020196877</v>
      </c>
      <c r="R75" s="98">
        <f t="shared" si="289"/>
        <v>196373.02218638023</v>
      </c>
      <c r="S75" s="98">
        <f t="shared" si="289"/>
        <v>195881.69688486992</v>
      </c>
      <c r="T75" s="98">
        <f t="shared" si="289"/>
        <v>195335.18695056112</v>
      </c>
      <c r="U75" s="98">
        <f t="shared" si="289"/>
        <v>0</v>
      </c>
      <c r="V75" s="98">
        <f t="shared" si="289"/>
        <v>0</v>
      </c>
      <c r="W75" s="98">
        <f t="shared" si="289"/>
        <v>0</v>
      </c>
      <c r="X75" s="98">
        <f t="shared" si="289"/>
        <v>0</v>
      </c>
      <c r="Y75" s="98">
        <f t="shared" si="289"/>
        <v>0</v>
      </c>
      <c r="Z75" s="98">
        <f t="shared" si="289"/>
        <v>0</v>
      </c>
      <c r="AA75" s="98">
        <f t="shared" si="289"/>
        <v>0</v>
      </c>
      <c r="AB75" s="98">
        <f t="shared" si="289"/>
        <v>0</v>
      </c>
      <c r="AC75" s="98">
        <f t="shared" si="289"/>
        <v>0</v>
      </c>
      <c r="AD75" s="98">
        <f t="shared" si="289"/>
        <v>0</v>
      </c>
      <c r="AE75" s="98">
        <f t="shared" si="289"/>
        <v>0</v>
      </c>
      <c r="AF75" s="98">
        <f t="shared" si="289"/>
        <v>0</v>
      </c>
    </row>
    <row r="76" spans="1:32" ht="15" customHeight="1">
      <c r="A76" s="89">
        <f>NPV(Assms!$C$40,ReplacePricing!C76:AF76)</f>
        <v>2191.0820766911334</v>
      </c>
      <c r="B76" s="2" t="s">
        <v>161</v>
      </c>
      <c r="C76" s="13">
        <f t="shared" ref="C76:AF76" si="290">C72*C75</f>
        <v>76.274999999999991</v>
      </c>
      <c r="D76" s="13">
        <f t="shared" si="290"/>
        <v>85.681408837500001</v>
      </c>
      <c r="E76" s="13">
        <f t="shared" si="290"/>
        <v>95.746509854752844</v>
      </c>
      <c r="F76" s="13">
        <f t="shared" si="290"/>
        <v>106.46677322480983</v>
      </c>
      <c r="G76" s="13">
        <f t="shared" si="290"/>
        <v>132.78683581539281</v>
      </c>
      <c r="H76" s="13">
        <f t="shared" si="290"/>
        <v>147.93376759915043</v>
      </c>
      <c r="I76" s="13">
        <f t="shared" si="290"/>
        <v>167.61348820828869</v>
      </c>
      <c r="J76" s="13">
        <f t="shared" si="290"/>
        <v>191.04243302088898</v>
      </c>
      <c r="K76" s="13">
        <f t="shared" si="290"/>
        <v>217.43594450015331</v>
      </c>
      <c r="L76" s="13">
        <f t="shared" si="290"/>
        <v>242.21257802876409</v>
      </c>
      <c r="M76" s="13">
        <f t="shared" si="290"/>
        <v>264.6107955287722</v>
      </c>
      <c r="N76" s="13">
        <f t="shared" si="290"/>
        <v>284.63439635292906</v>
      </c>
      <c r="O76" s="13">
        <f t="shared" si="290"/>
        <v>362.74824887782961</v>
      </c>
      <c r="P76" s="13">
        <f t="shared" si="290"/>
        <v>397.5805022196439</v>
      </c>
      <c r="Q76" s="13">
        <f t="shared" si="290"/>
        <v>441.94801558852089</v>
      </c>
      <c r="R76" s="13">
        <f t="shared" si="290"/>
        <v>491.3253015103233</v>
      </c>
      <c r="S76" s="13">
        <f t="shared" si="290"/>
        <v>546.50993430878702</v>
      </c>
      <c r="T76" s="13">
        <f t="shared" si="290"/>
        <v>604.75773879893734</v>
      </c>
      <c r="U76" s="13">
        <f t="shared" si="290"/>
        <v>0</v>
      </c>
      <c r="V76" s="13">
        <f t="shared" si="290"/>
        <v>0</v>
      </c>
      <c r="W76" s="13">
        <f t="shared" si="290"/>
        <v>0</v>
      </c>
      <c r="X76" s="13">
        <f t="shared" si="290"/>
        <v>0</v>
      </c>
      <c r="Y76" s="13">
        <f t="shared" si="290"/>
        <v>0</v>
      </c>
      <c r="Z76" s="13">
        <f t="shared" si="290"/>
        <v>0</v>
      </c>
      <c r="AA76" s="13">
        <f t="shared" si="290"/>
        <v>0</v>
      </c>
      <c r="AB76" s="13">
        <f t="shared" si="290"/>
        <v>0</v>
      </c>
      <c r="AC76" s="13">
        <f t="shared" si="290"/>
        <v>0</v>
      </c>
      <c r="AD76" s="13">
        <f t="shared" si="290"/>
        <v>0</v>
      </c>
      <c r="AE76" s="13">
        <f t="shared" si="290"/>
        <v>0</v>
      </c>
      <c r="AF76" s="13">
        <f t="shared" si="290"/>
        <v>0</v>
      </c>
    </row>
    <row r="77" spans="1:32" ht="15" customHeight="1">
      <c r="B77" s="102"/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  <c r="AA77" s="102"/>
      <c r="AB77" s="102"/>
      <c r="AC77" s="102"/>
      <c r="AD77" s="102"/>
      <c r="AE77" s="102"/>
      <c r="AF77" s="102"/>
    </row>
    <row r="78" spans="1:32" ht="15" customHeight="1">
      <c r="B78" s="2" t="s">
        <v>1</v>
      </c>
      <c r="C78" s="2">
        <v>1</v>
      </c>
      <c r="D78" s="2">
        <f t="shared" ref="D78:D79" si="291">C78+1</f>
        <v>2</v>
      </c>
      <c r="E78" s="2">
        <f t="shared" ref="E78:E79" si="292">D78+1</f>
        <v>3</v>
      </c>
      <c r="F78" s="2">
        <f t="shared" ref="F78:F79" si="293">E78+1</f>
        <v>4</v>
      </c>
      <c r="G78" s="2">
        <f t="shared" ref="G78:G79" si="294">F78+1</f>
        <v>5</v>
      </c>
      <c r="H78" s="2">
        <f t="shared" ref="H78:H79" si="295">G78+1</f>
        <v>6</v>
      </c>
      <c r="I78" s="2">
        <f t="shared" ref="I78:I79" si="296">H78+1</f>
        <v>7</v>
      </c>
      <c r="J78" s="2">
        <f t="shared" ref="J78:J79" si="297">I78+1</f>
        <v>8</v>
      </c>
      <c r="K78" s="2">
        <f t="shared" ref="K78:K79" si="298">J78+1</f>
        <v>9</v>
      </c>
      <c r="L78" s="2">
        <f t="shared" ref="L78:L79" si="299">K78+1</f>
        <v>10</v>
      </c>
      <c r="M78" s="2">
        <f t="shared" ref="M78:M79" si="300">L78+1</f>
        <v>11</v>
      </c>
      <c r="N78" s="2">
        <f t="shared" ref="N78:N79" si="301">M78+1</f>
        <v>12</v>
      </c>
      <c r="O78" s="2">
        <f t="shared" ref="O78:O79" si="302">N78+1</f>
        <v>13</v>
      </c>
      <c r="P78" s="2">
        <f t="shared" ref="P78:P79" si="303">O78+1</f>
        <v>14</v>
      </c>
      <c r="Q78" s="2">
        <f t="shared" ref="Q78:Q79" si="304">P78+1</f>
        <v>15</v>
      </c>
      <c r="R78" s="2">
        <f t="shared" ref="R78:R79" si="305">Q78+1</f>
        <v>16</v>
      </c>
      <c r="S78" s="2">
        <f t="shared" ref="S78:S79" si="306">R78+1</f>
        <v>17</v>
      </c>
      <c r="T78" s="2">
        <f t="shared" ref="T78:T79" si="307">S78+1</f>
        <v>18</v>
      </c>
      <c r="U78" s="2">
        <f t="shared" ref="U78:U79" si="308">T78+1</f>
        <v>19</v>
      </c>
      <c r="V78" s="2">
        <f t="shared" ref="V78:V79" si="309">U78+1</f>
        <v>20</v>
      </c>
      <c r="W78" s="2">
        <f t="shared" ref="W78:W79" si="310">V78+1</f>
        <v>21</v>
      </c>
      <c r="X78" s="2">
        <f t="shared" ref="X78:X79" si="311">W78+1</f>
        <v>22</v>
      </c>
      <c r="Y78" s="2">
        <f t="shared" ref="Y78:Y79" si="312">X78+1</f>
        <v>23</v>
      </c>
      <c r="Z78" s="2">
        <f t="shared" ref="Z78:Z79" si="313">Y78+1</f>
        <v>24</v>
      </c>
      <c r="AA78" s="2">
        <f t="shared" ref="AA78:AA79" si="314">Z78+1</f>
        <v>25</v>
      </c>
      <c r="AB78" s="2">
        <f t="shared" ref="AB78:AB79" si="315">AA78+1</f>
        <v>26</v>
      </c>
      <c r="AC78" s="2">
        <f t="shared" ref="AC78:AC79" si="316">AB78+1</f>
        <v>27</v>
      </c>
      <c r="AD78" s="2">
        <f t="shared" ref="AD78:AD79" si="317">AC78+1</f>
        <v>28</v>
      </c>
      <c r="AE78" s="2">
        <f t="shared" ref="AE78:AE79" si="318">AD78+1</f>
        <v>29</v>
      </c>
      <c r="AF78" s="2">
        <f t="shared" ref="AF78:AF79" si="319">AE78+1</f>
        <v>30</v>
      </c>
    </row>
    <row r="79" spans="1:32" ht="15" customHeight="1">
      <c r="B79" s="2" t="s">
        <v>48</v>
      </c>
      <c r="C79" s="10">
        <f>D71</f>
        <v>49</v>
      </c>
      <c r="D79" s="2">
        <f t="shared" si="291"/>
        <v>50</v>
      </c>
      <c r="E79" s="2">
        <f t="shared" si="292"/>
        <v>51</v>
      </c>
      <c r="F79" s="2">
        <f t="shared" si="293"/>
        <v>52</v>
      </c>
      <c r="G79" s="2">
        <f t="shared" si="294"/>
        <v>53</v>
      </c>
      <c r="H79" s="2">
        <f t="shared" si="295"/>
        <v>54</v>
      </c>
      <c r="I79" s="2">
        <f t="shared" si="296"/>
        <v>55</v>
      </c>
      <c r="J79" s="2">
        <f t="shared" si="297"/>
        <v>56</v>
      </c>
      <c r="K79" s="2">
        <f t="shared" si="298"/>
        <v>57</v>
      </c>
      <c r="L79" s="2">
        <f t="shared" si="299"/>
        <v>58</v>
      </c>
      <c r="M79" s="2">
        <f t="shared" si="300"/>
        <v>59</v>
      </c>
      <c r="N79" s="2">
        <f t="shared" si="301"/>
        <v>60</v>
      </c>
      <c r="O79" s="2">
        <f t="shared" si="302"/>
        <v>61</v>
      </c>
      <c r="P79" s="2">
        <f t="shared" si="303"/>
        <v>62</v>
      </c>
      <c r="Q79" s="2">
        <f t="shared" si="304"/>
        <v>63</v>
      </c>
      <c r="R79" s="2">
        <f t="shared" si="305"/>
        <v>64</v>
      </c>
      <c r="S79" s="2">
        <f t="shared" si="306"/>
        <v>65</v>
      </c>
      <c r="T79" s="2">
        <f t="shared" si="307"/>
        <v>66</v>
      </c>
      <c r="U79" s="2">
        <f t="shared" si="308"/>
        <v>67</v>
      </c>
      <c r="V79" s="2">
        <f t="shared" si="309"/>
        <v>68</v>
      </c>
      <c r="W79" s="2">
        <f t="shared" si="310"/>
        <v>69</v>
      </c>
      <c r="X79" s="2">
        <f t="shared" si="311"/>
        <v>70</v>
      </c>
      <c r="Y79" s="2">
        <f t="shared" si="312"/>
        <v>71</v>
      </c>
      <c r="Z79" s="2">
        <f t="shared" si="313"/>
        <v>72</v>
      </c>
      <c r="AA79" s="2">
        <f t="shared" si="314"/>
        <v>73</v>
      </c>
      <c r="AB79" s="2">
        <f t="shared" si="315"/>
        <v>74</v>
      </c>
      <c r="AC79" s="2">
        <f t="shared" si="316"/>
        <v>75</v>
      </c>
      <c r="AD79" s="2">
        <f t="shared" si="317"/>
        <v>76</v>
      </c>
      <c r="AE79" s="2">
        <f t="shared" si="318"/>
        <v>77</v>
      </c>
      <c r="AF79" s="2">
        <f t="shared" si="319"/>
        <v>78</v>
      </c>
    </row>
    <row r="80" spans="1:32" ht="15" customHeight="1">
      <c r="B80" s="2" t="s">
        <v>37</v>
      </c>
      <c r="C80" s="34">
        <f>BasePricing!P$36</f>
        <v>5.7149999999999996E-4</v>
      </c>
      <c r="D80" s="34">
        <f>BasePricing!Q$36</f>
        <v>6.3900000000000003E-4</v>
      </c>
      <c r="E80" s="34">
        <f>BasePricing!R$36</f>
        <v>7.1100000000000004E-4</v>
      </c>
      <c r="F80" s="34">
        <f>BasePricing!S$36</f>
        <v>7.8300000000000006E-4</v>
      </c>
      <c r="G80" s="34">
        <f>BasePricing!T$36</f>
        <v>8.7299999999999997E-4</v>
      </c>
      <c r="H80" s="34">
        <f>BasePricing!U$36</f>
        <v>9.8999999999999999E-4</v>
      </c>
      <c r="I80" s="34">
        <f>BasePricing!V$36</f>
        <v>1.1294999999999999E-3</v>
      </c>
      <c r="J80" s="34">
        <f>BasePricing!W$36</f>
        <v>1.2869999999999999E-3</v>
      </c>
      <c r="K80" s="34">
        <f>BasePricing!X$36</f>
        <v>1.4354999999999999E-3</v>
      </c>
      <c r="L80" s="34">
        <f>BasePricing!Y$36</f>
        <v>1.5705000000000003E-3</v>
      </c>
      <c r="M80" s="34">
        <f>BasePricing!Z$36</f>
        <v>1.6919999999999999E-3</v>
      </c>
      <c r="N80" s="34">
        <f>BasePricing!AA$36</f>
        <v>1.8360000000000002E-3</v>
      </c>
      <c r="O80" s="34">
        <f>BasePricing!AB$36</f>
        <v>2.0160000000000004E-3</v>
      </c>
      <c r="P80" s="34">
        <f>BasePricing!AC$36</f>
        <v>2.2455000000000001E-3</v>
      </c>
      <c r="Q80" s="34">
        <f>BasePricing!AD$36</f>
        <v>2.5019999999999999E-3</v>
      </c>
      <c r="R80" s="34">
        <f>BasePricing!AE$36</f>
        <v>2.7899999999999999E-3</v>
      </c>
      <c r="S80" s="34">
        <f>BasePricing!AF$36</f>
        <v>3.0960000000000002E-3</v>
      </c>
      <c r="T80" s="34">
        <f>BasePricing!AG$36</f>
        <v>3.4290000000000002E-3</v>
      </c>
      <c r="U80" s="34">
        <f>BasePricing!AH$36</f>
        <v>3.7890000000000003E-3</v>
      </c>
      <c r="V80" s="34">
        <f>BasePricing!AI$36</f>
        <v>4.1850000000000004E-3</v>
      </c>
      <c r="W80" s="34">
        <f>BasePricing!AJ$36</f>
        <v>4.6350000000000011E-3</v>
      </c>
      <c r="X80" s="34">
        <f>BasePricing!AK$36</f>
        <v>5.1615000000000003E-3</v>
      </c>
      <c r="Y80" s="34">
        <f>BasePricing!AL$36</f>
        <v>5.7869999999999996E-3</v>
      </c>
      <c r="Z80" s="34">
        <f>BasePricing!AM$36</f>
        <v>6.5339999999999999E-3</v>
      </c>
      <c r="AA80" s="34">
        <f>BasePricing!AN$36</f>
        <v>7.4070000000000013E-3</v>
      </c>
      <c r="AB80" s="34">
        <f>BasePricing!AO$36</f>
        <v>8.401500000000001E-3</v>
      </c>
      <c r="AC80" s="34">
        <f>BasePricing!AP$36</f>
        <v>0</v>
      </c>
      <c r="AD80" s="34">
        <f>BasePricing!AQ$36</f>
        <v>0</v>
      </c>
      <c r="AE80" s="34">
        <f>BasePricing!AR$36</f>
        <v>0</v>
      </c>
      <c r="AF80" s="34">
        <f>BasePricing!AS$36</f>
        <v>0</v>
      </c>
    </row>
    <row r="81" spans="1:32" ht="15" customHeight="1">
      <c r="B81" s="14" t="s">
        <v>159</v>
      </c>
      <c r="C81" s="97">
        <f>D73</f>
        <v>150000</v>
      </c>
      <c r="D81" s="97">
        <f t="shared" ref="D81:AF81" si="320">E73</f>
        <v>150000</v>
      </c>
      <c r="E81" s="97">
        <f t="shared" si="320"/>
        <v>150000</v>
      </c>
      <c r="F81" s="97">
        <f t="shared" si="320"/>
        <v>170000</v>
      </c>
      <c r="G81" s="97">
        <f t="shared" si="320"/>
        <v>170000</v>
      </c>
      <c r="H81" s="97">
        <f t="shared" si="320"/>
        <v>170000</v>
      </c>
      <c r="I81" s="97">
        <f t="shared" si="320"/>
        <v>170000</v>
      </c>
      <c r="J81" s="97">
        <f t="shared" si="320"/>
        <v>170000</v>
      </c>
      <c r="K81" s="97">
        <f t="shared" si="320"/>
        <v>170000</v>
      </c>
      <c r="L81" s="97">
        <f t="shared" si="320"/>
        <v>170000</v>
      </c>
      <c r="M81" s="97">
        <f t="shared" si="320"/>
        <v>170000</v>
      </c>
      <c r="N81" s="97">
        <f t="shared" si="320"/>
        <v>200000</v>
      </c>
      <c r="O81" s="97">
        <f t="shared" si="320"/>
        <v>200000</v>
      </c>
      <c r="P81" s="97">
        <f t="shared" si="320"/>
        <v>200000</v>
      </c>
      <c r="Q81" s="97">
        <f t="shared" si="320"/>
        <v>200000</v>
      </c>
      <c r="R81" s="97">
        <f t="shared" si="320"/>
        <v>200000</v>
      </c>
      <c r="S81" s="97">
        <f t="shared" si="320"/>
        <v>200000</v>
      </c>
      <c r="T81" s="97">
        <f t="shared" si="320"/>
        <v>0</v>
      </c>
      <c r="U81" s="97">
        <f t="shared" si="320"/>
        <v>0</v>
      </c>
      <c r="V81" s="97">
        <f t="shared" si="320"/>
        <v>0</v>
      </c>
      <c r="W81" s="97">
        <f t="shared" si="320"/>
        <v>0</v>
      </c>
      <c r="X81" s="97">
        <f t="shared" si="320"/>
        <v>0</v>
      </c>
      <c r="Y81" s="97">
        <f t="shared" si="320"/>
        <v>0</v>
      </c>
      <c r="Z81" s="97">
        <f t="shared" si="320"/>
        <v>0</v>
      </c>
      <c r="AA81" s="97">
        <f t="shared" si="320"/>
        <v>0</v>
      </c>
      <c r="AB81" s="97">
        <f t="shared" si="320"/>
        <v>0</v>
      </c>
      <c r="AC81" s="97">
        <f t="shared" si="320"/>
        <v>0</v>
      </c>
      <c r="AD81" s="97">
        <f t="shared" si="320"/>
        <v>0</v>
      </c>
      <c r="AE81" s="97">
        <f t="shared" si="320"/>
        <v>0</v>
      </c>
      <c r="AF81" s="97">
        <f t="shared" si="320"/>
        <v>0</v>
      </c>
    </row>
    <row r="82" spans="1:32" ht="15" customHeight="1">
      <c r="B82" s="20" t="s">
        <v>93</v>
      </c>
      <c r="C82" s="12">
        <v>1</v>
      </c>
      <c r="D82" s="23">
        <f t="shared" ref="D82:AF82" si="321">IF(D81&gt;0,C82*(1-C80),0)</f>
        <v>0.99942850000000005</v>
      </c>
      <c r="E82" s="23">
        <f t="shared" si="321"/>
        <v>0.9987898651885001</v>
      </c>
      <c r="F82" s="23">
        <f t="shared" si="321"/>
        <v>0.9980797255943511</v>
      </c>
      <c r="G82" s="23">
        <f t="shared" si="321"/>
        <v>0.99729822916921074</v>
      </c>
      <c r="H82" s="23">
        <f t="shared" si="321"/>
        <v>0.99642758781514595</v>
      </c>
      <c r="I82" s="23">
        <f t="shared" si="321"/>
        <v>0.99544112450320887</v>
      </c>
      <c r="J82" s="23">
        <f t="shared" si="321"/>
        <v>0.99431677375308247</v>
      </c>
      <c r="K82" s="23">
        <f t="shared" si="321"/>
        <v>0.99303708806526225</v>
      </c>
      <c r="L82" s="23">
        <f t="shared" si="321"/>
        <v>0.99161158332534449</v>
      </c>
      <c r="M82" s="23">
        <f t="shared" si="321"/>
        <v>0.99005425733373198</v>
      </c>
      <c r="N82" s="23">
        <f t="shared" si="321"/>
        <v>0.98837908553032328</v>
      </c>
      <c r="O82" s="23">
        <f t="shared" si="321"/>
        <v>0.98656442152928969</v>
      </c>
      <c r="P82" s="23">
        <f t="shared" si="321"/>
        <v>0.98457550765548663</v>
      </c>
      <c r="Q82" s="23">
        <f t="shared" si="321"/>
        <v>0.98236464335304619</v>
      </c>
      <c r="R82" s="23">
        <f t="shared" si="321"/>
        <v>0.97990676701537682</v>
      </c>
      <c r="S82" s="23">
        <f t="shared" si="321"/>
        <v>0.97717282713540399</v>
      </c>
      <c r="T82" s="23">
        <f t="shared" si="321"/>
        <v>0</v>
      </c>
      <c r="U82" s="23">
        <f t="shared" si="321"/>
        <v>0</v>
      </c>
      <c r="V82" s="23">
        <f t="shared" si="321"/>
        <v>0</v>
      </c>
      <c r="W82" s="23">
        <f t="shared" si="321"/>
        <v>0</v>
      </c>
      <c r="X82" s="23">
        <f t="shared" si="321"/>
        <v>0</v>
      </c>
      <c r="Y82" s="23">
        <f t="shared" si="321"/>
        <v>0</v>
      </c>
      <c r="Z82" s="23">
        <f t="shared" si="321"/>
        <v>0</v>
      </c>
      <c r="AA82" s="23">
        <f t="shared" si="321"/>
        <v>0</v>
      </c>
      <c r="AB82" s="23">
        <f t="shared" si="321"/>
        <v>0</v>
      </c>
      <c r="AC82" s="23">
        <f t="shared" si="321"/>
        <v>0</v>
      </c>
      <c r="AD82" s="23">
        <f t="shared" si="321"/>
        <v>0</v>
      </c>
      <c r="AE82" s="23">
        <f t="shared" si="321"/>
        <v>0</v>
      </c>
      <c r="AF82" s="23">
        <f t="shared" si="321"/>
        <v>0</v>
      </c>
    </row>
    <row r="83" spans="1:32" ht="15" customHeight="1">
      <c r="B83" s="20" t="s">
        <v>160</v>
      </c>
      <c r="C83" s="98">
        <f t="shared" ref="C83:AF83" si="322">C82*C81</f>
        <v>150000</v>
      </c>
      <c r="D83" s="98">
        <f t="shared" si="322"/>
        <v>149914.27499999999</v>
      </c>
      <c r="E83" s="98">
        <f t="shared" si="322"/>
        <v>149818.47977827501</v>
      </c>
      <c r="F83" s="98">
        <f t="shared" si="322"/>
        <v>169673.55335103968</v>
      </c>
      <c r="G83" s="98">
        <f t="shared" si="322"/>
        <v>169540.69895876583</v>
      </c>
      <c r="H83" s="98">
        <f t="shared" si="322"/>
        <v>169392.68992857481</v>
      </c>
      <c r="I83" s="98">
        <f t="shared" si="322"/>
        <v>169224.99116554551</v>
      </c>
      <c r="J83" s="98">
        <f t="shared" si="322"/>
        <v>169033.85153802403</v>
      </c>
      <c r="K83" s="98">
        <f t="shared" si="322"/>
        <v>168816.30497109459</v>
      </c>
      <c r="L83" s="98">
        <f t="shared" si="322"/>
        <v>168573.96916530858</v>
      </c>
      <c r="M83" s="98">
        <f t="shared" si="322"/>
        <v>168309.22374673444</v>
      </c>
      <c r="N83" s="98">
        <f t="shared" si="322"/>
        <v>197675.81710606464</v>
      </c>
      <c r="O83" s="98">
        <f t="shared" si="322"/>
        <v>197312.88430585794</v>
      </c>
      <c r="P83" s="98">
        <f t="shared" si="322"/>
        <v>196915.10153109732</v>
      </c>
      <c r="Q83" s="98">
        <f t="shared" si="322"/>
        <v>196472.92867060922</v>
      </c>
      <c r="R83" s="98">
        <f t="shared" si="322"/>
        <v>195981.35340307537</v>
      </c>
      <c r="S83" s="98">
        <f t="shared" si="322"/>
        <v>195434.56542708079</v>
      </c>
      <c r="T83" s="98">
        <f t="shared" si="322"/>
        <v>0</v>
      </c>
      <c r="U83" s="98">
        <f t="shared" si="322"/>
        <v>0</v>
      </c>
      <c r="V83" s="98">
        <f t="shared" si="322"/>
        <v>0</v>
      </c>
      <c r="W83" s="98">
        <f t="shared" si="322"/>
        <v>0</v>
      </c>
      <c r="X83" s="98">
        <f t="shared" si="322"/>
        <v>0</v>
      </c>
      <c r="Y83" s="98">
        <f t="shared" si="322"/>
        <v>0</v>
      </c>
      <c r="Z83" s="98">
        <f t="shared" si="322"/>
        <v>0</v>
      </c>
      <c r="AA83" s="98">
        <f t="shared" si="322"/>
        <v>0</v>
      </c>
      <c r="AB83" s="98">
        <f t="shared" si="322"/>
        <v>0</v>
      </c>
      <c r="AC83" s="98">
        <f t="shared" si="322"/>
        <v>0</v>
      </c>
      <c r="AD83" s="98">
        <f t="shared" si="322"/>
        <v>0</v>
      </c>
      <c r="AE83" s="98">
        <f t="shared" si="322"/>
        <v>0</v>
      </c>
      <c r="AF83" s="98">
        <f t="shared" si="322"/>
        <v>0</v>
      </c>
    </row>
    <row r="84" spans="1:32" ht="15" customHeight="1">
      <c r="A84" s="89">
        <f>NPV(Assms!$C$40,ReplacePricing!C84:AF84)</f>
        <v>2269.3367798120466</v>
      </c>
      <c r="B84" s="2" t="s">
        <v>161</v>
      </c>
      <c r="C84" s="13">
        <f t="shared" ref="C84:AF84" si="323">C80*C83</f>
        <v>85.724999999999994</v>
      </c>
      <c r="D84" s="13">
        <f t="shared" si="323"/>
        <v>95.795221725000005</v>
      </c>
      <c r="E84" s="13">
        <f t="shared" si="323"/>
        <v>106.52093912235354</v>
      </c>
      <c r="F84" s="13">
        <f t="shared" si="323"/>
        <v>132.85439227386408</v>
      </c>
      <c r="G84" s="13">
        <f t="shared" si="323"/>
        <v>148.00903019100258</v>
      </c>
      <c r="H84" s="13">
        <f t="shared" si="323"/>
        <v>167.69876302928907</v>
      </c>
      <c r="I84" s="13">
        <f t="shared" si="323"/>
        <v>191.13962752148362</v>
      </c>
      <c r="J84" s="13">
        <f t="shared" si="323"/>
        <v>217.54656692943692</v>
      </c>
      <c r="K84" s="13">
        <f t="shared" si="323"/>
        <v>242.33580578600626</v>
      </c>
      <c r="L84" s="13">
        <f t="shared" si="323"/>
        <v>264.74541857411714</v>
      </c>
      <c r="M84" s="13">
        <f t="shared" si="323"/>
        <v>284.77920657947465</v>
      </c>
      <c r="N84" s="13">
        <f t="shared" si="323"/>
        <v>362.93280020673473</v>
      </c>
      <c r="O84" s="13">
        <f t="shared" si="323"/>
        <v>397.7827747606097</v>
      </c>
      <c r="P84" s="13">
        <f t="shared" si="323"/>
        <v>442.17286048807904</v>
      </c>
      <c r="Q84" s="13">
        <f t="shared" si="323"/>
        <v>491.57526753386423</v>
      </c>
      <c r="R84" s="13">
        <f t="shared" si="323"/>
        <v>546.78797599458028</v>
      </c>
      <c r="S84" s="13">
        <f t="shared" si="323"/>
        <v>605.06541456224215</v>
      </c>
      <c r="T84" s="13">
        <f t="shared" si="323"/>
        <v>0</v>
      </c>
      <c r="U84" s="13">
        <f t="shared" si="323"/>
        <v>0</v>
      </c>
      <c r="V84" s="13">
        <f t="shared" si="323"/>
        <v>0</v>
      </c>
      <c r="W84" s="13">
        <f t="shared" si="323"/>
        <v>0</v>
      </c>
      <c r="X84" s="13">
        <f t="shared" si="323"/>
        <v>0</v>
      </c>
      <c r="Y84" s="13">
        <f t="shared" si="323"/>
        <v>0</v>
      </c>
      <c r="Z84" s="13">
        <f t="shared" si="323"/>
        <v>0</v>
      </c>
      <c r="AA84" s="13">
        <f t="shared" si="323"/>
        <v>0</v>
      </c>
      <c r="AB84" s="13">
        <f t="shared" si="323"/>
        <v>0</v>
      </c>
      <c r="AC84" s="13">
        <f t="shared" si="323"/>
        <v>0</v>
      </c>
      <c r="AD84" s="13">
        <f t="shared" si="323"/>
        <v>0</v>
      </c>
      <c r="AE84" s="13">
        <f t="shared" si="323"/>
        <v>0</v>
      </c>
      <c r="AF84" s="13">
        <f t="shared" si="323"/>
        <v>0</v>
      </c>
    </row>
    <row r="85" spans="1:32" ht="15" customHeight="1">
      <c r="B85" s="102"/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  <c r="O85" s="102"/>
      <c r="P85" s="102"/>
      <c r="Q85" s="102"/>
      <c r="R85" s="102"/>
      <c r="S85" s="102"/>
      <c r="T85" s="102"/>
      <c r="U85" s="102"/>
      <c r="V85" s="102"/>
      <c r="W85" s="102"/>
      <c r="X85" s="102"/>
      <c r="Y85" s="102"/>
      <c r="Z85" s="102"/>
      <c r="AA85" s="102"/>
      <c r="AB85" s="102"/>
      <c r="AC85" s="102"/>
      <c r="AD85" s="102"/>
      <c r="AE85" s="102"/>
      <c r="AF85" s="102"/>
    </row>
    <row r="86" spans="1:32" ht="15" customHeight="1">
      <c r="B86" s="2" t="s">
        <v>1</v>
      </c>
      <c r="C86" s="2">
        <v>1</v>
      </c>
      <c r="D86" s="2">
        <f t="shared" ref="D86:D87" si="324">C86+1</f>
        <v>2</v>
      </c>
      <c r="E86" s="2">
        <f t="shared" ref="E86:E87" si="325">D86+1</f>
        <v>3</v>
      </c>
      <c r="F86" s="2">
        <f t="shared" ref="F86:F87" si="326">E86+1</f>
        <v>4</v>
      </c>
      <c r="G86" s="2">
        <f t="shared" ref="G86:G87" si="327">F86+1</f>
        <v>5</v>
      </c>
      <c r="H86" s="2">
        <f t="shared" ref="H86:H87" si="328">G86+1</f>
        <v>6</v>
      </c>
      <c r="I86" s="2">
        <f t="shared" ref="I86:I87" si="329">H86+1</f>
        <v>7</v>
      </c>
      <c r="J86" s="2">
        <f t="shared" ref="J86:J87" si="330">I86+1</f>
        <v>8</v>
      </c>
      <c r="K86" s="2">
        <f t="shared" ref="K86:K87" si="331">J86+1</f>
        <v>9</v>
      </c>
      <c r="L86" s="2">
        <f t="shared" ref="L86:L87" si="332">K86+1</f>
        <v>10</v>
      </c>
      <c r="M86" s="2">
        <f t="shared" ref="M86:M87" si="333">L86+1</f>
        <v>11</v>
      </c>
      <c r="N86" s="2">
        <f t="shared" ref="N86:N87" si="334">M86+1</f>
        <v>12</v>
      </c>
      <c r="O86" s="2">
        <f t="shared" ref="O86:O87" si="335">N86+1</f>
        <v>13</v>
      </c>
      <c r="P86" s="2">
        <f t="shared" ref="P86:P87" si="336">O86+1</f>
        <v>14</v>
      </c>
      <c r="Q86" s="2">
        <f t="shared" ref="Q86:Q87" si="337">P86+1</f>
        <v>15</v>
      </c>
      <c r="R86" s="2">
        <f t="shared" ref="R86:R87" si="338">Q86+1</f>
        <v>16</v>
      </c>
      <c r="S86" s="2">
        <f t="shared" ref="S86:S87" si="339">R86+1</f>
        <v>17</v>
      </c>
      <c r="T86" s="2">
        <f t="shared" ref="T86:T87" si="340">S86+1</f>
        <v>18</v>
      </c>
      <c r="U86" s="2">
        <f t="shared" ref="U86:U87" si="341">T86+1</f>
        <v>19</v>
      </c>
      <c r="V86" s="2">
        <f t="shared" ref="V86:V87" si="342">U86+1</f>
        <v>20</v>
      </c>
      <c r="W86" s="2">
        <f t="shared" ref="W86:W87" si="343">V86+1</f>
        <v>21</v>
      </c>
      <c r="X86" s="2">
        <f t="shared" ref="X86:X87" si="344">W86+1</f>
        <v>22</v>
      </c>
      <c r="Y86" s="2">
        <f t="shared" ref="Y86:Y87" si="345">X86+1</f>
        <v>23</v>
      </c>
      <c r="Z86" s="2">
        <f t="shared" ref="Z86:Z87" si="346">Y86+1</f>
        <v>24</v>
      </c>
      <c r="AA86" s="2">
        <f t="shared" ref="AA86:AA87" si="347">Z86+1</f>
        <v>25</v>
      </c>
      <c r="AB86" s="2">
        <f t="shared" ref="AB86:AB87" si="348">AA86+1</f>
        <v>26</v>
      </c>
      <c r="AC86" s="2">
        <f t="shared" ref="AC86:AC87" si="349">AB86+1</f>
        <v>27</v>
      </c>
      <c r="AD86" s="2">
        <f t="shared" ref="AD86:AD87" si="350">AC86+1</f>
        <v>28</v>
      </c>
      <c r="AE86" s="2">
        <f t="shared" ref="AE86:AE87" si="351">AD86+1</f>
        <v>29</v>
      </c>
      <c r="AF86" s="2">
        <f t="shared" ref="AF86:AF87" si="352">AE86+1</f>
        <v>30</v>
      </c>
    </row>
    <row r="87" spans="1:32" ht="15" customHeight="1">
      <c r="B87" s="2" t="s">
        <v>48</v>
      </c>
      <c r="C87" s="10">
        <f>D79</f>
        <v>50</v>
      </c>
      <c r="D87" s="2">
        <f t="shared" si="324"/>
        <v>51</v>
      </c>
      <c r="E87" s="2">
        <f t="shared" si="325"/>
        <v>52</v>
      </c>
      <c r="F87" s="2">
        <f t="shared" si="326"/>
        <v>53</v>
      </c>
      <c r="G87" s="2">
        <f t="shared" si="327"/>
        <v>54</v>
      </c>
      <c r="H87" s="2">
        <f t="shared" si="328"/>
        <v>55</v>
      </c>
      <c r="I87" s="2">
        <f t="shared" si="329"/>
        <v>56</v>
      </c>
      <c r="J87" s="2">
        <f t="shared" si="330"/>
        <v>57</v>
      </c>
      <c r="K87" s="2">
        <f t="shared" si="331"/>
        <v>58</v>
      </c>
      <c r="L87" s="2">
        <f t="shared" si="332"/>
        <v>59</v>
      </c>
      <c r="M87" s="2">
        <f t="shared" si="333"/>
        <v>60</v>
      </c>
      <c r="N87" s="2">
        <f t="shared" si="334"/>
        <v>61</v>
      </c>
      <c r="O87" s="2">
        <f t="shared" si="335"/>
        <v>62</v>
      </c>
      <c r="P87" s="2">
        <f t="shared" si="336"/>
        <v>63</v>
      </c>
      <c r="Q87" s="2">
        <f t="shared" si="337"/>
        <v>64</v>
      </c>
      <c r="R87" s="2">
        <f t="shared" si="338"/>
        <v>65</v>
      </c>
      <c r="S87" s="2">
        <f t="shared" si="339"/>
        <v>66</v>
      </c>
      <c r="T87" s="2">
        <f t="shared" si="340"/>
        <v>67</v>
      </c>
      <c r="U87" s="2">
        <f t="shared" si="341"/>
        <v>68</v>
      </c>
      <c r="V87" s="2">
        <f t="shared" si="342"/>
        <v>69</v>
      </c>
      <c r="W87" s="2">
        <f t="shared" si="343"/>
        <v>70</v>
      </c>
      <c r="X87" s="2">
        <f t="shared" si="344"/>
        <v>71</v>
      </c>
      <c r="Y87" s="2">
        <f t="shared" si="345"/>
        <v>72</v>
      </c>
      <c r="Z87" s="2">
        <f t="shared" si="346"/>
        <v>73</v>
      </c>
      <c r="AA87" s="2">
        <f t="shared" si="347"/>
        <v>74</v>
      </c>
      <c r="AB87" s="2">
        <f t="shared" si="348"/>
        <v>75</v>
      </c>
      <c r="AC87" s="2">
        <f t="shared" si="349"/>
        <v>76</v>
      </c>
      <c r="AD87" s="2">
        <f t="shared" si="350"/>
        <v>77</v>
      </c>
      <c r="AE87" s="2">
        <f t="shared" si="351"/>
        <v>78</v>
      </c>
      <c r="AF87" s="2">
        <f t="shared" si="352"/>
        <v>79</v>
      </c>
    </row>
    <row r="88" spans="1:32" ht="15" customHeight="1">
      <c r="B88" s="2" t="s">
        <v>37</v>
      </c>
      <c r="C88" s="34">
        <f>BasePricing!Q$36</f>
        <v>6.3900000000000003E-4</v>
      </c>
      <c r="D88" s="34">
        <f>BasePricing!R$36</f>
        <v>7.1100000000000004E-4</v>
      </c>
      <c r="E88" s="34">
        <f>BasePricing!S$36</f>
        <v>7.8300000000000006E-4</v>
      </c>
      <c r="F88" s="34">
        <f>BasePricing!T$36</f>
        <v>8.7299999999999997E-4</v>
      </c>
      <c r="G88" s="34">
        <f>BasePricing!U$36</f>
        <v>9.8999999999999999E-4</v>
      </c>
      <c r="H88" s="34">
        <f>BasePricing!V$36</f>
        <v>1.1294999999999999E-3</v>
      </c>
      <c r="I88" s="34">
        <f>BasePricing!W$36</f>
        <v>1.2869999999999999E-3</v>
      </c>
      <c r="J88" s="34">
        <f>BasePricing!X$36</f>
        <v>1.4354999999999999E-3</v>
      </c>
      <c r="K88" s="34">
        <f>BasePricing!Y$36</f>
        <v>1.5705000000000003E-3</v>
      </c>
      <c r="L88" s="34">
        <f>BasePricing!Z$36</f>
        <v>1.6919999999999999E-3</v>
      </c>
      <c r="M88" s="34">
        <f>BasePricing!AA$36</f>
        <v>1.8360000000000002E-3</v>
      </c>
      <c r="N88" s="34">
        <f>BasePricing!AB$36</f>
        <v>2.0160000000000004E-3</v>
      </c>
      <c r="O88" s="34">
        <f>BasePricing!AC$36</f>
        <v>2.2455000000000001E-3</v>
      </c>
      <c r="P88" s="34">
        <f>BasePricing!AD$36</f>
        <v>2.5019999999999999E-3</v>
      </c>
      <c r="Q88" s="34">
        <f>BasePricing!AE$36</f>
        <v>2.7899999999999999E-3</v>
      </c>
      <c r="R88" s="34">
        <f>BasePricing!AF$36</f>
        <v>3.0960000000000002E-3</v>
      </c>
      <c r="S88" s="34">
        <f>BasePricing!AG$36</f>
        <v>3.4290000000000002E-3</v>
      </c>
      <c r="T88" s="34">
        <f>BasePricing!AH$36</f>
        <v>3.7890000000000003E-3</v>
      </c>
      <c r="U88" s="34">
        <f>BasePricing!AI$36</f>
        <v>4.1850000000000004E-3</v>
      </c>
      <c r="V88" s="34">
        <f>BasePricing!AJ$36</f>
        <v>4.6350000000000011E-3</v>
      </c>
      <c r="W88" s="34">
        <f>BasePricing!AK$36</f>
        <v>5.1615000000000003E-3</v>
      </c>
      <c r="X88" s="34">
        <f>BasePricing!AL$36</f>
        <v>5.7869999999999996E-3</v>
      </c>
      <c r="Y88" s="34">
        <f>BasePricing!AM$36</f>
        <v>6.5339999999999999E-3</v>
      </c>
      <c r="Z88" s="34">
        <f>BasePricing!AN$36</f>
        <v>7.4070000000000013E-3</v>
      </c>
      <c r="AA88" s="34">
        <f>BasePricing!AO$36</f>
        <v>8.401500000000001E-3</v>
      </c>
      <c r="AB88" s="34">
        <f>BasePricing!AP$36</f>
        <v>0</v>
      </c>
      <c r="AC88" s="34">
        <f>BasePricing!AQ$36</f>
        <v>0</v>
      </c>
      <c r="AD88" s="34">
        <f>BasePricing!AR$36</f>
        <v>0</v>
      </c>
      <c r="AE88" s="34">
        <f>BasePricing!AS$36</f>
        <v>0</v>
      </c>
      <c r="AF88" s="34">
        <f>BasePricing!AT$36</f>
        <v>0</v>
      </c>
    </row>
    <row r="89" spans="1:32" ht="15" customHeight="1">
      <c r="B89" s="14" t="s">
        <v>159</v>
      </c>
      <c r="C89" s="97">
        <f>D81</f>
        <v>150000</v>
      </c>
      <c r="D89" s="97">
        <f t="shared" ref="D89:AF89" si="353">E81</f>
        <v>150000</v>
      </c>
      <c r="E89" s="97">
        <f t="shared" si="353"/>
        <v>170000</v>
      </c>
      <c r="F89" s="97">
        <f t="shared" si="353"/>
        <v>170000</v>
      </c>
      <c r="G89" s="97">
        <f t="shared" si="353"/>
        <v>170000</v>
      </c>
      <c r="H89" s="97">
        <f t="shared" si="353"/>
        <v>170000</v>
      </c>
      <c r="I89" s="97">
        <f t="shared" si="353"/>
        <v>170000</v>
      </c>
      <c r="J89" s="97">
        <f t="shared" si="353"/>
        <v>170000</v>
      </c>
      <c r="K89" s="97">
        <f t="shared" si="353"/>
        <v>170000</v>
      </c>
      <c r="L89" s="97">
        <f t="shared" si="353"/>
        <v>170000</v>
      </c>
      <c r="M89" s="97">
        <f t="shared" si="353"/>
        <v>200000</v>
      </c>
      <c r="N89" s="97">
        <f t="shared" si="353"/>
        <v>200000</v>
      </c>
      <c r="O89" s="97">
        <f t="shared" si="353"/>
        <v>200000</v>
      </c>
      <c r="P89" s="97">
        <f t="shared" si="353"/>
        <v>200000</v>
      </c>
      <c r="Q89" s="97">
        <f t="shared" si="353"/>
        <v>200000</v>
      </c>
      <c r="R89" s="97">
        <f t="shared" si="353"/>
        <v>200000</v>
      </c>
      <c r="S89" s="97">
        <f t="shared" si="353"/>
        <v>0</v>
      </c>
      <c r="T89" s="97">
        <f t="shared" si="353"/>
        <v>0</v>
      </c>
      <c r="U89" s="97">
        <f t="shared" si="353"/>
        <v>0</v>
      </c>
      <c r="V89" s="97">
        <f t="shared" si="353"/>
        <v>0</v>
      </c>
      <c r="W89" s="97">
        <f t="shared" si="353"/>
        <v>0</v>
      </c>
      <c r="X89" s="97">
        <f t="shared" si="353"/>
        <v>0</v>
      </c>
      <c r="Y89" s="97">
        <f t="shared" si="353"/>
        <v>0</v>
      </c>
      <c r="Z89" s="97">
        <f t="shared" si="353"/>
        <v>0</v>
      </c>
      <c r="AA89" s="97">
        <f t="shared" si="353"/>
        <v>0</v>
      </c>
      <c r="AB89" s="97">
        <f t="shared" si="353"/>
        <v>0</v>
      </c>
      <c r="AC89" s="97">
        <f t="shared" si="353"/>
        <v>0</v>
      </c>
      <c r="AD89" s="97">
        <f t="shared" si="353"/>
        <v>0</v>
      </c>
      <c r="AE89" s="97">
        <f t="shared" si="353"/>
        <v>0</v>
      </c>
      <c r="AF89" s="97">
        <f t="shared" si="353"/>
        <v>0</v>
      </c>
    </row>
    <row r="90" spans="1:32" ht="15" customHeight="1">
      <c r="B90" s="20" t="s">
        <v>93</v>
      </c>
      <c r="C90" s="12">
        <v>1</v>
      </c>
      <c r="D90" s="23">
        <f t="shared" ref="D90:AF90" si="354">IF(D89&gt;0,C90*(1-C88),0)</f>
        <v>0.99936100000000005</v>
      </c>
      <c r="E90" s="23">
        <f t="shared" si="354"/>
        <v>0.99865045432900001</v>
      </c>
      <c r="F90" s="23">
        <f t="shared" si="354"/>
        <v>0.99786851102326046</v>
      </c>
      <c r="G90" s="23">
        <f t="shared" si="354"/>
        <v>0.99699737181313719</v>
      </c>
      <c r="H90" s="23">
        <f t="shared" si="354"/>
        <v>0.9960103444150421</v>
      </c>
      <c r="I90" s="23">
        <f t="shared" si="354"/>
        <v>0.99488535073102535</v>
      </c>
      <c r="J90" s="23">
        <f t="shared" si="354"/>
        <v>0.99360493328463451</v>
      </c>
      <c r="K90" s="23">
        <f t="shared" si="354"/>
        <v>0.99217861340290436</v>
      </c>
      <c r="L90" s="23">
        <f t="shared" si="354"/>
        <v>0.99062039689055503</v>
      </c>
      <c r="M90" s="23">
        <f t="shared" si="354"/>
        <v>0.98894426717901618</v>
      </c>
      <c r="N90" s="23">
        <f t="shared" si="354"/>
        <v>0.98712856550447559</v>
      </c>
      <c r="O90" s="23">
        <f t="shared" si="354"/>
        <v>0.98513851431641852</v>
      </c>
      <c r="P90" s="23">
        <f t="shared" si="354"/>
        <v>0.98292638578252101</v>
      </c>
      <c r="Q90" s="23">
        <f t="shared" si="354"/>
        <v>0.98046710396529313</v>
      </c>
      <c r="R90" s="23">
        <f t="shared" si="354"/>
        <v>0.97773160074523002</v>
      </c>
      <c r="S90" s="23">
        <f t="shared" si="354"/>
        <v>0</v>
      </c>
      <c r="T90" s="23">
        <f t="shared" si="354"/>
        <v>0</v>
      </c>
      <c r="U90" s="23">
        <f t="shared" si="354"/>
        <v>0</v>
      </c>
      <c r="V90" s="23">
        <f t="shared" si="354"/>
        <v>0</v>
      </c>
      <c r="W90" s="23">
        <f t="shared" si="354"/>
        <v>0</v>
      </c>
      <c r="X90" s="23">
        <f t="shared" si="354"/>
        <v>0</v>
      </c>
      <c r="Y90" s="23">
        <f t="shared" si="354"/>
        <v>0</v>
      </c>
      <c r="Z90" s="23">
        <f t="shared" si="354"/>
        <v>0</v>
      </c>
      <c r="AA90" s="23">
        <f t="shared" si="354"/>
        <v>0</v>
      </c>
      <c r="AB90" s="23">
        <f t="shared" si="354"/>
        <v>0</v>
      </c>
      <c r="AC90" s="23">
        <f t="shared" si="354"/>
        <v>0</v>
      </c>
      <c r="AD90" s="23">
        <f t="shared" si="354"/>
        <v>0</v>
      </c>
      <c r="AE90" s="23">
        <f t="shared" si="354"/>
        <v>0</v>
      </c>
      <c r="AF90" s="23">
        <f t="shared" si="354"/>
        <v>0</v>
      </c>
    </row>
    <row r="91" spans="1:32" ht="15" customHeight="1">
      <c r="B91" s="20" t="s">
        <v>160</v>
      </c>
      <c r="C91" s="98">
        <f t="shared" ref="C91:AF91" si="355">C90*C89</f>
        <v>150000</v>
      </c>
      <c r="D91" s="98">
        <f t="shared" si="355"/>
        <v>149904.15</v>
      </c>
      <c r="E91" s="98">
        <f t="shared" si="355"/>
        <v>169770.57723592999</v>
      </c>
      <c r="F91" s="98">
        <f t="shared" si="355"/>
        <v>169637.64687395428</v>
      </c>
      <c r="G91" s="98">
        <f t="shared" si="355"/>
        <v>169489.55320823332</v>
      </c>
      <c r="H91" s="98">
        <f t="shared" si="355"/>
        <v>169321.75855055716</v>
      </c>
      <c r="I91" s="98">
        <f t="shared" si="355"/>
        <v>169130.5096242743</v>
      </c>
      <c r="J91" s="98">
        <f t="shared" si="355"/>
        <v>168912.83865838786</v>
      </c>
      <c r="K91" s="98">
        <f t="shared" si="355"/>
        <v>168670.36427849374</v>
      </c>
      <c r="L91" s="98">
        <f t="shared" si="355"/>
        <v>168405.46747139437</v>
      </c>
      <c r="M91" s="98">
        <f t="shared" si="355"/>
        <v>197788.85343580323</v>
      </c>
      <c r="N91" s="98">
        <f t="shared" si="355"/>
        <v>197425.71310089511</v>
      </c>
      <c r="O91" s="98">
        <f t="shared" si="355"/>
        <v>197027.70286328372</v>
      </c>
      <c r="P91" s="98">
        <f t="shared" si="355"/>
        <v>196585.27715650419</v>
      </c>
      <c r="Q91" s="98">
        <f t="shared" si="355"/>
        <v>196093.42079305861</v>
      </c>
      <c r="R91" s="98">
        <f t="shared" si="355"/>
        <v>195546.32014904599</v>
      </c>
      <c r="S91" s="98">
        <f t="shared" si="355"/>
        <v>0</v>
      </c>
      <c r="T91" s="98">
        <f t="shared" si="355"/>
        <v>0</v>
      </c>
      <c r="U91" s="98">
        <f t="shared" si="355"/>
        <v>0</v>
      </c>
      <c r="V91" s="98">
        <f t="shared" si="355"/>
        <v>0</v>
      </c>
      <c r="W91" s="98">
        <f t="shared" si="355"/>
        <v>0</v>
      </c>
      <c r="X91" s="98">
        <f t="shared" si="355"/>
        <v>0</v>
      </c>
      <c r="Y91" s="98">
        <f t="shared" si="355"/>
        <v>0</v>
      </c>
      <c r="Z91" s="98">
        <f t="shared" si="355"/>
        <v>0</v>
      </c>
      <c r="AA91" s="98">
        <f t="shared" si="355"/>
        <v>0</v>
      </c>
      <c r="AB91" s="98">
        <f t="shared" si="355"/>
        <v>0</v>
      </c>
      <c r="AC91" s="98">
        <f t="shared" si="355"/>
        <v>0</v>
      </c>
      <c r="AD91" s="98">
        <f t="shared" si="355"/>
        <v>0</v>
      </c>
      <c r="AE91" s="98">
        <f t="shared" si="355"/>
        <v>0</v>
      </c>
      <c r="AF91" s="98">
        <f t="shared" si="355"/>
        <v>0</v>
      </c>
    </row>
    <row r="92" spans="1:32" ht="15" customHeight="1">
      <c r="A92" s="89">
        <f>NPV(Assms!$C$40,ReplacePricing!C92:AF92)</f>
        <v>2343.804838864301</v>
      </c>
      <c r="B92" s="2" t="s">
        <v>161</v>
      </c>
      <c r="C92" s="13">
        <f t="shared" ref="C92:AF92" si="356">C88*C91</f>
        <v>95.850000000000009</v>
      </c>
      <c r="D92" s="13">
        <f t="shared" si="356"/>
        <v>106.58185065000001</v>
      </c>
      <c r="E92" s="13">
        <f t="shared" si="356"/>
        <v>132.93036197573318</v>
      </c>
      <c r="F92" s="13">
        <f t="shared" si="356"/>
        <v>148.09366572096206</v>
      </c>
      <c r="G92" s="13">
        <f t="shared" si="356"/>
        <v>167.79465767615099</v>
      </c>
      <c r="H92" s="13">
        <f t="shared" si="356"/>
        <v>191.24892628285428</v>
      </c>
      <c r="I92" s="13">
        <f t="shared" si="356"/>
        <v>217.67096588644102</v>
      </c>
      <c r="J92" s="13">
        <f t="shared" si="356"/>
        <v>242.47437989411577</v>
      </c>
      <c r="K92" s="13">
        <f t="shared" si="356"/>
        <v>264.89680709937448</v>
      </c>
      <c r="L92" s="13">
        <f t="shared" si="356"/>
        <v>284.94205096159925</v>
      </c>
      <c r="M92" s="13">
        <f t="shared" si="356"/>
        <v>363.14033490813478</v>
      </c>
      <c r="N92" s="13">
        <f t="shared" si="356"/>
        <v>398.01023761140465</v>
      </c>
      <c r="O92" s="13">
        <f t="shared" si="356"/>
        <v>442.42570677950363</v>
      </c>
      <c r="P92" s="13">
        <f t="shared" si="356"/>
        <v>491.85636344557344</v>
      </c>
      <c r="Q92" s="13">
        <f t="shared" si="356"/>
        <v>547.10064401263355</v>
      </c>
      <c r="R92" s="13">
        <f t="shared" si="356"/>
        <v>605.41140718144641</v>
      </c>
      <c r="S92" s="13">
        <f t="shared" si="356"/>
        <v>0</v>
      </c>
      <c r="T92" s="13">
        <f t="shared" si="356"/>
        <v>0</v>
      </c>
      <c r="U92" s="13">
        <f t="shared" si="356"/>
        <v>0</v>
      </c>
      <c r="V92" s="13">
        <f t="shared" si="356"/>
        <v>0</v>
      </c>
      <c r="W92" s="13">
        <f t="shared" si="356"/>
        <v>0</v>
      </c>
      <c r="X92" s="13">
        <f t="shared" si="356"/>
        <v>0</v>
      </c>
      <c r="Y92" s="13">
        <f t="shared" si="356"/>
        <v>0</v>
      </c>
      <c r="Z92" s="13">
        <f t="shared" si="356"/>
        <v>0</v>
      </c>
      <c r="AA92" s="13">
        <f t="shared" si="356"/>
        <v>0</v>
      </c>
      <c r="AB92" s="13">
        <f t="shared" si="356"/>
        <v>0</v>
      </c>
      <c r="AC92" s="13">
        <f t="shared" si="356"/>
        <v>0</v>
      </c>
      <c r="AD92" s="13">
        <f t="shared" si="356"/>
        <v>0</v>
      </c>
      <c r="AE92" s="13">
        <f t="shared" si="356"/>
        <v>0</v>
      </c>
      <c r="AF92" s="13">
        <f t="shared" si="356"/>
        <v>0</v>
      </c>
    </row>
    <row r="93" spans="1:32" ht="15" customHeight="1">
      <c r="B93" s="102"/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  <c r="O93" s="102"/>
      <c r="P93" s="102"/>
      <c r="Q93" s="102"/>
      <c r="R93" s="102"/>
      <c r="S93" s="102"/>
      <c r="T93" s="102"/>
      <c r="U93" s="102"/>
      <c r="V93" s="102"/>
      <c r="W93" s="102"/>
      <c r="X93" s="102"/>
      <c r="Y93" s="102"/>
      <c r="Z93" s="102"/>
      <c r="AA93" s="102"/>
      <c r="AB93" s="102"/>
      <c r="AC93" s="102"/>
      <c r="AD93" s="102"/>
      <c r="AE93" s="102"/>
      <c r="AF93" s="102"/>
    </row>
    <row r="94" spans="1:32" ht="15" customHeight="1">
      <c r="B94" s="2" t="s">
        <v>1</v>
      </c>
      <c r="C94" s="2">
        <v>1</v>
      </c>
      <c r="D94" s="2">
        <f t="shared" ref="D94:D95" si="357">C94+1</f>
        <v>2</v>
      </c>
      <c r="E94" s="2">
        <f t="shared" ref="E94:E95" si="358">D94+1</f>
        <v>3</v>
      </c>
      <c r="F94" s="2">
        <f t="shared" ref="F94:F95" si="359">E94+1</f>
        <v>4</v>
      </c>
      <c r="G94" s="2">
        <f t="shared" ref="G94:G95" si="360">F94+1</f>
        <v>5</v>
      </c>
      <c r="H94" s="2">
        <f t="shared" ref="H94:H95" si="361">G94+1</f>
        <v>6</v>
      </c>
      <c r="I94" s="2">
        <f t="shared" ref="I94:I95" si="362">H94+1</f>
        <v>7</v>
      </c>
      <c r="J94" s="2">
        <f t="shared" ref="J94:J95" si="363">I94+1</f>
        <v>8</v>
      </c>
      <c r="K94" s="2">
        <f t="shared" ref="K94:K95" si="364">J94+1</f>
        <v>9</v>
      </c>
      <c r="L94" s="2">
        <f t="shared" ref="L94:L95" si="365">K94+1</f>
        <v>10</v>
      </c>
      <c r="M94" s="2">
        <f t="shared" ref="M94:M95" si="366">L94+1</f>
        <v>11</v>
      </c>
      <c r="N94" s="2">
        <f t="shared" ref="N94:N95" si="367">M94+1</f>
        <v>12</v>
      </c>
      <c r="O94" s="2">
        <f t="shared" ref="O94:O95" si="368">N94+1</f>
        <v>13</v>
      </c>
      <c r="P94" s="2">
        <f t="shared" ref="P94:P95" si="369">O94+1</f>
        <v>14</v>
      </c>
      <c r="Q94" s="2">
        <f t="shared" ref="Q94:Q95" si="370">P94+1</f>
        <v>15</v>
      </c>
      <c r="R94" s="2">
        <f t="shared" ref="R94:R95" si="371">Q94+1</f>
        <v>16</v>
      </c>
      <c r="S94" s="2">
        <f t="shared" ref="S94:S95" si="372">R94+1</f>
        <v>17</v>
      </c>
      <c r="T94" s="2">
        <f t="shared" ref="T94:T95" si="373">S94+1</f>
        <v>18</v>
      </c>
      <c r="U94" s="2">
        <f t="shared" ref="U94:U95" si="374">T94+1</f>
        <v>19</v>
      </c>
      <c r="V94" s="2">
        <f t="shared" ref="V94:V95" si="375">U94+1</f>
        <v>20</v>
      </c>
      <c r="W94" s="2">
        <f t="shared" ref="W94:W95" si="376">V94+1</f>
        <v>21</v>
      </c>
      <c r="X94" s="2">
        <f t="shared" ref="X94:X95" si="377">W94+1</f>
        <v>22</v>
      </c>
      <c r="Y94" s="2">
        <f t="shared" ref="Y94:Y95" si="378">X94+1</f>
        <v>23</v>
      </c>
      <c r="Z94" s="2">
        <f t="shared" ref="Z94:Z95" si="379">Y94+1</f>
        <v>24</v>
      </c>
      <c r="AA94" s="2">
        <f t="shared" ref="AA94:AA95" si="380">Z94+1</f>
        <v>25</v>
      </c>
      <c r="AB94" s="2">
        <f t="shared" ref="AB94:AB95" si="381">AA94+1</f>
        <v>26</v>
      </c>
      <c r="AC94" s="2">
        <f t="shared" ref="AC94:AC95" si="382">AB94+1</f>
        <v>27</v>
      </c>
      <c r="AD94" s="2">
        <f t="shared" ref="AD94:AD95" si="383">AC94+1</f>
        <v>28</v>
      </c>
      <c r="AE94" s="2">
        <f t="shared" ref="AE94:AE95" si="384">AD94+1</f>
        <v>29</v>
      </c>
      <c r="AF94" s="2">
        <f t="shared" ref="AF94:AF95" si="385">AE94+1</f>
        <v>30</v>
      </c>
    </row>
    <row r="95" spans="1:32" ht="15" customHeight="1">
      <c r="B95" s="2" t="s">
        <v>48</v>
      </c>
      <c r="C95" s="10">
        <f>D87</f>
        <v>51</v>
      </c>
      <c r="D95" s="2">
        <f t="shared" si="357"/>
        <v>52</v>
      </c>
      <c r="E95" s="2">
        <f t="shared" si="358"/>
        <v>53</v>
      </c>
      <c r="F95" s="2">
        <f t="shared" si="359"/>
        <v>54</v>
      </c>
      <c r="G95" s="2">
        <f t="shared" si="360"/>
        <v>55</v>
      </c>
      <c r="H95" s="2">
        <f t="shared" si="361"/>
        <v>56</v>
      </c>
      <c r="I95" s="2">
        <f t="shared" si="362"/>
        <v>57</v>
      </c>
      <c r="J95" s="2">
        <f t="shared" si="363"/>
        <v>58</v>
      </c>
      <c r="K95" s="2">
        <f t="shared" si="364"/>
        <v>59</v>
      </c>
      <c r="L95" s="2">
        <f t="shared" si="365"/>
        <v>60</v>
      </c>
      <c r="M95" s="2">
        <f t="shared" si="366"/>
        <v>61</v>
      </c>
      <c r="N95" s="2">
        <f t="shared" si="367"/>
        <v>62</v>
      </c>
      <c r="O95" s="2">
        <f t="shared" si="368"/>
        <v>63</v>
      </c>
      <c r="P95" s="2">
        <f t="shared" si="369"/>
        <v>64</v>
      </c>
      <c r="Q95" s="2">
        <f t="shared" si="370"/>
        <v>65</v>
      </c>
      <c r="R95" s="2">
        <f t="shared" si="371"/>
        <v>66</v>
      </c>
      <c r="S95" s="2">
        <f t="shared" si="372"/>
        <v>67</v>
      </c>
      <c r="T95" s="2">
        <f t="shared" si="373"/>
        <v>68</v>
      </c>
      <c r="U95" s="2">
        <f t="shared" si="374"/>
        <v>69</v>
      </c>
      <c r="V95" s="2">
        <f t="shared" si="375"/>
        <v>70</v>
      </c>
      <c r="W95" s="2">
        <f t="shared" si="376"/>
        <v>71</v>
      </c>
      <c r="X95" s="2">
        <f t="shared" si="377"/>
        <v>72</v>
      </c>
      <c r="Y95" s="2">
        <f t="shared" si="378"/>
        <v>73</v>
      </c>
      <c r="Z95" s="2">
        <f t="shared" si="379"/>
        <v>74</v>
      </c>
      <c r="AA95" s="2">
        <f t="shared" si="380"/>
        <v>75</v>
      </c>
      <c r="AB95" s="2">
        <f t="shared" si="381"/>
        <v>76</v>
      </c>
      <c r="AC95" s="2">
        <f t="shared" si="382"/>
        <v>77</v>
      </c>
      <c r="AD95" s="2">
        <f t="shared" si="383"/>
        <v>78</v>
      </c>
      <c r="AE95" s="2">
        <f t="shared" si="384"/>
        <v>79</v>
      </c>
      <c r="AF95" s="2">
        <f t="shared" si="385"/>
        <v>80</v>
      </c>
    </row>
    <row r="96" spans="1:32" ht="15" customHeight="1">
      <c r="B96" s="2" t="s">
        <v>37</v>
      </c>
      <c r="C96" s="34">
        <f>BasePricing!R$36</f>
        <v>7.1100000000000004E-4</v>
      </c>
      <c r="D96" s="34">
        <f>BasePricing!S$36</f>
        <v>7.8300000000000006E-4</v>
      </c>
      <c r="E96" s="34">
        <f>BasePricing!T$36</f>
        <v>8.7299999999999997E-4</v>
      </c>
      <c r="F96" s="34">
        <f>BasePricing!U$36</f>
        <v>9.8999999999999999E-4</v>
      </c>
      <c r="G96" s="34">
        <f>BasePricing!V$36</f>
        <v>1.1294999999999999E-3</v>
      </c>
      <c r="H96" s="34">
        <f>BasePricing!W$36</f>
        <v>1.2869999999999999E-3</v>
      </c>
      <c r="I96" s="34">
        <f>BasePricing!X$36</f>
        <v>1.4354999999999999E-3</v>
      </c>
      <c r="J96" s="34">
        <f>BasePricing!Y$36</f>
        <v>1.5705000000000003E-3</v>
      </c>
      <c r="K96" s="34">
        <f>BasePricing!Z$36</f>
        <v>1.6919999999999999E-3</v>
      </c>
      <c r="L96" s="34">
        <f>BasePricing!AA$36</f>
        <v>1.8360000000000002E-3</v>
      </c>
      <c r="M96" s="34">
        <f>BasePricing!AB$36</f>
        <v>2.0160000000000004E-3</v>
      </c>
      <c r="N96" s="34">
        <f>BasePricing!AC$36</f>
        <v>2.2455000000000001E-3</v>
      </c>
      <c r="O96" s="34">
        <f>BasePricing!AD$36</f>
        <v>2.5019999999999999E-3</v>
      </c>
      <c r="P96" s="34">
        <f>BasePricing!AE$36</f>
        <v>2.7899999999999999E-3</v>
      </c>
      <c r="Q96" s="34">
        <f>BasePricing!AF$36</f>
        <v>3.0960000000000002E-3</v>
      </c>
      <c r="R96" s="34">
        <f>BasePricing!AG$36</f>
        <v>3.4290000000000002E-3</v>
      </c>
      <c r="S96" s="34">
        <f>BasePricing!AH$36</f>
        <v>3.7890000000000003E-3</v>
      </c>
      <c r="T96" s="34">
        <f>BasePricing!AI$36</f>
        <v>4.1850000000000004E-3</v>
      </c>
      <c r="U96" s="34">
        <f>BasePricing!AJ$36</f>
        <v>4.6350000000000011E-3</v>
      </c>
      <c r="V96" s="34">
        <f>BasePricing!AK$36</f>
        <v>5.1615000000000003E-3</v>
      </c>
      <c r="W96" s="34">
        <f>BasePricing!AL$36</f>
        <v>5.7869999999999996E-3</v>
      </c>
      <c r="X96" s="34">
        <f>BasePricing!AM$36</f>
        <v>6.5339999999999999E-3</v>
      </c>
      <c r="Y96" s="34">
        <f>BasePricing!AN$36</f>
        <v>7.4070000000000013E-3</v>
      </c>
      <c r="Z96" s="34">
        <f>BasePricing!AO$36</f>
        <v>8.401500000000001E-3</v>
      </c>
      <c r="AA96" s="34">
        <f>BasePricing!AP$36</f>
        <v>0</v>
      </c>
      <c r="AB96" s="34">
        <f>BasePricing!AQ$36</f>
        <v>0</v>
      </c>
      <c r="AC96" s="34">
        <f>BasePricing!AR$36</f>
        <v>0</v>
      </c>
      <c r="AD96" s="34">
        <f>BasePricing!AS$36</f>
        <v>0</v>
      </c>
      <c r="AE96" s="34">
        <f>BasePricing!AT$36</f>
        <v>0</v>
      </c>
      <c r="AF96" s="34">
        <f>BasePricing!AU$36</f>
        <v>0</v>
      </c>
    </row>
    <row r="97" spans="1:32" ht="15" customHeight="1">
      <c r="B97" s="14" t="s">
        <v>159</v>
      </c>
      <c r="C97" s="97">
        <f>D89</f>
        <v>150000</v>
      </c>
      <c r="D97" s="97">
        <f t="shared" ref="D97:AF97" si="386">E89</f>
        <v>170000</v>
      </c>
      <c r="E97" s="97">
        <f t="shared" si="386"/>
        <v>170000</v>
      </c>
      <c r="F97" s="97">
        <f t="shared" si="386"/>
        <v>170000</v>
      </c>
      <c r="G97" s="97">
        <f t="shared" si="386"/>
        <v>170000</v>
      </c>
      <c r="H97" s="97">
        <f t="shared" si="386"/>
        <v>170000</v>
      </c>
      <c r="I97" s="97">
        <f t="shared" si="386"/>
        <v>170000</v>
      </c>
      <c r="J97" s="97">
        <f t="shared" si="386"/>
        <v>170000</v>
      </c>
      <c r="K97" s="97">
        <f t="shared" si="386"/>
        <v>170000</v>
      </c>
      <c r="L97" s="97">
        <f t="shared" si="386"/>
        <v>200000</v>
      </c>
      <c r="M97" s="97">
        <f t="shared" si="386"/>
        <v>200000</v>
      </c>
      <c r="N97" s="97">
        <f t="shared" si="386"/>
        <v>200000</v>
      </c>
      <c r="O97" s="97">
        <f t="shared" si="386"/>
        <v>200000</v>
      </c>
      <c r="P97" s="97">
        <f t="shared" si="386"/>
        <v>200000</v>
      </c>
      <c r="Q97" s="97">
        <f t="shared" si="386"/>
        <v>200000</v>
      </c>
      <c r="R97" s="97">
        <f t="shared" si="386"/>
        <v>0</v>
      </c>
      <c r="S97" s="97">
        <f t="shared" si="386"/>
        <v>0</v>
      </c>
      <c r="T97" s="97">
        <f t="shared" si="386"/>
        <v>0</v>
      </c>
      <c r="U97" s="97">
        <f t="shared" si="386"/>
        <v>0</v>
      </c>
      <c r="V97" s="97">
        <f t="shared" si="386"/>
        <v>0</v>
      </c>
      <c r="W97" s="97">
        <f t="shared" si="386"/>
        <v>0</v>
      </c>
      <c r="X97" s="97">
        <f t="shared" si="386"/>
        <v>0</v>
      </c>
      <c r="Y97" s="97">
        <f t="shared" si="386"/>
        <v>0</v>
      </c>
      <c r="Z97" s="97">
        <f t="shared" si="386"/>
        <v>0</v>
      </c>
      <c r="AA97" s="97">
        <f t="shared" si="386"/>
        <v>0</v>
      </c>
      <c r="AB97" s="97">
        <f t="shared" si="386"/>
        <v>0</v>
      </c>
      <c r="AC97" s="97">
        <f t="shared" si="386"/>
        <v>0</v>
      </c>
      <c r="AD97" s="97">
        <f t="shared" si="386"/>
        <v>0</v>
      </c>
      <c r="AE97" s="97">
        <f t="shared" si="386"/>
        <v>0</v>
      </c>
      <c r="AF97" s="97">
        <f t="shared" si="386"/>
        <v>0</v>
      </c>
    </row>
    <row r="98" spans="1:32" ht="15" customHeight="1">
      <c r="B98" s="20" t="s">
        <v>93</v>
      </c>
      <c r="C98" s="12">
        <v>1</v>
      </c>
      <c r="D98" s="23">
        <f t="shared" ref="D98:AF98" si="387">IF(D97&gt;0,C98*(1-C96),0)</f>
        <v>0.99928899999999998</v>
      </c>
      <c r="E98" s="23">
        <f t="shared" si="387"/>
        <v>0.99850655671300004</v>
      </c>
      <c r="F98" s="23">
        <f t="shared" si="387"/>
        <v>0.99763486048898953</v>
      </c>
      <c r="G98" s="23">
        <f t="shared" si="387"/>
        <v>0.99664720197710543</v>
      </c>
      <c r="H98" s="23">
        <f t="shared" si="387"/>
        <v>0.99552148896247228</v>
      </c>
      <c r="I98" s="23">
        <f t="shared" si="387"/>
        <v>0.99424025280617756</v>
      </c>
      <c r="J98" s="23">
        <f t="shared" si="387"/>
        <v>0.99281302092327428</v>
      </c>
      <c r="K98" s="23">
        <f t="shared" si="387"/>
        <v>0.99125380807391428</v>
      </c>
      <c r="L98" s="23">
        <f t="shared" si="387"/>
        <v>0.98957660663065317</v>
      </c>
      <c r="M98" s="23">
        <f t="shared" si="387"/>
        <v>0.98775974398087929</v>
      </c>
      <c r="N98" s="23">
        <f t="shared" si="387"/>
        <v>0.98576842033701384</v>
      </c>
      <c r="O98" s="23">
        <f t="shared" si="387"/>
        <v>0.98355487734914704</v>
      </c>
      <c r="P98" s="23">
        <f t="shared" si="387"/>
        <v>0.98109402304601945</v>
      </c>
      <c r="Q98" s="23">
        <f t="shared" si="387"/>
        <v>0.97835677072172111</v>
      </c>
      <c r="R98" s="23">
        <f t="shared" si="387"/>
        <v>0</v>
      </c>
      <c r="S98" s="23">
        <f t="shared" si="387"/>
        <v>0</v>
      </c>
      <c r="T98" s="23">
        <f t="shared" si="387"/>
        <v>0</v>
      </c>
      <c r="U98" s="23">
        <f t="shared" si="387"/>
        <v>0</v>
      </c>
      <c r="V98" s="23">
        <f t="shared" si="387"/>
        <v>0</v>
      </c>
      <c r="W98" s="23">
        <f t="shared" si="387"/>
        <v>0</v>
      </c>
      <c r="X98" s="23">
        <f t="shared" si="387"/>
        <v>0</v>
      </c>
      <c r="Y98" s="23">
        <f t="shared" si="387"/>
        <v>0</v>
      </c>
      <c r="Z98" s="23">
        <f t="shared" si="387"/>
        <v>0</v>
      </c>
      <c r="AA98" s="23">
        <f t="shared" si="387"/>
        <v>0</v>
      </c>
      <c r="AB98" s="23">
        <f t="shared" si="387"/>
        <v>0</v>
      </c>
      <c r="AC98" s="23">
        <f t="shared" si="387"/>
        <v>0</v>
      </c>
      <c r="AD98" s="23">
        <f t="shared" si="387"/>
        <v>0</v>
      </c>
      <c r="AE98" s="23">
        <f t="shared" si="387"/>
        <v>0</v>
      </c>
      <c r="AF98" s="23">
        <f t="shared" si="387"/>
        <v>0</v>
      </c>
    </row>
    <row r="99" spans="1:32" ht="15" customHeight="1">
      <c r="B99" s="20" t="s">
        <v>160</v>
      </c>
      <c r="C99" s="98">
        <f t="shared" ref="C99:AF99" si="388">C98*C97</f>
        <v>150000</v>
      </c>
      <c r="D99" s="98">
        <f t="shared" si="388"/>
        <v>169879.13</v>
      </c>
      <c r="E99" s="98">
        <f t="shared" si="388"/>
        <v>169746.11464121001</v>
      </c>
      <c r="F99" s="98">
        <f t="shared" si="388"/>
        <v>169597.92628312821</v>
      </c>
      <c r="G99" s="98">
        <f t="shared" si="388"/>
        <v>169430.02433610792</v>
      </c>
      <c r="H99" s="98">
        <f t="shared" si="388"/>
        <v>169238.65312362029</v>
      </c>
      <c r="I99" s="98">
        <f t="shared" si="388"/>
        <v>169020.8429770502</v>
      </c>
      <c r="J99" s="98">
        <f t="shared" si="388"/>
        <v>168778.21355695662</v>
      </c>
      <c r="K99" s="98">
        <f t="shared" si="388"/>
        <v>168513.14737256544</v>
      </c>
      <c r="L99" s="98">
        <f t="shared" si="388"/>
        <v>197915.32132613062</v>
      </c>
      <c r="M99" s="98">
        <f t="shared" si="388"/>
        <v>197551.94879617586</v>
      </c>
      <c r="N99" s="98">
        <f t="shared" si="388"/>
        <v>197153.68406740276</v>
      </c>
      <c r="O99" s="98">
        <f t="shared" si="388"/>
        <v>196710.9754698294</v>
      </c>
      <c r="P99" s="98">
        <f t="shared" si="388"/>
        <v>196218.80460920389</v>
      </c>
      <c r="Q99" s="98">
        <f t="shared" si="388"/>
        <v>195671.35414434422</v>
      </c>
      <c r="R99" s="98">
        <f t="shared" si="388"/>
        <v>0</v>
      </c>
      <c r="S99" s="98">
        <f t="shared" si="388"/>
        <v>0</v>
      </c>
      <c r="T99" s="98">
        <f t="shared" si="388"/>
        <v>0</v>
      </c>
      <c r="U99" s="98">
        <f t="shared" si="388"/>
        <v>0</v>
      </c>
      <c r="V99" s="98">
        <f t="shared" si="388"/>
        <v>0</v>
      </c>
      <c r="W99" s="98">
        <f t="shared" si="388"/>
        <v>0</v>
      </c>
      <c r="X99" s="98">
        <f t="shared" si="388"/>
        <v>0</v>
      </c>
      <c r="Y99" s="98">
        <f t="shared" si="388"/>
        <v>0</v>
      </c>
      <c r="Z99" s="98">
        <f t="shared" si="388"/>
        <v>0</v>
      </c>
      <c r="AA99" s="98">
        <f t="shared" si="388"/>
        <v>0</v>
      </c>
      <c r="AB99" s="98">
        <f t="shared" si="388"/>
        <v>0</v>
      </c>
      <c r="AC99" s="98">
        <f t="shared" si="388"/>
        <v>0</v>
      </c>
      <c r="AD99" s="98">
        <f t="shared" si="388"/>
        <v>0</v>
      </c>
      <c r="AE99" s="98">
        <f t="shared" si="388"/>
        <v>0</v>
      </c>
      <c r="AF99" s="98">
        <f t="shared" si="388"/>
        <v>0</v>
      </c>
    </row>
    <row r="100" spans="1:32" ht="15" customHeight="1">
      <c r="A100" s="89">
        <f>NPV(Assms!$C$40,ReplacePricing!C100:AF100)</f>
        <v>2413.5634446259187</v>
      </c>
      <c r="B100" s="2" t="s">
        <v>161</v>
      </c>
      <c r="C100" s="13">
        <f t="shared" ref="C100:AF100" si="389">C96*C99</f>
        <v>106.65</v>
      </c>
      <c r="D100" s="13">
        <f t="shared" si="389"/>
        <v>133.01535879000002</v>
      </c>
      <c r="E100" s="13">
        <f t="shared" si="389"/>
        <v>148.18835808177633</v>
      </c>
      <c r="F100" s="13">
        <f t="shared" si="389"/>
        <v>167.90194702029692</v>
      </c>
      <c r="G100" s="13">
        <f t="shared" si="389"/>
        <v>191.37121248763387</v>
      </c>
      <c r="H100" s="13">
        <f t="shared" si="389"/>
        <v>217.81014657009931</v>
      </c>
      <c r="I100" s="13">
        <f t="shared" si="389"/>
        <v>242.62942009355555</v>
      </c>
      <c r="J100" s="13">
        <f t="shared" si="389"/>
        <v>265.06618439120041</v>
      </c>
      <c r="K100" s="13">
        <f t="shared" si="389"/>
        <v>285.12424535438072</v>
      </c>
      <c r="L100" s="13">
        <f t="shared" si="389"/>
        <v>363.37252995477587</v>
      </c>
      <c r="M100" s="13">
        <f t="shared" si="389"/>
        <v>398.26472877309061</v>
      </c>
      <c r="N100" s="13">
        <f t="shared" si="389"/>
        <v>442.7085975733529</v>
      </c>
      <c r="O100" s="13">
        <f t="shared" si="389"/>
        <v>492.17086062551311</v>
      </c>
      <c r="P100" s="13">
        <f t="shared" si="389"/>
        <v>547.45046485967885</v>
      </c>
      <c r="Q100" s="13">
        <f t="shared" si="389"/>
        <v>605.79851243088979</v>
      </c>
      <c r="R100" s="13">
        <f t="shared" si="389"/>
        <v>0</v>
      </c>
      <c r="S100" s="13">
        <f t="shared" si="389"/>
        <v>0</v>
      </c>
      <c r="T100" s="13">
        <f t="shared" si="389"/>
        <v>0</v>
      </c>
      <c r="U100" s="13">
        <f t="shared" si="389"/>
        <v>0</v>
      </c>
      <c r="V100" s="13">
        <f t="shared" si="389"/>
        <v>0</v>
      </c>
      <c r="W100" s="13">
        <f t="shared" si="389"/>
        <v>0</v>
      </c>
      <c r="X100" s="13">
        <f t="shared" si="389"/>
        <v>0</v>
      </c>
      <c r="Y100" s="13">
        <f t="shared" si="389"/>
        <v>0</v>
      </c>
      <c r="Z100" s="13">
        <f t="shared" si="389"/>
        <v>0</v>
      </c>
      <c r="AA100" s="13">
        <f t="shared" si="389"/>
        <v>0</v>
      </c>
      <c r="AB100" s="13">
        <f t="shared" si="389"/>
        <v>0</v>
      </c>
      <c r="AC100" s="13">
        <f t="shared" si="389"/>
        <v>0</v>
      </c>
      <c r="AD100" s="13">
        <f t="shared" si="389"/>
        <v>0</v>
      </c>
      <c r="AE100" s="13">
        <f t="shared" si="389"/>
        <v>0</v>
      </c>
      <c r="AF100" s="13">
        <f t="shared" si="389"/>
        <v>0</v>
      </c>
    </row>
    <row r="101" spans="1:32" ht="15" customHeight="1">
      <c r="B101" s="102"/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  <c r="O101" s="102"/>
      <c r="P101" s="102"/>
      <c r="Q101" s="102"/>
      <c r="R101" s="102"/>
      <c r="S101" s="102"/>
      <c r="T101" s="102"/>
      <c r="U101" s="102"/>
      <c r="V101" s="102"/>
      <c r="W101" s="102"/>
      <c r="X101" s="102"/>
      <c r="Y101" s="102"/>
      <c r="Z101" s="102"/>
      <c r="AA101" s="102"/>
      <c r="AB101" s="102"/>
      <c r="AC101" s="102"/>
      <c r="AD101" s="102"/>
      <c r="AE101" s="102"/>
      <c r="AF101" s="102"/>
    </row>
    <row r="102" spans="1:32" ht="15" customHeight="1">
      <c r="B102" s="2" t="s">
        <v>1</v>
      </c>
      <c r="C102" s="2">
        <v>1</v>
      </c>
      <c r="D102" s="2">
        <f t="shared" ref="D102:D103" si="390">C102+1</f>
        <v>2</v>
      </c>
      <c r="E102" s="2">
        <f t="shared" ref="E102:E103" si="391">D102+1</f>
        <v>3</v>
      </c>
      <c r="F102" s="2">
        <f t="shared" ref="F102:F103" si="392">E102+1</f>
        <v>4</v>
      </c>
      <c r="G102" s="2">
        <f t="shared" ref="G102:G103" si="393">F102+1</f>
        <v>5</v>
      </c>
      <c r="H102" s="2">
        <f t="shared" ref="H102:H103" si="394">G102+1</f>
        <v>6</v>
      </c>
      <c r="I102" s="2">
        <f t="shared" ref="I102:I103" si="395">H102+1</f>
        <v>7</v>
      </c>
      <c r="J102" s="2">
        <f t="shared" ref="J102:J103" si="396">I102+1</f>
        <v>8</v>
      </c>
      <c r="K102" s="2">
        <f t="shared" ref="K102:K103" si="397">J102+1</f>
        <v>9</v>
      </c>
      <c r="L102" s="2">
        <f t="shared" ref="L102:L103" si="398">K102+1</f>
        <v>10</v>
      </c>
      <c r="M102" s="2">
        <f t="shared" ref="M102:M103" si="399">L102+1</f>
        <v>11</v>
      </c>
      <c r="N102" s="2">
        <f t="shared" ref="N102:N103" si="400">M102+1</f>
        <v>12</v>
      </c>
      <c r="O102" s="2">
        <f t="shared" ref="O102:O103" si="401">N102+1</f>
        <v>13</v>
      </c>
      <c r="P102" s="2">
        <f t="shared" ref="P102:P103" si="402">O102+1</f>
        <v>14</v>
      </c>
      <c r="Q102" s="2">
        <f t="shared" ref="Q102:Q103" si="403">P102+1</f>
        <v>15</v>
      </c>
      <c r="R102" s="2">
        <f t="shared" ref="R102:R103" si="404">Q102+1</f>
        <v>16</v>
      </c>
      <c r="S102" s="2">
        <f t="shared" ref="S102:S103" si="405">R102+1</f>
        <v>17</v>
      </c>
      <c r="T102" s="2">
        <f t="shared" ref="T102:T103" si="406">S102+1</f>
        <v>18</v>
      </c>
      <c r="U102" s="2">
        <f t="shared" ref="U102:U103" si="407">T102+1</f>
        <v>19</v>
      </c>
      <c r="V102" s="2">
        <f t="shared" ref="V102:V103" si="408">U102+1</f>
        <v>20</v>
      </c>
      <c r="W102" s="2">
        <f t="shared" ref="W102:W103" si="409">V102+1</f>
        <v>21</v>
      </c>
      <c r="X102" s="2">
        <f t="shared" ref="X102:X103" si="410">W102+1</f>
        <v>22</v>
      </c>
      <c r="Y102" s="2">
        <f t="shared" ref="Y102:Y103" si="411">X102+1</f>
        <v>23</v>
      </c>
      <c r="Z102" s="2">
        <f t="shared" ref="Z102:Z103" si="412">Y102+1</f>
        <v>24</v>
      </c>
      <c r="AA102" s="2">
        <f t="shared" ref="AA102:AA103" si="413">Z102+1</f>
        <v>25</v>
      </c>
      <c r="AB102" s="2">
        <f t="shared" ref="AB102:AB103" si="414">AA102+1</f>
        <v>26</v>
      </c>
      <c r="AC102" s="2">
        <f t="shared" ref="AC102:AC103" si="415">AB102+1</f>
        <v>27</v>
      </c>
      <c r="AD102" s="2">
        <f t="shared" ref="AD102:AD103" si="416">AC102+1</f>
        <v>28</v>
      </c>
      <c r="AE102" s="2">
        <f t="shared" ref="AE102:AE103" si="417">AD102+1</f>
        <v>29</v>
      </c>
      <c r="AF102" s="2">
        <f t="shared" ref="AF102:AF103" si="418">AE102+1</f>
        <v>30</v>
      </c>
    </row>
    <row r="103" spans="1:32" ht="15" customHeight="1">
      <c r="B103" s="2" t="s">
        <v>48</v>
      </c>
      <c r="C103" s="10">
        <f>D95</f>
        <v>52</v>
      </c>
      <c r="D103" s="2">
        <f t="shared" si="390"/>
        <v>53</v>
      </c>
      <c r="E103" s="2">
        <f t="shared" si="391"/>
        <v>54</v>
      </c>
      <c r="F103" s="2">
        <f t="shared" si="392"/>
        <v>55</v>
      </c>
      <c r="G103" s="2">
        <f t="shared" si="393"/>
        <v>56</v>
      </c>
      <c r="H103" s="2">
        <f t="shared" si="394"/>
        <v>57</v>
      </c>
      <c r="I103" s="2">
        <f t="shared" si="395"/>
        <v>58</v>
      </c>
      <c r="J103" s="2">
        <f t="shared" si="396"/>
        <v>59</v>
      </c>
      <c r="K103" s="2">
        <f t="shared" si="397"/>
        <v>60</v>
      </c>
      <c r="L103" s="2">
        <f t="shared" si="398"/>
        <v>61</v>
      </c>
      <c r="M103" s="2">
        <f t="shared" si="399"/>
        <v>62</v>
      </c>
      <c r="N103" s="2">
        <f t="shared" si="400"/>
        <v>63</v>
      </c>
      <c r="O103" s="2">
        <f t="shared" si="401"/>
        <v>64</v>
      </c>
      <c r="P103" s="2">
        <f t="shared" si="402"/>
        <v>65</v>
      </c>
      <c r="Q103" s="2">
        <f t="shared" si="403"/>
        <v>66</v>
      </c>
      <c r="R103" s="2">
        <f t="shared" si="404"/>
        <v>67</v>
      </c>
      <c r="S103" s="2">
        <f t="shared" si="405"/>
        <v>68</v>
      </c>
      <c r="T103" s="2">
        <f t="shared" si="406"/>
        <v>69</v>
      </c>
      <c r="U103" s="2">
        <f t="shared" si="407"/>
        <v>70</v>
      </c>
      <c r="V103" s="2">
        <f t="shared" si="408"/>
        <v>71</v>
      </c>
      <c r="W103" s="2">
        <f t="shared" si="409"/>
        <v>72</v>
      </c>
      <c r="X103" s="2">
        <f t="shared" si="410"/>
        <v>73</v>
      </c>
      <c r="Y103" s="2">
        <f t="shared" si="411"/>
        <v>74</v>
      </c>
      <c r="Z103" s="2">
        <f t="shared" si="412"/>
        <v>75</v>
      </c>
      <c r="AA103" s="2">
        <f t="shared" si="413"/>
        <v>76</v>
      </c>
      <c r="AB103" s="2">
        <f t="shared" si="414"/>
        <v>77</v>
      </c>
      <c r="AC103" s="2">
        <f t="shared" si="415"/>
        <v>78</v>
      </c>
      <c r="AD103" s="2">
        <f t="shared" si="416"/>
        <v>79</v>
      </c>
      <c r="AE103" s="2">
        <f t="shared" si="417"/>
        <v>80</v>
      </c>
      <c r="AF103" s="2">
        <f t="shared" si="418"/>
        <v>81</v>
      </c>
    </row>
    <row r="104" spans="1:32" ht="15" customHeight="1">
      <c r="B104" s="2" t="s">
        <v>37</v>
      </c>
      <c r="C104" s="34">
        <f>BasePricing!S$36</f>
        <v>7.8300000000000006E-4</v>
      </c>
      <c r="D104" s="34">
        <f>BasePricing!T$36</f>
        <v>8.7299999999999997E-4</v>
      </c>
      <c r="E104" s="34">
        <f>BasePricing!U$36</f>
        <v>9.8999999999999999E-4</v>
      </c>
      <c r="F104" s="34">
        <f>BasePricing!V$36</f>
        <v>1.1294999999999999E-3</v>
      </c>
      <c r="G104" s="34">
        <f>BasePricing!W$36</f>
        <v>1.2869999999999999E-3</v>
      </c>
      <c r="H104" s="34">
        <f>BasePricing!X$36</f>
        <v>1.4354999999999999E-3</v>
      </c>
      <c r="I104" s="34">
        <f>BasePricing!Y$36</f>
        <v>1.5705000000000003E-3</v>
      </c>
      <c r="J104" s="34">
        <f>BasePricing!Z$36</f>
        <v>1.6919999999999999E-3</v>
      </c>
      <c r="K104" s="34">
        <f>BasePricing!AA$36</f>
        <v>1.8360000000000002E-3</v>
      </c>
      <c r="L104" s="34">
        <f>BasePricing!AB$36</f>
        <v>2.0160000000000004E-3</v>
      </c>
      <c r="M104" s="34">
        <f>BasePricing!AC$36</f>
        <v>2.2455000000000001E-3</v>
      </c>
      <c r="N104" s="34">
        <f>BasePricing!AD$36</f>
        <v>2.5019999999999999E-3</v>
      </c>
      <c r="O104" s="34">
        <f>BasePricing!AE$36</f>
        <v>2.7899999999999999E-3</v>
      </c>
      <c r="P104" s="34">
        <f>BasePricing!AF$36</f>
        <v>3.0960000000000002E-3</v>
      </c>
      <c r="Q104" s="34">
        <f>BasePricing!AG$36</f>
        <v>3.4290000000000002E-3</v>
      </c>
      <c r="R104" s="34">
        <f>BasePricing!AH$36</f>
        <v>3.7890000000000003E-3</v>
      </c>
      <c r="S104" s="34">
        <f>BasePricing!AI$36</f>
        <v>4.1850000000000004E-3</v>
      </c>
      <c r="T104" s="34">
        <f>BasePricing!AJ$36</f>
        <v>4.6350000000000011E-3</v>
      </c>
      <c r="U104" s="34">
        <f>BasePricing!AK$36</f>
        <v>5.1615000000000003E-3</v>
      </c>
      <c r="V104" s="34">
        <f>BasePricing!AL$36</f>
        <v>5.7869999999999996E-3</v>
      </c>
      <c r="W104" s="34">
        <f>BasePricing!AM$36</f>
        <v>6.5339999999999999E-3</v>
      </c>
      <c r="X104" s="34">
        <f>BasePricing!AN$36</f>
        <v>7.4070000000000013E-3</v>
      </c>
      <c r="Y104" s="34">
        <f>BasePricing!AO$36</f>
        <v>8.401500000000001E-3</v>
      </c>
      <c r="Z104" s="34">
        <f>BasePricing!AP$36</f>
        <v>0</v>
      </c>
      <c r="AA104" s="34">
        <f>BasePricing!AQ$36</f>
        <v>0</v>
      </c>
      <c r="AB104" s="34">
        <f>BasePricing!AR$36</f>
        <v>0</v>
      </c>
      <c r="AC104" s="34">
        <f>BasePricing!AS$36</f>
        <v>0</v>
      </c>
      <c r="AD104" s="34">
        <f>BasePricing!AT$36</f>
        <v>0</v>
      </c>
      <c r="AE104" s="34">
        <f>BasePricing!AU$36</f>
        <v>0</v>
      </c>
      <c r="AF104" s="34">
        <f>BasePricing!AV$36</f>
        <v>0</v>
      </c>
    </row>
    <row r="105" spans="1:32" ht="15" customHeight="1">
      <c r="B105" s="14" t="s">
        <v>159</v>
      </c>
      <c r="C105" s="97">
        <f>D97</f>
        <v>170000</v>
      </c>
      <c r="D105" s="97">
        <f t="shared" ref="D105:AF105" si="419">E97</f>
        <v>170000</v>
      </c>
      <c r="E105" s="97">
        <f t="shared" si="419"/>
        <v>170000</v>
      </c>
      <c r="F105" s="97">
        <f t="shared" si="419"/>
        <v>170000</v>
      </c>
      <c r="G105" s="97">
        <f t="shared" si="419"/>
        <v>170000</v>
      </c>
      <c r="H105" s="97">
        <f t="shared" si="419"/>
        <v>170000</v>
      </c>
      <c r="I105" s="97">
        <f t="shared" si="419"/>
        <v>170000</v>
      </c>
      <c r="J105" s="97">
        <f t="shared" si="419"/>
        <v>170000</v>
      </c>
      <c r="K105" s="97">
        <f t="shared" si="419"/>
        <v>200000</v>
      </c>
      <c r="L105" s="97">
        <f t="shared" si="419"/>
        <v>200000</v>
      </c>
      <c r="M105" s="97">
        <f t="shared" si="419"/>
        <v>200000</v>
      </c>
      <c r="N105" s="97">
        <f t="shared" si="419"/>
        <v>200000</v>
      </c>
      <c r="O105" s="97">
        <f t="shared" si="419"/>
        <v>200000</v>
      </c>
      <c r="P105" s="97">
        <f t="shared" si="419"/>
        <v>200000</v>
      </c>
      <c r="Q105" s="97">
        <f t="shared" si="419"/>
        <v>0</v>
      </c>
      <c r="R105" s="97">
        <f t="shared" si="419"/>
        <v>0</v>
      </c>
      <c r="S105" s="97">
        <f t="shared" si="419"/>
        <v>0</v>
      </c>
      <c r="T105" s="97">
        <f t="shared" si="419"/>
        <v>0</v>
      </c>
      <c r="U105" s="97">
        <f t="shared" si="419"/>
        <v>0</v>
      </c>
      <c r="V105" s="97">
        <f t="shared" si="419"/>
        <v>0</v>
      </c>
      <c r="W105" s="97">
        <f t="shared" si="419"/>
        <v>0</v>
      </c>
      <c r="X105" s="97">
        <f t="shared" si="419"/>
        <v>0</v>
      </c>
      <c r="Y105" s="97">
        <f t="shared" si="419"/>
        <v>0</v>
      </c>
      <c r="Z105" s="97">
        <f t="shared" si="419"/>
        <v>0</v>
      </c>
      <c r="AA105" s="97">
        <f t="shared" si="419"/>
        <v>0</v>
      </c>
      <c r="AB105" s="97">
        <f t="shared" si="419"/>
        <v>0</v>
      </c>
      <c r="AC105" s="97">
        <f t="shared" si="419"/>
        <v>0</v>
      </c>
      <c r="AD105" s="97">
        <f t="shared" si="419"/>
        <v>0</v>
      </c>
      <c r="AE105" s="97">
        <f t="shared" si="419"/>
        <v>0</v>
      </c>
      <c r="AF105" s="97">
        <f t="shared" si="419"/>
        <v>0</v>
      </c>
    </row>
    <row r="106" spans="1:32" ht="15" customHeight="1">
      <c r="B106" s="20" t="s">
        <v>93</v>
      </c>
      <c r="C106" s="12">
        <v>1</v>
      </c>
      <c r="D106" s="23">
        <f t="shared" ref="D106:AF106" si="420">IF(D105&gt;0,C106*(1-C104),0)</f>
        <v>0.99921700000000002</v>
      </c>
      <c r="E106" s="23">
        <f t="shared" si="420"/>
        <v>0.99834468355899997</v>
      </c>
      <c r="F106" s="23">
        <f t="shared" si="420"/>
        <v>0.99735632232227656</v>
      </c>
      <c r="G106" s="23">
        <f t="shared" si="420"/>
        <v>0.99622980835621355</v>
      </c>
      <c r="H106" s="23">
        <f t="shared" si="420"/>
        <v>0.99494766059285911</v>
      </c>
      <c r="I106" s="23">
        <f t="shared" si="420"/>
        <v>0.99351941322607806</v>
      </c>
      <c r="J106" s="23">
        <f t="shared" si="420"/>
        <v>0.99195909098760648</v>
      </c>
      <c r="K106" s="23">
        <f t="shared" si="420"/>
        <v>0.9902806962056554</v>
      </c>
      <c r="L106" s="23">
        <f t="shared" si="420"/>
        <v>0.98846254084742191</v>
      </c>
      <c r="M106" s="23">
        <f t="shared" si="420"/>
        <v>0.98646980036507348</v>
      </c>
      <c r="N106" s="23">
        <f t="shared" si="420"/>
        <v>0.98425468242835368</v>
      </c>
      <c r="O106" s="23">
        <f t="shared" si="420"/>
        <v>0.98179207721291795</v>
      </c>
      <c r="P106" s="23">
        <f t="shared" si="420"/>
        <v>0.97905287731749391</v>
      </c>
      <c r="Q106" s="23">
        <f t="shared" si="420"/>
        <v>0</v>
      </c>
      <c r="R106" s="23">
        <f t="shared" si="420"/>
        <v>0</v>
      </c>
      <c r="S106" s="23">
        <f t="shared" si="420"/>
        <v>0</v>
      </c>
      <c r="T106" s="23">
        <f t="shared" si="420"/>
        <v>0</v>
      </c>
      <c r="U106" s="23">
        <f t="shared" si="420"/>
        <v>0</v>
      </c>
      <c r="V106" s="23">
        <f t="shared" si="420"/>
        <v>0</v>
      </c>
      <c r="W106" s="23">
        <f t="shared" si="420"/>
        <v>0</v>
      </c>
      <c r="X106" s="23">
        <f t="shared" si="420"/>
        <v>0</v>
      </c>
      <c r="Y106" s="23">
        <f t="shared" si="420"/>
        <v>0</v>
      </c>
      <c r="Z106" s="23">
        <f t="shared" si="420"/>
        <v>0</v>
      </c>
      <c r="AA106" s="23">
        <f t="shared" si="420"/>
        <v>0</v>
      </c>
      <c r="AB106" s="23">
        <f t="shared" si="420"/>
        <v>0</v>
      </c>
      <c r="AC106" s="23">
        <f t="shared" si="420"/>
        <v>0</v>
      </c>
      <c r="AD106" s="23">
        <f t="shared" si="420"/>
        <v>0</v>
      </c>
      <c r="AE106" s="23">
        <f t="shared" si="420"/>
        <v>0</v>
      </c>
      <c r="AF106" s="23">
        <f t="shared" si="420"/>
        <v>0</v>
      </c>
    </row>
    <row r="107" spans="1:32" ht="15" customHeight="1">
      <c r="B107" s="20" t="s">
        <v>160</v>
      </c>
      <c r="C107" s="98">
        <f t="shared" ref="C107:AF107" si="421">C106*C105</f>
        <v>170000</v>
      </c>
      <c r="D107" s="98">
        <f t="shared" si="421"/>
        <v>169866.89</v>
      </c>
      <c r="E107" s="98">
        <f t="shared" si="421"/>
        <v>169718.59620502999</v>
      </c>
      <c r="F107" s="98">
        <f t="shared" si="421"/>
        <v>169550.57479478701</v>
      </c>
      <c r="G107" s="98">
        <f t="shared" si="421"/>
        <v>169359.0674205563</v>
      </c>
      <c r="H107" s="98">
        <f t="shared" si="421"/>
        <v>169141.10230078603</v>
      </c>
      <c r="I107" s="98">
        <f t="shared" si="421"/>
        <v>168898.30024843328</v>
      </c>
      <c r="J107" s="98">
        <f t="shared" si="421"/>
        <v>168633.0454678931</v>
      </c>
      <c r="K107" s="98">
        <f t="shared" si="421"/>
        <v>198056.13924113108</v>
      </c>
      <c r="L107" s="98">
        <f t="shared" si="421"/>
        <v>197692.50816948438</v>
      </c>
      <c r="M107" s="98">
        <f t="shared" si="421"/>
        <v>197293.96007301469</v>
      </c>
      <c r="N107" s="98">
        <f t="shared" si="421"/>
        <v>196850.93648567074</v>
      </c>
      <c r="O107" s="98">
        <f t="shared" si="421"/>
        <v>196358.41544258359</v>
      </c>
      <c r="P107" s="98">
        <f t="shared" si="421"/>
        <v>195810.57546349877</v>
      </c>
      <c r="Q107" s="98">
        <f t="shared" si="421"/>
        <v>0</v>
      </c>
      <c r="R107" s="98">
        <f t="shared" si="421"/>
        <v>0</v>
      </c>
      <c r="S107" s="98">
        <f t="shared" si="421"/>
        <v>0</v>
      </c>
      <c r="T107" s="98">
        <f t="shared" si="421"/>
        <v>0</v>
      </c>
      <c r="U107" s="98">
        <f t="shared" si="421"/>
        <v>0</v>
      </c>
      <c r="V107" s="98">
        <f t="shared" si="421"/>
        <v>0</v>
      </c>
      <c r="W107" s="98">
        <f t="shared" si="421"/>
        <v>0</v>
      </c>
      <c r="X107" s="98">
        <f t="shared" si="421"/>
        <v>0</v>
      </c>
      <c r="Y107" s="98">
        <f t="shared" si="421"/>
        <v>0</v>
      </c>
      <c r="Z107" s="98">
        <f t="shared" si="421"/>
        <v>0</v>
      </c>
      <c r="AA107" s="98">
        <f t="shared" si="421"/>
        <v>0</v>
      </c>
      <c r="AB107" s="98">
        <f t="shared" si="421"/>
        <v>0</v>
      </c>
      <c r="AC107" s="98">
        <f t="shared" si="421"/>
        <v>0</v>
      </c>
      <c r="AD107" s="98">
        <f t="shared" si="421"/>
        <v>0</v>
      </c>
      <c r="AE107" s="98">
        <f t="shared" si="421"/>
        <v>0</v>
      </c>
      <c r="AF107" s="98">
        <f t="shared" si="421"/>
        <v>0</v>
      </c>
    </row>
    <row r="108" spans="1:32" ht="15" customHeight="1">
      <c r="A108" s="89">
        <f>NPV(Assms!$C$40,ReplacePricing!C108:AF108)</f>
        <v>2477.6244767527041</v>
      </c>
      <c r="B108" s="2" t="s">
        <v>161</v>
      </c>
      <c r="C108" s="13">
        <f t="shared" ref="C108:AF108" si="422">C104*C107</f>
        <v>133.11000000000001</v>
      </c>
      <c r="D108" s="13">
        <f t="shared" si="422"/>
        <v>148.29379496999999</v>
      </c>
      <c r="E108" s="13">
        <f t="shared" si="422"/>
        <v>168.0214102429797</v>
      </c>
      <c r="F108" s="13">
        <f t="shared" si="422"/>
        <v>191.50737423071192</v>
      </c>
      <c r="G108" s="13">
        <f t="shared" si="422"/>
        <v>217.96511977025594</v>
      </c>
      <c r="H108" s="13">
        <f t="shared" si="422"/>
        <v>242.80205235277833</v>
      </c>
      <c r="I108" s="13">
        <f t="shared" si="422"/>
        <v>265.25478054016452</v>
      </c>
      <c r="J108" s="13">
        <f t="shared" si="422"/>
        <v>285.32711293167512</v>
      </c>
      <c r="K108" s="13">
        <f t="shared" si="422"/>
        <v>363.63107164671669</v>
      </c>
      <c r="L108" s="13">
        <f t="shared" si="422"/>
        <v>398.54809646968062</v>
      </c>
      <c r="M108" s="13">
        <f t="shared" si="422"/>
        <v>443.02358734395449</v>
      </c>
      <c r="N108" s="13">
        <f t="shared" si="422"/>
        <v>492.52104308714814</v>
      </c>
      <c r="O108" s="13">
        <f t="shared" si="422"/>
        <v>547.83997908480819</v>
      </c>
      <c r="P108" s="13">
        <f t="shared" si="422"/>
        <v>606.22954163499219</v>
      </c>
      <c r="Q108" s="13">
        <f t="shared" si="422"/>
        <v>0</v>
      </c>
      <c r="R108" s="13">
        <f t="shared" si="422"/>
        <v>0</v>
      </c>
      <c r="S108" s="13">
        <f t="shared" si="422"/>
        <v>0</v>
      </c>
      <c r="T108" s="13">
        <f t="shared" si="422"/>
        <v>0</v>
      </c>
      <c r="U108" s="13">
        <f t="shared" si="422"/>
        <v>0</v>
      </c>
      <c r="V108" s="13">
        <f t="shared" si="422"/>
        <v>0</v>
      </c>
      <c r="W108" s="13">
        <f t="shared" si="422"/>
        <v>0</v>
      </c>
      <c r="X108" s="13">
        <f t="shared" si="422"/>
        <v>0</v>
      </c>
      <c r="Y108" s="13">
        <f t="shared" si="422"/>
        <v>0</v>
      </c>
      <c r="Z108" s="13">
        <f t="shared" si="422"/>
        <v>0</v>
      </c>
      <c r="AA108" s="13">
        <f t="shared" si="422"/>
        <v>0</v>
      </c>
      <c r="AB108" s="13">
        <f t="shared" si="422"/>
        <v>0</v>
      </c>
      <c r="AC108" s="13">
        <f t="shared" si="422"/>
        <v>0</v>
      </c>
      <c r="AD108" s="13">
        <f t="shared" si="422"/>
        <v>0</v>
      </c>
      <c r="AE108" s="13">
        <f t="shared" si="422"/>
        <v>0</v>
      </c>
      <c r="AF108" s="13">
        <f t="shared" si="422"/>
        <v>0</v>
      </c>
    </row>
    <row r="109" spans="1:32" ht="15" customHeight="1">
      <c r="B109" s="102"/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2"/>
      <c r="W109" s="102"/>
      <c r="X109" s="102"/>
      <c r="Y109" s="102"/>
      <c r="Z109" s="102"/>
      <c r="AA109" s="102"/>
      <c r="AB109" s="102"/>
      <c r="AC109" s="102"/>
      <c r="AD109" s="102"/>
      <c r="AE109" s="102"/>
      <c r="AF109" s="102"/>
    </row>
    <row r="110" spans="1:32" ht="15" customHeight="1">
      <c r="B110" s="2" t="s">
        <v>1</v>
      </c>
      <c r="C110" s="2">
        <v>1</v>
      </c>
      <c r="D110" s="2">
        <f t="shared" ref="D110:D111" si="423">C110+1</f>
        <v>2</v>
      </c>
      <c r="E110" s="2">
        <f t="shared" ref="E110:E111" si="424">D110+1</f>
        <v>3</v>
      </c>
      <c r="F110" s="2">
        <f t="shared" ref="F110:F111" si="425">E110+1</f>
        <v>4</v>
      </c>
      <c r="G110" s="2">
        <f t="shared" ref="G110:G111" si="426">F110+1</f>
        <v>5</v>
      </c>
      <c r="H110" s="2">
        <f t="shared" ref="H110:H111" si="427">G110+1</f>
        <v>6</v>
      </c>
      <c r="I110" s="2">
        <f t="shared" ref="I110:I111" si="428">H110+1</f>
        <v>7</v>
      </c>
      <c r="J110" s="2">
        <f t="shared" ref="J110:J111" si="429">I110+1</f>
        <v>8</v>
      </c>
      <c r="K110" s="2">
        <f t="shared" ref="K110:K111" si="430">J110+1</f>
        <v>9</v>
      </c>
      <c r="L110" s="2">
        <f t="shared" ref="L110:L111" si="431">K110+1</f>
        <v>10</v>
      </c>
      <c r="M110" s="2">
        <f t="shared" ref="M110:M111" si="432">L110+1</f>
        <v>11</v>
      </c>
      <c r="N110" s="2">
        <f t="shared" ref="N110:N111" si="433">M110+1</f>
        <v>12</v>
      </c>
      <c r="O110" s="2">
        <f t="shared" ref="O110:O111" si="434">N110+1</f>
        <v>13</v>
      </c>
      <c r="P110" s="2">
        <f t="shared" ref="P110:P111" si="435">O110+1</f>
        <v>14</v>
      </c>
      <c r="Q110" s="2">
        <f t="shared" ref="Q110:Q111" si="436">P110+1</f>
        <v>15</v>
      </c>
      <c r="R110" s="2">
        <f t="shared" ref="R110:R111" si="437">Q110+1</f>
        <v>16</v>
      </c>
      <c r="S110" s="2">
        <f t="shared" ref="S110:S111" si="438">R110+1</f>
        <v>17</v>
      </c>
      <c r="T110" s="2">
        <f t="shared" ref="T110:T111" si="439">S110+1</f>
        <v>18</v>
      </c>
      <c r="U110" s="2">
        <f t="shared" ref="U110:U111" si="440">T110+1</f>
        <v>19</v>
      </c>
      <c r="V110" s="2">
        <f t="shared" ref="V110:V111" si="441">U110+1</f>
        <v>20</v>
      </c>
      <c r="W110" s="2">
        <f t="shared" ref="W110:W111" si="442">V110+1</f>
        <v>21</v>
      </c>
      <c r="X110" s="2">
        <f t="shared" ref="X110:X111" si="443">W110+1</f>
        <v>22</v>
      </c>
      <c r="Y110" s="2">
        <f t="shared" ref="Y110:Y111" si="444">X110+1</f>
        <v>23</v>
      </c>
      <c r="Z110" s="2">
        <f t="shared" ref="Z110:Z111" si="445">Y110+1</f>
        <v>24</v>
      </c>
      <c r="AA110" s="2">
        <f t="shared" ref="AA110:AA111" si="446">Z110+1</f>
        <v>25</v>
      </c>
      <c r="AB110" s="2">
        <f t="shared" ref="AB110:AB111" si="447">AA110+1</f>
        <v>26</v>
      </c>
      <c r="AC110" s="2">
        <f t="shared" ref="AC110:AC111" si="448">AB110+1</f>
        <v>27</v>
      </c>
      <c r="AD110" s="2">
        <f t="shared" ref="AD110:AD111" si="449">AC110+1</f>
        <v>28</v>
      </c>
      <c r="AE110" s="2">
        <f t="shared" ref="AE110:AE111" si="450">AD110+1</f>
        <v>29</v>
      </c>
      <c r="AF110" s="2">
        <f t="shared" ref="AF110:AF111" si="451">AE110+1</f>
        <v>30</v>
      </c>
    </row>
    <row r="111" spans="1:32" ht="15" customHeight="1">
      <c r="B111" s="2" t="s">
        <v>48</v>
      </c>
      <c r="C111" s="10">
        <f>D103</f>
        <v>53</v>
      </c>
      <c r="D111" s="2">
        <f t="shared" si="423"/>
        <v>54</v>
      </c>
      <c r="E111" s="2">
        <f t="shared" si="424"/>
        <v>55</v>
      </c>
      <c r="F111" s="2">
        <f t="shared" si="425"/>
        <v>56</v>
      </c>
      <c r="G111" s="2">
        <f t="shared" si="426"/>
        <v>57</v>
      </c>
      <c r="H111" s="2">
        <f t="shared" si="427"/>
        <v>58</v>
      </c>
      <c r="I111" s="2">
        <f t="shared" si="428"/>
        <v>59</v>
      </c>
      <c r="J111" s="2">
        <f t="shared" si="429"/>
        <v>60</v>
      </c>
      <c r="K111" s="2">
        <f t="shared" si="430"/>
        <v>61</v>
      </c>
      <c r="L111" s="2">
        <f t="shared" si="431"/>
        <v>62</v>
      </c>
      <c r="M111" s="2">
        <f t="shared" si="432"/>
        <v>63</v>
      </c>
      <c r="N111" s="2">
        <f t="shared" si="433"/>
        <v>64</v>
      </c>
      <c r="O111" s="2">
        <f t="shared" si="434"/>
        <v>65</v>
      </c>
      <c r="P111" s="2">
        <f t="shared" si="435"/>
        <v>66</v>
      </c>
      <c r="Q111" s="2">
        <f t="shared" si="436"/>
        <v>67</v>
      </c>
      <c r="R111" s="2">
        <f t="shared" si="437"/>
        <v>68</v>
      </c>
      <c r="S111" s="2">
        <f t="shared" si="438"/>
        <v>69</v>
      </c>
      <c r="T111" s="2">
        <f t="shared" si="439"/>
        <v>70</v>
      </c>
      <c r="U111" s="2">
        <f t="shared" si="440"/>
        <v>71</v>
      </c>
      <c r="V111" s="2">
        <f t="shared" si="441"/>
        <v>72</v>
      </c>
      <c r="W111" s="2">
        <f t="shared" si="442"/>
        <v>73</v>
      </c>
      <c r="X111" s="2">
        <f t="shared" si="443"/>
        <v>74</v>
      </c>
      <c r="Y111" s="2">
        <f t="shared" si="444"/>
        <v>75</v>
      </c>
      <c r="Z111" s="2">
        <f t="shared" si="445"/>
        <v>76</v>
      </c>
      <c r="AA111" s="2">
        <f t="shared" si="446"/>
        <v>77</v>
      </c>
      <c r="AB111" s="2">
        <f t="shared" si="447"/>
        <v>78</v>
      </c>
      <c r="AC111" s="2">
        <f t="shared" si="448"/>
        <v>79</v>
      </c>
      <c r="AD111" s="2">
        <f t="shared" si="449"/>
        <v>80</v>
      </c>
      <c r="AE111" s="2">
        <f t="shared" si="450"/>
        <v>81</v>
      </c>
      <c r="AF111" s="2">
        <f t="shared" si="451"/>
        <v>82</v>
      </c>
    </row>
    <row r="112" spans="1:32" ht="15" customHeight="1">
      <c r="B112" s="2" t="s">
        <v>37</v>
      </c>
      <c r="C112" s="34">
        <f>BasePricing!T$36</f>
        <v>8.7299999999999997E-4</v>
      </c>
      <c r="D112" s="34">
        <f>BasePricing!U$36</f>
        <v>9.8999999999999999E-4</v>
      </c>
      <c r="E112" s="34">
        <f>BasePricing!V$36</f>
        <v>1.1294999999999999E-3</v>
      </c>
      <c r="F112" s="34">
        <f>BasePricing!W$36</f>
        <v>1.2869999999999999E-3</v>
      </c>
      <c r="G112" s="34">
        <f>BasePricing!X$36</f>
        <v>1.4354999999999999E-3</v>
      </c>
      <c r="H112" s="34">
        <f>BasePricing!Y$36</f>
        <v>1.5705000000000003E-3</v>
      </c>
      <c r="I112" s="34">
        <f>BasePricing!Z$36</f>
        <v>1.6919999999999999E-3</v>
      </c>
      <c r="J112" s="34">
        <f>BasePricing!AA$36</f>
        <v>1.8360000000000002E-3</v>
      </c>
      <c r="K112" s="34">
        <f>BasePricing!AB$36</f>
        <v>2.0160000000000004E-3</v>
      </c>
      <c r="L112" s="34">
        <f>BasePricing!AC$36</f>
        <v>2.2455000000000001E-3</v>
      </c>
      <c r="M112" s="34">
        <f>BasePricing!AD$36</f>
        <v>2.5019999999999999E-3</v>
      </c>
      <c r="N112" s="34">
        <f>BasePricing!AE$36</f>
        <v>2.7899999999999999E-3</v>
      </c>
      <c r="O112" s="34">
        <f>BasePricing!AF$36</f>
        <v>3.0960000000000002E-3</v>
      </c>
      <c r="P112" s="34">
        <f>BasePricing!AG$36</f>
        <v>3.4290000000000002E-3</v>
      </c>
      <c r="Q112" s="34">
        <f>BasePricing!AH$36</f>
        <v>3.7890000000000003E-3</v>
      </c>
      <c r="R112" s="34">
        <f>BasePricing!AI$36</f>
        <v>4.1850000000000004E-3</v>
      </c>
      <c r="S112" s="34">
        <f>BasePricing!AJ$36</f>
        <v>4.6350000000000011E-3</v>
      </c>
      <c r="T112" s="34">
        <f>BasePricing!AK$36</f>
        <v>5.1615000000000003E-3</v>
      </c>
      <c r="U112" s="34">
        <f>BasePricing!AL$36</f>
        <v>5.7869999999999996E-3</v>
      </c>
      <c r="V112" s="34">
        <f>BasePricing!AM$36</f>
        <v>6.5339999999999999E-3</v>
      </c>
      <c r="W112" s="34">
        <f>BasePricing!AN$36</f>
        <v>7.4070000000000013E-3</v>
      </c>
      <c r="X112" s="34">
        <f>BasePricing!AO$36</f>
        <v>8.401500000000001E-3</v>
      </c>
      <c r="Y112" s="34">
        <f>BasePricing!AP$36</f>
        <v>0</v>
      </c>
      <c r="Z112" s="34">
        <f>BasePricing!AQ$36</f>
        <v>0</v>
      </c>
      <c r="AA112" s="34">
        <f>BasePricing!AR$36</f>
        <v>0</v>
      </c>
      <c r="AB112" s="34">
        <f>BasePricing!AS$36</f>
        <v>0</v>
      </c>
      <c r="AC112" s="34">
        <f>BasePricing!AT$36</f>
        <v>0</v>
      </c>
      <c r="AD112" s="34">
        <f>BasePricing!AU$36</f>
        <v>0</v>
      </c>
      <c r="AE112" s="34">
        <f>BasePricing!AV$36</f>
        <v>0</v>
      </c>
      <c r="AF112" s="34">
        <f>BasePricing!AW$36</f>
        <v>0</v>
      </c>
    </row>
    <row r="113" spans="1:32" ht="15" customHeight="1">
      <c r="B113" s="14" t="s">
        <v>159</v>
      </c>
      <c r="C113" s="97">
        <f>D105</f>
        <v>170000</v>
      </c>
      <c r="D113" s="97">
        <f t="shared" ref="D113:AF113" si="452">E105</f>
        <v>170000</v>
      </c>
      <c r="E113" s="97">
        <f t="shared" si="452"/>
        <v>170000</v>
      </c>
      <c r="F113" s="97">
        <f t="shared" si="452"/>
        <v>170000</v>
      </c>
      <c r="G113" s="97">
        <f t="shared" si="452"/>
        <v>170000</v>
      </c>
      <c r="H113" s="97">
        <f t="shared" si="452"/>
        <v>170000</v>
      </c>
      <c r="I113" s="97">
        <f t="shared" si="452"/>
        <v>170000</v>
      </c>
      <c r="J113" s="97">
        <f t="shared" si="452"/>
        <v>200000</v>
      </c>
      <c r="K113" s="97">
        <f t="shared" si="452"/>
        <v>200000</v>
      </c>
      <c r="L113" s="97">
        <f t="shared" si="452"/>
        <v>200000</v>
      </c>
      <c r="M113" s="97">
        <f t="shared" si="452"/>
        <v>200000</v>
      </c>
      <c r="N113" s="97">
        <f t="shared" si="452"/>
        <v>200000</v>
      </c>
      <c r="O113" s="97">
        <f t="shared" si="452"/>
        <v>200000</v>
      </c>
      <c r="P113" s="97">
        <f t="shared" si="452"/>
        <v>0</v>
      </c>
      <c r="Q113" s="97">
        <f t="shared" si="452"/>
        <v>0</v>
      </c>
      <c r="R113" s="97">
        <f t="shared" si="452"/>
        <v>0</v>
      </c>
      <c r="S113" s="97">
        <f t="shared" si="452"/>
        <v>0</v>
      </c>
      <c r="T113" s="97">
        <f t="shared" si="452"/>
        <v>0</v>
      </c>
      <c r="U113" s="97">
        <f t="shared" si="452"/>
        <v>0</v>
      </c>
      <c r="V113" s="97">
        <f t="shared" si="452"/>
        <v>0</v>
      </c>
      <c r="W113" s="97">
        <f t="shared" si="452"/>
        <v>0</v>
      </c>
      <c r="X113" s="97">
        <f t="shared" si="452"/>
        <v>0</v>
      </c>
      <c r="Y113" s="97">
        <f t="shared" si="452"/>
        <v>0</v>
      </c>
      <c r="Z113" s="97">
        <f t="shared" si="452"/>
        <v>0</v>
      </c>
      <c r="AA113" s="97">
        <f t="shared" si="452"/>
        <v>0</v>
      </c>
      <c r="AB113" s="97">
        <f t="shared" si="452"/>
        <v>0</v>
      </c>
      <c r="AC113" s="97">
        <f t="shared" si="452"/>
        <v>0</v>
      </c>
      <c r="AD113" s="97">
        <f t="shared" si="452"/>
        <v>0</v>
      </c>
      <c r="AE113" s="97">
        <f t="shared" si="452"/>
        <v>0</v>
      </c>
      <c r="AF113" s="97">
        <f t="shared" si="452"/>
        <v>0</v>
      </c>
    </row>
    <row r="114" spans="1:32" ht="15" customHeight="1">
      <c r="B114" s="20" t="s">
        <v>93</v>
      </c>
      <c r="C114" s="12">
        <v>1</v>
      </c>
      <c r="D114" s="23">
        <f t="shared" ref="D114:AF114" si="453">IF(D113&gt;0,C114*(1-C112),0)</f>
        <v>0.99912699999999999</v>
      </c>
      <c r="E114" s="23">
        <f t="shared" si="453"/>
        <v>0.99813786426999995</v>
      </c>
      <c r="F114" s="23">
        <f t="shared" si="453"/>
        <v>0.99701046755230693</v>
      </c>
      <c r="G114" s="23">
        <f t="shared" si="453"/>
        <v>0.99572731508056711</v>
      </c>
      <c r="H114" s="23">
        <f t="shared" si="453"/>
        <v>0.99429794851976894</v>
      </c>
      <c r="I114" s="23">
        <f t="shared" si="453"/>
        <v>0.99273640359161863</v>
      </c>
      <c r="J114" s="23">
        <f t="shared" si="453"/>
        <v>0.99105669359674153</v>
      </c>
      <c r="K114" s="23">
        <f t="shared" si="453"/>
        <v>0.98923711350729793</v>
      </c>
      <c r="L114" s="23">
        <f t="shared" si="453"/>
        <v>0.9872428114864672</v>
      </c>
      <c r="M114" s="23">
        <f t="shared" si="453"/>
        <v>0.98502595775327428</v>
      </c>
      <c r="N114" s="23">
        <f t="shared" si="453"/>
        <v>0.98256142280697556</v>
      </c>
      <c r="O114" s="23">
        <f t="shared" si="453"/>
        <v>0.97982007643734415</v>
      </c>
      <c r="P114" s="23">
        <f t="shared" si="453"/>
        <v>0</v>
      </c>
      <c r="Q114" s="23">
        <f t="shared" si="453"/>
        <v>0</v>
      </c>
      <c r="R114" s="23">
        <f t="shared" si="453"/>
        <v>0</v>
      </c>
      <c r="S114" s="23">
        <f t="shared" si="453"/>
        <v>0</v>
      </c>
      <c r="T114" s="23">
        <f t="shared" si="453"/>
        <v>0</v>
      </c>
      <c r="U114" s="23">
        <f t="shared" si="453"/>
        <v>0</v>
      </c>
      <c r="V114" s="23">
        <f t="shared" si="453"/>
        <v>0</v>
      </c>
      <c r="W114" s="23">
        <f t="shared" si="453"/>
        <v>0</v>
      </c>
      <c r="X114" s="23">
        <f t="shared" si="453"/>
        <v>0</v>
      </c>
      <c r="Y114" s="23">
        <f t="shared" si="453"/>
        <v>0</v>
      </c>
      <c r="Z114" s="23">
        <f t="shared" si="453"/>
        <v>0</v>
      </c>
      <c r="AA114" s="23">
        <f t="shared" si="453"/>
        <v>0</v>
      </c>
      <c r="AB114" s="23">
        <f t="shared" si="453"/>
        <v>0</v>
      </c>
      <c r="AC114" s="23">
        <f t="shared" si="453"/>
        <v>0</v>
      </c>
      <c r="AD114" s="23">
        <f t="shared" si="453"/>
        <v>0</v>
      </c>
      <c r="AE114" s="23">
        <f t="shared" si="453"/>
        <v>0</v>
      </c>
      <c r="AF114" s="23">
        <f t="shared" si="453"/>
        <v>0</v>
      </c>
    </row>
    <row r="115" spans="1:32" ht="15" customHeight="1">
      <c r="B115" s="20" t="s">
        <v>160</v>
      </c>
      <c r="C115" s="98">
        <f t="shared" ref="C115:AF115" si="454">C114*C113</f>
        <v>170000</v>
      </c>
      <c r="D115" s="98">
        <f t="shared" si="454"/>
        <v>169851.59</v>
      </c>
      <c r="E115" s="98">
        <f t="shared" si="454"/>
        <v>169683.43692589999</v>
      </c>
      <c r="F115" s="98">
        <f t="shared" si="454"/>
        <v>169491.77948389217</v>
      </c>
      <c r="G115" s="98">
        <f t="shared" si="454"/>
        <v>169273.64356369642</v>
      </c>
      <c r="H115" s="98">
        <f t="shared" si="454"/>
        <v>169030.65124836072</v>
      </c>
      <c r="I115" s="98">
        <f t="shared" si="454"/>
        <v>168765.18861057516</v>
      </c>
      <c r="J115" s="98">
        <f t="shared" si="454"/>
        <v>198211.33871934831</v>
      </c>
      <c r="K115" s="98">
        <f t="shared" si="454"/>
        <v>197847.42270145958</v>
      </c>
      <c r="L115" s="98">
        <f t="shared" si="454"/>
        <v>197448.56229729345</v>
      </c>
      <c r="M115" s="98">
        <f t="shared" si="454"/>
        <v>197005.19155065485</v>
      </c>
      <c r="N115" s="98">
        <f t="shared" si="454"/>
        <v>196512.28456139512</v>
      </c>
      <c r="O115" s="98">
        <f t="shared" si="454"/>
        <v>195964.01528746882</v>
      </c>
      <c r="P115" s="98">
        <f t="shared" si="454"/>
        <v>0</v>
      </c>
      <c r="Q115" s="98">
        <f t="shared" si="454"/>
        <v>0</v>
      </c>
      <c r="R115" s="98">
        <f t="shared" si="454"/>
        <v>0</v>
      </c>
      <c r="S115" s="98">
        <f t="shared" si="454"/>
        <v>0</v>
      </c>
      <c r="T115" s="98">
        <f t="shared" si="454"/>
        <v>0</v>
      </c>
      <c r="U115" s="98">
        <f t="shared" si="454"/>
        <v>0</v>
      </c>
      <c r="V115" s="98">
        <f t="shared" si="454"/>
        <v>0</v>
      </c>
      <c r="W115" s="98">
        <f t="shared" si="454"/>
        <v>0</v>
      </c>
      <c r="X115" s="98">
        <f t="shared" si="454"/>
        <v>0</v>
      </c>
      <c r="Y115" s="98">
        <f t="shared" si="454"/>
        <v>0</v>
      </c>
      <c r="Z115" s="98">
        <f t="shared" si="454"/>
        <v>0</v>
      </c>
      <c r="AA115" s="98">
        <f t="shared" si="454"/>
        <v>0</v>
      </c>
      <c r="AB115" s="98">
        <f t="shared" si="454"/>
        <v>0</v>
      </c>
      <c r="AC115" s="98">
        <f t="shared" si="454"/>
        <v>0</v>
      </c>
      <c r="AD115" s="98">
        <f t="shared" si="454"/>
        <v>0</v>
      </c>
      <c r="AE115" s="98">
        <f t="shared" si="454"/>
        <v>0</v>
      </c>
      <c r="AF115" s="98">
        <f t="shared" si="454"/>
        <v>0</v>
      </c>
    </row>
    <row r="116" spans="1:32" ht="15" customHeight="1">
      <c r="A116" s="89">
        <f>NPV(Assms!$C$40,ReplacePricing!C116:AF116)</f>
        <v>2519.921288494284</v>
      </c>
      <c r="B116" s="2" t="s">
        <v>161</v>
      </c>
      <c r="C116" s="13">
        <f t="shared" ref="C116:AF116" si="455">C112*C115</f>
        <v>148.41</v>
      </c>
      <c r="D116" s="13">
        <f t="shared" si="455"/>
        <v>168.1530741</v>
      </c>
      <c r="E116" s="13">
        <f t="shared" si="455"/>
        <v>191.65744200780401</v>
      </c>
      <c r="F116" s="13">
        <f t="shared" si="455"/>
        <v>218.13592019576922</v>
      </c>
      <c r="G116" s="13">
        <f t="shared" si="455"/>
        <v>242.99231533568619</v>
      </c>
      <c r="H116" s="13">
        <f t="shared" si="455"/>
        <v>265.46263778555056</v>
      </c>
      <c r="I116" s="13">
        <f t="shared" si="455"/>
        <v>285.55069912909318</v>
      </c>
      <c r="J116" s="13">
        <f t="shared" si="455"/>
        <v>363.9160178887235</v>
      </c>
      <c r="K116" s="13">
        <f t="shared" si="455"/>
        <v>398.86040416614259</v>
      </c>
      <c r="L116" s="13">
        <f t="shared" si="455"/>
        <v>443.37074663857248</v>
      </c>
      <c r="M116" s="13">
        <f t="shared" si="455"/>
        <v>492.9069892597384</v>
      </c>
      <c r="N116" s="13">
        <f t="shared" si="455"/>
        <v>548.26927392629239</v>
      </c>
      <c r="O116" s="13">
        <f t="shared" si="455"/>
        <v>606.7045913300035</v>
      </c>
      <c r="P116" s="13">
        <f t="shared" si="455"/>
        <v>0</v>
      </c>
      <c r="Q116" s="13">
        <f t="shared" si="455"/>
        <v>0</v>
      </c>
      <c r="R116" s="13">
        <f t="shared" si="455"/>
        <v>0</v>
      </c>
      <c r="S116" s="13">
        <f t="shared" si="455"/>
        <v>0</v>
      </c>
      <c r="T116" s="13">
        <f t="shared" si="455"/>
        <v>0</v>
      </c>
      <c r="U116" s="13">
        <f t="shared" si="455"/>
        <v>0</v>
      </c>
      <c r="V116" s="13">
        <f t="shared" si="455"/>
        <v>0</v>
      </c>
      <c r="W116" s="13">
        <f t="shared" si="455"/>
        <v>0</v>
      </c>
      <c r="X116" s="13">
        <f t="shared" si="455"/>
        <v>0</v>
      </c>
      <c r="Y116" s="13">
        <f t="shared" si="455"/>
        <v>0</v>
      </c>
      <c r="Z116" s="13">
        <f t="shared" si="455"/>
        <v>0</v>
      </c>
      <c r="AA116" s="13">
        <f t="shared" si="455"/>
        <v>0</v>
      </c>
      <c r="AB116" s="13">
        <f t="shared" si="455"/>
        <v>0</v>
      </c>
      <c r="AC116" s="13">
        <f t="shared" si="455"/>
        <v>0</v>
      </c>
      <c r="AD116" s="13">
        <f t="shared" si="455"/>
        <v>0</v>
      </c>
      <c r="AE116" s="13">
        <f t="shared" si="455"/>
        <v>0</v>
      </c>
      <c r="AF116" s="13">
        <f t="shared" si="455"/>
        <v>0</v>
      </c>
    </row>
    <row r="117" spans="1:32" ht="15" customHeight="1">
      <c r="B117" s="102"/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  <c r="O117" s="102"/>
      <c r="P117" s="102"/>
      <c r="Q117" s="102"/>
      <c r="R117" s="102"/>
      <c r="S117" s="102"/>
      <c r="T117" s="102"/>
      <c r="U117" s="102"/>
      <c r="V117" s="102"/>
      <c r="W117" s="102"/>
      <c r="X117" s="102"/>
      <c r="Y117" s="102"/>
      <c r="Z117" s="102"/>
      <c r="AA117" s="102"/>
      <c r="AB117" s="102"/>
      <c r="AC117" s="102"/>
      <c r="AD117" s="102"/>
      <c r="AE117" s="102"/>
      <c r="AF117" s="102"/>
    </row>
    <row r="118" spans="1:32" ht="15" customHeight="1">
      <c r="B118" s="2" t="s">
        <v>1</v>
      </c>
      <c r="C118" s="2">
        <v>1</v>
      </c>
      <c r="D118" s="2">
        <f t="shared" ref="D118:D119" si="456">C118+1</f>
        <v>2</v>
      </c>
      <c r="E118" s="2">
        <f t="shared" ref="E118:E119" si="457">D118+1</f>
        <v>3</v>
      </c>
      <c r="F118" s="2">
        <f t="shared" ref="F118:F119" si="458">E118+1</f>
        <v>4</v>
      </c>
      <c r="G118" s="2">
        <f t="shared" ref="G118:G119" si="459">F118+1</f>
        <v>5</v>
      </c>
      <c r="H118" s="2">
        <f t="shared" ref="H118:H119" si="460">G118+1</f>
        <v>6</v>
      </c>
      <c r="I118" s="2">
        <f t="shared" ref="I118:I119" si="461">H118+1</f>
        <v>7</v>
      </c>
      <c r="J118" s="2">
        <f t="shared" ref="J118:J119" si="462">I118+1</f>
        <v>8</v>
      </c>
      <c r="K118" s="2">
        <f t="shared" ref="K118:K119" si="463">J118+1</f>
        <v>9</v>
      </c>
      <c r="L118" s="2">
        <f t="shared" ref="L118:L119" si="464">K118+1</f>
        <v>10</v>
      </c>
      <c r="M118" s="2">
        <f t="shared" ref="M118:M119" si="465">L118+1</f>
        <v>11</v>
      </c>
      <c r="N118" s="2">
        <f t="shared" ref="N118:N119" si="466">M118+1</f>
        <v>12</v>
      </c>
      <c r="O118" s="2">
        <f t="shared" ref="O118:O119" si="467">N118+1</f>
        <v>13</v>
      </c>
      <c r="P118" s="2">
        <f t="shared" ref="P118:P119" si="468">O118+1</f>
        <v>14</v>
      </c>
      <c r="Q118" s="2">
        <f t="shared" ref="Q118:Q119" si="469">P118+1</f>
        <v>15</v>
      </c>
      <c r="R118" s="2">
        <f t="shared" ref="R118:R119" si="470">Q118+1</f>
        <v>16</v>
      </c>
      <c r="S118" s="2">
        <f t="shared" ref="S118:S119" si="471">R118+1</f>
        <v>17</v>
      </c>
      <c r="T118" s="2">
        <f t="shared" ref="T118:T119" si="472">S118+1</f>
        <v>18</v>
      </c>
      <c r="U118" s="2">
        <f t="shared" ref="U118:U119" si="473">T118+1</f>
        <v>19</v>
      </c>
      <c r="V118" s="2">
        <f t="shared" ref="V118:V119" si="474">U118+1</f>
        <v>20</v>
      </c>
      <c r="W118" s="2">
        <f t="shared" ref="W118:W119" si="475">V118+1</f>
        <v>21</v>
      </c>
      <c r="X118" s="2">
        <f t="shared" ref="X118:X119" si="476">W118+1</f>
        <v>22</v>
      </c>
      <c r="Y118" s="2">
        <f t="shared" ref="Y118:Y119" si="477">X118+1</f>
        <v>23</v>
      </c>
      <c r="Z118" s="2">
        <f t="shared" ref="Z118:Z119" si="478">Y118+1</f>
        <v>24</v>
      </c>
      <c r="AA118" s="2">
        <f t="shared" ref="AA118:AA119" si="479">Z118+1</f>
        <v>25</v>
      </c>
      <c r="AB118" s="2">
        <f t="shared" ref="AB118:AB119" si="480">AA118+1</f>
        <v>26</v>
      </c>
      <c r="AC118" s="2">
        <f t="shared" ref="AC118:AC119" si="481">AB118+1</f>
        <v>27</v>
      </c>
      <c r="AD118" s="2">
        <f t="shared" ref="AD118:AD119" si="482">AC118+1</f>
        <v>28</v>
      </c>
      <c r="AE118" s="2">
        <f t="shared" ref="AE118:AE119" si="483">AD118+1</f>
        <v>29</v>
      </c>
      <c r="AF118" s="2">
        <f t="shared" ref="AF118:AF119" si="484">AE118+1</f>
        <v>30</v>
      </c>
    </row>
    <row r="119" spans="1:32" ht="15" customHeight="1">
      <c r="B119" s="2" t="s">
        <v>48</v>
      </c>
      <c r="C119" s="10">
        <f>D111</f>
        <v>54</v>
      </c>
      <c r="D119" s="2">
        <f t="shared" si="456"/>
        <v>55</v>
      </c>
      <c r="E119" s="2">
        <f t="shared" si="457"/>
        <v>56</v>
      </c>
      <c r="F119" s="2">
        <f t="shared" si="458"/>
        <v>57</v>
      </c>
      <c r="G119" s="2">
        <f t="shared" si="459"/>
        <v>58</v>
      </c>
      <c r="H119" s="2">
        <f t="shared" si="460"/>
        <v>59</v>
      </c>
      <c r="I119" s="2">
        <f t="shared" si="461"/>
        <v>60</v>
      </c>
      <c r="J119" s="2">
        <f t="shared" si="462"/>
        <v>61</v>
      </c>
      <c r="K119" s="2">
        <f t="shared" si="463"/>
        <v>62</v>
      </c>
      <c r="L119" s="2">
        <f t="shared" si="464"/>
        <v>63</v>
      </c>
      <c r="M119" s="2">
        <f t="shared" si="465"/>
        <v>64</v>
      </c>
      <c r="N119" s="2">
        <f t="shared" si="466"/>
        <v>65</v>
      </c>
      <c r="O119" s="2">
        <f t="shared" si="467"/>
        <v>66</v>
      </c>
      <c r="P119" s="2">
        <f t="shared" si="468"/>
        <v>67</v>
      </c>
      <c r="Q119" s="2">
        <f t="shared" si="469"/>
        <v>68</v>
      </c>
      <c r="R119" s="2">
        <f t="shared" si="470"/>
        <v>69</v>
      </c>
      <c r="S119" s="2">
        <f t="shared" si="471"/>
        <v>70</v>
      </c>
      <c r="T119" s="2">
        <f t="shared" si="472"/>
        <v>71</v>
      </c>
      <c r="U119" s="2">
        <f t="shared" si="473"/>
        <v>72</v>
      </c>
      <c r="V119" s="2">
        <f t="shared" si="474"/>
        <v>73</v>
      </c>
      <c r="W119" s="2">
        <f t="shared" si="475"/>
        <v>74</v>
      </c>
      <c r="X119" s="2">
        <f t="shared" si="476"/>
        <v>75</v>
      </c>
      <c r="Y119" s="2">
        <f t="shared" si="477"/>
        <v>76</v>
      </c>
      <c r="Z119" s="2">
        <f t="shared" si="478"/>
        <v>77</v>
      </c>
      <c r="AA119" s="2">
        <f t="shared" si="479"/>
        <v>78</v>
      </c>
      <c r="AB119" s="2">
        <f t="shared" si="480"/>
        <v>79</v>
      </c>
      <c r="AC119" s="2">
        <f t="shared" si="481"/>
        <v>80</v>
      </c>
      <c r="AD119" s="2">
        <f t="shared" si="482"/>
        <v>81</v>
      </c>
      <c r="AE119" s="2">
        <f t="shared" si="483"/>
        <v>82</v>
      </c>
      <c r="AF119" s="2">
        <f t="shared" si="484"/>
        <v>83</v>
      </c>
    </row>
    <row r="120" spans="1:32" ht="15" customHeight="1">
      <c r="B120" s="2" t="s">
        <v>37</v>
      </c>
      <c r="C120" s="34">
        <f>BasePricing!U$36</f>
        <v>9.8999999999999999E-4</v>
      </c>
      <c r="D120" s="34">
        <f>BasePricing!V$36</f>
        <v>1.1294999999999999E-3</v>
      </c>
      <c r="E120" s="34">
        <f>BasePricing!W$36</f>
        <v>1.2869999999999999E-3</v>
      </c>
      <c r="F120" s="34">
        <f>BasePricing!X$36</f>
        <v>1.4354999999999999E-3</v>
      </c>
      <c r="G120" s="34">
        <f>BasePricing!Y$36</f>
        <v>1.5705000000000003E-3</v>
      </c>
      <c r="H120" s="34">
        <f>BasePricing!Z$36</f>
        <v>1.6919999999999999E-3</v>
      </c>
      <c r="I120" s="34">
        <f>BasePricing!AA$36</f>
        <v>1.8360000000000002E-3</v>
      </c>
      <c r="J120" s="34">
        <f>BasePricing!AB$36</f>
        <v>2.0160000000000004E-3</v>
      </c>
      <c r="K120" s="34">
        <f>BasePricing!AC$36</f>
        <v>2.2455000000000001E-3</v>
      </c>
      <c r="L120" s="34">
        <f>BasePricing!AD$36</f>
        <v>2.5019999999999999E-3</v>
      </c>
      <c r="M120" s="34">
        <f>BasePricing!AE$36</f>
        <v>2.7899999999999999E-3</v>
      </c>
      <c r="N120" s="34">
        <f>BasePricing!AF$36</f>
        <v>3.0960000000000002E-3</v>
      </c>
      <c r="O120" s="34">
        <f>BasePricing!AG$36</f>
        <v>3.4290000000000002E-3</v>
      </c>
      <c r="P120" s="34">
        <f>BasePricing!AH$36</f>
        <v>3.7890000000000003E-3</v>
      </c>
      <c r="Q120" s="34">
        <f>BasePricing!AI$36</f>
        <v>4.1850000000000004E-3</v>
      </c>
      <c r="R120" s="34">
        <f>BasePricing!AJ$36</f>
        <v>4.6350000000000011E-3</v>
      </c>
      <c r="S120" s="34">
        <f>BasePricing!AK$36</f>
        <v>5.1615000000000003E-3</v>
      </c>
      <c r="T120" s="34">
        <f>BasePricing!AL$36</f>
        <v>5.7869999999999996E-3</v>
      </c>
      <c r="U120" s="34">
        <f>BasePricing!AM$36</f>
        <v>6.5339999999999999E-3</v>
      </c>
      <c r="V120" s="34">
        <f>BasePricing!AN$36</f>
        <v>7.4070000000000013E-3</v>
      </c>
      <c r="W120" s="34">
        <f>BasePricing!AO$36</f>
        <v>8.401500000000001E-3</v>
      </c>
      <c r="X120" s="34">
        <f>BasePricing!AP$36</f>
        <v>0</v>
      </c>
      <c r="Y120" s="34">
        <f>BasePricing!AQ$36</f>
        <v>0</v>
      </c>
      <c r="Z120" s="34">
        <f>BasePricing!AR$36</f>
        <v>0</v>
      </c>
      <c r="AA120" s="34">
        <f>BasePricing!AS$36</f>
        <v>0</v>
      </c>
      <c r="AB120" s="34">
        <f>BasePricing!AT$36</f>
        <v>0</v>
      </c>
      <c r="AC120" s="34">
        <f>BasePricing!AU$36</f>
        <v>0</v>
      </c>
      <c r="AD120" s="34">
        <f>BasePricing!AV$36</f>
        <v>0</v>
      </c>
      <c r="AE120" s="34">
        <f>BasePricing!AW$36</f>
        <v>0</v>
      </c>
      <c r="AF120" s="34">
        <f>BasePricing!AX$36</f>
        <v>0</v>
      </c>
    </row>
    <row r="121" spans="1:32" ht="15" customHeight="1">
      <c r="B121" s="14" t="s">
        <v>159</v>
      </c>
      <c r="C121" s="97">
        <f>D113</f>
        <v>170000</v>
      </c>
      <c r="D121" s="97">
        <f t="shared" ref="D121:AF121" si="485">E113</f>
        <v>170000</v>
      </c>
      <c r="E121" s="97">
        <f t="shared" si="485"/>
        <v>170000</v>
      </c>
      <c r="F121" s="97">
        <f t="shared" si="485"/>
        <v>170000</v>
      </c>
      <c r="G121" s="97">
        <f t="shared" si="485"/>
        <v>170000</v>
      </c>
      <c r="H121" s="97">
        <f t="shared" si="485"/>
        <v>170000</v>
      </c>
      <c r="I121" s="97">
        <f t="shared" si="485"/>
        <v>200000</v>
      </c>
      <c r="J121" s="97">
        <f t="shared" si="485"/>
        <v>200000</v>
      </c>
      <c r="K121" s="97">
        <f t="shared" si="485"/>
        <v>200000</v>
      </c>
      <c r="L121" s="97">
        <f t="shared" si="485"/>
        <v>200000</v>
      </c>
      <c r="M121" s="97">
        <f t="shared" si="485"/>
        <v>200000</v>
      </c>
      <c r="N121" s="97">
        <f t="shared" si="485"/>
        <v>200000</v>
      </c>
      <c r="O121" s="97">
        <f t="shared" si="485"/>
        <v>0</v>
      </c>
      <c r="P121" s="97">
        <f t="shared" si="485"/>
        <v>0</v>
      </c>
      <c r="Q121" s="97">
        <f t="shared" si="485"/>
        <v>0</v>
      </c>
      <c r="R121" s="97">
        <f t="shared" si="485"/>
        <v>0</v>
      </c>
      <c r="S121" s="97">
        <f t="shared" si="485"/>
        <v>0</v>
      </c>
      <c r="T121" s="97">
        <f t="shared" si="485"/>
        <v>0</v>
      </c>
      <c r="U121" s="97">
        <f t="shared" si="485"/>
        <v>0</v>
      </c>
      <c r="V121" s="97">
        <f t="shared" si="485"/>
        <v>0</v>
      </c>
      <c r="W121" s="97">
        <f t="shared" si="485"/>
        <v>0</v>
      </c>
      <c r="X121" s="97">
        <f t="shared" si="485"/>
        <v>0</v>
      </c>
      <c r="Y121" s="97">
        <f t="shared" si="485"/>
        <v>0</v>
      </c>
      <c r="Z121" s="97">
        <f t="shared" si="485"/>
        <v>0</v>
      </c>
      <c r="AA121" s="97">
        <f t="shared" si="485"/>
        <v>0</v>
      </c>
      <c r="AB121" s="97">
        <f t="shared" si="485"/>
        <v>0</v>
      </c>
      <c r="AC121" s="97">
        <f t="shared" si="485"/>
        <v>0</v>
      </c>
      <c r="AD121" s="97">
        <f t="shared" si="485"/>
        <v>0</v>
      </c>
      <c r="AE121" s="97">
        <f t="shared" si="485"/>
        <v>0</v>
      </c>
      <c r="AF121" s="97">
        <f t="shared" si="485"/>
        <v>0</v>
      </c>
    </row>
    <row r="122" spans="1:32" ht="15" customHeight="1">
      <c r="B122" s="20" t="s">
        <v>93</v>
      </c>
      <c r="C122" s="12">
        <v>1</v>
      </c>
      <c r="D122" s="23">
        <f t="shared" ref="D122:AF122" si="486">IF(D121&gt;0,C122*(1-C120),0)</f>
        <v>0.99900999999999995</v>
      </c>
      <c r="E122" s="23">
        <f t="shared" si="486"/>
        <v>0.99788161820499999</v>
      </c>
      <c r="F122" s="23">
        <f t="shared" si="486"/>
        <v>0.99659734456237015</v>
      </c>
      <c r="G122" s="23">
        <f t="shared" si="486"/>
        <v>0.99516672907425086</v>
      </c>
      <c r="H122" s="23">
        <f t="shared" si="486"/>
        <v>0.99360381972623968</v>
      </c>
      <c r="I122" s="23">
        <f t="shared" si="486"/>
        <v>0.99192264206326286</v>
      </c>
      <c r="J122" s="23">
        <f t="shared" si="486"/>
        <v>0.99010147209243471</v>
      </c>
      <c r="K122" s="23">
        <f t="shared" si="486"/>
        <v>0.98810542752469632</v>
      </c>
      <c r="L122" s="23">
        <f t="shared" si="486"/>
        <v>0.98588663678718957</v>
      </c>
      <c r="M122" s="23">
        <f t="shared" si="486"/>
        <v>0.98341994842194802</v>
      </c>
      <c r="N122" s="23">
        <f t="shared" si="486"/>
        <v>0.98067620676585088</v>
      </c>
      <c r="O122" s="23">
        <f t="shared" si="486"/>
        <v>0</v>
      </c>
      <c r="P122" s="23">
        <f t="shared" si="486"/>
        <v>0</v>
      </c>
      <c r="Q122" s="23">
        <f t="shared" si="486"/>
        <v>0</v>
      </c>
      <c r="R122" s="23">
        <f t="shared" si="486"/>
        <v>0</v>
      </c>
      <c r="S122" s="23">
        <f t="shared" si="486"/>
        <v>0</v>
      </c>
      <c r="T122" s="23">
        <f t="shared" si="486"/>
        <v>0</v>
      </c>
      <c r="U122" s="23">
        <f t="shared" si="486"/>
        <v>0</v>
      </c>
      <c r="V122" s="23">
        <f t="shared" si="486"/>
        <v>0</v>
      </c>
      <c r="W122" s="23">
        <f t="shared" si="486"/>
        <v>0</v>
      </c>
      <c r="X122" s="23">
        <f t="shared" si="486"/>
        <v>0</v>
      </c>
      <c r="Y122" s="23">
        <f t="shared" si="486"/>
        <v>0</v>
      </c>
      <c r="Z122" s="23">
        <f t="shared" si="486"/>
        <v>0</v>
      </c>
      <c r="AA122" s="23">
        <f t="shared" si="486"/>
        <v>0</v>
      </c>
      <c r="AB122" s="23">
        <f t="shared" si="486"/>
        <v>0</v>
      </c>
      <c r="AC122" s="23">
        <f t="shared" si="486"/>
        <v>0</v>
      </c>
      <c r="AD122" s="23">
        <f t="shared" si="486"/>
        <v>0</v>
      </c>
      <c r="AE122" s="23">
        <f t="shared" si="486"/>
        <v>0</v>
      </c>
      <c r="AF122" s="23">
        <f t="shared" si="486"/>
        <v>0</v>
      </c>
    </row>
    <row r="123" spans="1:32" ht="15" customHeight="1">
      <c r="B123" s="20" t="s">
        <v>160</v>
      </c>
      <c r="C123" s="98">
        <f t="shared" ref="C123:AF123" si="487">C122*C121</f>
        <v>170000</v>
      </c>
      <c r="D123" s="98">
        <f t="shared" si="487"/>
        <v>169831.69999999998</v>
      </c>
      <c r="E123" s="98">
        <f t="shared" si="487"/>
        <v>169639.87509484999</v>
      </c>
      <c r="F123" s="98">
        <f t="shared" si="487"/>
        <v>169421.54857560294</v>
      </c>
      <c r="G123" s="98">
        <f t="shared" si="487"/>
        <v>169178.34394262265</v>
      </c>
      <c r="H123" s="98">
        <f t="shared" si="487"/>
        <v>168912.64935346076</v>
      </c>
      <c r="I123" s="98">
        <f t="shared" si="487"/>
        <v>198384.52841265258</v>
      </c>
      <c r="J123" s="98">
        <f t="shared" si="487"/>
        <v>198020.29441848694</v>
      </c>
      <c r="K123" s="98">
        <f t="shared" si="487"/>
        <v>197621.08550493926</v>
      </c>
      <c r="L123" s="98">
        <f t="shared" si="487"/>
        <v>197177.32735743793</v>
      </c>
      <c r="M123" s="98">
        <f t="shared" si="487"/>
        <v>196683.98968438961</v>
      </c>
      <c r="N123" s="98">
        <f t="shared" si="487"/>
        <v>196135.24135317019</v>
      </c>
      <c r="O123" s="98">
        <f t="shared" si="487"/>
        <v>0</v>
      </c>
      <c r="P123" s="98">
        <f t="shared" si="487"/>
        <v>0</v>
      </c>
      <c r="Q123" s="98">
        <f t="shared" si="487"/>
        <v>0</v>
      </c>
      <c r="R123" s="98">
        <f t="shared" si="487"/>
        <v>0</v>
      </c>
      <c r="S123" s="98">
        <f t="shared" si="487"/>
        <v>0</v>
      </c>
      <c r="T123" s="98">
        <f t="shared" si="487"/>
        <v>0</v>
      </c>
      <c r="U123" s="98">
        <f t="shared" si="487"/>
        <v>0</v>
      </c>
      <c r="V123" s="98">
        <f t="shared" si="487"/>
        <v>0</v>
      </c>
      <c r="W123" s="98">
        <f t="shared" si="487"/>
        <v>0</v>
      </c>
      <c r="X123" s="98">
        <f t="shared" si="487"/>
        <v>0</v>
      </c>
      <c r="Y123" s="98">
        <f t="shared" si="487"/>
        <v>0</v>
      </c>
      <c r="Z123" s="98">
        <f t="shared" si="487"/>
        <v>0</v>
      </c>
      <c r="AA123" s="98">
        <f t="shared" si="487"/>
        <v>0</v>
      </c>
      <c r="AB123" s="98">
        <f t="shared" si="487"/>
        <v>0</v>
      </c>
      <c r="AC123" s="98">
        <f t="shared" si="487"/>
        <v>0</v>
      </c>
      <c r="AD123" s="98">
        <f t="shared" si="487"/>
        <v>0</v>
      </c>
      <c r="AE123" s="98">
        <f t="shared" si="487"/>
        <v>0</v>
      </c>
      <c r="AF123" s="98">
        <f t="shared" si="487"/>
        <v>0</v>
      </c>
    </row>
    <row r="124" spans="1:32" ht="15" customHeight="1">
      <c r="A124" s="89">
        <f>NPV(Assms!$C$40,ReplacePricing!C124:AF124)</f>
        <v>2550.1320439632646</v>
      </c>
      <c r="B124" s="2" t="s">
        <v>161</v>
      </c>
      <c r="C124" s="13">
        <f t="shared" ref="C124:AF124" si="488">C120*C123</f>
        <v>168.3</v>
      </c>
      <c r="D124" s="13">
        <f t="shared" si="488"/>
        <v>191.82490514999995</v>
      </c>
      <c r="E124" s="13">
        <f t="shared" si="488"/>
        <v>218.32651924707193</v>
      </c>
      <c r="F124" s="13">
        <f t="shared" si="488"/>
        <v>243.20463298027801</v>
      </c>
      <c r="G124" s="13">
        <f t="shared" si="488"/>
        <v>265.69458916188893</v>
      </c>
      <c r="H124" s="13">
        <f t="shared" si="488"/>
        <v>285.80020270605559</v>
      </c>
      <c r="I124" s="13">
        <f t="shared" si="488"/>
        <v>364.23399416563018</v>
      </c>
      <c r="J124" s="13">
        <f t="shared" si="488"/>
        <v>399.20891354766974</v>
      </c>
      <c r="K124" s="13">
        <f t="shared" si="488"/>
        <v>443.75814750134111</v>
      </c>
      <c r="L124" s="13">
        <f t="shared" si="488"/>
        <v>493.33767304830968</v>
      </c>
      <c r="M124" s="13">
        <f t="shared" si="488"/>
        <v>548.74833121944698</v>
      </c>
      <c r="N124" s="13">
        <f t="shared" si="488"/>
        <v>607.23470722941499</v>
      </c>
      <c r="O124" s="13">
        <f t="shared" si="488"/>
        <v>0</v>
      </c>
      <c r="P124" s="13">
        <f t="shared" si="488"/>
        <v>0</v>
      </c>
      <c r="Q124" s="13">
        <f t="shared" si="488"/>
        <v>0</v>
      </c>
      <c r="R124" s="13">
        <f t="shared" si="488"/>
        <v>0</v>
      </c>
      <c r="S124" s="13">
        <f t="shared" si="488"/>
        <v>0</v>
      </c>
      <c r="T124" s="13">
        <f t="shared" si="488"/>
        <v>0</v>
      </c>
      <c r="U124" s="13">
        <f t="shared" si="488"/>
        <v>0</v>
      </c>
      <c r="V124" s="13">
        <f t="shared" si="488"/>
        <v>0</v>
      </c>
      <c r="W124" s="13">
        <f t="shared" si="488"/>
        <v>0</v>
      </c>
      <c r="X124" s="13">
        <f t="shared" si="488"/>
        <v>0</v>
      </c>
      <c r="Y124" s="13">
        <f t="shared" si="488"/>
        <v>0</v>
      </c>
      <c r="Z124" s="13">
        <f t="shared" si="488"/>
        <v>0</v>
      </c>
      <c r="AA124" s="13">
        <f t="shared" si="488"/>
        <v>0</v>
      </c>
      <c r="AB124" s="13">
        <f t="shared" si="488"/>
        <v>0</v>
      </c>
      <c r="AC124" s="13">
        <f t="shared" si="488"/>
        <v>0</v>
      </c>
      <c r="AD124" s="13">
        <f t="shared" si="488"/>
        <v>0</v>
      </c>
      <c r="AE124" s="13">
        <f t="shared" si="488"/>
        <v>0</v>
      </c>
      <c r="AF124" s="13">
        <f t="shared" si="488"/>
        <v>0</v>
      </c>
    </row>
    <row r="125" spans="1:32" ht="15" customHeight="1">
      <c r="B125" s="102"/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  <c r="Y125" s="102"/>
      <c r="Z125" s="102"/>
      <c r="AA125" s="102"/>
      <c r="AB125" s="102"/>
      <c r="AC125" s="102"/>
      <c r="AD125" s="102"/>
      <c r="AE125" s="102"/>
      <c r="AF125" s="102"/>
    </row>
    <row r="126" spans="1:32" ht="15" customHeight="1">
      <c r="B126" s="2" t="s">
        <v>1</v>
      </c>
      <c r="C126" s="2">
        <v>1</v>
      </c>
      <c r="D126" s="2">
        <f t="shared" ref="D126:D127" si="489">C126+1</f>
        <v>2</v>
      </c>
      <c r="E126" s="2">
        <f t="shared" ref="E126:E127" si="490">D126+1</f>
        <v>3</v>
      </c>
      <c r="F126" s="2">
        <f t="shared" ref="F126:F127" si="491">E126+1</f>
        <v>4</v>
      </c>
      <c r="G126" s="2">
        <f t="shared" ref="G126:G127" si="492">F126+1</f>
        <v>5</v>
      </c>
      <c r="H126" s="2">
        <f t="shared" ref="H126:H127" si="493">G126+1</f>
        <v>6</v>
      </c>
      <c r="I126" s="2">
        <f t="shared" ref="I126:I127" si="494">H126+1</f>
        <v>7</v>
      </c>
      <c r="J126" s="2">
        <f t="shared" ref="J126:J127" si="495">I126+1</f>
        <v>8</v>
      </c>
      <c r="K126" s="2">
        <f t="shared" ref="K126:K127" si="496">J126+1</f>
        <v>9</v>
      </c>
      <c r="L126" s="2">
        <f t="shared" ref="L126:L127" si="497">K126+1</f>
        <v>10</v>
      </c>
      <c r="M126" s="2">
        <f t="shared" ref="M126:M127" si="498">L126+1</f>
        <v>11</v>
      </c>
      <c r="N126" s="2">
        <f t="shared" ref="N126:N127" si="499">M126+1</f>
        <v>12</v>
      </c>
      <c r="O126" s="2">
        <f t="shared" ref="O126:O127" si="500">N126+1</f>
        <v>13</v>
      </c>
      <c r="P126" s="2">
        <f t="shared" ref="P126:P127" si="501">O126+1</f>
        <v>14</v>
      </c>
      <c r="Q126" s="2">
        <f t="shared" ref="Q126:Q127" si="502">P126+1</f>
        <v>15</v>
      </c>
      <c r="R126" s="2">
        <f t="shared" ref="R126:R127" si="503">Q126+1</f>
        <v>16</v>
      </c>
      <c r="S126" s="2">
        <f t="shared" ref="S126:S127" si="504">R126+1</f>
        <v>17</v>
      </c>
      <c r="T126" s="2">
        <f t="shared" ref="T126:T127" si="505">S126+1</f>
        <v>18</v>
      </c>
      <c r="U126" s="2">
        <f t="shared" ref="U126:U127" si="506">T126+1</f>
        <v>19</v>
      </c>
      <c r="V126" s="2">
        <f t="shared" ref="V126:V127" si="507">U126+1</f>
        <v>20</v>
      </c>
      <c r="W126" s="2">
        <f t="shared" ref="W126:W127" si="508">V126+1</f>
        <v>21</v>
      </c>
      <c r="X126" s="2">
        <f t="shared" ref="X126:X127" si="509">W126+1</f>
        <v>22</v>
      </c>
      <c r="Y126" s="2">
        <f t="shared" ref="Y126:Y127" si="510">X126+1</f>
        <v>23</v>
      </c>
      <c r="Z126" s="2">
        <f t="shared" ref="Z126:Z127" si="511">Y126+1</f>
        <v>24</v>
      </c>
      <c r="AA126" s="2">
        <f t="shared" ref="AA126:AA127" si="512">Z126+1</f>
        <v>25</v>
      </c>
      <c r="AB126" s="2">
        <f t="shared" ref="AB126:AB127" si="513">AA126+1</f>
        <v>26</v>
      </c>
      <c r="AC126" s="2">
        <f t="shared" ref="AC126:AC127" si="514">AB126+1</f>
        <v>27</v>
      </c>
      <c r="AD126" s="2">
        <f t="shared" ref="AD126:AD127" si="515">AC126+1</f>
        <v>28</v>
      </c>
      <c r="AE126" s="2">
        <f t="shared" ref="AE126:AE127" si="516">AD126+1</f>
        <v>29</v>
      </c>
      <c r="AF126" s="2">
        <f t="shared" ref="AF126:AF127" si="517">AE126+1</f>
        <v>30</v>
      </c>
    </row>
    <row r="127" spans="1:32" ht="15" customHeight="1">
      <c r="B127" s="2" t="s">
        <v>48</v>
      </c>
      <c r="C127" s="10">
        <f>D119</f>
        <v>55</v>
      </c>
      <c r="D127" s="2">
        <f t="shared" si="489"/>
        <v>56</v>
      </c>
      <c r="E127" s="2">
        <f t="shared" si="490"/>
        <v>57</v>
      </c>
      <c r="F127" s="2">
        <f t="shared" si="491"/>
        <v>58</v>
      </c>
      <c r="G127" s="2">
        <f t="shared" si="492"/>
        <v>59</v>
      </c>
      <c r="H127" s="2">
        <f t="shared" si="493"/>
        <v>60</v>
      </c>
      <c r="I127" s="2">
        <f t="shared" si="494"/>
        <v>61</v>
      </c>
      <c r="J127" s="2">
        <f t="shared" si="495"/>
        <v>62</v>
      </c>
      <c r="K127" s="2">
        <f t="shared" si="496"/>
        <v>63</v>
      </c>
      <c r="L127" s="2">
        <f t="shared" si="497"/>
        <v>64</v>
      </c>
      <c r="M127" s="2">
        <f t="shared" si="498"/>
        <v>65</v>
      </c>
      <c r="N127" s="2">
        <f t="shared" si="499"/>
        <v>66</v>
      </c>
      <c r="O127" s="2">
        <f t="shared" si="500"/>
        <v>67</v>
      </c>
      <c r="P127" s="2">
        <f t="shared" si="501"/>
        <v>68</v>
      </c>
      <c r="Q127" s="2">
        <f t="shared" si="502"/>
        <v>69</v>
      </c>
      <c r="R127" s="2">
        <f t="shared" si="503"/>
        <v>70</v>
      </c>
      <c r="S127" s="2">
        <f t="shared" si="504"/>
        <v>71</v>
      </c>
      <c r="T127" s="2">
        <f t="shared" si="505"/>
        <v>72</v>
      </c>
      <c r="U127" s="2">
        <f t="shared" si="506"/>
        <v>73</v>
      </c>
      <c r="V127" s="2">
        <f t="shared" si="507"/>
        <v>74</v>
      </c>
      <c r="W127" s="2">
        <f t="shared" si="508"/>
        <v>75</v>
      </c>
      <c r="X127" s="2">
        <f t="shared" si="509"/>
        <v>76</v>
      </c>
      <c r="Y127" s="2">
        <f t="shared" si="510"/>
        <v>77</v>
      </c>
      <c r="Z127" s="2">
        <f t="shared" si="511"/>
        <v>78</v>
      </c>
      <c r="AA127" s="2">
        <f t="shared" si="512"/>
        <v>79</v>
      </c>
      <c r="AB127" s="2">
        <f t="shared" si="513"/>
        <v>80</v>
      </c>
      <c r="AC127" s="2">
        <f t="shared" si="514"/>
        <v>81</v>
      </c>
      <c r="AD127" s="2">
        <f t="shared" si="515"/>
        <v>82</v>
      </c>
      <c r="AE127" s="2">
        <f t="shared" si="516"/>
        <v>83</v>
      </c>
      <c r="AF127" s="2">
        <f t="shared" si="517"/>
        <v>84</v>
      </c>
    </row>
    <row r="128" spans="1:32" ht="15" customHeight="1">
      <c r="B128" s="2" t="s">
        <v>37</v>
      </c>
      <c r="C128" s="34">
        <f>BasePricing!V$36</f>
        <v>1.1294999999999999E-3</v>
      </c>
      <c r="D128" s="34">
        <f>BasePricing!W$36</f>
        <v>1.2869999999999999E-3</v>
      </c>
      <c r="E128" s="34">
        <f>BasePricing!X$36</f>
        <v>1.4354999999999999E-3</v>
      </c>
      <c r="F128" s="34">
        <f>BasePricing!Y$36</f>
        <v>1.5705000000000003E-3</v>
      </c>
      <c r="G128" s="34">
        <f>BasePricing!Z$36</f>
        <v>1.6919999999999999E-3</v>
      </c>
      <c r="H128" s="34">
        <f>BasePricing!AA$36</f>
        <v>1.8360000000000002E-3</v>
      </c>
      <c r="I128" s="34">
        <f>BasePricing!AB$36</f>
        <v>2.0160000000000004E-3</v>
      </c>
      <c r="J128" s="34">
        <f>BasePricing!AC$36</f>
        <v>2.2455000000000001E-3</v>
      </c>
      <c r="K128" s="34">
        <f>BasePricing!AD$36</f>
        <v>2.5019999999999999E-3</v>
      </c>
      <c r="L128" s="34">
        <f>BasePricing!AE$36</f>
        <v>2.7899999999999999E-3</v>
      </c>
      <c r="M128" s="34">
        <f>BasePricing!AF$36</f>
        <v>3.0960000000000002E-3</v>
      </c>
      <c r="N128" s="34">
        <f>BasePricing!AG$36</f>
        <v>3.4290000000000002E-3</v>
      </c>
      <c r="O128" s="34">
        <f>BasePricing!AH$36</f>
        <v>3.7890000000000003E-3</v>
      </c>
      <c r="P128" s="34">
        <f>BasePricing!AI$36</f>
        <v>4.1850000000000004E-3</v>
      </c>
      <c r="Q128" s="34">
        <f>BasePricing!AJ$36</f>
        <v>4.6350000000000011E-3</v>
      </c>
      <c r="R128" s="34">
        <f>BasePricing!AK$36</f>
        <v>5.1615000000000003E-3</v>
      </c>
      <c r="S128" s="34">
        <f>BasePricing!AL$36</f>
        <v>5.7869999999999996E-3</v>
      </c>
      <c r="T128" s="34">
        <f>BasePricing!AM$36</f>
        <v>6.5339999999999999E-3</v>
      </c>
      <c r="U128" s="34">
        <f>BasePricing!AN$36</f>
        <v>7.4070000000000013E-3</v>
      </c>
      <c r="V128" s="34">
        <f>BasePricing!AO$36</f>
        <v>8.401500000000001E-3</v>
      </c>
      <c r="W128" s="34">
        <f>BasePricing!AP$36</f>
        <v>0</v>
      </c>
      <c r="X128" s="34">
        <f>BasePricing!AQ$36</f>
        <v>0</v>
      </c>
      <c r="Y128" s="34">
        <f>BasePricing!AR$36</f>
        <v>0</v>
      </c>
      <c r="Z128" s="34">
        <f>BasePricing!AS$36</f>
        <v>0</v>
      </c>
      <c r="AA128" s="34">
        <f>BasePricing!AT$36</f>
        <v>0</v>
      </c>
      <c r="AB128" s="34">
        <f>BasePricing!AU$36</f>
        <v>0</v>
      </c>
      <c r="AC128" s="34">
        <f>BasePricing!AV$36</f>
        <v>0</v>
      </c>
      <c r="AD128" s="34">
        <f>BasePricing!AW$36</f>
        <v>0</v>
      </c>
      <c r="AE128" s="34">
        <f>BasePricing!AX$36</f>
        <v>0</v>
      </c>
      <c r="AF128" s="34">
        <f>BasePricing!AY$36</f>
        <v>0</v>
      </c>
    </row>
    <row r="129" spans="1:32" ht="15" customHeight="1">
      <c r="B129" s="14" t="s">
        <v>159</v>
      </c>
      <c r="C129" s="97">
        <f>D121</f>
        <v>170000</v>
      </c>
      <c r="D129" s="97">
        <f t="shared" ref="D129:AF129" si="518">E121</f>
        <v>170000</v>
      </c>
      <c r="E129" s="97">
        <f t="shared" si="518"/>
        <v>170000</v>
      </c>
      <c r="F129" s="97">
        <f t="shared" si="518"/>
        <v>170000</v>
      </c>
      <c r="G129" s="97">
        <f t="shared" si="518"/>
        <v>170000</v>
      </c>
      <c r="H129" s="97">
        <f t="shared" si="518"/>
        <v>200000</v>
      </c>
      <c r="I129" s="97">
        <f t="shared" si="518"/>
        <v>200000</v>
      </c>
      <c r="J129" s="97">
        <f t="shared" si="518"/>
        <v>200000</v>
      </c>
      <c r="K129" s="97">
        <f t="shared" si="518"/>
        <v>200000</v>
      </c>
      <c r="L129" s="97">
        <f t="shared" si="518"/>
        <v>200000</v>
      </c>
      <c r="M129" s="97">
        <f t="shared" si="518"/>
        <v>200000</v>
      </c>
      <c r="N129" s="97">
        <f t="shared" si="518"/>
        <v>0</v>
      </c>
      <c r="O129" s="97">
        <f t="shared" si="518"/>
        <v>0</v>
      </c>
      <c r="P129" s="97">
        <f t="shared" si="518"/>
        <v>0</v>
      </c>
      <c r="Q129" s="97">
        <f t="shared" si="518"/>
        <v>0</v>
      </c>
      <c r="R129" s="97">
        <f t="shared" si="518"/>
        <v>0</v>
      </c>
      <c r="S129" s="97">
        <f t="shared" si="518"/>
        <v>0</v>
      </c>
      <c r="T129" s="97">
        <f t="shared" si="518"/>
        <v>0</v>
      </c>
      <c r="U129" s="97">
        <f t="shared" si="518"/>
        <v>0</v>
      </c>
      <c r="V129" s="97">
        <f t="shared" si="518"/>
        <v>0</v>
      </c>
      <c r="W129" s="97">
        <f t="shared" si="518"/>
        <v>0</v>
      </c>
      <c r="X129" s="97">
        <f t="shared" si="518"/>
        <v>0</v>
      </c>
      <c r="Y129" s="97">
        <f t="shared" si="518"/>
        <v>0</v>
      </c>
      <c r="Z129" s="97">
        <f t="shared" si="518"/>
        <v>0</v>
      </c>
      <c r="AA129" s="97">
        <f t="shared" si="518"/>
        <v>0</v>
      </c>
      <c r="AB129" s="97">
        <f t="shared" si="518"/>
        <v>0</v>
      </c>
      <c r="AC129" s="97">
        <f t="shared" si="518"/>
        <v>0</v>
      </c>
      <c r="AD129" s="97">
        <f t="shared" si="518"/>
        <v>0</v>
      </c>
      <c r="AE129" s="97">
        <f t="shared" si="518"/>
        <v>0</v>
      </c>
      <c r="AF129" s="97">
        <f t="shared" si="518"/>
        <v>0</v>
      </c>
    </row>
    <row r="130" spans="1:32" ht="15" customHeight="1">
      <c r="B130" s="20" t="s">
        <v>93</v>
      </c>
      <c r="C130" s="12">
        <v>1</v>
      </c>
      <c r="D130" s="23">
        <f t="shared" ref="D130:AF130" si="519">IF(D129&gt;0,C130*(1-C128),0)</f>
        <v>0.99887049999999999</v>
      </c>
      <c r="E130" s="23">
        <f t="shared" si="519"/>
        <v>0.99758495366649991</v>
      </c>
      <c r="F130" s="23">
        <f t="shared" si="519"/>
        <v>0.99615292046551163</v>
      </c>
      <c r="G130" s="23">
        <f t="shared" si="519"/>
        <v>0.99458846230392051</v>
      </c>
      <c r="H130" s="23">
        <f t="shared" si="519"/>
        <v>0.99290561862570226</v>
      </c>
      <c r="I130" s="23">
        <f t="shared" si="519"/>
        <v>0.99108264390990553</v>
      </c>
      <c r="J130" s="23">
        <f t="shared" si="519"/>
        <v>0.98908462129978314</v>
      </c>
      <c r="K130" s="23">
        <f t="shared" si="519"/>
        <v>0.98686363178265446</v>
      </c>
      <c r="L130" s="23">
        <f t="shared" si="519"/>
        <v>0.98439449897593423</v>
      </c>
      <c r="M130" s="23">
        <f t="shared" si="519"/>
        <v>0.98164803832379144</v>
      </c>
      <c r="N130" s="23">
        <f t="shared" si="519"/>
        <v>0</v>
      </c>
      <c r="O130" s="23">
        <f t="shared" si="519"/>
        <v>0</v>
      </c>
      <c r="P130" s="23">
        <f t="shared" si="519"/>
        <v>0</v>
      </c>
      <c r="Q130" s="23">
        <f t="shared" si="519"/>
        <v>0</v>
      </c>
      <c r="R130" s="23">
        <f t="shared" si="519"/>
        <v>0</v>
      </c>
      <c r="S130" s="23">
        <f t="shared" si="519"/>
        <v>0</v>
      </c>
      <c r="T130" s="23">
        <f t="shared" si="519"/>
        <v>0</v>
      </c>
      <c r="U130" s="23">
        <f t="shared" si="519"/>
        <v>0</v>
      </c>
      <c r="V130" s="23">
        <f t="shared" si="519"/>
        <v>0</v>
      </c>
      <c r="W130" s="23">
        <f t="shared" si="519"/>
        <v>0</v>
      </c>
      <c r="X130" s="23">
        <f t="shared" si="519"/>
        <v>0</v>
      </c>
      <c r="Y130" s="23">
        <f t="shared" si="519"/>
        <v>0</v>
      </c>
      <c r="Z130" s="23">
        <f t="shared" si="519"/>
        <v>0</v>
      </c>
      <c r="AA130" s="23">
        <f t="shared" si="519"/>
        <v>0</v>
      </c>
      <c r="AB130" s="23">
        <f t="shared" si="519"/>
        <v>0</v>
      </c>
      <c r="AC130" s="23">
        <f t="shared" si="519"/>
        <v>0</v>
      </c>
      <c r="AD130" s="23">
        <f t="shared" si="519"/>
        <v>0</v>
      </c>
      <c r="AE130" s="23">
        <f t="shared" si="519"/>
        <v>0</v>
      </c>
      <c r="AF130" s="23">
        <f t="shared" si="519"/>
        <v>0</v>
      </c>
    </row>
    <row r="131" spans="1:32" ht="15" customHeight="1">
      <c r="B131" s="20" t="s">
        <v>160</v>
      </c>
      <c r="C131" s="98">
        <f t="shared" ref="C131:AF131" si="520">C130*C129</f>
        <v>170000</v>
      </c>
      <c r="D131" s="98">
        <f t="shared" si="520"/>
        <v>169807.98499999999</v>
      </c>
      <c r="E131" s="98">
        <f t="shared" si="520"/>
        <v>169589.44212330499</v>
      </c>
      <c r="F131" s="98">
        <f t="shared" si="520"/>
        <v>169345.99647913699</v>
      </c>
      <c r="G131" s="98">
        <f t="shared" si="520"/>
        <v>169080.0385916665</v>
      </c>
      <c r="H131" s="98">
        <f t="shared" si="520"/>
        <v>198581.12372514044</v>
      </c>
      <c r="I131" s="98">
        <f t="shared" si="520"/>
        <v>198216.52878198109</v>
      </c>
      <c r="J131" s="98">
        <f t="shared" si="520"/>
        <v>197816.92425995664</v>
      </c>
      <c r="K131" s="98">
        <f t="shared" si="520"/>
        <v>197372.72635653088</v>
      </c>
      <c r="L131" s="98">
        <f t="shared" si="520"/>
        <v>196878.89979518685</v>
      </c>
      <c r="M131" s="98">
        <f t="shared" si="520"/>
        <v>196329.60766475828</v>
      </c>
      <c r="N131" s="98">
        <f t="shared" si="520"/>
        <v>0</v>
      </c>
      <c r="O131" s="98">
        <f t="shared" si="520"/>
        <v>0</v>
      </c>
      <c r="P131" s="98">
        <f t="shared" si="520"/>
        <v>0</v>
      </c>
      <c r="Q131" s="98">
        <f t="shared" si="520"/>
        <v>0</v>
      </c>
      <c r="R131" s="98">
        <f t="shared" si="520"/>
        <v>0</v>
      </c>
      <c r="S131" s="98">
        <f t="shared" si="520"/>
        <v>0</v>
      </c>
      <c r="T131" s="98">
        <f t="shared" si="520"/>
        <v>0</v>
      </c>
      <c r="U131" s="98">
        <f t="shared" si="520"/>
        <v>0</v>
      </c>
      <c r="V131" s="98">
        <f t="shared" si="520"/>
        <v>0</v>
      </c>
      <c r="W131" s="98">
        <f t="shared" si="520"/>
        <v>0</v>
      </c>
      <c r="X131" s="98">
        <f t="shared" si="520"/>
        <v>0</v>
      </c>
      <c r="Y131" s="98">
        <f t="shared" si="520"/>
        <v>0</v>
      </c>
      <c r="Z131" s="98">
        <f t="shared" si="520"/>
        <v>0</v>
      </c>
      <c r="AA131" s="98">
        <f t="shared" si="520"/>
        <v>0</v>
      </c>
      <c r="AB131" s="98">
        <f t="shared" si="520"/>
        <v>0</v>
      </c>
      <c r="AC131" s="98">
        <f t="shared" si="520"/>
        <v>0</v>
      </c>
      <c r="AD131" s="98">
        <f t="shared" si="520"/>
        <v>0</v>
      </c>
      <c r="AE131" s="98">
        <f t="shared" si="520"/>
        <v>0</v>
      </c>
      <c r="AF131" s="98">
        <f t="shared" si="520"/>
        <v>0</v>
      </c>
    </row>
    <row r="132" spans="1:32" ht="15" customHeight="1">
      <c r="A132" s="89">
        <f>NPV(Assms!$C$40,ReplacePricing!C132:AF132)</f>
        <v>2562.8785367921178</v>
      </c>
      <c r="B132" s="2" t="s">
        <v>161</v>
      </c>
      <c r="C132" s="13">
        <f t="shared" ref="C132:AF132" si="521">C128*C131</f>
        <v>192.01499999999999</v>
      </c>
      <c r="D132" s="13">
        <f t="shared" si="521"/>
        <v>218.54287669499996</v>
      </c>
      <c r="E132" s="13">
        <f t="shared" si="521"/>
        <v>243.44564416800429</v>
      </c>
      <c r="F132" s="13">
        <f t="shared" si="521"/>
        <v>265.95788747048471</v>
      </c>
      <c r="G132" s="13">
        <f t="shared" si="521"/>
        <v>286.08342529709972</v>
      </c>
      <c r="H132" s="13">
        <f t="shared" si="521"/>
        <v>364.59494315935785</v>
      </c>
      <c r="I132" s="13">
        <f t="shared" si="521"/>
        <v>399.60452202447397</v>
      </c>
      <c r="J132" s="13">
        <f t="shared" si="521"/>
        <v>444.19790342573265</v>
      </c>
      <c r="K132" s="13">
        <f t="shared" si="521"/>
        <v>493.82656134404027</v>
      </c>
      <c r="L132" s="13">
        <f t="shared" si="521"/>
        <v>549.29213042857134</v>
      </c>
      <c r="M132" s="13">
        <f t="shared" si="521"/>
        <v>607.83646533009164</v>
      </c>
      <c r="N132" s="13">
        <f t="shared" si="521"/>
        <v>0</v>
      </c>
      <c r="O132" s="13">
        <f t="shared" si="521"/>
        <v>0</v>
      </c>
      <c r="P132" s="13">
        <f t="shared" si="521"/>
        <v>0</v>
      </c>
      <c r="Q132" s="13">
        <f t="shared" si="521"/>
        <v>0</v>
      </c>
      <c r="R132" s="13">
        <f t="shared" si="521"/>
        <v>0</v>
      </c>
      <c r="S132" s="13">
        <f t="shared" si="521"/>
        <v>0</v>
      </c>
      <c r="T132" s="13">
        <f t="shared" si="521"/>
        <v>0</v>
      </c>
      <c r="U132" s="13">
        <f t="shared" si="521"/>
        <v>0</v>
      </c>
      <c r="V132" s="13">
        <f t="shared" si="521"/>
        <v>0</v>
      </c>
      <c r="W132" s="13">
        <f t="shared" si="521"/>
        <v>0</v>
      </c>
      <c r="X132" s="13">
        <f t="shared" si="521"/>
        <v>0</v>
      </c>
      <c r="Y132" s="13">
        <f t="shared" si="521"/>
        <v>0</v>
      </c>
      <c r="Z132" s="13">
        <f t="shared" si="521"/>
        <v>0</v>
      </c>
      <c r="AA132" s="13">
        <f t="shared" si="521"/>
        <v>0</v>
      </c>
      <c r="AB132" s="13">
        <f t="shared" si="521"/>
        <v>0</v>
      </c>
      <c r="AC132" s="13">
        <f t="shared" si="521"/>
        <v>0</v>
      </c>
      <c r="AD132" s="13">
        <f t="shared" si="521"/>
        <v>0</v>
      </c>
      <c r="AE132" s="13">
        <f t="shared" si="521"/>
        <v>0</v>
      </c>
      <c r="AF132" s="13">
        <f t="shared" si="521"/>
        <v>0</v>
      </c>
    </row>
    <row r="133" spans="1:32" ht="15" customHeight="1">
      <c r="B133" s="102"/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  <c r="AA133" s="102"/>
      <c r="AB133" s="102"/>
      <c r="AC133" s="102"/>
      <c r="AD133" s="102"/>
      <c r="AE133" s="102"/>
      <c r="AF133" s="102"/>
    </row>
    <row r="134" spans="1:32" ht="15" customHeight="1">
      <c r="B134" s="2" t="s">
        <v>1</v>
      </c>
      <c r="C134" s="2">
        <v>1</v>
      </c>
      <c r="D134" s="2">
        <f t="shared" ref="D134:D135" si="522">C134+1</f>
        <v>2</v>
      </c>
      <c r="E134" s="2">
        <f t="shared" ref="E134:E135" si="523">D134+1</f>
        <v>3</v>
      </c>
      <c r="F134" s="2">
        <f t="shared" ref="F134:F135" si="524">E134+1</f>
        <v>4</v>
      </c>
      <c r="G134" s="2">
        <f t="shared" ref="G134:G135" si="525">F134+1</f>
        <v>5</v>
      </c>
      <c r="H134" s="2">
        <f t="shared" ref="H134:H135" si="526">G134+1</f>
        <v>6</v>
      </c>
      <c r="I134" s="2">
        <f t="shared" ref="I134:I135" si="527">H134+1</f>
        <v>7</v>
      </c>
      <c r="J134" s="2">
        <f t="shared" ref="J134:J135" si="528">I134+1</f>
        <v>8</v>
      </c>
      <c r="K134" s="2">
        <f t="shared" ref="K134:K135" si="529">J134+1</f>
        <v>9</v>
      </c>
      <c r="L134" s="2">
        <f t="shared" ref="L134:L135" si="530">K134+1</f>
        <v>10</v>
      </c>
      <c r="M134" s="2">
        <f t="shared" ref="M134:M135" si="531">L134+1</f>
        <v>11</v>
      </c>
      <c r="N134" s="2">
        <f t="shared" ref="N134:N135" si="532">M134+1</f>
        <v>12</v>
      </c>
      <c r="O134" s="2">
        <f t="shared" ref="O134:O135" si="533">N134+1</f>
        <v>13</v>
      </c>
      <c r="P134" s="2">
        <f t="shared" ref="P134:P135" si="534">O134+1</f>
        <v>14</v>
      </c>
      <c r="Q134" s="2">
        <f t="shared" ref="Q134:Q135" si="535">P134+1</f>
        <v>15</v>
      </c>
      <c r="R134" s="2">
        <f t="shared" ref="R134:R135" si="536">Q134+1</f>
        <v>16</v>
      </c>
      <c r="S134" s="2">
        <f t="shared" ref="S134:S135" si="537">R134+1</f>
        <v>17</v>
      </c>
      <c r="T134" s="2">
        <f t="shared" ref="T134:T135" si="538">S134+1</f>
        <v>18</v>
      </c>
      <c r="U134" s="2">
        <f t="shared" ref="U134:U135" si="539">T134+1</f>
        <v>19</v>
      </c>
      <c r="V134" s="2">
        <f t="shared" ref="V134:V135" si="540">U134+1</f>
        <v>20</v>
      </c>
      <c r="W134" s="2">
        <f t="shared" ref="W134:W135" si="541">V134+1</f>
        <v>21</v>
      </c>
      <c r="X134" s="2">
        <f t="shared" ref="X134:X135" si="542">W134+1</f>
        <v>22</v>
      </c>
      <c r="Y134" s="2">
        <f t="shared" ref="Y134:Y135" si="543">X134+1</f>
        <v>23</v>
      </c>
      <c r="Z134" s="2">
        <f t="shared" ref="Z134:Z135" si="544">Y134+1</f>
        <v>24</v>
      </c>
      <c r="AA134" s="2">
        <f t="shared" ref="AA134:AA135" si="545">Z134+1</f>
        <v>25</v>
      </c>
      <c r="AB134" s="2">
        <f t="shared" ref="AB134:AB135" si="546">AA134+1</f>
        <v>26</v>
      </c>
      <c r="AC134" s="2">
        <f t="shared" ref="AC134:AC135" si="547">AB134+1</f>
        <v>27</v>
      </c>
      <c r="AD134" s="2">
        <f t="shared" ref="AD134:AD135" si="548">AC134+1</f>
        <v>28</v>
      </c>
      <c r="AE134" s="2">
        <f t="shared" ref="AE134:AE135" si="549">AD134+1</f>
        <v>29</v>
      </c>
      <c r="AF134" s="2">
        <f t="shared" ref="AF134:AF135" si="550">AE134+1</f>
        <v>30</v>
      </c>
    </row>
    <row r="135" spans="1:32" ht="15" customHeight="1">
      <c r="B135" s="2" t="s">
        <v>48</v>
      </c>
      <c r="C135" s="10">
        <f>D127</f>
        <v>56</v>
      </c>
      <c r="D135" s="2">
        <f t="shared" si="522"/>
        <v>57</v>
      </c>
      <c r="E135" s="2">
        <f t="shared" si="523"/>
        <v>58</v>
      </c>
      <c r="F135" s="2">
        <f t="shared" si="524"/>
        <v>59</v>
      </c>
      <c r="G135" s="2">
        <f t="shared" si="525"/>
        <v>60</v>
      </c>
      <c r="H135" s="2">
        <f t="shared" si="526"/>
        <v>61</v>
      </c>
      <c r="I135" s="2">
        <f t="shared" si="527"/>
        <v>62</v>
      </c>
      <c r="J135" s="2">
        <f t="shared" si="528"/>
        <v>63</v>
      </c>
      <c r="K135" s="2">
        <f t="shared" si="529"/>
        <v>64</v>
      </c>
      <c r="L135" s="2">
        <f t="shared" si="530"/>
        <v>65</v>
      </c>
      <c r="M135" s="2">
        <f t="shared" si="531"/>
        <v>66</v>
      </c>
      <c r="N135" s="2">
        <f t="shared" si="532"/>
        <v>67</v>
      </c>
      <c r="O135" s="2">
        <f t="shared" si="533"/>
        <v>68</v>
      </c>
      <c r="P135" s="2">
        <f t="shared" si="534"/>
        <v>69</v>
      </c>
      <c r="Q135" s="2">
        <f t="shared" si="535"/>
        <v>70</v>
      </c>
      <c r="R135" s="2">
        <f t="shared" si="536"/>
        <v>71</v>
      </c>
      <c r="S135" s="2">
        <f t="shared" si="537"/>
        <v>72</v>
      </c>
      <c r="T135" s="2">
        <f t="shared" si="538"/>
        <v>73</v>
      </c>
      <c r="U135" s="2">
        <f t="shared" si="539"/>
        <v>74</v>
      </c>
      <c r="V135" s="2">
        <f t="shared" si="540"/>
        <v>75</v>
      </c>
      <c r="W135" s="2">
        <f t="shared" si="541"/>
        <v>76</v>
      </c>
      <c r="X135" s="2">
        <f t="shared" si="542"/>
        <v>77</v>
      </c>
      <c r="Y135" s="2">
        <f t="shared" si="543"/>
        <v>78</v>
      </c>
      <c r="Z135" s="2">
        <f t="shared" si="544"/>
        <v>79</v>
      </c>
      <c r="AA135" s="2">
        <f t="shared" si="545"/>
        <v>80</v>
      </c>
      <c r="AB135" s="2">
        <f t="shared" si="546"/>
        <v>81</v>
      </c>
      <c r="AC135" s="2">
        <f t="shared" si="547"/>
        <v>82</v>
      </c>
      <c r="AD135" s="2">
        <f t="shared" si="548"/>
        <v>83</v>
      </c>
      <c r="AE135" s="2">
        <f t="shared" si="549"/>
        <v>84</v>
      </c>
      <c r="AF135" s="2">
        <f t="shared" si="550"/>
        <v>85</v>
      </c>
    </row>
    <row r="136" spans="1:32" ht="15" customHeight="1">
      <c r="B136" s="2" t="s">
        <v>37</v>
      </c>
      <c r="C136" s="34">
        <f>BasePricing!W$36</f>
        <v>1.2869999999999999E-3</v>
      </c>
      <c r="D136" s="34">
        <f>BasePricing!X$36</f>
        <v>1.4354999999999999E-3</v>
      </c>
      <c r="E136" s="34">
        <f>BasePricing!Y$36</f>
        <v>1.5705000000000003E-3</v>
      </c>
      <c r="F136" s="34">
        <f>BasePricing!Z$36</f>
        <v>1.6919999999999999E-3</v>
      </c>
      <c r="G136" s="34">
        <f>BasePricing!AA$36</f>
        <v>1.8360000000000002E-3</v>
      </c>
      <c r="H136" s="34">
        <f>BasePricing!AB$36</f>
        <v>2.0160000000000004E-3</v>
      </c>
      <c r="I136" s="34">
        <f>BasePricing!AC$36</f>
        <v>2.2455000000000001E-3</v>
      </c>
      <c r="J136" s="34">
        <f>BasePricing!AD$36</f>
        <v>2.5019999999999999E-3</v>
      </c>
      <c r="K136" s="34">
        <f>BasePricing!AE$36</f>
        <v>2.7899999999999999E-3</v>
      </c>
      <c r="L136" s="34">
        <f>BasePricing!AF$36</f>
        <v>3.0960000000000002E-3</v>
      </c>
      <c r="M136" s="34">
        <f>BasePricing!AG$36</f>
        <v>3.4290000000000002E-3</v>
      </c>
      <c r="N136" s="34">
        <f>BasePricing!AH$36</f>
        <v>3.7890000000000003E-3</v>
      </c>
      <c r="O136" s="34">
        <f>BasePricing!AI$36</f>
        <v>4.1850000000000004E-3</v>
      </c>
      <c r="P136" s="34">
        <f>BasePricing!AJ$36</f>
        <v>4.6350000000000011E-3</v>
      </c>
      <c r="Q136" s="34">
        <f>BasePricing!AK$36</f>
        <v>5.1615000000000003E-3</v>
      </c>
      <c r="R136" s="34">
        <f>BasePricing!AL$36</f>
        <v>5.7869999999999996E-3</v>
      </c>
      <c r="S136" s="34">
        <f>BasePricing!AM$36</f>
        <v>6.5339999999999999E-3</v>
      </c>
      <c r="T136" s="34">
        <f>BasePricing!AN$36</f>
        <v>7.4070000000000013E-3</v>
      </c>
      <c r="U136" s="34">
        <f>BasePricing!AO$36</f>
        <v>8.401500000000001E-3</v>
      </c>
      <c r="V136" s="34">
        <f>BasePricing!AP$36</f>
        <v>0</v>
      </c>
      <c r="W136" s="34">
        <f>BasePricing!AQ$36</f>
        <v>0</v>
      </c>
      <c r="X136" s="34">
        <f>BasePricing!AR$36</f>
        <v>0</v>
      </c>
      <c r="Y136" s="34">
        <f>BasePricing!AS$36</f>
        <v>0</v>
      </c>
      <c r="Z136" s="34">
        <f>BasePricing!AT$36</f>
        <v>0</v>
      </c>
      <c r="AA136" s="34">
        <f>BasePricing!AU$36</f>
        <v>0</v>
      </c>
      <c r="AB136" s="34">
        <f>BasePricing!AV$36</f>
        <v>0</v>
      </c>
      <c r="AC136" s="34">
        <f>BasePricing!AW$36</f>
        <v>0</v>
      </c>
      <c r="AD136" s="34">
        <f>BasePricing!AX$36</f>
        <v>0</v>
      </c>
      <c r="AE136" s="34">
        <f>BasePricing!AY$36</f>
        <v>0</v>
      </c>
      <c r="AF136" s="34">
        <f>BasePricing!AZ$36</f>
        <v>0</v>
      </c>
    </row>
    <row r="137" spans="1:32" ht="15" customHeight="1">
      <c r="B137" s="14" t="s">
        <v>159</v>
      </c>
      <c r="C137" s="97">
        <f>D129</f>
        <v>170000</v>
      </c>
      <c r="D137" s="97">
        <f t="shared" ref="D137:AF137" si="551">E129</f>
        <v>170000</v>
      </c>
      <c r="E137" s="97">
        <f t="shared" si="551"/>
        <v>170000</v>
      </c>
      <c r="F137" s="97">
        <f t="shared" si="551"/>
        <v>170000</v>
      </c>
      <c r="G137" s="97">
        <f t="shared" si="551"/>
        <v>200000</v>
      </c>
      <c r="H137" s="97">
        <f t="shared" si="551"/>
        <v>200000</v>
      </c>
      <c r="I137" s="97">
        <f t="shared" si="551"/>
        <v>200000</v>
      </c>
      <c r="J137" s="97">
        <f t="shared" si="551"/>
        <v>200000</v>
      </c>
      <c r="K137" s="97">
        <f t="shared" si="551"/>
        <v>200000</v>
      </c>
      <c r="L137" s="97">
        <f t="shared" si="551"/>
        <v>200000</v>
      </c>
      <c r="M137" s="97">
        <f t="shared" si="551"/>
        <v>0</v>
      </c>
      <c r="N137" s="97">
        <f t="shared" si="551"/>
        <v>0</v>
      </c>
      <c r="O137" s="97">
        <f t="shared" si="551"/>
        <v>0</v>
      </c>
      <c r="P137" s="97">
        <f t="shared" si="551"/>
        <v>0</v>
      </c>
      <c r="Q137" s="97">
        <f t="shared" si="551"/>
        <v>0</v>
      </c>
      <c r="R137" s="97">
        <f t="shared" si="551"/>
        <v>0</v>
      </c>
      <c r="S137" s="97">
        <f t="shared" si="551"/>
        <v>0</v>
      </c>
      <c r="T137" s="97">
        <f t="shared" si="551"/>
        <v>0</v>
      </c>
      <c r="U137" s="97">
        <f t="shared" si="551"/>
        <v>0</v>
      </c>
      <c r="V137" s="97">
        <f t="shared" si="551"/>
        <v>0</v>
      </c>
      <c r="W137" s="97">
        <f t="shared" si="551"/>
        <v>0</v>
      </c>
      <c r="X137" s="97">
        <f t="shared" si="551"/>
        <v>0</v>
      </c>
      <c r="Y137" s="97">
        <f t="shared" si="551"/>
        <v>0</v>
      </c>
      <c r="Z137" s="97">
        <f t="shared" si="551"/>
        <v>0</v>
      </c>
      <c r="AA137" s="97">
        <f t="shared" si="551"/>
        <v>0</v>
      </c>
      <c r="AB137" s="97">
        <f t="shared" si="551"/>
        <v>0</v>
      </c>
      <c r="AC137" s="97">
        <f t="shared" si="551"/>
        <v>0</v>
      </c>
      <c r="AD137" s="97">
        <f t="shared" si="551"/>
        <v>0</v>
      </c>
      <c r="AE137" s="97">
        <f t="shared" si="551"/>
        <v>0</v>
      </c>
      <c r="AF137" s="97">
        <f t="shared" si="551"/>
        <v>0</v>
      </c>
    </row>
    <row r="138" spans="1:32" ht="15" customHeight="1">
      <c r="B138" s="20" t="s">
        <v>93</v>
      </c>
      <c r="C138" s="12">
        <v>1</v>
      </c>
      <c r="D138" s="23">
        <f t="shared" ref="D138:AF138" si="552">IF(D137&gt;0,C138*(1-C136),0)</f>
        <v>0.99871299999999996</v>
      </c>
      <c r="E138" s="23">
        <f t="shared" si="552"/>
        <v>0.99727934748849989</v>
      </c>
      <c r="F138" s="23">
        <f t="shared" si="552"/>
        <v>0.99571312027326919</v>
      </c>
      <c r="G138" s="23">
        <f t="shared" si="552"/>
        <v>0.99402837367376684</v>
      </c>
      <c r="H138" s="23">
        <f t="shared" si="552"/>
        <v>0.99220333757970181</v>
      </c>
      <c r="I138" s="23">
        <f t="shared" si="552"/>
        <v>0.99020305565114108</v>
      </c>
      <c r="J138" s="23">
        <f t="shared" si="552"/>
        <v>0.98797955468967646</v>
      </c>
      <c r="K138" s="23">
        <f t="shared" si="552"/>
        <v>0.98550762984384288</v>
      </c>
      <c r="L138" s="23">
        <f t="shared" si="552"/>
        <v>0.98275806355657858</v>
      </c>
      <c r="M138" s="23">
        <f t="shared" si="552"/>
        <v>0</v>
      </c>
      <c r="N138" s="23">
        <f t="shared" si="552"/>
        <v>0</v>
      </c>
      <c r="O138" s="23">
        <f t="shared" si="552"/>
        <v>0</v>
      </c>
      <c r="P138" s="23">
        <f t="shared" si="552"/>
        <v>0</v>
      </c>
      <c r="Q138" s="23">
        <f t="shared" si="552"/>
        <v>0</v>
      </c>
      <c r="R138" s="23">
        <f t="shared" si="552"/>
        <v>0</v>
      </c>
      <c r="S138" s="23">
        <f t="shared" si="552"/>
        <v>0</v>
      </c>
      <c r="T138" s="23">
        <f t="shared" si="552"/>
        <v>0</v>
      </c>
      <c r="U138" s="23">
        <f t="shared" si="552"/>
        <v>0</v>
      </c>
      <c r="V138" s="23">
        <f t="shared" si="552"/>
        <v>0</v>
      </c>
      <c r="W138" s="23">
        <f t="shared" si="552"/>
        <v>0</v>
      </c>
      <c r="X138" s="23">
        <f t="shared" si="552"/>
        <v>0</v>
      </c>
      <c r="Y138" s="23">
        <f t="shared" si="552"/>
        <v>0</v>
      </c>
      <c r="Z138" s="23">
        <f t="shared" si="552"/>
        <v>0</v>
      </c>
      <c r="AA138" s="23">
        <f t="shared" si="552"/>
        <v>0</v>
      </c>
      <c r="AB138" s="23">
        <f t="shared" si="552"/>
        <v>0</v>
      </c>
      <c r="AC138" s="23">
        <f t="shared" si="552"/>
        <v>0</v>
      </c>
      <c r="AD138" s="23">
        <f t="shared" si="552"/>
        <v>0</v>
      </c>
      <c r="AE138" s="23">
        <f t="shared" si="552"/>
        <v>0</v>
      </c>
      <c r="AF138" s="23">
        <f t="shared" si="552"/>
        <v>0</v>
      </c>
    </row>
    <row r="139" spans="1:32" ht="15" customHeight="1">
      <c r="B139" s="20" t="s">
        <v>160</v>
      </c>
      <c r="C139" s="98">
        <f t="shared" ref="C139:AF139" si="553">C138*C137</f>
        <v>170000</v>
      </c>
      <c r="D139" s="98">
        <f t="shared" si="553"/>
        <v>169781.21</v>
      </c>
      <c r="E139" s="98">
        <f t="shared" si="553"/>
        <v>169537.48907304497</v>
      </c>
      <c r="F139" s="98">
        <f t="shared" si="553"/>
        <v>169271.23044645577</v>
      </c>
      <c r="G139" s="98">
        <f t="shared" si="553"/>
        <v>198805.67473475338</v>
      </c>
      <c r="H139" s="98">
        <f t="shared" si="553"/>
        <v>198440.66751594035</v>
      </c>
      <c r="I139" s="98">
        <f t="shared" si="553"/>
        <v>198040.61113022821</v>
      </c>
      <c r="J139" s="98">
        <f t="shared" si="553"/>
        <v>197595.91093793529</v>
      </c>
      <c r="K139" s="98">
        <f t="shared" si="553"/>
        <v>197101.52596876858</v>
      </c>
      <c r="L139" s="98">
        <f t="shared" si="553"/>
        <v>196551.61271131571</v>
      </c>
      <c r="M139" s="98">
        <f t="shared" si="553"/>
        <v>0</v>
      </c>
      <c r="N139" s="98">
        <f t="shared" si="553"/>
        <v>0</v>
      </c>
      <c r="O139" s="98">
        <f t="shared" si="553"/>
        <v>0</v>
      </c>
      <c r="P139" s="98">
        <f t="shared" si="553"/>
        <v>0</v>
      </c>
      <c r="Q139" s="98">
        <f t="shared" si="553"/>
        <v>0</v>
      </c>
      <c r="R139" s="98">
        <f t="shared" si="553"/>
        <v>0</v>
      </c>
      <c r="S139" s="98">
        <f t="shared" si="553"/>
        <v>0</v>
      </c>
      <c r="T139" s="98">
        <f t="shared" si="553"/>
        <v>0</v>
      </c>
      <c r="U139" s="98">
        <f t="shared" si="553"/>
        <v>0</v>
      </c>
      <c r="V139" s="98">
        <f t="shared" si="553"/>
        <v>0</v>
      </c>
      <c r="W139" s="98">
        <f t="shared" si="553"/>
        <v>0</v>
      </c>
      <c r="X139" s="98">
        <f t="shared" si="553"/>
        <v>0</v>
      </c>
      <c r="Y139" s="98">
        <f t="shared" si="553"/>
        <v>0</v>
      </c>
      <c r="Z139" s="98">
        <f t="shared" si="553"/>
        <v>0</v>
      </c>
      <c r="AA139" s="98">
        <f t="shared" si="553"/>
        <v>0</v>
      </c>
      <c r="AB139" s="98">
        <f t="shared" si="553"/>
        <v>0</v>
      </c>
      <c r="AC139" s="98">
        <f t="shared" si="553"/>
        <v>0</v>
      </c>
      <c r="AD139" s="98">
        <f t="shared" si="553"/>
        <v>0</v>
      </c>
      <c r="AE139" s="98">
        <f t="shared" si="553"/>
        <v>0</v>
      </c>
      <c r="AF139" s="98">
        <f t="shared" si="553"/>
        <v>0</v>
      </c>
    </row>
    <row r="140" spans="1:32" ht="15" customHeight="1">
      <c r="A140" s="89">
        <f>NPV(Assms!$C$40,ReplacePricing!C140:AF140)</f>
        <v>2553.1488159551873</v>
      </c>
      <c r="B140" s="2" t="s">
        <v>161</v>
      </c>
      <c r="C140" s="13">
        <f t="shared" ref="C140:AF140" si="554">C136*C139</f>
        <v>218.79</v>
      </c>
      <c r="D140" s="13">
        <f t="shared" si="554"/>
        <v>243.72092695499998</v>
      </c>
      <c r="E140" s="13">
        <f t="shared" si="554"/>
        <v>266.25862658921716</v>
      </c>
      <c r="F140" s="13">
        <f t="shared" si="554"/>
        <v>286.40692191540313</v>
      </c>
      <c r="G140" s="13">
        <f t="shared" si="554"/>
        <v>365.00721881300723</v>
      </c>
      <c r="H140" s="13">
        <f t="shared" si="554"/>
        <v>400.05638571213586</v>
      </c>
      <c r="I140" s="13">
        <f t="shared" si="554"/>
        <v>444.70019229292745</v>
      </c>
      <c r="J140" s="13">
        <f t="shared" si="554"/>
        <v>494.38496916671409</v>
      </c>
      <c r="K140" s="13">
        <f t="shared" si="554"/>
        <v>549.91325745286429</v>
      </c>
      <c r="L140" s="13">
        <f t="shared" si="554"/>
        <v>608.5237929542335</v>
      </c>
      <c r="M140" s="13">
        <f t="shared" si="554"/>
        <v>0</v>
      </c>
      <c r="N140" s="13">
        <f t="shared" si="554"/>
        <v>0</v>
      </c>
      <c r="O140" s="13">
        <f t="shared" si="554"/>
        <v>0</v>
      </c>
      <c r="P140" s="13">
        <f t="shared" si="554"/>
        <v>0</v>
      </c>
      <c r="Q140" s="13">
        <f t="shared" si="554"/>
        <v>0</v>
      </c>
      <c r="R140" s="13">
        <f t="shared" si="554"/>
        <v>0</v>
      </c>
      <c r="S140" s="13">
        <f t="shared" si="554"/>
        <v>0</v>
      </c>
      <c r="T140" s="13">
        <f t="shared" si="554"/>
        <v>0</v>
      </c>
      <c r="U140" s="13">
        <f t="shared" si="554"/>
        <v>0</v>
      </c>
      <c r="V140" s="13">
        <f t="shared" si="554"/>
        <v>0</v>
      </c>
      <c r="W140" s="13">
        <f t="shared" si="554"/>
        <v>0</v>
      </c>
      <c r="X140" s="13">
        <f t="shared" si="554"/>
        <v>0</v>
      </c>
      <c r="Y140" s="13">
        <f t="shared" si="554"/>
        <v>0</v>
      </c>
      <c r="Z140" s="13">
        <f t="shared" si="554"/>
        <v>0</v>
      </c>
      <c r="AA140" s="13">
        <f t="shared" si="554"/>
        <v>0</v>
      </c>
      <c r="AB140" s="13">
        <f t="shared" si="554"/>
        <v>0</v>
      </c>
      <c r="AC140" s="13">
        <f t="shared" si="554"/>
        <v>0</v>
      </c>
      <c r="AD140" s="13">
        <f t="shared" si="554"/>
        <v>0</v>
      </c>
      <c r="AE140" s="13">
        <f t="shared" si="554"/>
        <v>0</v>
      </c>
      <c r="AF140" s="13">
        <f t="shared" si="554"/>
        <v>0</v>
      </c>
    </row>
    <row r="141" spans="1:32" ht="15" customHeight="1">
      <c r="B141" s="102"/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</row>
    <row r="142" spans="1:32" ht="15" customHeight="1">
      <c r="B142" s="2" t="s">
        <v>1</v>
      </c>
      <c r="C142" s="2">
        <v>1</v>
      </c>
      <c r="D142" s="2">
        <f t="shared" ref="D142:D143" si="555">C142+1</f>
        <v>2</v>
      </c>
      <c r="E142" s="2">
        <f t="shared" ref="E142:E143" si="556">D142+1</f>
        <v>3</v>
      </c>
      <c r="F142" s="2">
        <f t="shared" ref="F142:F143" si="557">E142+1</f>
        <v>4</v>
      </c>
      <c r="G142" s="2">
        <f t="shared" ref="G142:G143" si="558">F142+1</f>
        <v>5</v>
      </c>
      <c r="H142" s="2">
        <f t="shared" ref="H142:H143" si="559">G142+1</f>
        <v>6</v>
      </c>
      <c r="I142" s="2">
        <f t="shared" ref="I142:I143" si="560">H142+1</f>
        <v>7</v>
      </c>
      <c r="J142" s="2">
        <f t="shared" ref="J142:J143" si="561">I142+1</f>
        <v>8</v>
      </c>
      <c r="K142" s="2">
        <f t="shared" ref="K142:K143" si="562">J142+1</f>
        <v>9</v>
      </c>
      <c r="L142" s="2">
        <f t="shared" ref="L142:L143" si="563">K142+1</f>
        <v>10</v>
      </c>
      <c r="M142" s="2">
        <f t="shared" ref="M142:M143" si="564">L142+1</f>
        <v>11</v>
      </c>
      <c r="N142" s="2">
        <f t="shared" ref="N142:N143" si="565">M142+1</f>
        <v>12</v>
      </c>
      <c r="O142" s="2">
        <f t="shared" ref="O142:O143" si="566">N142+1</f>
        <v>13</v>
      </c>
      <c r="P142" s="2">
        <f t="shared" ref="P142:P143" si="567">O142+1</f>
        <v>14</v>
      </c>
      <c r="Q142" s="2">
        <f t="shared" ref="Q142:Q143" si="568">P142+1</f>
        <v>15</v>
      </c>
      <c r="R142" s="2">
        <f t="shared" ref="R142:R143" si="569">Q142+1</f>
        <v>16</v>
      </c>
      <c r="S142" s="2">
        <f t="shared" ref="S142:S143" si="570">R142+1</f>
        <v>17</v>
      </c>
      <c r="T142" s="2">
        <f t="shared" ref="T142:T143" si="571">S142+1</f>
        <v>18</v>
      </c>
      <c r="U142" s="2">
        <f t="shared" ref="U142:U143" si="572">T142+1</f>
        <v>19</v>
      </c>
      <c r="V142" s="2">
        <f t="shared" ref="V142:V143" si="573">U142+1</f>
        <v>20</v>
      </c>
      <c r="W142" s="2">
        <f t="shared" ref="W142:W143" si="574">V142+1</f>
        <v>21</v>
      </c>
      <c r="X142" s="2">
        <f t="shared" ref="X142:X143" si="575">W142+1</f>
        <v>22</v>
      </c>
      <c r="Y142" s="2">
        <f t="shared" ref="Y142:Y143" si="576">X142+1</f>
        <v>23</v>
      </c>
      <c r="Z142" s="2">
        <f t="shared" ref="Z142:Z143" si="577">Y142+1</f>
        <v>24</v>
      </c>
      <c r="AA142" s="2">
        <f t="shared" ref="AA142:AA143" si="578">Z142+1</f>
        <v>25</v>
      </c>
      <c r="AB142" s="2">
        <f t="shared" ref="AB142:AB143" si="579">AA142+1</f>
        <v>26</v>
      </c>
      <c r="AC142" s="2">
        <f t="shared" ref="AC142:AC143" si="580">AB142+1</f>
        <v>27</v>
      </c>
      <c r="AD142" s="2">
        <f t="shared" ref="AD142:AD143" si="581">AC142+1</f>
        <v>28</v>
      </c>
      <c r="AE142" s="2">
        <f t="shared" ref="AE142:AE143" si="582">AD142+1</f>
        <v>29</v>
      </c>
      <c r="AF142" s="2">
        <f t="shared" ref="AF142:AF143" si="583">AE142+1</f>
        <v>30</v>
      </c>
    </row>
    <row r="143" spans="1:32" ht="15" customHeight="1">
      <c r="B143" s="2" t="s">
        <v>48</v>
      </c>
      <c r="C143" s="10">
        <f>D135</f>
        <v>57</v>
      </c>
      <c r="D143" s="2">
        <f t="shared" si="555"/>
        <v>58</v>
      </c>
      <c r="E143" s="2">
        <f t="shared" si="556"/>
        <v>59</v>
      </c>
      <c r="F143" s="2">
        <f t="shared" si="557"/>
        <v>60</v>
      </c>
      <c r="G143" s="2">
        <f t="shared" si="558"/>
        <v>61</v>
      </c>
      <c r="H143" s="2">
        <f t="shared" si="559"/>
        <v>62</v>
      </c>
      <c r="I143" s="2">
        <f t="shared" si="560"/>
        <v>63</v>
      </c>
      <c r="J143" s="2">
        <f t="shared" si="561"/>
        <v>64</v>
      </c>
      <c r="K143" s="2">
        <f t="shared" si="562"/>
        <v>65</v>
      </c>
      <c r="L143" s="2">
        <f t="shared" si="563"/>
        <v>66</v>
      </c>
      <c r="M143" s="2">
        <f t="shared" si="564"/>
        <v>67</v>
      </c>
      <c r="N143" s="2">
        <f t="shared" si="565"/>
        <v>68</v>
      </c>
      <c r="O143" s="2">
        <f t="shared" si="566"/>
        <v>69</v>
      </c>
      <c r="P143" s="2">
        <f t="shared" si="567"/>
        <v>70</v>
      </c>
      <c r="Q143" s="2">
        <f t="shared" si="568"/>
        <v>71</v>
      </c>
      <c r="R143" s="2">
        <f t="shared" si="569"/>
        <v>72</v>
      </c>
      <c r="S143" s="2">
        <f t="shared" si="570"/>
        <v>73</v>
      </c>
      <c r="T143" s="2">
        <f t="shared" si="571"/>
        <v>74</v>
      </c>
      <c r="U143" s="2">
        <f t="shared" si="572"/>
        <v>75</v>
      </c>
      <c r="V143" s="2">
        <f t="shared" si="573"/>
        <v>76</v>
      </c>
      <c r="W143" s="2">
        <f t="shared" si="574"/>
        <v>77</v>
      </c>
      <c r="X143" s="2">
        <f t="shared" si="575"/>
        <v>78</v>
      </c>
      <c r="Y143" s="2">
        <f t="shared" si="576"/>
        <v>79</v>
      </c>
      <c r="Z143" s="2">
        <f t="shared" si="577"/>
        <v>80</v>
      </c>
      <c r="AA143" s="2">
        <f t="shared" si="578"/>
        <v>81</v>
      </c>
      <c r="AB143" s="2">
        <f t="shared" si="579"/>
        <v>82</v>
      </c>
      <c r="AC143" s="2">
        <f t="shared" si="580"/>
        <v>83</v>
      </c>
      <c r="AD143" s="2">
        <f t="shared" si="581"/>
        <v>84</v>
      </c>
      <c r="AE143" s="2">
        <f t="shared" si="582"/>
        <v>85</v>
      </c>
      <c r="AF143" s="2">
        <f t="shared" si="583"/>
        <v>86</v>
      </c>
    </row>
    <row r="144" spans="1:32" ht="15" customHeight="1">
      <c r="B144" s="2" t="s">
        <v>37</v>
      </c>
      <c r="C144" s="34">
        <f>BasePricing!X$36</f>
        <v>1.4354999999999999E-3</v>
      </c>
      <c r="D144" s="34">
        <f>BasePricing!Y$36</f>
        <v>1.5705000000000003E-3</v>
      </c>
      <c r="E144" s="34">
        <f>BasePricing!Z$36</f>
        <v>1.6919999999999999E-3</v>
      </c>
      <c r="F144" s="34">
        <f>BasePricing!AA$36</f>
        <v>1.8360000000000002E-3</v>
      </c>
      <c r="G144" s="34">
        <f>BasePricing!AB$36</f>
        <v>2.0160000000000004E-3</v>
      </c>
      <c r="H144" s="34">
        <f>BasePricing!AC$36</f>
        <v>2.2455000000000001E-3</v>
      </c>
      <c r="I144" s="34">
        <f>BasePricing!AD$36</f>
        <v>2.5019999999999999E-3</v>
      </c>
      <c r="J144" s="34">
        <f>BasePricing!AE$36</f>
        <v>2.7899999999999999E-3</v>
      </c>
      <c r="K144" s="34">
        <f>BasePricing!AF$36</f>
        <v>3.0960000000000002E-3</v>
      </c>
      <c r="L144" s="34">
        <f>BasePricing!AG$36</f>
        <v>3.4290000000000002E-3</v>
      </c>
      <c r="M144" s="34">
        <f>BasePricing!AH$36</f>
        <v>3.7890000000000003E-3</v>
      </c>
      <c r="N144" s="34">
        <f>BasePricing!AI$36</f>
        <v>4.1850000000000004E-3</v>
      </c>
      <c r="O144" s="34">
        <f>BasePricing!AJ$36</f>
        <v>4.6350000000000011E-3</v>
      </c>
      <c r="P144" s="34">
        <f>BasePricing!AK$36</f>
        <v>5.1615000000000003E-3</v>
      </c>
      <c r="Q144" s="34">
        <f>BasePricing!AL$36</f>
        <v>5.7869999999999996E-3</v>
      </c>
      <c r="R144" s="34">
        <f>BasePricing!AM$36</f>
        <v>6.5339999999999999E-3</v>
      </c>
      <c r="S144" s="34">
        <f>BasePricing!AN$36</f>
        <v>7.4070000000000013E-3</v>
      </c>
      <c r="T144" s="34">
        <f>BasePricing!AO$36</f>
        <v>8.401500000000001E-3</v>
      </c>
      <c r="U144" s="34">
        <f>BasePricing!AP$36</f>
        <v>0</v>
      </c>
      <c r="V144" s="34">
        <f>BasePricing!AQ$36</f>
        <v>0</v>
      </c>
      <c r="W144" s="34">
        <f>BasePricing!AR$36</f>
        <v>0</v>
      </c>
      <c r="X144" s="34">
        <f>BasePricing!AS$36</f>
        <v>0</v>
      </c>
      <c r="Y144" s="34">
        <f>BasePricing!AT$36</f>
        <v>0</v>
      </c>
      <c r="Z144" s="34">
        <f>BasePricing!AU$36</f>
        <v>0</v>
      </c>
      <c r="AA144" s="34">
        <f>BasePricing!AV$36</f>
        <v>0</v>
      </c>
      <c r="AB144" s="34">
        <f>BasePricing!AW$36</f>
        <v>0</v>
      </c>
      <c r="AC144" s="34">
        <f>BasePricing!AX$36</f>
        <v>0</v>
      </c>
      <c r="AD144" s="34">
        <f>BasePricing!AY$36</f>
        <v>0</v>
      </c>
      <c r="AE144" s="34">
        <f>BasePricing!AZ$36</f>
        <v>0</v>
      </c>
      <c r="AF144" s="34">
        <f>BasePricing!BA$36</f>
        <v>0</v>
      </c>
    </row>
    <row r="145" spans="1:32" ht="15" customHeight="1">
      <c r="B145" s="14" t="s">
        <v>159</v>
      </c>
      <c r="C145" s="97">
        <f>D137</f>
        <v>170000</v>
      </c>
      <c r="D145" s="97">
        <f t="shared" ref="D145:AF145" si="584">E137</f>
        <v>170000</v>
      </c>
      <c r="E145" s="97">
        <f t="shared" si="584"/>
        <v>170000</v>
      </c>
      <c r="F145" s="97">
        <f t="shared" si="584"/>
        <v>200000</v>
      </c>
      <c r="G145" s="97">
        <f t="shared" si="584"/>
        <v>200000</v>
      </c>
      <c r="H145" s="97">
        <f t="shared" si="584"/>
        <v>200000</v>
      </c>
      <c r="I145" s="97">
        <f t="shared" si="584"/>
        <v>200000</v>
      </c>
      <c r="J145" s="97">
        <f t="shared" si="584"/>
        <v>200000</v>
      </c>
      <c r="K145" s="97">
        <f t="shared" si="584"/>
        <v>200000</v>
      </c>
      <c r="L145" s="97">
        <f t="shared" si="584"/>
        <v>0</v>
      </c>
      <c r="M145" s="97">
        <f t="shared" si="584"/>
        <v>0</v>
      </c>
      <c r="N145" s="97">
        <f t="shared" si="584"/>
        <v>0</v>
      </c>
      <c r="O145" s="97">
        <f t="shared" si="584"/>
        <v>0</v>
      </c>
      <c r="P145" s="97">
        <f t="shared" si="584"/>
        <v>0</v>
      </c>
      <c r="Q145" s="97">
        <f t="shared" si="584"/>
        <v>0</v>
      </c>
      <c r="R145" s="97">
        <f t="shared" si="584"/>
        <v>0</v>
      </c>
      <c r="S145" s="97">
        <f t="shared" si="584"/>
        <v>0</v>
      </c>
      <c r="T145" s="97">
        <f t="shared" si="584"/>
        <v>0</v>
      </c>
      <c r="U145" s="97">
        <f t="shared" si="584"/>
        <v>0</v>
      </c>
      <c r="V145" s="97">
        <f t="shared" si="584"/>
        <v>0</v>
      </c>
      <c r="W145" s="97">
        <f t="shared" si="584"/>
        <v>0</v>
      </c>
      <c r="X145" s="97">
        <f t="shared" si="584"/>
        <v>0</v>
      </c>
      <c r="Y145" s="97">
        <f t="shared" si="584"/>
        <v>0</v>
      </c>
      <c r="Z145" s="97">
        <f t="shared" si="584"/>
        <v>0</v>
      </c>
      <c r="AA145" s="97">
        <f t="shared" si="584"/>
        <v>0</v>
      </c>
      <c r="AB145" s="97">
        <f t="shared" si="584"/>
        <v>0</v>
      </c>
      <c r="AC145" s="97">
        <f t="shared" si="584"/>
        <v>0</v>
      </c>
      <c r="AD145" s="97">
        <f t="shared" si="584"/>
        <v>0</v>
      </c>
      <c r="AE145" s="97">
        <f t="shared" si="584"/>
        <v>0</v>
      </c>
      <c r="AF145" s="97">
        <f t="shared" si="584"/>
        <v>0</v>
      </c>
    </row>
    <row r="146" spans="1:32" ht="15" customHeight="1">
      <c r="B146" s="20" t="s">
        <v>93</v>
      </c>
      <c r="C146" s="12">
        <v>1</v>
      </c>
      <c r="D146" s="23">
        <f t="shared" ref="D146:AF146" si="585">IF(D145&gt;0,C146*(1-C144),0)</f>
        <v>0.99856449999999997</v>
      </c>
      <c r="E146" s="23">
        <f t="shared" si="585"/>
        <v>0.99699625445274997</v>
      </c>
      <c r="F146" s="23">
        <f t="shared" si="585"/>
        <v>0.99530933679021594</v>
      </c>
      <c r="G146" s="23">
        <f t="shared" si="585"/>
        <v>0.99348194884786911</v>
      </c>
      <c r="H146" s="23">
        <f t="shared" si="585"/>
        <v>0.99147908923899175</v>
      </c>
      <c r="I146" s="23">
        <f t="shared" si="585"/>
        <v>0.9892527229441056</v>
      </c>
      <c r="J146" s="23">
        <f t="shared" si="585"/>
        <v>0.98677761263129948</v>
      </c>
      <c r="K146" s="23">
        <f t="shared" si="585"/>
        <v>0.98402450309205824</v>
      </c>
      <c r="L146" s="23">
        <f t="shared" si="585"/>
        <v>0</v>
      </c>
      <c r="M146" s="23">
        <f t="shared" si="585"/>
        <v>0</v>
      </c>
      <c r="N146" s="23">
        <f t="shared" si="585"/>
        <v>0</v>
      </c>
      <c r="O146" s="23">
        <f t="shared" si="585"/>
        <v>0</v>
      </c>
      <c r="P146" s="23">
        <f t="shared" si="585"/>
        <v>0</v>
      </c>
      <c r="Q146" s="23">
        <f t="shared" si="585"/>
        <v>0</v>
      </c>
      <c r="R146" s="23">
        <f t="shared" si="585"/>
        <v>0</v>
      </c>
      <c r="S146" s="23">
        <f t="shared" si="585"/>
        <v>0</v>
      </c>
      <c r="T146" s="23">
        <f t="shared" si="585"/>
        <v>0</v>
      </c>
      <c r="U146" s="23">
        <f t="shared" si="585"/>
        <v>0</v>
      </c>
      <c r="V146" s="23">
        <f t="shared" si="585"/>
        <v>0</v>
      </c>
      <c r="W146" s="23">
        <f t="shared" si="585"/>
        <v>0</v>
      </c>
      <c r="X146" s="23">
        <f t="shared" si="585"/>
        <v>0</v>
      </c>
      <c r="Y146" s="23">
        <f t="shared" si="585"/>
        <v>0</v>
      </c>
      <c r="Z146" s="23">
        <f t="shared" si="585"/>
        <v>0</v>
      </c>
      <c r="AA146" s="23">
        <f t="shared" si="585"/>
        <v>0</v>
      </c>
      <c r="AB146" s="23">
        <f t="shared" si="585"/>
        <v>0</v>
      </c>
      <c r="AC146" s="23">
        <f t="shared" si="585"/>
        <v>0</v>
      </c>
      <c r="AD146" s="23">
        <f t="shared" si="585"/>
        <v>0</v>
      </c>
      <c r="AE146" s="23">
        <f t="shared" si="585"/>
        <v>0</v>
      </c>
      <c r="AF146" s="23">
        <f t="shared" si="585"/>
        <v>0</v>
      </c>
    </row>
    <row r="147" spans="1:32" ht="15" customHeight="1">
      <c r="B147" s="20" t="s">
        <v>160</v>
      </c>
      <c r="C147" s="98">
        <f t="shared" ref="C147:AF147" si="586">C146*C145</f>
        <v>170000</v>
      </c>
      <c r="D147" s="98">
        <f t="shared" si="586"/>
        <v>169755.965</v>
      </c>
      <c r="E147" s="98">
        <f t="shared" si="586"/>
        <v>169489.36325696751</v>
      </c>
      <c r="F147" s="98">
        <f t="shared" si="586"/>
        <v>199061.86735804318</v>
      </c>
      <c r="G147" s="98">
        <f t="shared" si="586"/>
        <v>198696.38976957381</v>
      </c>
      <c r="H147" s="98">
        <f t="shared" si="586"/>
        <v>198295.81784779835</v>
      </c>
      <c r="I147" s="98">
        <f t="shared" si="586"/>
        <v>197850.54458882113</v>
      </c>
      <c r="J147" s="98">
        <f t="shared" si="586"/>
        <v>197355.52252625988</v>
      </c>
      <c r="K147" s="98">
        <f t="shared" si="586"/>
        <v>196804.90061841166</v>
      </c>
      <c r="L147" s="98">
        <f t="shared" si="586"/>
        <v>0</v>
      </c>
      <c r="M147" s="98">
        <f t="shared" si="586"/>
        <v>0</v>
      </c>
      <c r="N147" s="98">
        <f t="shared" si="586"/>
        <v>0</v>
      </c>
      <c r="O147" s="98">
        <f t="shared" si="586"/>
        <v>0</v>
      </c>
      <c r="P147" s="98">
        <f t="shared" si="586"/>
        <v>0</v>
      </c>
      <c r="Q147" s="98">
        <f t="shared" si="586"/>
        <v>0</v>
      </c>
      <c r="R147" s="98">
        <f t="shared" si="586"/>
        <v>0</v>
      </c>
      <c r="S147" s="98">
        <f t="shared" si="586"/>
        <v>0</v>
      </c>
      <c r="T147" s="98">
        <f t="shared" si="586"/>
        <v>0</v>
      </c>
      <c r="U147" s="98">
        <f t="shared" si="586"/>
        <v>0</v>
      </c>
      <c r="V147" s="98">
        <f t="shared" si="586"/>
        <v>0</v>
      </c>
      <c r="W147" s="98">
        <f t="shared" si="586"/>
        <v>0</v>
      </c>
      <c r="X147" s="98">
        <f t="shared" si="586"/>
        <v>0</v>
      </c>
      <c r="Y147" s="98">
        <f t="shared" si="586"/>
        <v>0</v>
      </c>
      <c r="Z147" s="98">
        <f t="shared" si="586"/>
        <v>0</v>
      </c>
      <c r="AA147" s="98">
        <f t="shared" si="586"/>
        <v>0</v>
      </c>
      <c r="AB147" s="98">
        <f t="shared" si="586"/>
        <v>0</v>
      </c>
      <c r="AC147" s="98">
        <f t="shared" si="586"/>
        <v>0</v>
      </c>
      <c r="AD147" s="98">
        <f t="shared" si="586"/>
        <v>0</v>
      </c>
      <c r="AE147" s="98">
        <f t="shared" si="586"/>
        <v>0</v>
      </c>
      <c r="AF147" s="98">
        <f t="shared" si="586"/>
        <v>0</v>
      </c>
    </row>
    <row r="148" spans="1:32" ht="15" customHeight="1">
      <c r="A148" s="89">
        <f>NPV(Assms!$C$40,ReplacePricing!C148:AF148)</f>
        <v>2516.3177339957033</v>
      </c>
      <c r="B148" s="2" t="s">
        <v>161</v>
      </c>
      <c r="C148" s="13">
        <f t="shared" ref="C148:AF148" si="587">C144*C147</f>
        <v>244.035</v>
      </c>
      <c r="D148" s="13">
        <f t="shared" si="587"/>
        <v>266.60174303250005</v>
      </c>
      <c r="E148" s="13">
        <f t="shared" si="587"/>
        <v>286.77600263078904</v>
      </c>
      <c r="F148" s="13">
        <f t="shared" si="587"/>
        <v>365.47758846936733</v>
      </c>
      <c r="G148" s="13">
        <f t="shared" si="587"/>
        <v>400.57192177546091</v>
      </c>
      <c r="H148" s="13">
        <f t="shared" si="587"/>
        <v>445.27325897723119</v>
      </c>
      <c r="I148" s="13">
        <f t="shared" si="587"/>
        <v>495.02206256123043</v>
      </c>
      <c r="J148" s="13">
        <f t="shared" si="587"/>
        <v>550.6219078482651</v>
      </c>
      <c r="K148" s="13">
        <f t="shared" si="587"/>
        <v>609.30797231460258</v>
      </c>
      <c r="L148" s="13">
        <f t="shared" si="587"/>
        <v>0</v>
      </c>
      <c r="M148" s="13">
        <f t="shared" si="587"/>
        <v>0</v>
      </c>
      <c r="N148" s="13">
        <f t="shared" si="587"/>
        <v>0</v>
      </c>
      <c r="O148" s="13">
        <f t="shared" si="587"/>
        <v>0</v>
      </c>
      <c r="P148" s="13">
        <f t="shared" si="587"/>
        <v>0</v>
      </c>
      <c r="Q148" s="13">
        <f t="shared" si="587"/>
        <v>0</v>
      </c>
      <c r="R148" s="13">
        <f t="shared" si="587"/>
        <v>0</v>
      </c>
      <c r="S148" s="13">
        <f t="shared" si="587"/>
        <v>0</v>
      </c>
      <c r="T148" s="13">
        <f t="shared" si="587"/>
        <v>0</v>
      </c>
      <c r="U148" s="13">
        <f t="shared" si="587"/>
        <v>0</v>
      </c>
      <c r="V148" s="13">
        <f t="shared" si="587"/>
        <v>0</v>
      </c>
      <c r="W148" s="13">
        <f t="shared" si="587"/>
        <v>0</v>
      </c>
      <c r="X148" s="13">
        <f t="shared" si="587"/>
        <v>0</v>
      </c>
      <c r="Y148" s="13">
        <f t="shared" si="587"/>
        <v>0</v>
      </c>
      <c r="Z148" s="13">
        <f t="shared" si="587"/>
        <v>0</v>
      </c>
      <c r="AA148" s="13">
        <f t="shared" si="587"/>
        <v>0</v>
      </c>
      <c r="AB148" s="13">
        <f t="shared" si="587"/>
        <v>0</v>
      </c>
      <c r="AC148" s="13">
        <f t="shared" si="587"/>
        <v>0</v>
      </c>
      <c r="AD148" s="13">
        <f t="shared" si="587"/>
        <v>0</v>
      </c>
      <c r="AE148" s="13">
        <f t="shared" si="587"/>
        <v>0</v>
      </c>
      <c r="AF148" s="13">
        <f t="shared" si="587"/>
        <v>0</v>
      </c>
    </row>
    <row r="149" spans="1:32" ht="15" customHeight="1">
      <c r="B149" s="102"/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  <c r="O149" s="102"/>
      <c r="P149" s="102"/>
      <c r="Q149" s="102"/>
      <c r="R149" s="102"/>
      <c r="S149" s="102"/>
      <c r="T149" s="102"/>
      <c r="U149" s="102"/>
      <c r="V149" s="102"/>
      <c r="W149" s="102"/>
      <c r="X149" s="102"/>
      <c r="Y149" s="102"/>
      <c r="Z149" s="102"/>
      <c r="AA149" s="102"/>
      <c r="AB149" s="102"/>
      <c r="AC149" s="102"/>
      <c r="AD149" s="102"/>
      <c r="AE149" s="102"/>
      <c r="AF149" s="102"/>
    </row>
    <row r="150" spans="1:32" ht="15" customHeight="1">
      <c r="B150" s="2" t="s">
        <v>1</v>
      </c>
      <c r="C150" s="2">
        <v>1</v>
      </c>
      <c r="D150" s="2">
        <f t="shared" ref="D150:D151" si="588">C150+1</f>
        <v>2</v>
      </c>
      <c r="E150" s="2">
        <f t="shared" ref="E150:E151" si="589">D150+1</f>
        <v>3</v>
      </c>
      <c r="F150" s="2">
        <f t="shared" ref="F150:F151" si="590">E150+1</f>
        <v>4</v>
      </c>
      <c r="G150" s="2">
        <f t="shared" ref="G150:G151" si="591">F150+1</f>
        <v>5</v>
      </c>
      <c r="H150" s="2">
        <f t="shared" ref="H150:H151" si="592">G150+1</f>
        <v>6</v>
      </c>
      <c r="I150" s="2">
        <f t="shared" ref="I150:I151" si="593">H150+1</f>
        <v>7</v>
      </c>
      <c r="J150" s="2">
        <f t="shared" ref="J150:J151" si="594">I150+1</f>
        <v>8</v>
      </c>
      <c r="K150" s="2">
        <f t="shared" ref="K150:K151" si="595">J150+1</f>
        <v>9</v>
      </c>
      <c r="L150" s="2">
        <f t="shared" ref="L150:L151" si="596">K150+1</f>
        <v>10</v>
      </c>
      <c r="M150" s="2">
        <f t="shared" ref="M150:M151" si="597">L150+1</f>
        <v>11</v>
      </c>
      <c r="N150" s="2">
        <f t="shared" ref="N150:N151" si="598">M150+1</f>
        <v>12</v>
      </c>
      <c r="O150" s="2">
        <f t="shared" ref="O150:O151" si="599">N150+1</f>
        <v>13</v>
      </c>
      <c r="P150" s="2">
        <f t="shared" ref="P150:P151" si="600">O150+1</f>
        <v>14</v>
      </c>
      <c r="Q150" s="2">
        <f t="shared" ref="Q150:Q151" si="601">P150+1</f>
        <v>15</v>
      </c>
      <c r="R150" s="2">
        <f t="shared" ref="R150:R151" si="602">Q150+1</f>
        <v>16</v>
      </c>
      <c r="S150" s="2">
        <f t="shared" ref="S150:S151" si="603">R150+1</f>
        <v>17</v>
      </c>
      <c r="T150" s="2">
        <f t="shared" ref="T150:T151" si="604">S150+1</f>
        <v>18</v>
      </c>
      <c r="U150" s="2">
        <f t="shared" ref="U150:U151" si="605">T150+1</f>
        <v>19</v>
      </c>
      <c r="V150" s="2">
        <f t="shared" ref="V150:V151" si="606">U150+1</f>
        <v>20</v>
      </c>
      <c r="W150" s="2">
        <f t="shared" ref="W150:W151" si="607">V150+1</f>
        <v>21</v>
      </c>
      <c r="X150" s="2">
        <f t="shared" ref="X150:X151" si="608">W150+1</f>
        <v>22</v>
      </c>
      <c r="Y150" s="2">
        <f t="shared" ref="Y150:Y151" si="609">X150+1</f>
        <v>23</v>
      </c>
      <c r="Z150" s="2">
        <f t="shared" ref="Z150:Z151" si="610">Y150+1</f>
        <v>24</v>
      </c>
      <c r="AA150" s="2">
        <f t="shared" ref="AA150:AA151" si="611">Z150+1</f>
        <v>25</v>
      </c>
      <c r="AB150" s="2">
        <f t="shared" ref="AB150:AB151" si="612">AA150+1</f>
        <v>26</v>
      </c>
      <c r="AC150" s="2">
        <f t="shared" ref="AC150:AC151" si="613">AB150+1</f>
        <v>27</v>
      </c>
      <c r="AD150" s="2">
        <f t="shared" ref="AD150:AD151" si="614">AC150+1</f>
        <v>28</v>
      </c>
      <c r="AE150" s="2">
        <f t="shared" ref="AE150:AE151" si="615">AD150+1</f>
        <v>29</v>
      </c>
      <c r="AF150" s="2">
        <f t="shared" ref="AF150:AF151" si="616">AE150+1</f>
        <v>30</v>
      </c>
    </row>
    <row r="151" spans="1:32" ht="15" customHeight="1">
      <c r="B151" s="2" t="s">
        <v>48</v>
      </c>
      <c r="C151" s="10">
        <f>D143</f>
        <v>58</v>
      </c>
      <c r="D151" s="2">
        <f t="shared" si="588"/>
        <v>59</v>
      </c>
      <c r="E151" s="2">
        <f t="shared" si="589"/>
        <v>60</v>
      </c>
      <c r="F151" s="2">
        <f t="shared" si="590"/>
        <v>61</v>
      </c>
      <c r="G151" s="2">
        <f t="shared" si="591"/>
        <v>62</v>
      </c>
      <c r="H151" s="2">
        <f t="shared" si="592"/>
        <v>63</v>
      </c>
      <c r="I151" s="2">
        <f t="shared" si="593"/>
        <v>64</v>
      </c>
      <c r="J151" s="2">
        <f t="shared" si="594"/>
        <v>65</v>
      </c>
      <c r="K151" s="2">
        <f t="shared" si="595"/>
        <v>66</v>
      </c>
      <c r="L151" s="2">
        <f t="shared" si="596"/>
        <v>67</v>
      </c>
      <c r="M151" s="2">
        <f t="shared" si="597"/>
        <v>68</v>
      </c>
      <c r="N151" s="2">
        <f t="shared" si="598"/>
        <v>69</v>
      </c>
      <c r="O151" s="2">
        <f t="shared" si="599"/>
        <v>70</v>
      </c>
      <c r="P151" s="2">
        <f t="shared" si="600"/>
        <v>71</v>
      </c>
      <c r="Q151" s="2">
        <f t="shared" si="601"/>
        <v>72</v>
      </c>
      <c r="R151" s="2">
        <f t="shared" si="602"/>
        <v>73</v>
      </c>
      <c r="S151" s="2">
        <f t="shared" si="603"/>
        <v>74</v>
      </c>
      <c r="T151" s="2">
        <f t="shared" si="604"/>
        <v>75</v>
      </c>
      <c r="U151" s="2">
        <f t="shared" si="605"/>
        <v>76</v>
      </c>
      <c r="V151" s="2">
        <f t="shared" si="606"/>
        <v>77</v>
      </c>
      <c r="W151" s="2">
        <f t="shared" si="607"/>
        <v>78</v>
      </c>
      <c r="X151" s="2">
        <f t="shared" si="608"/>
        <v>79</v>
      </c>
      <c r="Y151" s="2">
        <f t="shared" si="609"/>
        <v>80</v>
      </c>
      <c r="Z151" s="2">
        <f t="shared" si="610"/>
        <v>81</v>
      </c>
      <c r="AA151" s="2">
        <f t="shared" si="611"/>
        <v>82</v>
      </c>
      <c r="AB151" s="2">
        <f t="shared" si="612"/>
        <v>83</v>
      </c>
      <c r="AC151" s="2">
        <f t="shared" si="613"/>
        <v>84</v>
      </c>
      <c r="AD151" s="2">
        <f t="shared" si="614"/>
        <v>85</v>
      </c>
      <c r="AE151" s="2">
        <f t="shared" si="615"/>
        <v>86</v>
      </c>
      <c r="AF151" s="2">
        <f t="shared" si="616"/>
        <v>87</v>
      </c>
    </row>
    <row r="152" spans="1:32" ht="15" customHeight="1">
      <c r="B152" s="2" t="s">
        <v>37</v>
      </c>
      <c r="C152" s="34">
        <f>BasePricing!Y$36</f>
        <v>1.5705000000000003E-3</v>
      </c>
      <c r="D152" s="34">
        <f>BasePricing!Z$36</f>
        <v>1.6919999999999999E-3</v>
      </c>
      <c r="E152" s="34">
        <f>BasePricing!AA$36</f>
        <v>1.8360000000000002E-3</v>
      </c>
      <c r="F152" s="34">
        <f>BasePricing!AB$36</f>
        <v>2.0160000000000004E-3</v>
      </c>
      <c r="G152" s="34">
        <f>BasePricing!AC$36</f>
        <v>2.2455000000000001E-3</v>
      </c>
      <c r="H152" s="34">
        <f>BasePricing!AD$36</f>
        <v>2.5019999999999999E-3</v>
      </c>
      <c r="I152" s="34">
        <f>BasePricing!AE$36</f>
        <v>2.7899999999999999E-3</v>
      </c>
      <c r="J152" s="34">
        <f>BasePricing!AF$36</f>
        <v>3.0960000000000002E-3</v>
      </c>
      <c r="K152" s="34">
        <f>BasePricing!AG$36</f>
        <v>3.4290000000000002E-3</v>
      </c>
      <c r="L152" s="34">
        <f>BasePricing!AH$36</f>
        <v>3.7890000000000003E-3</v>
      </c>
      <c r="M152" s="34">
        <f>BasePricing!AI$36</f>
        <v>4.1850000000000004E-3</v>
      </c>
      <c r="N152" s="34">
        <f>BasePricing!AJ$36</f>
        <v>4.6350000000000011E-3</v>
      </c>
      <c r="O152" s="34">
        <f>BasePricing!AK$36</f>
        <v>5.1615000000000003E-3</v>
      </c>
      <c r="P152" s="34">
        <f>BasePricing!AL$36</f>
        <v>5.7869999999999996E-3</v>
      </c>
      <c r="Q152" s="34">
        <f>BasePricing!AM$36</f>
        <v>6.5339999999999999E-3</v>
      </c>
      <c r="R152" s="34">
        <f>BasePricing!AN$36</f>
        <v>7.4070000000000013E-3</v>
      </c>
      <c r="S152" s="34">
        <f>BasePricing!AO$36</f>
        <v>8.401500000000001E-3</v>
      </c>
      <c r="T152" s="34">
        <f>BasePricing!AP$36</f>
        <v>0</v>
      </c>
      <c r="U152" s="34">
        <f>BasePricing!AQ$36</f>
        <v>0</v>
      </c>
      <c r="V152" s="34">
        <f>BasePricing!AR$36</f>
        <v>0</v>
      </c>
      <c r="W152" s="34">
        <f>BasePricing!AS$36</f>
        <v>0</v>
      </c>
      <c r="X152" s="34">
        <f>BasePricing!AT$36</f>
        <v>0</v>
      </c>
      <c r="Y152" s="34">
        <f>BasePricing!AU$36</f>
        <v>0</v>
      </c>
      <c r="Z152" s="34">
        <f>BasePricing!AV$36</f>
        <v>0</v>
      </c>
      <c r="AA152" s="34">
        <f>BasePricing!AW$36</f>
        <v>0</v>
      </c>
      <c r="AB152" s="34">
        <f>BasePricing!AX$36</f>
        <v>0</v>
      </c>
      <c r="AC152" s="34">
        <f>BasePricing!AY$36</f>
        <v>0</v>
      </c>
      <c r="AD152" s="34">
        <f>BasePricing!AZ$36</f>
        <v>0</v>
      </c>
      <c r="AE152" s="34">
        <f>BasePricing!BA$36</f>
        <v>0</v>
      </c>
      <c r="AF152" s="34">
        <f>BasePricing!BB$36</f>
        <v>0</v>
      </c>
    </row>
    <row r="153" spans="1:32" ht="15" customHeight="1">
      <c r="B153" s="14" t="s">
        <v>159</v>
      </c>
      <c r="C153" s="97">
        <f>D145</f>
        <v>170000</v>
      </c>
      <c r="D153" s="97">
        <f t="shared" ref="D153:AF153" si="617">E145</f>
        <v>170000</v>
      </c>
      <c r="E153" s="97">
        <f t="shared" si="617"/>
        <v>200000</v>
      </c>
      <c r="F153" s="97">
        <f t="shared" si="617"/>
        <v>200000</v>
      </c>
      <c r="G153" s="97">
        <f t="shared" si="617"/>
        <v>200000</v>
      </c>
      <c r="H153" s="97">
        <f t="shared" si="617"/>
        <v>200000</v>
      </c>
      <c r="I153" s="97">
        <f t="shared" si="617"/>
        <v>200000</v>
      </c>
      <c r="J153" s="97">
        <f t="shared" si="617"/>
        <v>200000</v>
      </c>
      <c r="K153" s="97">
        <f t="shared" si="617"/>
        <v>0</v>
      </c>
      <c r="L153" s="97">
        <f t="shared" si="617"/>
        <v>0</v>
      </c>
      <c r="M153" s="97">
        <f t="shared" si="617"/>
        <v>0</v>
      </c>
      <c r="N153" s="97">
        <f t="shared" si="617"/>
        <v>0</v>
      </c>
      <c r="O153" s="97">
        <f t="shared" si="617"/>
        <v>0</v>
      </c>
      <c r="P153" s="97">
        <f t="shared" si="617"/>
        <v>0</v>
      </c>
      <c r="Q153" s="97">
        <f t="shared" si="617"/>
        <v>0</v>
      </c>
      <c r="R153" s="97">
        <f t="shared" si="617"/>
        <v>0</v>
      </c>
      <c r="S153" s="97">
        <f t="shared" si="617"/>
        <v>0</v>
      </c>
      <c r="T153" s="97">
        <f t="shared" si="617"/>
        <v>0</v>
      </c>
      <c r="U153" s="97">
        <f t="shared" si="617"/>
        <v>0</v>
      </c>
      <c r="V153" s="97">
        <f t="shared" si="617"/>
        <v>0</v>
      </c>
      <c r="W153" s="97">
        <f t="shared" si="617"/>
        <v>0</v>
      </c>
      <c r="X153" s="97">
        <f t="shared" si="617"/>
        <v>0</v>
      </c>
      <c r="Y153" s="97">
        <f t="shared" si="617"/>
        <v>0</v>
      </c>
      <c r="Z153" s="97">
        <f t="shared" si="617"/>
        <v>0</v>
      </c>
      <c r="AA153" s="97">
        <f t="shared" si="617"/>
        <v>0</v>
      </c>
      <c r="AB153" s="97">
        <f t="shared" si="617"/>
        <v>0</v>
      </c>
      <c r="AC153" s="97">
        <f t="shared" si="617"/>
        <v>0</v>
      </c>
      <c r="AD153" s="97">
        <f t="shared" si="617"/>
        <v>0</v>
      </c>
      <c r="AE153" s="97">
        <f t="shared" si="617"/>
        <v>0</v>
      </c>
      <c r="AF153" s="97">
        <f t="shared" si="617"/>
        <v>0</v>
      </c>
    </row>
    <row r="154" spans="1:32" ht="15" customHeight="1">
      <c r="B154" s="20" t="s">
        <v>93</v>
      </c>
      <c r="C154" s="12">
        <v>1</v>
      </c>
      <c r="D154" s="23">
        <f t="shared" ref="D154:AF154" si="618">IF(D153&gt;0,C154*(1-C152),0)</f>
        <v>0.99842949999999997</v>
      </c>
      <c r="E154" s="23">
        <f t="shared" si="618"/>
        <v>0.99674015728599996</v>
      </c>
      <c r="F154" s="23">
        <f t="shared" si="618"/>
        <v>0.99491014235722297</v>
      </c>
      <c r="G154" s="23">
        <f t="shared" si="618"/>
        <v>0.99290440351023079</v>
      </c>
      <c r="H154" s="23">
        <f t="shared" si="618"/>
        <v>0.99067483667214851</v>
      </c>
      <c r="I154" s="23">
        <f t="shared" si="618"/>
        <v>0.98819616823079481</v>
      </c>
      <c r="J154" s="23">
        <f t="shared" si="618"/>
        <v>0.98543910092143094</v>
      </c>
      <c r="K154" s="23">
        <f t="shared" si="618"/>
        <v>0</v>
      </c>
      <c r="L154" s="23">
        <f t="shared" si="618"/>
        <v>0</v>
      </c>
      <c r="M154" s="23">
        <f t="shared" si="618"/>
        <v>0</v>
      </c>
      <c r="N154" s="23">
        <f t="shared" si="618"/>
        <v>0</v>
      </c>
      <c r="O154" s="23">
        <f t="shared" si="618"/>
        <v>0</v>
      </c>
      <c r="P154" s="23">
        <f t="shared" si="618"/>
        <v>0</v>
      </c>
      <c r="Q154" s="23">
        <f t="shared" si="618"/>
        <v>0</v>
      </c>
      <c r="R154" s="23">
        <f t="shared" si="618"/>
        <v>0</v>
      </c>
      <c r="S154" s="23">
        <f t="shared" si="618"/>
        <v>0</v>
      </c>
      <c r="T154" s="23">
        <f t="shared" si="618"/>
        <v>0</v>
      </c>
      <c r="U154" s="23">
        <f t="shared" si="618"/>
        <v>0</v>
      </c>
      <c r="V154" s="23">
        <f t="shared" si="618"/>
        <v>0</v>
      </c>
      <c r="W154" s="23">
        <f t="shared" si="618"/>
        <v>0</v>
      </c>
      <c r="X154" s="23">
        <f t="shared" si="618"/>
        <v>0</v>
      </c>
      <c r="Y154" s="23">
        <f t="shared" si="618"/>
        <v>0</v>
      </c>
      <c r="Z154" s="23">
        <f t="shared" si="618"/>
        <v>0</v>
      </c>
      <c r="AA154" s="23">
        <f t="shared" si="618"/>
        <v>0</v>
      </c>
      <c r="AB154" s="23">
        <f t="shared" si="618"/>
        <v>0</v>
      </c>
      <c r="AC154" s="23">
        <f t="shared" si="618"/>
        <v>0</v>
      </c>
      <c r="AD154" s="23">
        <f t="shared" si="618"/>
        <v>0</v>
      </c>
      <c r="AE154" s="23">
        <f t="shared" si="618"/>
        <v>0</v>
      </c>
      <c r="AF154" s="23">
        <f t="shared" si="618"/>
        <v>0</v>
      </c>
    </row>
    <row r="155" spans="1:32" ht="15" customHeight="1">
      <c r="B155" s="20" t="s">
        <v>160</v>
      </c>
      <c r="C155" s="98">
        <f t="shared" ref="C155:AF155" si="619">C154*C153</f>
        <v>170000</v>
      </c>
      <c r="D155" s="98">
        <f t="shared" si="619"/>
        <v>169733.01499999998</v>
      </c>
      <c r="E155" s="98">
        <f t="shared" si="619"/>
        <v>199348.03145720001</v>
      </c>
      <c r="F155" s="98">
        <f t="shared" si="619"/>
        <v>198982.02847144459</v>
      </c>
      <c r="G155" s="98">
        <f t="shared" si="619"/>
        <v>198580.88070204615</v>
      </c>
      <c r="H155" s="98">
        <f t="shared" si="619"/>
        <v>198134.9673344297</v>
      </c>
      <c r="I155" s="98">
        <f t="shared" si="619"/>
        <v>197639.23364615897</v>
      </c>
      <c r="J155" s="98">
        <f t="shared" si="619"/>
        <v>197087.82018428619</v>
      </c>
      <c r="K155" s="98">
        <f t="shared" si="619"/>
        <v>0</v>
      </c>
      <c r="L155" s="98">
        <f t="shared" si="619"/>
        <v>0</v>
      </c>
      <c r="M155" s="98">
        <f t="shared" si="619"/>
        <v>0</v>
      </c>
      <c r="N155" s="98">
        <f t="shared" si="619"/>
        <v>0</v>
      </c>
      <c r="O155" s="98">
        <f t="shared" si="619"/>
        <v>0</v>
      </c>
      <c r="P155" s="98">
        <f t="shared" si="619"/>
        <v>0</v>
      </c>
      <c r="Q155" s="98">
        <f t="shared" si="619"/>
        <v>0</v>
      </c>
      <c r="R155" s="98">
        <f t="shared" si="619"/>
        <v>0</v>
      </c>
      <c r="S155" s="98">
        <f t="shared" si="619"/>
        <v>0</v>
      </c>
      <c r="T155" s="98">
        <f t="shared" si="619"/>
        <v>0</v>
      </c>
      <c r="U155" s="98">
        <f t="shared" si="619"/>
        <v>0</v>
      </c>
      <c r="V155" s="98">
        <f t="shared" si="619"/>
        <v>0</v>
      </c>
      <c r="W155" s="98">
        <f t="shared" si="619"/>
        <v>0</v>
      </c>
      <c r="X155" s="98">
        <f t="shared" si="619"/>
        <v>0</v>
      </c>
      <c r="Y155" s="98">
        <f t="shared" si="619"/>
        <v>0</v>
      </c>
      <c r="Z155" s="98">
        <f t="shared" si="619"/>
        <v>0</v>
      </c>
      <c r="AA155" s="98">
        <f t="shared" si="619"/>
        <v>0</v>
      </c>
      <c r="AB155" s="98">
        <f t="shared" si="619"/>
        <v>0</v>
      </c>
      <c r="AC155" s="98">
        <f t="shared" si="619"/>
        <v>0</v>
      </c>
      <c r="AD155" s="98">
        <f t="shared" si="619"/>
        <v>0</v>
      </c>
      <c r="AE155" s="98">
        <f t="shared" si="619"/>
        <v>0</v>
      </c>
      <c r="AF155" s="98">
        <f t="shared" si="619"/>
        <v>0</v>
      </c>
    </row>
    <row r="156" spans="1:32" ht="15" customHeight="1">
      <c r="A156" s="89">
        <f>NPV(Assms!$C$40,ReplacePricing!C156:AF156)</f>
        <v>2451.9447420526194</v>
      </c>
      <c r="B156" s="2" t="s">
        <v>161</v>
      </c>
      <c r="C156" s="13">
        <f t="shared" ref="C156:AF156" si="620">C152*C155</f>
        <v>266.98500000000007</v>
      </c>
      <c r="D156" s="13">
        <f t="shared" si="620"/>
        <v>287.18826137999997</v>
      </c>
      <c r="E156" s="13">
        <f t="shared" si="620"/>
        <v>366.00298575541927</v>
      </c>
      <c r="F156" s="13">
        <f t="shared" si="620"/>
        <v>401.14776939843239</v>
      </c>
      <c r="G156" s="13">
        <f t="shared" si="620"/>
        <v>445.91336761644465</v>
      </c>
      <c r="H156" s="13">
        <f t="shared" si="620"/>
        <v>495.73368827074307</v>
      </c>
      <c r="I156" s="13">
        <f t="shared" si="620"/>
        <v>551.4134618727835</v>
      </c>
      <c r="J156" s="13">
        <f t="shared" si="620"/>
        <v>610.18389129055004</v>
      </c>
      <c r="K156" s="13">
        <f t="shared" si="620"/>
        <v>0</v>
      </c>
      <c r="L156" s="13">
        <f t="shared" si="620"/>
        <v>0</v>
      </c>
      <c r="M156" s="13">
        <f t="shared" si="620"/>
        <v>0</v>
      </c>
      <c r="N156" s="13">
        <f t="shared" si="620"/>
        <v>0</v>
      </c>
      <c r="O156" s="13">
        <f t="shared" si="620"/>
        <v>0</v>
      </c>
      <c r="P156" s="13">
        <f t="shared" si="620"/>
        <v>0</v>
      </c>
      <c r="Q156" s="13">
        <f t="shared" si="620"/>
        <v>0</v>
      </c>
      <c r="R156" s="13">
        <f t="shared" si="620"/>
        <v>0</v>
      </c>
      <c r="S156" s="13">
        <f t="shared" si="620"/>
        <v>0</v>
      </c>
      <c r="T156" s="13">
        <f t="shared" si="620"/>
        <v>0</v>
      </c>
      <c r="U156" s="13">
        <f t="shared" si="620"/>
        <v>0</v>
      </c>
      <c r="V156" s="13">
        <f t="shared" si="620"/>
        <v>0</v>
      </c>
      <c r="W156" s="13">
        <f t="shared" si="620"/>
        <v>0</v>
      </c>
      <c r="X156" s="13">
        <f t="shared" si="620"/>
        <v>0</v>
      </c>
      <c r="Y156" s="13">
        <f t="shared" si="620"/>
        <v>0</v>
      </c>
      <c r="Z156" s="13">
        <f t="shared" si="620"/>
        <v>0</v>
      </c>
      <c r="AA156" s="13">
        <f t="shared" si="620"/>
        <v>0</v>
      </c>
      <c r="AB156" s="13">
        <f t="shared" si="620"/>
        <v>0</v>
      </c>
      <c r="AC156" s="13">
        <f t="shared" si="620"/>
        <v>0</v>
      </c>
      <c r="AD156" s="13">
        <f t="shared" si="620"/>
        <v>0</v>
      </c>
      <c r="AE156" s="13">
        <f t="shared" si="620"/>
        <v>0</v>
      </c>
      <c r="AF156" s="13">
        <f t="shared" si="620"/>
        <v>0</v>
      </c>
    </row>
    <row r="157" spans="1:32" ht="15" customHeight="1">
      <c r="B157" s="102"/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  <c r="Y157" s="102"/>
      <c r="Z157" s="102"/>
      <c r="AA157" s="102"/>
      <c r="AB157" s="102"/>
      <c r="AC157" s="102"/>
      <c r="AD157" s="102"/>
      <c r="AE157" s="102"/>
      <c r="AF157" s="102"/>
    </row>
    <row r="158" spans="1:32" ht="15" customHeight="1">
      <c r="B158" s="2" t="s">
        <v>1</v>
      </c>
      <c r="C158" s="2">
        <v>1</v>
      </c>
      <c r="D158" s="2">
        <f t="shared" ref="D158:D159" si="621">C158+1</f>
        <v>2</v>
      </c>
      <c r="E158" s="2">
        <f t="shared" ref="E158:E159" si="622">D158+1</f>
        <v>3</v>
      </c>
      <c r="F158" s="2">
        <f t="shared" ref="F158:F159" si="623">E158+1</f>
        <v>4</v>
      </c>
      <c r="G158" s="2">
        <f t="shared" ref="G158:G159" si="624">F158+1</f>
        <v>5</v>
      </c>
      <c r="H158" s="2">
        <f t="shared" ref="H158:H159" si="625">G158+1</f>
        <v>6</v>
      </c>
      <c r="I158" s="2">
        <f t="shared" ref="I158:I159" si="626">H158+1</f>
        <v>7</v>
      </c>
      <c r="J158" s="2">
        <f t="shared" ref="J158:J159" si="627">I158+1</f>
        <v>8</v>
      </c>
      <c r="K158" s="2">
        <f t="shared" ref="K158:K159" si="628">J158+1</f>
        <v>9</v>
      </c>
      <c r="L158" s="2">
        <f t="shared" ref="L158:L159" si="629">K158+1</f>
        <v>10</v>
      </c>
      <c r="M158" s="2">
        <f t="shared" ref="M158:M159" si="630">L158+1</f>
        <v>11</v>
      </c>
      <c r="N158" s="2">
        <f t="shared" ref="N158:N159" si="631">M158+1</f>
        <v>12</v>
      </c>
      <c r="O158" s="2">
        <f t="shared" ref="O158:O159" si="632">N158+1</f>
        <v>13</v>
      </c>
      <c r="P158" s="2">
        <f t="shared" ref="P158:P159" si="633">O158+1</f>
        <v>14</v>
      </c>
      <c r="Q158" s="2">
        <f t="shared" ref="Q158:Q159" si="634">P158+1</f>
        <v>15</v>
      </c>
      <c r="R158" s="2">
        <f t="shared" ref="R158:R159" si="635">Q158+1</f>
        <v>16</v>
      </c>
      <c r="S158" s="2">
        <f t="shared" ref="S158:S159" si="636">R158+1</f>
        <v>17</v>
      </c>
      <c r="T158" s="2">
        <f t="shared" ref="T158:T159" si="637">S158+1</f>
        <v>18</v>
      </c>
      <c r="U158" s="2">
        <f t="shared" ref="U158:U159" si="638">T158+1</f>
        <v>19</v>
      </c>
      <c r="V158" s="2">
        <f t="shared" ref="V158:V159" si="639">U158+1</f>
        <v>20</v>
      </c>
      <c r="W158" s="2">
        <f t="shared" ref="W158:W159" si="640">V158+1</f>
        <v>21</v>
      </c>
      <c r="X158" s="2">
        <f t="shared" ref="X158:X159" si="641">W158+1</f>
        <v>22</v>
      </c>
      <c r="Y158" s="2">
        <f t="shared" ref="Y158:Y159" si="642">X158+1</f>
        <v>23</v>
      </c>
      <c r="Z158" s="2">
        <f t="shared" ref="Z158:Z159" si="643">Y158+1</f>
        <v>24</v>
      </c>
      <c r="AA158" s="2">
        <f t="shared" ref="AA158:AA159" si="644">Z158+1</f>
        <v>25</v>
      </c>
      <c r="AB158" s="2">
        <f t="shared" ref="AB158:AB159" si="645">AA158+1</f>
        <v>26</v>
      </c>
      <c r="AC158" s="2">
        <f t="shared" ref="AC158:AC159" si="646">AB158+1</f>
        <v>27</v>
      </c>
      <c r="AD158" s="2">
        <f t="shared" ref="AD158:AD159" si="647">AC158+1</f>
        <v>28</v>
      </c>
      <c r="AE158" s="2">
        <f t="shared" ref="AE158:AE159" si="648">AD158+1</f>
        <v>29</v>
      </c>
      <c r="AF158" s="2">
        <f t="shared" ref="AF158:AF159" si="649">AE158+1</f>
        <v>30</v>
      </c>
    </row>
    <row r="159" spans="1:32" ht="15" customHeight="1">
      <c r="B159" s="2" t="s">
        <v>48</v>
      </c>
      <c r="C159" s="10">
        <f>D151</f>
        <v>59</v>
      </c>
      <c r="D159" s="2">
        <f t="shared" si="621"/>
        <v>60</v>
      </c>
      <c r="E159" s="2">
        <f t="shared" si="622"/>
        <v>61</v>
      </c>
      <c r="F159" s="2">
        <f t="shared" si="623"/>
        <v>62</v>
      </c>
      <c r="G159" s="2">
        <f t="shared" si="624"/>
        <v>63</v>
      </c>
      <c r="H159" s="2">
        <f t="shared" si="625"/>
        <v>64</v>
      </c>
      <c r="I159" s="2">
        <f t="shared" si="626"/>
        <v>65</v>
      </c>
      <c r="J159" s="2">
        <f t="shared" si="627"/>
        <v>66</v>
      </c>
      <c r="K159" s="2">
        <f t="shared" si="628"/>
        <v>67</v>
      </c>
      <c r="L159" s="2">
        <f t="shared" si="629"/>
        <v>68</v>
      </c>
      <c r="M159" s="2">
        <f t="shared" si="630"/>
        <v>69</v>
      </c>
      <c r="N159" s="2">
        <f t="shared" si="631"/>
        <v>70</v>
      </c>
      <c r="O159" s="2">
        <f t="shared" si="632"/>
        <v>71</v>
      </c>
      <c r="P159" s="2">
        <f t="shared" si="633"/>
        <v>72</v>
      </c>
      <c r="Q159" s="2">
        <f t="shared" si="634"/>
        <v>73</v>
      </c>
      <c r="R159" s="2">
        <f t="shared" si="635"/>
        <v>74</v>
      </c>
      <c r="S159" s="2">
        <f t="shared" si="636"/>
        <v>75</v>
      </c>
      <c r="T159" s="2">
        <f t="shared" si="637"/>
        <v>76</v>
      </c>
      <c r="U159" s="2">
        <f t="shared" si="638"/>
        <v>77</v>
      </c>
      <c r="V159" s="2">
        <f t="shared" si="639"/>
        <v>78</v>
      </c>
      <c r="W159" s="2">
        <f t="shared" si="640"/>
        <v>79</v>
      </c>
      <c r="X159" s="2">
        <f t="shared" si="641"/>
        <v>80</v>
      </c>
      <c r="Y159" s="2">
        <f t="shared" si="642"/>
        <v>81</v>
      </c>
      <c r="Z159" s="2">
        <f t="shared" si="643"/>
        <v>82</v>
      </c>
      <c r="AA159" s="2">
        <f t="shared" si="644"/>
        <v>83</v>
      </c>
      <c r="AB159" s="2">
        <f t="shared" si="645"/>
        <v>84</v>
      </c>
      <c r="AC159" s="2">
        <f t="shared" si="646"/>
        <v>85</v>
      </c>
      <c r="AD159" s="2">
        <f t="shared" si="647"/>
        <v>86</v>
      </c>
      <c r="AE159" s="2">
        <f t="shared" si="648"/>
        <v>87</v>
      </c>
      <c r="AF159" s="2">
        <f t="shared" si="649"/>
        <v>88</v>
      </c>
    </row>
    <row r="160" spans="1:32" ht="15" customHeight="1">
      <c r="B160" s="2" t="s">
        <v>37</v>
      </c>
      <c r="C160" s="34">
        <f>BasePricing!Z$36</f>
        <v>1.6919999999999999E-3</v>
      </c>
      <c r="D160" s="34">
        <f>BasePricing!AA$36</f>
        <v>1.8360000000000002E-3</v>
      </c>
      <c r="E160" s="34">
        <f>BasePricing!AB$36</f>
        <v>2.0160000000000004E-3</v>
      </c>
      <c r="F160" s="34">
        <f>BasePricing!AC$36</f>
        <v>2.2455000000000001E-3</v>
      </c>
      <c r="G160" s="34">
        <f>BasePricing!AD$36</f>
        <v>2.5019999999999999E-3</v>
      </c>
      <c r="H160" s="34">
        <f>BasePricing!AE$36</f>
        <v>2.7899999999999999E-3</v>
      </c>
      <c r="I160" s="34">
        <f>BasePricing!AF$36</f>
        <v>3.0960000000000002E-3</v>
      </c>
      <c r="J160" s="34">
        <f>BasePricing!AG$36</f>
        <v>3.4290000000000002E-3</v>
      </c>
      <c r="K160" s="34">
        <f>BasePricing!AH$36</f>
        <v>3.7890000000000003E-3</v>
      </c>
      <c r="L160" s="34">
        <f>BasePricing!AI$36</f>
        <v>4.1850000000000004E-3</v>
      </c>
      <c r="M160" s="34">
        <f>BasePricing!AJ$36</f>
        <v>4.6350000000000011E-3</v>
      </c>
      <c r="N160" s="34">
        <f>BasePricing!AK$36</f>
        <v>5.1615000000000003E-3</v>
      </c>
      <c r="O160" s="34">
        <f>BasePricing!AL$36</f>
        <v>5.7869999999999996E-3</v>
      </c>
      <c r="P160" s="34">
        <f>BasePricing!AM$36</f>
        <v>6.5339999999999999E-3</v>
      </c>
      <c r="Q160" s="34">
        <f>BasePricing!AN$36</f>
        <v>7.4070000000000013E-3</v>
      </c>
      <c r="R160" s="34">
        <f>BasePricing!AO$36</f>
        <v>8.401500000000001E-3</v>
      </c>
      <c r="S160" s="34">
        <f>BasePricing!AP$36</f>
        <v>0</v>
      </c>
      <c r="T160" s="34">
        <f>BasePricing!AQ$36</f>
        <v>0</v>
      </c>
      <c r="U160" s="34">
        <f>BasePricing!AR$36</f>
        <v>0</v>
      </c>
      <c r="V160" s="34">
        <f>BasePricing!AS$36</f>
        <v>0</v>
      </c>
      <c r="W160" s="34">
        <f>BasePricing!AT$36</f>
        <v>0</v>
      </c>
      <c r="X160" s="34">
        <f>BasePricing!AU$36</f>
        <v>0</v>
      </c>
      <c r="Y160" s="34">
        <f>BasePricing!AV$36</f>
        <v>0</v>
      </c>
      <c r="Z160" s="34">
        <f>BasePricing!AW$36</f>
        <v>0</v>
      </c>
      <c r="AA160" s="34">
        <f>BasePricing!AX$36</f>
        <v>0</v>
      </c>
      <c r="AB160" s="34">
        <f>BasePricing!AY$36</f>
        <v>0</v>
      </c>
      <c r="AC160" s="34">
        <f>BasePricing!AZ$36</f>
        <v>0</v>
      </c>
      <c r="AD160" s="34">
        <f>BasePricing!BA$36</f>
        <v>0</v>
      </c>
      <c r="AE160" s="34">
        <f>BasePricing!BB$36</f>
        <v>0</v>
      </c>
      <c r="AF160" s="34">
        <f>BasePricing!BC$36</f>
        <v>0</v>
      </c>
    </row>
    <row r="161" spans="1:32" ht="15" customHeight="1">
      <c r="B161" s="14" t="s">
        <v>159</v>
      </c>
      <c r="C161" s="97">
        <f>D153</f>
        <v>170000</v>
      </c>
      <c r="D161" s="97">
        <f t="shared" ref="D161:AF161" si="650">E153</f>
        <v>200000</v>
      </c>
      <c r="E161" s="97">
        <f t="shared" si="650"/>
        <v>200000</v>
      </c>
      <c r="F161" s="97">
        <f t="shared" si="650"/>
        <v>200000</v>
      </c>
      <c r="G161" s="97">
        <f t="shared" si="650"/>
        <v>200000</v>
      </c>
      <c r="H161" s="97">
        <f t="shared" si="650"/>
        <v>200000</v>
      </c>
      <c r="I161" s="97">
        <f t="shared" si="650"/>
        <v>200000</v>
      </c>
      <c r="J161" s="97">
        <f t="shared" si="650"/>
        <v>0</v>
      </c>
      <c r="K161" s="97">
        <f t="shared" si="650"/>
        <v>0</v>
      </c>
      <c r="L161" s="97">
        <f t="shared" si="650"/>
        <v>0</v>
      </c>
      <c r="M161" s="97">
        <f t="shared" si="650"/>
        <v>0</v>
      </c>
      <c r="N161" s="97">
        <f t="shared" si="650"/>
        <v>0</v>
      </c>
      <c r="O161" s="97">
        <f t="shared" si="650"/>
        <v>0</v>
      </c>
      <c r="P161" s="97">
        <f t="shared" si="650"/>
        <v>0</v>
      </c>
      <c r="Q161" s="97">
        <f t="shared" si="650"/>
        <v>0</v>
      </c>
      <c r="R161" s="97">
        <f t="shared" si="650"/>
        <v>0</v>
      </c>
      <c r="S161" s="97">
        <f t="shared" si="650"/>
        <v>0</v>
      </c>
      <c r="T161" s="97">
        <f t="shared" si="650"/>
        <v>0</v>
      </c>
      <c r="U161" s="97">
        <f t="shared" si="650"/>
        <v>0</v>
      </c>
      <c r="V161" s="97">
        <f t="shared" si="650"/>
        <v>0</v>
      </c>
      <c r="W161" s="97">
        <f t="shared" si="650"/>
        <v>0</v>
      </c>
      <c r="X161" s="97">
        <f t="shared" si="650"/>
        <v>0</v>
      </c>
      <c r="Y161" s="97">
        <f t="shared" si="650"/>
        <v>0</v>
      </c>
      <c r="Z161" s="97">
        <f t="shared" si="650"/>
        <v>0</v>
      </c>
      <c r="AA161" s="97">
        <f t="shared" si="650"/>
        <v>0</v>
      </c>
      <c r="AB161" s="97">
        <f t="shared" si="650"/>
        <v>0</v>
      </c>
      <c r="AC161" s="97">
        <f t="shared" si="650"/>
        <v>0</v>
      </c>
      <c r="AD161" s="97">
        <f t="shared" si="650"/>
        <v>0</v>
      </c>
      <c r="AE161" s="97">
        <f t="shared" si="650"/>
        <v>0</v>
      </c>
      <c r="AF161" s="97">
        <f t="shared" si="650"/>
        <v>0</v>
      </c>
    </row>
    <row r="162" spans="1:32" ht="15" customHeight="1">
      <c r="B162" s="20" t="s">
        <v>93</v>
      </c>
      <c r="C162" s="12">
        <v>1</v>
      </c>
      <c r="D162" s="23">
        <f t="shared" ref="D162:AF162" si="651">IF(D161&gt;0,C162*(1-C160),0)</f>
        <v>0.99830799999999997</v>
      </c>
      <c r="E162" s="23">
        <f t="shared" si="651"/>
        <v>0.996475106512</v>
      </c>
      <c r="F162" s="23">
        <f t="shared" si="651"/>
        <v>0.99446621269727176</v>
      </c>
      <c r="G162" s="23">
        <f t="shared" si="651"/>
        <v>0.99223313881665998</v>
      </c>
      <c r="H162" s="23">
        <f t="shared" si="651"/>
        <v>0.98975057150334067</v>
      </c>
      <c r="I162" s="23">
        <f t="shared" si="651"/>
        <v>0.98698916740884635</v>
      </c>
      <c r="J162" s="23">
        <f t="shared" si="651"/>
        <v>0</v>
      </c>
      <c r="K162" s="23">
        <f t="shared" si="651"/>
        <v>0</v>
      </c>
      <c r="L162" s="23">
        <f t="shared" si="651"/>
        <v>0</v>
      </c>
      <c r="M162" s="23">
        <f t="shared" si="651"/>
        <v>0</v>
      </c>
      <c r="N162" s="23">
        <f t="shared" si="651"/>
        <v>0</v>
      </c>
      <c r="O162" s="23">
        <f t="shared" si="651"/>
        <v>0</v>
      </c>
      <c r="P162" s="23">
        <f t="shared" si="651"/>
        <v>0</v>
      </c>
      <c r="Q162" s="23">
        <f t="shared" si="651"/>
        <v>0</v>
      </c>
      <c r="R162" s="23">
        <f t="shared" si="651"/>
        <v>0</v>
      </c>
      <c r="S162" s="23">
        <f t="shared" si="651"/>
        <v>0</v>
      </c>
      <c r="T162" s="23">
        <f t="shared" si="651"/>
        <v>0</v>
      </c>
      <c r="U162" s="23">
        <f t="shared" si="651"/>
        <v>0</v>
      </c>
      <c r="V162" s="23">
        <f t="shared" si="651"/>
        <v>0</v>
      </c>
      <c r="W162" s="23">
        <f t="shared" si="651"/>
        <v>0</v>
      </c>
      <c r="X162" s="23">
        <f t="shared" si="651"/>
        <v>0</v>
      </c>
      <c r="Y162" s="23">
        <f t="shared" si="651"/>
        <v>0</v>
      </c>
      <c r="Z162" s="23">
        <f t="shared" si="651"/>
        <v>0</v>
      </c>
      <c r="AA162" s="23">
        <f t="shared" si="651"/>
        <v>0</v>
      </c>
      <c r="AB162" s="23">
        <f t="shared" si="651"/>
        <v>0</v>
      </c>
      <c r="AC162" s="23">
        <f t="shared" si="651"/>
        <v>0</v>
      </c>
      <c r="AD162" s="23">
        <f t="shared" si="651"/>
        <v>0</v>
      </c>
      <c r="AE162" s="23">
        <f t="shared" si="651"/>
        <v>0</v>
      </c>
      <c r="AF162" s="23">
        <f t="shared" si="651"/>
        <v>0</v>
      </c>
    </row>
    <row r="163" spans="1:32" ht="15" customHeight="1">
      <c r="B163" s="20" t="s">
        <v>160</v>
      </c>
      <c r="C163" s="98">
        <f t="shared" ref="C163:AF163" si="652">C162*C161</f>
        <v>170000</v>
      </c>
      <c r="D163" s="98">
        <f t="shared" si="652"/>
        <v>199661.6</v>
      </c>
      <c r="E163" s="98">
        <f t="shared" si="652"/>
        <v>199295.02130240001</v>
      </c>
      <c r="F163" s="98">
        <f t="shared" si="652"/>
        <v>198893.24253945434</v>
      </c>
      <c r="G163" s="98">
        <f t="shared" si="652"/>
        <v>198446.62776333198</v>
      </c>
      <c r="H163" s="98">
        <f t="shared" si="652"/>
        <v>197950.11430066812</v>
      </c>
      <c r="I163" s="98">
        <f t="shared" si="652"/>
        <v>197397.83348176928</v>
      </c>
      <c r="J163" s="98">
        <f t="shared" si="652"/>
        <v>0</v>
      </c>
      <c r="K163" s="98">
        <f t="shared" si="652"/>
        <v>0</v>
      </c>
      <c r="L163" s="98">
        <f t="shared" si="652"/>
        <v>0</v>
      </c>
      <c r="M163" s="98">
        <f t="shared" si="652"/>
        <v>0</v>
      </c>
      <c r="N163" s="98">
        <f t="shared" si="652"/>
        <v>0</v>
      </c>
      <c r="O163" s="98">
        <f t="shared" si="652"/>
        <v>0</v>
      </c>
      <c r="P163" s="98">
        <f t="shared" si="652"/>
        <v>0</v>
      </c>
      <c r="Q163" s="98">
        <f t="shared" si="652"/>
        <v>0</v>
      </c>
      <c r="R163" s="98">
        <f t="shared" si="652"/>
        <v>0</v>
      </c>
      <c r="S163" s="98">
        <f t="shared" si="652"/>
        <v>0</v>
      </c>
      <c r="T163" s="98">
        <f t="shared" si="652"/>
        <v>0</v>
      </c>
      <c r="U163" s="98">
        <f t="shared" si="652"/>
        <v>0</v>
      </c>
      <c r="V163" s="98">
        <f t="shared" si="652"/>
        <v>0</v>
      </c>
      <c r="W163" s="98">
        <f t="shared" si="652"/>
        <v>0</v>
      </c>
      <c r="X163" s="98">
        <f t="shared" si="652"/>
        <v>0</v>
      </c>
      <c r="Y163" s="98">
        <f t="shared" si="652"/>
        <v>0</v>
      </c>
      <c r="Z163" s="98">
        <f t="shared" si="652"/>
        <v>0</v>
      </c>
      <c r="AA163" s="98">
        <f t="shared" si="652"/>
        <v>0</v>
      </c>
      <c r="AB163" s="98">
        <f t="shared" si="652"/>
        <v>0</v>
      </c>
      <c r="AC163" s="98">
        <f t="shared" si="652"/>
        <v>0</v>
      </c>
      <c r="AD163" s="98">
        <f t="shared" si="652"/>
        <v>0</v>
      </c>
      <c r="AE163" s="98">
        <f t="shared" si="652"/>
        <v>0</v>
      </c>
      <c r="AF163" s="98">
        <f t="shared" si="652"/>
        <v>0</v>
      </c>
    </row>
    <row r="164" spans="1:32" ht="15" customHeight="1">
      <c r="A164" s="89">
        <f>NPV(Assms!$C$40,ReplacePricing!C164:AF164)</f>
        <v>2360.3027294328772</v>
      </c>
      <c r="B164" s="2" t="s">
        <v>161</v>
      </c>
      <c r="C164" s="13">
        <f t="shared" ref="C164:AF164" si="653">C160*C163</f>
        <v>287.64</v>
      </c>
      <c r="D164" s="13">
        <f t="shared" si="653"/>
        <v>366.57869760000005</v>
      </c>
      <c r="E164" s="13">
        <f t="shared" si="653"/>
        <v>401.7787629456385</v>
      </c>
      <c r="F164" s="13">
        <f t="shared" si="653"/>
        <v>446.61477612234472</v>
      </c>
      <c r="G164" s="13">
        <f t="shared" si="653"/>
        <v>496.51346266385661</v>
      </c>
      <c r="H164" s="13">
        <f t="shared" si="653"/>
        <v>552.28081889886403</v>
      </c>
      <c r="I164" s="13">
        <f t="shared" si="653"/>
        <v>611.14369245955777</v>
      </c>
      <c r="J164" s="13">
        <f t="shared" si="653"/>
        <v>0</v>
      </c>
      <c r="K164" s="13">
        <f t="shared" si="653"/>
        <v>0</v>
      </c>
      <c r="L164" s="13">
        <f t="shared" si="653"/>
        <v>0</v>
      </c>
      <c r="M164" s="13">
        <f t="shared" si="653"/>
        <v>0</v>
      </c>
      <c r="N164" s="13">
        <f t="shared" si="653"/>
        <v>0</v>
      </c>
      <c r="O164" s="13">
        <f t="shared" si="653"/>
        <v>0</v>
      </c>
      <c r="P164" s="13">
        <f t="shared" si="653"/>
        <v>0</v>
      </c>
      <c r="Q164" s="13">
        <f t="shared" si="653"/>
        <v>0</v>
      </c>
      <c r="R164" s="13">
        <f t="shared" si="653"/>
        <v>0</v>
      </c>
      <c r="S164" s="13">
        <f t="shared" si="653"/>
        <v>0</v>
      </c>
      <c r="T164" s="13">
        <f t="shared" si="653"/>
        <v>0</v>
      </c>
      <c r="U164" s="13">
        <f t="shared" si="653"/>
        <v>0</v>
      </c>
      <c r="V164" s="13">
        <f t="shared" si="653"/>
        <v>0</v>
      </c>
      <c r="W164" s="13">
        <f t="shared" si="653"/>
        <v>0</v>
      </c>
      <c r="X164" s="13">
        <f t="shared" si="653"/>
        <v>0</v>
      </c>
      <c r="Y164" s="13">
        <f t="shared" si="653"/>
        <v>0</v>
      </c>
      <c r="Z164" s="13">
        <f t="shared" si="653"/>
        <v>0</v>
      </c>
      <c r="AA164" s="13">
        <f t="shared" si="653"/>
        <v>0</v>
      </c>
      <c r="AB164" s="13">
        <f t="shared" si="653"/>
        <v>0</v>
      </c>
      <c r="AC164" s="13">
        <f t="shared" si="653"/>
        <v>0</v>
      </c>
      <c r="AD164" s="13">
        <f t="shared" si="653"/>
        <v>0</v>
      </c>
      <c r="AE164" s="13">
        <f t="shared" si="653"/>
        <v>0</v>
      </c>
      <c r="AF164" s="13">
        <f t="shared" si="653"/>
        <v>0</v>
      </c>
    </row>
    <row r="165" spans="1:32" ht="15" customHeight="1">
      <c r="B165" s="102"/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  <c r="O165" s="102"/>
      <c r="P165" s="102"/>
      <c r="Q165" s="102"/>
      <c r="R165" s="102"/>
      <c r="S165" s="102"/>
      <c r="T165" s="102"/>
      <c r="U165" s="102"/>
      <c r="V165" s="102"/>
      <c r="W165" s="102"/>
      <c r="X165" s="102"/>
      <c r="Y165" s="102"/>
      <c r="Z165" s="102"/>
      <c r="AA165" s="102"/>
      <c r="AB165" s="102"/>
      <c r="AC165" s="102"/>
      <c r="AD165" s="102"/>
      <c r="AE165" s="102"/>
      <c r="AF165" s="102"/>
    </row>
    <row r="166" spans="1:32" ht="15" customHeight="1">
      <c r="B166" s="2" t="s">
        <v>1</v>
      </c>
      <c r="C166" s="2">
        <v>1</v>
      </c>
      <c r="D166" s="2">
        <f t="shared" ref="D166:D167" si="654">C166+1</f>
        <v>2</v>
      </c>
      <c r="E166" s="2">
        <f t="shared" ref="E166:E167" si="655">D166+1</f>
        <v>3</v>
      </c>
      <c r="F166" s="2">
        <f t="shared" ref="F166:F167" si="656">E166+1</f>
        <v>4</v>
      </c>
      <c r="G166" s="2">
        <f t="shared" ref="G166:G167" si="657">F166+1</f>
        <v>5</v>
      </c>
      <c r="H166" s="2">
        <f t="shared" ref="H166:H167" si="658">G166+1</f>
        <v>6</v>
      </c>
      <c r="I166" s="2">
        <f t="shared" ref="I166:I167" si="659">H166+1</f>
        <v>7</v>
      </c>
      <c r="J166" s="2">
        <f t="shared" ref="J166:J167" si="660">I166+1</f>
        <v>8</v>
      </c>
      <c r="K166" s="2">
        <f t="shared" ref="K166:K167" si="661">J166+1</f>
        <v>9</v>
      </c>
      <c r="L166" s="2">
        <f t="shared" ref="L166:L167" si="662">K166+1</f>
        <v>10</v>
      </c>
      <c r="M166" s="2">
        <f t="shared" ref="M166:M167" si="663">L166+1</f>
        <v>11</v>
      </c>
      <c r="N166" s="2">
        <f t="shared" ref="N166:N167" si="664">M166+1</f>
        <v>12</v>
      </c>
      <c r="O166" s="2">
        <f t="shared" ref="O166:O167" si="665">N166+1</f>
        <v>13</v>
      </c>
      <c r="P166" s="2">
        <f t="shared" ref="P166:P167" si="666">O166+1</f>
        <v>14</v>
      </c>
      <c r="Q166" s="2">
        <f t="shared" ref="Q166:Q167" si="667">P166+1</f>
        <v>15</v>
      </c>
      <c r="R166" s="2">
        <f t="shared" ref="R166:R167" si="668">Q166+1</f>
        <v>16</v>
      </c>
      <c r="S166" s="2">
        <f t="shared" ref="S166:S167" si="669">R166+1</f>
        <v>17</v>
      </c>
      <c r="T166" s="2">
        <f t="shared" ref="T166:T167" si="670">S166+1</f>
        <v>18</v>
      </c>
      <c r="U166" s="2">
        <f t="shared" ref="U166:U167" si="671">T166+1</f>
        <v>19</v>
      </c>
      <c r="V166" s="2">
        <f t="shared" ref="V166:V167" si="672">U166+1</f>
        <v>20</v>
      </c>
      <c r="W166" s="2">
        <f t="shared" ref="W166:W167" si="673">V166+1</f>
        <v>21</v>
      </c>
      <c r="X166" s="2">
        <f t="shared" ref="X166:X167" si="674">W166+1</f>
        <v>22</v>
      </c>
      <c r="Y166" s="2">
        <f t="shared" ref="Y166:Y167" si="675">X166+1</f>
        <v>23</v>
      </c>
      <c r="Z166" s="2">
        <f t="shared" ref="Z166:Z167" si="676">Y166+1</f>
        <v>24</v>
      </c>
      <c r="AA166" s="2">
        <f t="shared" ref="AA166:AA167" si="677">Z166+1</f>
        <v>25</v>
      </c>
      <c r="AB166" s="2">
        <f t="shared" ref="AB166:AB167" si="678">AA166+1</f>
        <v>26</v>
      </c>
      <c r="AC166" s="2">
        <f t="shared" ref="AC166:AC167" si="679">AB166+1</f>
        <v>27</v>
      </c>
      <c r="AD166" s="2">
        <f t="shared" ref="AD166:AD167" si="680">AC166+1</f>
        <v>28</v>
      </c>
      <c r="AE166" s="2">
        <f t="shared" ref="AE166:AE167" si="681">AD166+1</f>
        <v>29</v>
      </c>
      <c r="AF166" s="2">
        <f t="shared" ref="AF166:AF167" si="682">AE166+1</f>
        <v>30</v>
      </c>
    </row>
    <row r="167" spans="1:32" ht="15" customHeight="1">
      <c r="B167" s="2" t="s">
        <v>48</v>
      </c>
      <c r="C167" s="10">
        <f>D159</f>
        <v>60</v>
      </c>
      <c r="D167" s="2">
        <f t="shared" si="654"/>
        <v>61</v>
      </c>
      <c r="E167" s="2">
        <f t="shared" si="655"/>
        <v>62</v>
      </c>
      <c r="F167" s="2">
        <f t="shared" si="656"/>
        <v>63</v>
      </c>
      <c r="G167" s="2">
        <f t="shared" si="657"/>
        <v>64</v>
      </c>
      <c r="H167" s="2">
        <f t="shared" si="658"/>
        <v>65</v>
      </c>
      <c r="I167" s="2">
        <f t="shared" si="659"/>
        <v>66</v>
      </c>
      <c r="J167" s="2">
        <f t="shared" si="660"/>
        <v>67</v>
      </c>
      <c r="K167" s="2">
        <f t="shared" si="661"/>
        <v>68</v>
      </c>
      <c r="L167" s="2">
        <f t="shared" si="662"/>
        <v>69</v>
      </c>
      <c r="M167" s="2">
        <f t="shared" si="663"/>
        <v>70</v>
      </c>
      <c r="N167" s="2">
        <f t="shared" si="664"/>
        <v>71</v>
      </c>
      <c r="O167" s="2">
        <f t="shared" si="665"/>
        <v>72</v>
      </c>
      <c r="P167" s="2">
        <f t="shared" si="666"/>
        <v>73</v>
      </c>
      <c r="Q167" s="2">
        <f t="shared" si="667"/>
        <v>74</v>
      </c>
      <c r="R167" s="2">
        <f t="shared" si="668"/>
        <v>75</v>
      </c>
      <c r="S167" s="2">
        <f t="shared" si="669"/>
        <v>76</v>
      </c>
      <c r="T167" s="2">
        <f t="shared" si="670"/>
        <v>77</v>
      </c>
      <c r="U167" s="2">
        <f t="shared" si="671"/>
        <v>78</v>
      </c>
      <c r="V167" s="2">
        <f t="shared" si="672"/>
        <v>79</v>
      </c>
      <c r="W167" s="2">
        <f t="shared" si="673"/>
        <v>80</v>
      </c>
      <c r="X167" s="2">
        <f t="shared" si="674"/>
        <v>81</v>
      </c>
      <c r="Y167" s="2">
        <f t="shared" si="675"/>
        <v>82</v>
      </c>
      <c r="Z167" s="2">
        <f t="shared" si="676"/>
        <v>83</v>
      </c>
      <c r="AA167" s="2">
        <f t="shared" si="677"/>
        <v>84</v>
      </c>
      <c r="AB167" s="2">
        <f t="shared" si="678"/>
        <v>85</v>
      </c>
      <c r="AC167" s="2">
        <f t="shared" si="679"/>
        <v>86</v>
      </c>
      <c r="AD167" s="2">
        <f t="shared" si="680"/>
        <v>87</v>
      </c>
      <c r="AE167" s="2">
        <f t="shared" si="681"/>
        <v>88</v>
      </c>
      <c r="AF167" s="2">
        <f t="shared" si="682"/>
        <v>89</v>
      </c>
    </row>
    <row r="168" spans="1:32" ht="15" customHeight="1">
      <c r="B168" s="2" t="s">
        <v>37</v>
      </c>
      <c r="C168" s="34">
        <f>BasePricing!AA$36</f>
        <v>1.8360000000000002E-3</v>
      </c>
      <c r="D168" s="34">
        <f>BasePricing!AB$36</f>
        <v>2.0160000000000004E-3</v>
      </c>
      <c r="E168" s="34">
        <f>BasePricing!AC$36</f>
        <v>2.2455000000000001E-3</v>
      </c>
      <c r="F168" s="34">
        <f>BasePricing!AD$36</f>
        <v>2.5019999999999999E-3</v>
      </c>
      <c r="G168" s="34">
        <f>BasePricing!AE$36</f>
        <v>2.7899999999999999E-3</v>
      </c>
      <c r="H168" s="34">
        <f>BasePricing!AF$36</f>
        <v>3.0960000000000002E-3</v>
      </c>
      <c r="I168" s="34">
        <f>BasePricing!AG$36</f>
        <v>3.4290000000000002E-3</v>
      </c>
      <c r="J168" s="34">
        <f>BasePricing!AH$36</f>
        <v>3.7890000000000003E-3</v>
      </c>
      <c r="K168" s="34">
        <f>BasePricing!AI$36</f>
        <v>4.1850000000000004E-3</v>
      </c>
      <c r="L168" s="34">
        <f>BasePricing!AJ$36</f>
        <v>4.6350000000000011E-3</v>
      </c>
      <c r="M168" s="34">
        <f>BasePricing!AK$36</f>
        <v>5.1615000000000003E-3</v>
      </c>
      <c r="N168" s="34">
        <f>BasePricing!AL$36</f>
        <v>5.7869999999999996E-3</v>
      </c>
      <c r="O168" s="34">
        <f>BasePricing!AM$36</f>
        <v>6.5339999999999999E-3</v>
      </c>
      <c r="P168" s="34">
        <f>BasePricing!AN$36</f>
        <v>7.4070000000000013E-3</v>
      </c>
      <c r="Q168" s="34">
        <f>BasePricing!AO$36</f>
        <v>8.401500000000001E-3</v>
      </c>
      <c r="R168" s="34">
        <f>BasePricing!AP$36</f>
        <v>0</v>
      </c>
      <c r="S168" s="34">
        <f>BasePricing!AQ$36</f>
        <v>0</v>
      </c>
      <c r="T168" s="34">
        <f>BasePricing!AR$36</f>
        <v>0</v>
      </c>
      <c r="U168" s="34">
        <f>BasePricing!AS$36</f>
        <v>0</v>
      </c>
      <c r="V168" s="34">
        <f>BasePricing!AT$36</f>
        <v>0</v>
      </c>
      <c r="W168" s="34">
        <f>BasePricing!AU$36</f>
        <v>0</v>
      </c>
      <c r="X168" s="34">
        <f>BasePricing!AV$36</f>
        <v>0</v>
      </c>
      <c r="Y168" s="34">
        <f>BasePricing!AW$36</f>
        <v>0</v>
      </c>
      <c r="Z168" s="34">
        <f>BasePricing!AX$36</f>
        <v>0</v>
      </c>
      <c r="AA168" s="34">
        <f>BasePricing!AY$36</f>
        <v>0</v>
      </c>
      <c r="AB168" s="34">
        <f>BasePricing!AZ$36</f>
        <v>0</v>
      </c>
      <c r="AC168" s="34">
        <f>BasePricing!BA$36</f>
        <v>0</v>
      </c>
      <c r="AD168" s="34">
        <f>BasePricing!BB$36</f>
        <v>0</v>
      </c>
      <c r="AE168" s="34">
        <f>BasePricing!BC$36</f>
        <v>0</v>
      </c>
      <c r="AF168" s="34">
        <f>BasePricing!BD$36</f>
        <v>0</v>
      </c>
    </row>
    <row r="169" spans="1:32" ht="15" customHeight="1">
      <c r="B169" s="14" t="s">
        <v>159</v>
      </c>
      <c r="C169" s="97">
        <f>D161</f>
        <v>200000</v>
      </c>
      <c r="D169" s="97">
        <f t="shared" ref="D169:AF169" si="683">E161</f>
        <v>200000</v>
      </c>
      <c r="E169" s="97">
        <f t="shared" si="683"/>
        <v>200000</v>
      </c>
      <c r="F169" s="97">
        <f t="shared" si="683"/>
        <v>200000</v>
      </c>
      <c r="G169" s="97">
        <f t="shared" si="683"/>
        <v>200000</v>
      </c>
      <c r="H169" s="97">
        <f t="shared" si="683"/>
        <v>200000</v>
      </c>
      <c r="I169" s="97">
        <f t="shared" si="683"/>
        <v>0</v>
      </c>
      <c r="J169" s="97">
        <f t="shared" si="683"/>
        <v>0</v>
      </c>
      <c r="K169" s="97">
        <f t="shared" si="683"/>
        <v>0</v>
      </c>
      <c r="L169" s="97">
        <f t="shared" si="683"/>
        <v>0</v>
      </c>
      <c r="M169" s="97">
        <f t="shared" si="683"/>
        <v>0</v>
      </c>
      <c r="N169" s="97">
        <f t="shared" si="683"/>
        <v>0</v>
      </c>
      <c r="O169" s="97">
        <f t="shared" si="683"/>
        <v>0</v>
      </c>
      <c r="P169" s="97">
        <f t="shared" si="683"/>
        <v>0</v>
      </c>
      <c r="Q169" s="97">
        <f t="shared" si="683"/>
        <v>0</v>
      </c>
      <c r="R169" s="97">
        <f t="shared" si="683"/>
        <v>0</v>
      </c>
      <c r="S169" s="97">
        <f t="shared" si="683"/>
        <v>0</v>
      </c>
      <c r="T169" s="97">
        <f t="shared" si="683"/>
        <v>0</v>
      </c>
      <c r="U169" s="97">
        <f t="shared" si="683"/>
        <v>0</v>
      </c>
      <c r="V169" s="97">
        <f t="shared" si="683"/>
        <v>0</v>
      </c>
      <c r="W169" s="97">
        <f t="shared" si="683"/>
        <v>0</v>
      </c>
      <c r="X169" s="97">
        <f t="shared" si="683"/>
        <v>0</v>
      </c>
      <c r="Y169" s="97">
        <f t="shared" si="683"/>
        <v>0</v>
      </c>
      <c r="Z169" s="97">
        <f t="shared" si="683"/>
        <v>0</v>
      </c>
      <c r="AA169" s="97">
        <f t="shared" si="683"/>
        <v>0</v>
      </c>
      <c r="AB169" s="97">
        <f t="shared" si="683"/>
        <v>0</v>
      </c>
      <c r="AC169" s="97">
        <f t="shared" si="683"/>
        <v>0</v>
      </c>
      <c r="AD169" s="97">
        <f t="shared" si="683"/>
        <v>0</v>
      </c>
      <c r="AE169" s="97">
        <f t="shared" si="683"/>
        <v>0</v>
      </c>
      <c r="AF169" s="97">
        <f t="shared" si="683"/>
        <v>0</v>
      </c>
    </row>
    <row r="170" spans="1:32" ht="15" customHeight="1">
      <c r="B170" s="20" t="s">
        <v>93</v>
      </c>
      <c r="C170" s="12">
        <v>1</v>
      </c>
      <c r="D170" s="23">
        <f t="shared" ref="D170:AF170" si="684">IF(D169&gt;0,C170*(1-C168),0)</f>
        <v>0.99816400000000005</v>
      </c>
      <c r="E170" s="23">
        <f t="shared" si="684"/>
        <v>0.99615170137600006</v>
      </c>
      <c r="F170" s="23">
        <f t="shared" si="684"/>
        <v>0.9939148427305603</v>
      </c>
      <c r="G170" s="23">
        <f t="shared" si="684"/>
        <v>0.99142806779404846</v>
      </c>
      <c r="H170" s="23">
        <f t="shared" si="684"/>
        <v>0.98866198348490308</v>
      </c>
      <c r="I170" s="23">
        <f t="shared" si="684"/>
        <v>0</v>
      </c>
      <c r="J170" s="23">
        <f t="shared" si="684"/>
        <v>0</v>
      </c>
      <c r="K170" s="23">
        <f t="shared" si="684"/>
        <v>0</v>
      </c>
      <c r="L170" s="23">
        <f t="shared" si="684"/>
        <v>0</v>
      </c>
      <c r="M170" s="23">
        <f t="shared" si="684"/>
        <v>0</v>
      </c>
      <c r="N170" s="23">
        <f t="shared" si="684"/>
        <v>0</v>
      </c>
      <c r="O170" s="23">
        <f t="shared" si="684"/>
        <v>0</v>
      </c>
      <c r="P170" s="23">
        <f t="shared" si="684"/>
        <v>0</v>
      </c>
      <c r="Q170" s="23">
        <f t="shared" si="684"/>
        <v>0</v>
      </c>
      <c r="R170" s="23">
        <f t="shared" si="684"/>
        <v>0</v>
      </c>
      <c r="S170" s="23">
        <f t="shared" si="684"/>
        <v>0</v>
      </c>
      <c r="T170" s="23">
        <f t="shared" si="684"/>
        <v>0</v>
      </c>
      <c r="U170" s="23">
        <f t="shared" si="684"/>
        <v>0</v>
      </c>
      <c r="V170" s="23">
        <f t="shared" si="684"/>
        <v>0</v>
      </c>
      <c r="W170" s="23">
        <f t="shared" si="684"/>
        <v>0</v>
      </c>
      <c r="X170" s="23">
        <f t="shared" si="684"/>
        <v>0</v>
      </c>
      <c r="Y170" s="23">
        <f t="shared" si="684"/>
        <v>0</v>
      </c>
      <c r="Z170" s="23">
        <f t="shared" si="684"/>
        <v>0</v>
      </c>
      <c r="AA170" s="23">
        <f t="shared" si="684"/>
        <v>0</v>
      </c>
      <c r="AB170" s="23">
        <f t="shared" si="684"/>
        <v>0</v>
      </c>
      <c r="AC170" s="23">
        <f t="shared" si="684"/>
        <v>0</v>
      </c>
      <c r="AD170" s="23">
        <f t="shared" si="684"/>
        <v>0</v>
      </c>
      <c r="AE170" s="23">
        <f t="shared" si="684"/>
        <v>0</v>
      </c>
      <c r="AF170" s="23">
        <f t="shared" si="684"/>
        <v>0</v>
      </c>
    </row>
    <row r="171" spans="1:32" ht="15" customHeight="1">
      <c r="B171" s="20" t="s">
        <v>160</v>
      </c>
      <c r="C171" s="98">
        <f t="shared" ref="C171:AF171" si="685">C170*C169</f>
        <v>200000</v>
      </c>
      <c r="D171" s="98">
        <f t="shared" si="685"/>
        <v>199632.80000000002</v>
      </c>
      <c r="E171" s="98">
        <f t="shared" si="685"/>
        <v>199230.34027520003</v>
      </c>
      <c r="F171" s="98">
        <f t="shared" si="685"/>
        <v>198782.96854611207</v>
      </c>
      <c r="G171" s="98">
        <f t="shared" si="685"/>
        <v>198285.61355880968</v>
      </c>
      <c r="H171" s="98">
        <f t="shared" si="685"/>
        <v>197732.39669698061</v>
      </c>
      <c r="I171" s="98">
        <f t="shared" si="685"/>
        <v>0</v>
      </c>
      <c r="J171" s="98">
        <f t="shared" si="685"/>
        <v>0</v>
      </c>
      <c r="K171" s="98">
        <f t="shared" si="685"/>
        <v>0</v>
      </c>
      <c r="L171" s="98">
        <f t="shared" si="685"/>
        <v>0</v>
      </c>
      <c r="M171" s="98">
        <f t="shared" si="685"/>
        <v>0</v>
      </c>
      <c r="N171" s="98">
        <f t="shared" si="685"/>
        <v>0</v>
      </c>
      <c r="O171" s="98">
        <f t="shared" si="685"/>
        <v>0</v>
      </c>
      <c r="P171" s="98">
        <f t="shared" si="685"/>
        <v>0</v>
      </c>
      <c r="Q171" s="98">
        <f t="shared" si="685"/>
        <v>0</v>
      </c>
      <c r="R171" s="98">
        <f t="shared" si="685"/>
        <v>0</v>
      </c>
      <c r="S171" s="98">
        <f t="shared" si="685"/>
        <v>0</v>
      </c>
      <c r="T171" s="98">
        <f t="shared" si="685"/>
        <v>0</v>
      </c>
      <c r="U171" s="98">
        <f t="shared" si="685"/>
        <v>0</v>
      </c>
      <c r="V171" s="98">
        <f t="shared" si="685"/>
        <v>0</v>
      </c>
      <c r="W171" s="98">
        <f t="shared" si="685"/>
        <v>0</v>
      </c>
      <c r="X171" s="98">
        <f t="shared" si="685"/>
        <v>0</v>
      </c>
      <c r="Y171" s="98">
        <f t="shared" si="685"/>
        <v>0</v>
      </c>
      <c r="Z171" s="98">
        <f t="shared" si="685"/>
        <v>0</v>
      </c>
      <c r="AA171" s="98">
        <f t="shared" si="685"/>
        <v>0</v>
      </c>
      <c r="AB171" s="98">
        <f t="shared" si="685"/>
        <v>0</v>
      </c>
      <c r="AC171" s="98">
        <f t="shared" si="685"/>
        <v>0</v>
      </c>
      <c r="AD171" s="98">
        <f t="shared" si="685"/>
        <v>0</v>
      </c>
      <c r="AE171" s="98">
        <f t="shared" si="685"/>
        <v>0</v>
      </c>
      <c r="AF171" s="98">
        <f t="shared" si="685"/>
        <v>0</v>
      </c>
    </row>
    <row r="172" spans="1:32" ht="15" customHeight="1">
      <c r="A172" s="89">
        <f>NPV(Assms!$C$40,ReplacePricing!C172:AF172)</f>
        <v>2241.6768377025714</v>
      </c>
      <c r="B172" s="2" t="s">
        <v>161</v>
      </c>
      <c r="C172" s="13">
        <f t="shared" ref="C172:AF172" si="686">C168*C171</f>
        <v>367.20000000000005</v>
      </c>
      <c r="D172" s="13">
        <f t="shared" si="686"/>
        <v>402.45972480000012</v>
      </c>
      <c r="E172" s="13">
        <f t="shared" si="686"/>
        <v>447.37172908796168</v>
      </c>
      <c r="F172" s="13">
        <f t="shared" si="686"/>
        <v>497.35498730237236</v>
      </c>
      <c r="G172" s="13">
        <f t="shared" si="686"/>
        <v>553.21686182907899</v>
      </c>
      <c r="H172" s="13">
        <f t="shared" si="686"/>
        <v>612.17950017385203</v>
      </c>
      <c r="I172" s="13">
        <f t="shared" si="686"/>
        <v>0</v>
      </c>
      <c r="J172" s="13">
        <f t="shared" si="686"/>
        <v>0</v>
      </c>
      <c r="K172" s="13">
        <f t="shared" si="686"/>
        <v>0</v>
      </c>
      <c r="L172" s="13">
        <f t="shared" si="686"/>
        <v>0</v>
      </c>
      <c r="M172" s="13">
        <f t="shared" si="686"/>
        <v>0</v>
      </c>
      <c r="N172" s="13">
        <f t="shared" si="686"/>
        <v>0</v>
      </c>
      <c r="O172" s="13">
        <f t="shared" si="686"/>
        <v>0</v>
      </c>
      <c r="P172" s="13">
        <f t="shared" si="686"/>
        <v>0</v>
      </c>
      <c r="Q172" s="13">
        <f t="shared" si="686"/>
        <v>0</v>
      </c>
      <c r="R172" s="13">
        <f t="shared" si="686"/>
        <v>0</v>
      </c>
      <c r="S172" s="13">
        <f t="shared" si="686"/>
        <v>0</v>
      </c>
      <c r="T172" s="13">
        <f t="shared" si="686"/>
        <v>0</v>
      </c>
      <c r="U172" s="13">
        <f t="shared" si="686"/>
        <v>0</v>
      </c>
      <c r="V172" s="13">
        <f t="shared" si="686"/>
        <v>0</v>
      </c>
      <c r="W172" s="13">
        <f t="shared" si="686"/>
        <v>0</v>
      </c>
      <c r="X172" s="13">
        <f t="shared" si="686"/>
        <v>0</v>
      </c>
      <c r="Y172" s="13">
        <f t="shared" si="686"/>
        <v>0</v>
      </c>
      <c r="Z172" s="13">
        <f t="shared" si="686"/>
        <v>0</v>
      </c>
      <c r="AA172" s="13">
        <f t="shared" si="686"/>
        <v>0</v>
      </c>
      <c r="AB172" s="13">
        <f t="shared" si="686"/>
        <v>0</v>
      </c>
      <c r="AC172" s="13">
        <f t="shared" si="686"/>
        <v>0</v>
      </c>
      <c r="AD172" s="13">
        <f t="shared" si="686"/>
        <v>0</v>
      </c>
      <c r="AE172" s="13">
        <f t="shared" si="686"/>
        <v>0</v>
      </c>
      <c r="AF172" s="13">
        <f t="shared" si="686"/>
        <v>0</v>
      </c>
    </row>
    <row r="173" spans="1:32" ht="15" customHeight="1">
      <c r="B173" s="102"/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102"/>
      <c r="V173" s="102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</row>
    <row r="174" spans="1:32" ht="15" customHeight="1">
      <c r="B174" s="2" t="s">
        <v>1</v>
      </c>
      <c r="C174" s="2">
        <v>1</v>
      </c>
      <c r="D174" s="2">
        <f t="shared" ref="D174:D175" si="687">C174+1</f>
        <v>2</v>
      </c>
      <c r="E174" s="2">
        <f t="shared" ref="E174:E175" si="688">D174+1</f>
        <v>3</v>
      </c>
      <c r="F174" s="2">
        <f t="shared" ref="F174:F175" si="689">E174+1</f>
        <v>4</v>
      </c>
      <c r="G174" s="2">
        <f t="shared" ref="G174:G175" si="690">F174+1</f>
        <v>5</v>
      </c>
      <c r="H174" s="2">
        <f t="shared" ref="H174:H175" si="691">G174+1</f>
        <v>6</v>
      </c>
      <c r="I174" s="2">
        <f t="shared" ref="I174:I175" si="692">H174+1</f>
        <v>7</v>
      </c>
      <c r="J174" s="2">
        <f t="shared" ref="J174:J175" si="693">I174+1</f>
        <v>8</v>
      </c>
      <c r="K174" s="2">
        <f t="shared" ref="K174:K175" si="694">J174+1</f>
        <v>9</v>
      </c>
      <c r="L174" s="2">
        <f t="shared" ref="L174:L175" si="695">K174+1</f>
        <v>10</v>
      </c>
      <c r="M174" s="2">
        <f t="shared" ref="M174:M175" si="696">L174+1</f>
        <v>11</v>
      </c>
      <c r="N174" s="2">
        <f t="shared" ref="N174:N175" si="697">M174+1</f>
        <v>12</v>
      </c>
      <c r="O174" s="2">
        <f t="shared" ref="O174:O175" si="698">N174+1</f>
        <v>13</v>
      </c>
      <c r="P174" s="2">
        <f t="shared" ref="P174:P175" si="699">O174+1</f>
        <v>14</v>
      </c>
      <c r="Q174" s="2">
        <f t="shared" ref="Q174:Q175" si="700">P174+1</f>
        <v>15</v>
      </c>
      <c r="R174" s="2">
        <f t="shared" ref="R174:R175" si="701">Q174+1</f>
        <v>16</v>
      </c>
      <c r="S174" s="2">
        <f t="shared" ref="S174:S175" si="702">R174+1</f>
        <v>17</v>
      </c>
      <c r="T174" s="2">
        <f t="shared" ref="T174:T175" si="703">S174+1</f>
        <v>18</v>
      </c>
      <c r="U174" s="2">
        <f t="shared" ref="U174:U175" si="704">T174+1</f>
        <v>19</v>
      </c>
      <c r="V174" s="2">
        <f t="shared" ref="V174:V175" si="705">U174+1</f>
        <v>20</v>
      </c>
      <c r="W174" s="2">
        <f t="shared" ref="W174:W175" si="706">V174+1</f>
        <v>21</v>
      </c>
      <c r="X174" s="2">
        <f t="shared" ref="X174:X175" si="707">W174+1</f>
        <v>22</v>
      </c>
      <c r="Y174" s="2">
        <f t="shared" ref="Y174:Y175" si="708">X174+1</f>
        <v>23</v>
      </c>
      <c r="Z174" s="2">
        <f t="shared" ref="Z174:Z175" si="709">Y174+1</f>
        <v>24</v>
      </c>
      <c r="AA174" s="2">
        <f t="shared" ref="AA174:AA175" si="710">Z174+1</f>
        <v>25</v>
      </c>
      <c r="AB174" s="2">
        <f t="shared" ref="AB174:AB175" si="711">AA174+1</f>
        <v>26</v>
      </c>
      <c r="AC174" s="2">
        <f t="shared" ref="AC174:AC175" si="712">AB174+1</f>
        <v>27</v>
      </c>
      <c r="AD174" s="2">
        <f t="shared" ref="AD174:AD175" si="713">AC174+1</f>
        <v>28</v>
      </c>
      <c r="AE174" s="2">
        <f t="shared" ref="AE174:AE175" si="714">AD174+1</f>
        <v>29</v>
      </c>
      <c r="AF174" s="2">
        <f t="shared" ref="AF174:AF175" si="715">AE174+1</f>
        <v>30</v>
      </c>
    </row>
    <row r="175" spans="1:32" ht="15" customHeight="1">
      <c r="B175" s="2" t="s">
        <v>48</v>
      </c>
      <c r="C175" s="10">
        <f>D167</f>
        <v>61</v>
      </c>
      <c r="D175" s="2">
        <f t="shared" si="687"/>
        <v>62</v>
      </c>
      <c r="E175" s="2">
        <f t="shared" si="688"/>
        <v>63</v>
      </c>
      <c r="F175" s="2">
        <f t="shared" si="689"/>
        <v>64</v>
      </c>
      <c r="G175" s="2">
        <f t="shared" si="690"/>
        <v>65</v>
      </c>
      <c r="H175" s="2">
        <f t="shared" si="691"/>
        <v>66</v>
      </c>
      <c r="I175" s="2">
        <f t="shared" si="692"/>
        <v>67</v>
      </c>
      <c r="J175" s="2">
        <f t="shared" si="693"/>
        <v>68</v>
      </c>
      <c r="K175" s="2">
        <f t="shared" si="694"/>
        <v>69</v>
      </c>
      <c r="L175" s="2">
        <f t="shared" si="695"/>
        <v>70</v>
      </c>
      <c r="M175" s="2">
        <f t="shared" si="696"/>
        <v>71</v>
      </c>
      <c r="N175" s="2">
        <f t="shared" si="697"/>
        <v>72</v>
      </c>
      <c r="O175" s="2">
        <f t="shared" si="698"/>
        <v>73</v>
      </c>
      <c r="P175" s="2">
        <f t="shared" si="699"/>
        <v>74</v>
      </c>
      <c r="Q175" s="2">
        <f t="shared" si="700"/>
        <v>75</v>
      </c>
      <c r="R175" s="2">
        <f t="shared" si="701"/>
        <v>76</v>
      </c>
      <c r="S175" s="2">
        <f t="shared" si="702"/>
        <v>77</v>
      </c>
      <c r="T175" s="2">
        <f t="shared" si="703"/>
        <v>78</v>
      </c>
      <c r="U175" s="2">
        <f t="shared" si="704"/>
        <v>79</v>
      </c>
      <c r="V175" s="2">
        <f t="shared" si="705"/>
        <v>80</v>
      </c>
      <c r="W175" s="2">
        <f t="shared" si="706"/>
        <v>81</v>
      </c>
      <c r="X175" s="2">
        <f t="shared" si="707"/>
        <v>82</v>
      </c>
      <c r="Y175" s="2">
        <f t="shared" si="708"/>
        <v>83</v>
      </c>
      <c r="Z175" s="2">
        <f t="shared" si="709"/>
        <v>84</v>
      </c>
      <c r="AA175" s="2">
        <f t="shared" si="710"/>
        <v>85</v>
      </c>
      <c r="AB175" s="2">
        <f t="shared" si="711"/>
        <v>86</v>
      </c>
      <c r="AC175" s="2">
        <f t="shared" si="712"/>
        <v>87</v>
      </c>
      <c r="AD175" s="2">
        <f t="shared" si="713"/>
        <v>88</v>
      </c>
      <c r="AE175" s="2">
        <f t="shared" si="714"/>
        <v>89</v>
      </c>
      <c r="AF175" s="2">
        <f t="shared" si="715"/>
        <v>90</v>
      </c>
    </row>
    <row r="176" spans="1:32" ht="15" customHeight="1">
      <c r="B176" s="2" t="s">
        <v>37</v>
      </c>
      <c r="C176" s="34">
        <f>BasePricing!AB$36</f>
        <v>2.0160000000000004E-3</v>
      </c>
      <c r="D176" s="34">
        <f>BasePricing!AC$36</f>
        <v>2.2455000000000001E-3</v>
      </c>
      <c r="E176" s="34">
        <f>BasePricing!AD$36</f>
        <v>2.5019999999999999E-3</v>
      </c>
      <c r="F176" s="34">
        <f>BasePricing!AE$36</f>
        <v>2.7899999999999999E-3</v>
      </c>
      <c r="G176" s="34">
        <f>BasePricing!AF$36</f>
        <v>3.0960000000000002E-3</v>
      </c>
      <c r="H176" s="34">
        <f>BasePricing!AG$36</f>
        <v>3.4290000000000002E-3</v>
      </c>
      <c r="I176" s="34">
        <f>BasePricing!AH$36</f>
        <v>3.7890000000000003E-3</v>
      </c>
      <c r="J176" s="34">
        <f>BasePricing!AI$36</f>
        <v>4.1850000000000004E-3</v>
      </c>
      <c r="K176" s="34">
        <f>BasePricing!AJ$36</f>
        <v>4.6350000000000011E-3</v>
      </c>
      <c r="L176" s="34">
        <f>BasePricing!AK$36</f>
        <v>5.1615000000000003E-3</v>
      </c>
      <c r="M176" s="34">
        <f>BasePricing!AL$36</f>
        <v>5.7869999999999996E-3</v>
      </c>
      <c r="N176" s="34">
        <f>BasePricing!AM$36</f>
        <v>6.5339999999999999E-3</v>
      </c>
      <c r="O176" s="34">
        <f>BasePricing!AN$36</f>
        <v>7.4070000000000013E-3</v>
      </c>
      <c r="P176" s="34">
        <f>BasePricing!AO$36</f>
        <v>8.401500000000001E-3</v>
      </c>
      <c r="Q176" s="34">
        <f>BasePricing!AP$36</f>
        <v>0</v>
      </c>
      <c r="R176" s="34">
        <f>BasePricing!AQ$36</f>
        <v>0</v>
      </c>
      <c r="S176" s="34">
        <f>BasePricing!AR$36</f>
        <v>0</v>
      </c>
      <c r="T176" s="34">
        <f>BasePricing!AS$36</f>
        <v>0</v>
      </c>
      <c r="U176" s="34">
        <f>BasePricing!AT$36</f>
        <v>0</v>
      </c>
      <c r="V176" s="34">
        <f>BasePricing!AU$36</f>
        <v>0</v>
      </c>
      <c r="W176" s="34">
        <f>BasePricing!AV$36</f>
        <v>0</v>
      </c>
      <c r="X176" s="34">
        <f>BasePricing!AW$36</f>
        <v>0</v>
      </c>
      <c r="Y176" s="34">
        <f>BasePricing!AX$36</f>
        <v>0</v>
      </c>
      <c r="Z176" s="34">
        <f>BasePricing!AY$36</f>
        <v>0</v>
      </c>
      <c r="AA176" s="34">
        <f>BasePricing!AZ$36</f>
        <v>0</v>
      </c>
      <c r="AB176" s="34">
        <f>BasePricing!BA$36</f>
        <v>0</v>
      </c>
      <c r="AC176" s="34">
        <f>BasePricing!BB$36</f>
        <v>0</v>
      </c>
      <c r="AD176" s="34">
        <f>BasePricing!BC$36</f>
        <v>0</v>
      </c>
      <c r="AE176" s="34">
        <f>BasePricing!BD$36</f>
        <v>0</v>
      </c>
      <c r="AF176" s="34">
        <f>BasePricing!BE$36</f>
        <v>0</v>
      </c>
    </row>
    <row r="177" spans="1:32" ht="15" customHeight="1">
      <c r="B177" s="14" t="s">
        <v>159</v>
      </c>
      <c r="C177" s="97">
        <f>D169</f>
        <v>200000</v>
      </c>
      <c r="D177" s="97">
        <f t="shared" ref="D177:AF177" si="716">E169</f>
        <v>200000</v>
      </c>
      <c r="E177" s="97">
        <f t="shared" si="716"/>
        <v>200000</v>
      </c>
      <c r="F177" s="97">
        <f t="shared" si="716"/>
        <v>200000</v>
      </c>
      <c r="G177" s="97">
        <f t="shared" si="716"/>
        <v>200000</v>
      </c>
      <c r="H177" s="97">
        <f t="shared" si="716"/>
        <v>0</v>
      </c>
      <c r="I177" s="97">
        <f t="shared" si="716"/>
        <v>0</v>
      </c>
      <c r="J177" s="97">
        <f t="shared" si="716"/>
        <v>0</v>
      </c>
      <c r="K177" s="97">
        <f t="shared" si="716"/>
        <v>0</v>
      </c>
      <c r="L177" s="97">
        <f t="shared" si="716"/>
        <v>0</v>
      </c>
      <c r="M177" s="97">
        <f t="shared" si="716"/>
        <v>0</v>
      </c>
      <c r="N177" s="97">
        <f t="shared" si="716"/>
        <v>0</v>
      </c>
      <c r="O177" s="97">
        <f t="shared" si="716"/>
        <v>0</v>
      </c>
      <c r="P177" s="97">
        <f t="shared" si="716"/>
        <v>0</v>
      </c>
      <c r="Q177" s="97">
        <f t="shared" si="716"/>
        <v>0</v>
      </c>
      <c r="R177" s="97">
        <f t="shared" si="716"/>
        <v>0</v>
      </c>
      <c r="S177" s="97">
        <f t="shared" si="716"/>
        <v>0</v>
      </c>
      <c r="T177" s="97">
        <f t="shared" si="716"/>
        <v>0</v>
      </c>
      <c r="U177" s="97">
        <f t="shared" si="716"/>
        <v>0</v>
      </c>
      <c r="V177" s="97">
        <f t="shared" si="716"/>
        <v>0</v>
      </c>
      <c r="W177" s="97">
        <f t="shared" si="716"/>
        <v>0</v>
      </c>
      <c r="X177" s="97">
        <f t="shared" si="716"/>
        <v>0</v>
      </c>
      <c r="Y177" s="97">
        <f t="shared" si="716"/>
        <v>0</v>
      </c>
      <c r="Z177" s="97">
        <f t="shared" si="716"/>
        <v>0</v>
      </c>
      <c r="AA177" s="97">
        <f t="shared" si="716"/>
        <v>0</v>
      </c>
      <c r="AB177" s="97">
        <f t="shared" si="716"/>
        <v>0</v>
      </c>
      <c r="AC177" s="97">
        <f t="shared" si="716"/>
        <v>0</v>
      </c>
      <c r="AD177" s="97">
        <f t="shared" si="716"/>
        <v>0</v>
      </c>
      <c r="AE177" s="97">
        <f t="shared" si="716"/>
        <v>0</v>
      </c>
      <c r="AF177" s="97">
        <f t="shared" si="716"/>
        <v>0</v>
      </c>
    </row>
    <row r="178" spans="1:32" ht="15" customHeight="1">
      <c r="B178" s="20" t="s">
        <v>93</v>
      </c>
      <c r="C178" s="12">
        <v>1</v>
      </c>
      <c r="D178" s="23">
        <f t="shared" ref="D178:AF178" si="717">IF(D177&gt;0,C178*(1-C176),0)</f>
        <v>0.99798399999999998</v>
      </c>
      <c r="E178" s="23">
        <f t="shared" si="717"/>
        <v>0.99574302692799999</v>
      </c>
      <c r="F178" s="23">
        <f t="shared" si="717"/>
        <v>0.99325167787462609</v>
      </c>
      <c r="G178" s="23">
        <f t="shared" si="717"/>
        <v>0.99048050569335588</v>
      </c>
      <c r="H178" s="23">
        <f t="shared" si="717"/>
        <v>0</v>
      </c>
      <c r="I178" s="23">
        <f t="shared" si="717"/>
        <v>0</v>
      </c>
      <c r="J178" s="23">
        <f t="shared" si="717"/>
        <v>0</v>
      </c>
      <c r="K178" s="23">
        <f t="shared" si="717"/>
        <v>0</v>
      </c>
      <c r="L178" s="23">
        <f t="shared" si="717"/>
        <v>0</v>
      </c>
      <c r="M178" s="23">
        <f t="shared" si="717"/>
        <v>0</v>
      </c>
      <c r="N178" s="23">
        <f t="shared" si="717"/>
        <v>0</v>
      </c>
      <c r="O178" s="23">
        <f t="shared" si="717"/>
        <v>0</v>
      </c>
      <c r="P178" s="23">
        <f t="shared" si="717"/>
        <v>0</v>
      </c>
      <c r="Q178" s="23">
        <f t="shared" si="717"/>
        <v>0</v>
      </c>
      <c r="R178" s="23">
        <f t="shared" si="717"/>
        <v>0</v>
      </c>
      <c r="S178" s="23">
        <f t="shared" si="717"/>
        <v>0</v>
      </c>
      <c r="T178" s="23">
        <f t="shared" si="717"/>
        <v>0</v>
      </c>
      <c r="U178" s="23">
        <f t="shared" si="717"/>
        <v>0</v>
      </c>
      <c r="V178" s="23">
        <f t="shared" si="717"/>
        <v>0</v>
      </c>
      <c r="W178" s="23">
        <f t="shared" si="717"/>
        <v>0</v>
      </c>
      <c r="X178" s="23">
        <f t="shared" si="717"/>
        <v>0</v>
      </c>
      <c r="Y178" s="23">
        <f t="shared" si="717"/>
        <v>0</v>
      </c>
      <c r="Z178" s="23">
        <f t="shared" si="717"/>
        <v>0</v>
      </c>
      <c r="AA178" s="23">
        <f t="shared" si="717"/>
        <v>0</v>
      </c>
      <c r="AB178" s="23">
        <f t="shared" si="717"/>
        <v>0</v>
      </c>
      <c r="AC178" s="23">
        <f t="shared" si="717"/>
        <v>0</v>
      </c>
      <c r="AD178" s="23">
        <f t="shared" si="717"/>
        <v>0</v>
      </c>
      <c r="AE178" s="23">
        <f t="shared" si="717"/>
        <v>0</v>
      </c>
      <c r="AF178" s="23">
        <f t="shared" si="717"/>
        <v>0</v>
      </c>
    </row>
    <row r="179" spans="1:32" ht="15" customHeight="1">
      <c r="B179" s="20" t="s">
        <v>160</v>
      </c>
      <c r="C179" s="98">
        <f t="shared" ref="C179:AF179" si="718">C178*C177</f>
        <v>200000</v>
      </c>
      <c r="D179" s="98">
        <f t="shared" si="718"/>
        <v>199596.79999999999</v>
      </c>
      <c r="E179" s="98">
        <f t="shared" si="718"/>
        <v>199148.60538560001</v>
      </c>
      <c r="F179" s="98">
        <f t="shared" si="718"/>
        <v>198650.33557492521</v>
      </c>
      <c r="G179" s="98">
        <f t="shared" si="718"/>
        <v>198096.10113867119</v>
      </c>
      <c r="H179" s="98">
        <f t="shared" si="718"/>
        <v>0</v>
      </c>
      <c r="I179" s="98">
        <f t="shared" si="718"/>
        <v>0</v>
      </c>
      <c r="J179" s="98">
        <f t="shared" si="718"/>
        <v>0</v>
      </c>
      <c r="K179" s="98">
        <f t="shared" si="718"/>
        <v>0</v>
      </c>
      <c r="L179" s="98">
        <f t="shared" si="718"/>
        <v>0</v>
      </c>
      <c r="M179" s="98">
        <f t="shared" si="718"/>
        <v>0</v>
      </c>
      <c r="N179" s="98">
        <f t="shared" si="718"/>
        <v>0</v>
      </c>
      <c r="O179" s="98">
        <f t="shared" si="718"/>
        <v>0</v>
      </c>
      <c r="P179" s="98">
        <f t="shared" si="718"/>
        <v>0</v>
      </c>
      <c r="Q179" s="98">
        <f t="shared" si="718"/>
        <v>0</v>
      </c>
      <c r="R179" s="98">
        <f t="shared" si="718"/>
        <v>0</v>
      </c>
      <c r="S179" s="98">
        <f t="shared" si="718"/>
        <v>0</v>
      </c>
      <c r="T179" s="98">
        <f t="shared" si="718"/>
        <v>0</v>
      </c>
      <c r="U179" s="98">
        <f t="shared" si="718"/>
        <v>0</v>
      </c>
      <c r="V179" s="98">
        <f t="shared" si="718"/>
        <v>0</v>
      </c>
      <c r="W179" s="98">
        <f t="shared" si="718"/>
        <v>0</v>
      </c>
      <c r="X179" s="98">
        <f t="shared" si="718"/>
        <v>0</v>
      </c>
      <c r="Y179" s="98">
        <f t="shared" si="718"/>
        <v>0</v>
      </c>
      <c r="Z179" s="98">
        <f t="shared" si="718"/>
        <v>0</v>
      </c>
      <c r="AA179" s="98">
        <f t="shared" si="718"/>
        <v>0</v>
      </c>
      <c r="AB179" s="98">
        <f t="shared" si="718"/>
        <v>0</v>
      </c>
      <c r="AC179" s="98">
        <f t="shared" si="718"/>
        <v>0</v>
      </c>
      <c r="AD179" s="98">
        <f t="shared" si="718"/>
        <v>0</v>
      </c>
      <c r="AE179" s="98">
        <f t="shared" si="718"/>
        <v>0</v>
      </c>
      <c r="AF179" s="98">
        <f t="shared" si="718"/>
        <v>0</v>
      </c>
    </row>
    <row r="180" spans="1:32" ht="15" customHeight="1">
      <c r="A180" s="89">
        <f>NPV(Assms!$C$40,ReplacePricing!C180:AF180)</f>
        <v>2035.1307163369463</v>
      </c>
      <c r="B180" s="2" t="s">
        <v>161</v>
      </c>
      <c r="C180" s="13">
        <f t="shared" ref="C180:AF180" si="719">C176*C179</f>
        <v>403.2000000000001</v>
      </c>
      <c r="D180" s="13">
        <f t="shared" si="719"/>
        <v>448.19461439999998</v>
      </c>
      <c r="E180" s="13">
        <f t="shared" si="719"/>
        <v>498.26981067477118</v>
      </c>
      <c r="F180" s="13">
        <f t="shared" si="719"/>
        <v>554.23443625404127</v>
      </c>
      <c r="G180" s="13">
        <f t="shared" si="719"/>
        <v>613.30552912532607</v>
      </c>
      <c r="H180" s="13">
        <f t="shared" si="719"/>
        <v>0</v>
      </c>
      <c r="I180" s="13">
        <f t="shared" si="719"/>
        <v>0</v>
      </c>
      <c r="J180" s="13">
        <f t="shared" si="719"/>
        <v>0</v>
      </c>
      <c r="K180" s="13">
        <f t="shared" si="719"/>
        <v>0</v>
      </c>
      <c r="L180" s="13">
        <f t="shared" si="719"/>
        <v>0</v>
      </c>
      <c r="M180" s="13">
        <f t="shared" si="719"/>
        <v>0</v>
      </c>
      <c r="N180" s="13">
        <f t="shared" si="719"/>
        <v>0</v>
      </c>
      <c r="O180" s="13">
        <f t="shared" si="719"/>
        <v>0</v>
      </c>
      <c r="P180" s="13">
        <f t="shared" si="719"/>
        <v>0</v>
      </c>
      <c r="Q180" s="13">
        <f t="shared" si="719"/>
        <v>0</v>
      </c>
      <c r="R180" s="13">
        <f t="shared" si="719"/>
        <v>0</v>
      </c>
      <c r="S180" s="13">
        <f t="shared" si="719"/>
        <v>0</v>
      </c>
      <c r="T180" s="13">
        <f t="shared" si="719"/>
        <v>0</v>
      </c>
      <c r="U180" s="13">
        <f t="shared" si="719"/>
        <v>0</v>
      </c>
      <c r="V180" s="13">
        <f t="shared" si="719"/>
        <v>0</v>
      </c>
      <c r="W180" s="13">
        <f t="shared" si="719"/>
        <v>0</v>
      </c>
      <c r="X180" s="13">
        <f t="shared" si="719"/>
        <v>0</v>
      </c>
      <c r="Y180" s="13">
        <f t="shared" si="719"/>
        <v>0</v>
      </c>
      <c r="Z180" s="13">
        <f t="shared" si="719"/>
        <v>0</v>
      </c>
      <c r="AA180" s="13">
        <f t="shared" si="719"/>
        <v>0</v>
      </c>
      <c r="AB180" s="13">
        <f t="shared" si="719"/>
        <v>0</v>
      </c>
      <c r="AC180" s="13">
        <f t="shared" si="719"/>
        <v>0</v>
      </c>
      <c r="AD180" s="13">
        <f t="shared" si="719"/>
        <v>0</v>
      </c>
      <c r="AE180" s="13">
        <f t="shared" si="719"/>
        <v>0</v>
      </c>
      <c r="AF180" s="13">
        <f t="shared" si="719"/>
        <v>0</v>
      </c>
    </row>
    <row r="181" spans="1:32" ht="15" customHeight="1">
      <c r="B181" s="102"/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102"/>
      <c r="V181" s="102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</row>
    <row r="182" spans="1:32" ht="15" customHeight="1">
      <c r="B182" s="2" t="s">
        <v>1</v>
      </c>
      <c r="C182" s="2">
        <v>1</v>
      </c>
      <c r="D182" s="2">
        <f t="shared" ref="D182:D183" si="720">C182+1</f>
        <v>2</v>
      </c>
      <c r="E182" s="2">
        <f t="shared" ref="E182:E183" si="721">D182+1</f>
        <v>3</v>
      </c>
      <c r="F182" s="2">
        <f t="shared" ref="F182:F183" si="722">E182+1</f>
        <v>4</v>
      </c>
      <c r="G182" s="2">
        <f t="shared" ref="G182:G183" si="723">F182+1</f>
        <v>5</v>
      </c>
      <c r="H182" s="2">
        <f t="shared" ref="H182:H183" si="724">G182+1</f>
        <v>6</v>
      </c>
      <c r="I182" s="2">
        <f t="shared" ref="I182:I183" si="725">H182+1</f>
        <v>7</v>
      </c>
      <c r="J182" s="2">
        <f t="shared" ref="J182:J183" si="726">I182+1</f>
        <v>8</v>
      </c>
      <c r="K182" s="2">
        <f t="shared" ref="K182:K183" si="727">J182+1</f>
        <v>9</v>
      </c>
      <c r="L182" s="2">
        <f t="shared" ref="L182:L183" si="728">K182+1</f>
        <v>10</v>
      </c>
      <c r="M182" s="2">
        <f t="shared" ref="M182:M183" si="729">L182+1</f>
        <v>11</v>
      </c>
      <c r="N182" s="2">
        <f t="shared" ref="N182:N183" si="730">M182+1</f>
        <v>12</v>
      </c>
      <c r="O182" s="2">
        <f t="shared" ref="O182:O183" si="731">N182+1</f>
        <v>13</v>
      </c>
      <c r="P182" s="2">
        <f t="shared" ref="P182:P183" si="732">O182+1</f>
        <v>14</v>
      </c>
      <c r="Q182" s="2">
        <f t="shared" ref="Q182:Q183" si="733">P182+1</f>
        <v>15</v>
      </c>
      <c r="R182" s="2">
        <f t="shared" ref="R182:R183" si="734">Q182+1</f>
        <v>16</v>
      </c>
      <c r="S182" s="2">
        <f t="shared" ref="S182:S183" si="735">R182+1</f>
        <v>17</v>
      </c>
      <c r="T182" s="2">
        <f t="shared" ref="T182:T183" si="736">S182+1</f>
        <v>18</v>
      </c>
      <c r="U182" s="2">
        <f t="shared" ref="U182:U183" si="737">T182+1</f>
        <v>19</v>
      </c>
      <c r="V182" s="2">
        <f t="shared" ref="V182:V183" si="738">U182+1</f>
        <v>20</v>
      </c>
      <c r="W182" s="2">
        <f t="shared" ref="W182:W183" si="739">V182+1</f>
        <v>21</v>
      </c>
      <c r="X182" s="2">
        <f t="shared" ref="X182:X183" si="740">W182+1</f>
        <v>22</v>
      </c>
      <c r="Y182" s="2">
        <f t="shared" ref="Y182:Y183" si="741">X182+1</f>
        <v>23</v>
      </c>
      <c r="Z182" s="2">
        <f t="shared" ref="Z182:Z183" si="742">Y182+1</f>
        <v>24</v>
      </c>
      <c r="AA182" s="2">
        <f t="shared" ref="AA182:AA183" si="743">Z182+1</f>
        <v>25</v>
      </c>
      <c r="AB182" s="2">
        <f t="shared" ref="AB182:AB183" si="744">AA182+1</f>
        <v>26</v>
      </c>
      <c r="AC182" s="2">
        <f t="shared" ref="AC182:AC183" si="745">AB182+1</f>
        <v>27</v>
      </c>
      <c r="AD182" s="2">
        <f t="shared" ref="AD182:AD183" si="746">AC182+1</f>
        <v>28</v>
      </c>
      <c r="AE182" s="2">
        <f t="shared" ref="AE182:AE183" si="747">AD182+1</f>
        <v>29</v>
      </c>
      <c r="AF182" s="2">
        <f t="shared" ref="AF182:AF183" si="748">AE182+1</f>
        <v>30</v>
      </c>
    </row>
    <row r="183" spans="1:32" ht="15" customHeight="1">
      <c r="B183" s="2" t="s">
        <v>48</v>
      </c>
      <c r="C183" s="10">
        <f>D175</f>
        <v>62</v>
      </c>
      <c r="D183" s="2">
        <f t="shared" si="720"/>
        <v>63</v>
      </c>
      <c r="E183" s="2">
        <f t="shared" si="721"/>
        <v>64</v>
      </c>
      <c r="F183" s="2">
        <f t="shared" si="722"/>
        <v>65</v>
      </c>
      <c r="G183" s="2">
        <f t="shared" si="723"/>
        <v>66</v>
      </c>
      <c r="H183" s="2">
        <f t="shared" si="724"/>
        <v>67</v>
      </c>
      <c r="I183" s="2">
        <f t="shared" si="725"/>
        <v>68</v>
      </c>
      <c r="J183" s="2">
        <f t="shared" si="726"/>
        <v>69</v>
      </c>
      <c r="K183" s="2">
        <f t="shared" si="727"/>
        <v>70</v>
      </c>
      <c r="L183" s="2">
        <f t="shared" si="728"/>
        <v>71</v>
      </c>
      <c r="M183" s="2">
        <f t="shared" si="729"/>
        <v>72</v>
      </c>
      <c r="N183" s="2">
        <f t="shared" si="730"/>
        <v>73</v>
      </c>
      <c r="O183" s="2">
        <f t="shared" si="731"/>
        <v>74</v>
      </c>
      <c r="P183" s="2">
        <f t="shared" si="732"/>
        <v>75</v>
      </c>
      <c r="Q183" s="2">
        <f t="shared" si="733"/>
        <v>76</v>
      </c>
      <c r="R183" s="2">
        <f t="shared" si="734"/>
        <v>77</v>
      </c>
      <c r="S183" s="2">
        <f t="shared" si="735"/>
        <v>78</v>
      </c>
      <c r="T183" s="2">
        <f t="shared" si="736"/>
        <v>79</v>
      </c>
      <c r="U183" s="2">
        <f t="shared" si="737"/>
        <v>80</v>
      </c>
      <c r="V183" s="2">
        <f t="shared" si="738"/>
        <v>81</v>
      </c>
      <c r="W183" s="2">
        <f t="shared" si="739"/>
        <v>82</v>
      </c>
      <c r="X183" s="2">
        <f t="shared" si="740"/>
        <v>83</v>
      </c>
      <c r="Y183" s="2">
        <f t="shared" si="741"/>
        <v>84</v>
      </c>
      <c r="Z183" s="2">
        <f t="shared" si="742"/>
        <v>85</v>
      </c>
      <c r="AA183" s="2">
        <f t="shared" si="743"/>
        <v>86</v>
      </c>
      <c r="AB183" s="2">
        <f t="shared" si="744"/>
        <v>87</v>
      </c>
      <c r="AC183" s="2">
        <f t="shared" si="745"/>
        <v>88</v>
      </c>
      <c r="AD183" s="2">
        <f t="shared" si="746"/>
        <v>89</v>
      </c>
      <c r="AE183" s="2">
        <f t="shared" si="747"/>
        <v>90</v>
      </c>
      <c r="AF183" s="2">
        <f t="shared" si="748"/>
        <v>91</v>
      </c>
    </row>
    <row r="184" spans="1:32" ht="15" customHeight="1">
      <c r="B184" s="2" t="s">
        <v>37</v>
      </c>
      <c r="C184" s="34">
        <f>BasePricing!AC$36</f>
        <v>2.2455000000000001E-3</v>
      </c>
      <c r="D184" s="34">
        <f>BasePricing!AD$36</f>
        <v>2.5019999999999999E-3</v>
      </c>
      <c r="E184" s="34">
        <f>BasePricing!AE$36</f>
        <v>2.7899999999999999E-3</v>
      </c>
      <c r="F184" s="34">
        <f>BasePricing!AF$36</f>
        <v>3.0960000000000002E-3</v>
      </c>
      <c r="G184" s="34">
        <f>BasePricing!AG$36</f>
        <v>3.4290000000000002E-3</v>
      </c>
      <c r="H184" s="34">
        <f>BasePricing!AH$36</f>
        <v>3.7890000000000003E-3</v>
      </c>
      <c r="I184" s="34">
        <f>BasePricing!AI$36</f>
        <v>4.1850000000000004E-3</v>
      </c>
      <c r="J184" s="34">
        <f>BasePricing!AJ$36</f>
        <v>4.6350000000000011E-3</v>
      </c>
      <c r="K184" s="34">
        <f>BasePricing!AK$36</f>
        <v>5.1615000000000003E-3</v>
      </c>
      <c r="L184" s="34">
        <f>BasePricing!AL$36</f>
        <v>5.7869999999999996E-3</v>
      </c>
      <c r="M184" s="34">
        <f>BasePricing!AM$36</f>
        <v>6.5339999999999999E-3</v>
      </c>
      <c r="N184" s="34">
        <f>BasePricing!AN$36</f>
        <v>7.4070000000000013E-3</v>
      </c>
      <c r="O184" s="34">
        <f>BasePricing!AO$36</f>
        <v>8.401500000000001E-3</v>
      </c>
      <c r="P184" s="34">
        <f>BasePricing!AP$36</f>
        <v>0</v>
      </c>
      <c r="Q184" s="34">
        <f>BasePricing!AQ$36</f>
        <v>0</v>
      </c>
      <c r="R184" s="34">
        <f>BasePricing!AR$36</f>
        <v>0</v>
      </c>
      <c r="S184" s="34">
        <f>BasePricing!AS$36</f>
        <v>0</v>
      </c>
      <c r="T184" s="34">
        <f>BasePricing!AT$36</f>
        <v>0</v>
      </c>
      <c r="U184" s="34">
        <f>BasePricing!AU$36</f>
        <v>0</v>
      </c>
      <c r="V184" s="34">
        <f>BasePricing!AV$36</f>
        <v>0</v>
      </c>
      <c r="W184" s="34">
        <f>BasePricing!AW$36</f>
        <v>0</v>
      </c>
      <c r="X184" s="34">
        <f>BasePricing!AX$36</f>
        <v>0</v>
      </c>
      <c r="Y184" s="34">
        <f>BasePricing!AY$36</f>
        <v>0</v>
      </c>
      <c r="Z184" s="34">
        <f>BasePricing!AZ$36</f>
        <v>0</v>
      </c>
      <c r="AA184" s="34">
        <f>BasePricing!BA$36</f>
        <v>0</v>
      </c>
      <c r="AB184" s="34">
        <f>BasePricing!BB$36</f>
        <v>0</v>
      </c>
      <c r="AC184" s="34">
        <f>BasePricing!BC$36</f>
        <v>0</v>
      </c>
      <c r="AD184" s="34">
        <f>BasePricing!BD$36</f>
        <v>0</v>
      </c>
      <c r="AE184" s="34">
        <f>BasePricing!BE$36</f>
        <v>0</v>
      </c>
      <c r="AF184" s="34">
        <f>BasePricing!BF$36</f>
        <v>0</v>
      </c>
    </row>
    <row r="185" spans="1:32" ht="15" customHeight="1">
      <c r="B185" s="14" t="s">
        <v>159</v>
      </c>
      <c r="C185" s="97">
        <f>D177</f>
        <v>200000</v>
      </c>
      <c r="D185" s="97">
        <f t="shared" ref="D185:AF185" si="749">E177</f>
        <v>200000</v>
      </c>
      <c r="E185" s="97">
        <f t="shared" si="749"/>
        <v>200000</v>
      </c>
      <c r="F185" s="97">
        <f t="shared" si="749"/>
        <v>200000</v>
      </c>
      <c r="G185" s="97">
        <f t="shared" si="749"/>
        <v>0</v>
      </c>
      <c r="H185" s="97">
        <f t="shared" si="749"/>
        <v>0</v>
      </c>
      <c r="I185" s="97">
        <f t="shared" si="749"/>
        <v>0</v>
      </c>
      <c r="J185" s="97">
        <f t="shared" si="749"/>
        <v>0</v>
      </c>
      <c r="K185" s="97">
        <f t="shared" si="749"/>
        <v>0</v>
      </c>
      <c r="L185" s="97">
        <f t="shared" si="749"/>
        <v>0</v>
      </c>
      <c r="M185" s="97">
        <f t="shared" si="749"/>
        <v>0</v>
      </c>
      <c r="N185" s="97">
        <f t="shared" si="749"/>
        <v>0</v>
      </c>
      <c r="O185" s="97">
        <f t="shared" si="749"/>
        <v>0</v>
      </c>
      <c r="P185" s="97">
        <f t="shared" si="749"/>
        <v>0</v>
      </c>
      <c r="Q185" s="97">
        <f t="shared" si="749"/>
        <v>0</v>
      </c>
      <c r="R185" s="97">
        <f t="shared" si="749"/>
        <v>0</v>
      </c>
      <c r="S185" s="97">
        <f t="shared" si="749"/>
        <v>0</v>
      </c>
      <c r="T185" s="97">
        <f t="shared" si="749"/>
        <v>0</v>
      </c>
      <c r="U185" s="97">
        <f t="shared" si="749"/>
        <v>0</v>
      </c>
      <c r="V185" s="97">
        <f t="shared" si="749"/>
        <v>0</v>
      </c>
      <c r="W185" s="97">
        <f t="shared" si="749"/>
        <v>0</v>
      </c>
      <c r="X185" s="97">
        <f t="shared" si="749"/>
        <v>0</v>
      </c>
      <c r="Y185" s="97">
        <f t="shared" si="749"/>
        <v>0</v>
      </c>
      <c r="Z185" s="97">
        <f t="shared" si="749"/>
        <v>0</v>
      </c>
      <c r="AA185" s="97">
        <f t="shared" si="749"/>
        <v>0</v>
      </c>
      <c r="AB185" s="97">
        <f t="shared" si="749"/>
        <v>0</v>
      </c>
      <c r="AC185" s="97">
        <f t="shared" si="749"/>
        <v>0</v>
      </c>
      <c r="AD185" s="97">
        <f t="shared" si="749"/>
        <v>0</v>
      </c>
      <c r="AE185" s="97">
        <f t="shared" si="749"/>
        <v>0</v>
      </c>
      <c r="AF185" s="97">
        <f t="shared" si="749"/>
        <v>0</v>
      </c>
    </row>
    <row r="186" spans="1:32" ht="15" customHeight="1">
      <c r="B186" s="20" t="s">
        <v>93</v>
      </c>
      <c r="C186" s="12">
        <v>1</v>
      </c>
      <c r="D186" s="23">
        <f t="shared" ref="D186:AF186" si="750">IF(D185&gt;0,C186*(1-C184),0)</f>
        <v>0.99775449999999999</v>
      </c>
      <c r="E186" s="23">
        <f t="shared" si="750"/>
        <v>0.99525811824099997</v>
      </c>
      <c r="F186" s="23">
        <f t="shared" si="750"/>
        <v>0.99248134809110766</v>
      </c>
      <c r="G186" s="23">
        <f t="shared" si="750"/>
        <v>0</v>
      </c>
      <c r="H186" s="23">
        <f t="shared" si="750"/>
        <v>0</v>
      </c>
      <c r="I186" s="23">
        <f t="shared" si="750"/>
        <v>0</v>
      </c>
      <c r="J186" s="23">
        <f t="shared" si="750"/>
        <v>0</v>
      </c>
      <c r="K186" s="23">
        <f t="shared" si="750"/>
        <v>0</v>
      </c>
      <c r="L186" s="23">
        <f t="shared" si="750"/>
        <v>0</v>
      </c>
      <c r="M186" s="23">
        <f t="shared" si="750"/>
        <v>0</v>
      </c>
      <c r="N186" s="23">
        <f t="shared" si="750"/>
        <v>0</v>
      </c>
      <c r="O186" s="23">
        <f t="shared" si="750"/>
        <v>0</v>
      </c>
      <c r="P186" s="23">
        <f t="shared" si="750"/>
        <v>0</v>
      </c>
      <c r="Q186" s="23">
        <f t="shared" si="750"/>
        <v>0</v>
      </c>
      <c r="R186" s="23">
        <f t="shared" si="750"/>
        <v>0</v>
      </c>
      <c r="S186" s="23">
        <f t="shared" si="750"/>
        <v>0</v>
      </c>
      <c r="T186" s="23">
        <f t="shared" si="750"/>
        <v>0</v>
      </c>
      <c r="U186" s="23">
        <f t="shared" si="750"/>
        <v>0</v>
      </c>
      <c r="V186" s="23">
        <f t="shared" si="750"/>
        <v>0</v>
      </c>
      <c r="W186" s="23">
        <f t="shared" si="750"/>
        <v>0</v>
      </c>
      <c r="X186" s="23">
        <f t="shared" si="750"/>
        <v>0</v>
      </c>
      <c r="Y186" s="23">
        <f t="shared" si="750"/>
        <v>0</v>
      </c>
      <c r="Z186" s="23">
        <f t="shared" si="750"/>
        <v>0</v>
      </c>
      <c r="AA186" s="23">
        <f t="shared" si="750"/>
        <v>0</v>
      </c>
      <c r="AB186" s="23">
        <f t="shared" si="750"/>
        <v>0</v>
      </c>
      <c r="AC186" s="23">
        <f t="shared" si="750"/>
        <v>0</v>
      </c>
      <c r="AD186" s="23">
        <f t="shared" si="750"/>
        <v>0</v>
      </c>
      <c r="AE186" s="23">
        <f t="shared" si="750"/>
        <v>0</v>
      </c>
      <c r="AF186" s="23">
        <f t="shared" si="750"/>
        <v>0</v>
      </c>
    </row>
    <row r="187" spans="1:32" ht="15" customHeight="1">
      <c r="B187" s="20" t="s">
        <v>160</v>
      </c>
      <c r="C187" s="98">
        <f t="shared" ref="C187:AF187" si="751">C186*C185</f>
        <v>200000</v>
      </c>
      <c r="D187" s="98">
        <f t="shared" si="751"/>
        <v>199550.9</v>
      </c>
      <c r="E187" s="98">
        <f t="shared" si="751"/>
        <v>199051.62364819998</v>
      </c>
      <c r="F187" s="98">
        <f t="shared" si="751"/>
        <v>198496.26961822153</v>
      </c>
      <c r="G187" s="98">
        <f t="shared" si="751"/>
        <v>0</v>
      </c>
      <c r="H187" s="98">
        <f t="shared" si="751"/>
        <v>0</v>
      </c>
      <c r="I187" s="98">
        <f t="shared" si="751"/>
        <v>0</v>
      </c>
      <c r="J187" s="98">
        <f t="shared" si="751"/>
        <v>0</v>
      </c>
      <c r="K187" s="98">
        <f t="shared" si="751"/>
        <v>0</v>
      </c>
      <c r="L187" s="98">
        <f t="shared" si="751"/>
        <v>0</v>
      </c>
      <c r="M187" s="98">
        <f t="shared" si="751"/>
        <v>0</v>
      </c>
      <c r="N187" s="98">
        <f t="shared" si="751"/>
        <v>0</v>
      </c>
      <c r="O187" s="98">
        <f t="shared" si="751"/>
        <v>0</v>
      </c>
      <c r="P187" s="98">
        <f t="shared" si="751"/>
        <v>0</v>
      </c>
      <c r="Q187" s="98">
        <f t="shared" si="751"/>
        <v>0</v>
      </c>
      <c r="R187" s="98">
        <f t="shared" si="751"/>
        <v>0</v>
      </c>
      <c r="S187" s="98">
        <f t="shared" si="751"/>
        <v>0</v>
      </c>
      <c r="T187" s="98">
        <f t="shared" si="751"/>
        <v>0</v>
      </c>
      <c r="U187" s="98">
        <f t="shared" si="751"/>
        <v>0</v>
      </c>
      <c r="V187" s="98">
        <f t="shared" si="751"/>
        <v>0</v>
      </c>
      <c r="W187" s="98">
        <f t="shared" si="751"/>
        <v>0</v>
      </c>
      <c r="X187" s="98">
        <f t="shared" si="751"/>
        <v>0</v>
      </c>
      <c r="Y187" s="98">
        <f t="shared" si="751"/>
        <v>0</v>
      </c>
      <c r="Z187" s="98">
        <f t="shared" si="751"/>
        <v>0</v>
      </c>
      <c r="AA187" s="98">
        <f t="shared" si="751"/>
        <v>0</v>
      </c>
      <c r="AB187" s="98">
        <f t="shared" si="751"/>
        <v>0</v>
      </c>
      <c r="AC187" s="98">
        <f t="shared" si="751"/>
        <v>0</v>
      </c>
      <c r="AD187" s="98">
        <f t="shared" si="751"/>
        <v>0</v>
      </c>
      <c r="AE187" s="98">
        <f t="shared" si="751"/>
        <v>0</v>
      </c>
      <c r="AF187" s="98">
        <f t="shared" si="751"/>
        <v>0</v>
      </c>
    </row>
    <row r="188" spans="1:32" ht="15" customHeight="1">
      <c r="A188" s="89">
        <f>NPV(Assms!$C$40,ReplacePricing!C188:AF188)</f>
        <v>1777.9742625939218</v>
      </c>
      <c r="B188" s="2" t="s">
        <v>161</v>
      </c>
      <c r="C188" s="13">
        <f t="shared" ref="C188:AF188" si="752">C184*C187</f>
        <v>449.1</v>
      </c>
      <c r="D188" s="13">
        <f t="shared" si="752"/>
        <v>499.27635179999999</v>
      </c>
      <c r="E188" s="13">
        <f t="shared" si="752"/>
        <v>555.35402997847791</v>
      </c>
      <c r="F188" s="13">
        <f t="shared" si="752"/>
        <v>614.54445073801389</v>
      </c>
      <c r="G188" s="13">
        <f t="shared" si="752"/>
        <v>0</v>
      </c>
      <c r="H188" s="13">
        <f t="shared" si="752"/>
        <v>0</v>
      </c>
      <c r="I188" s="13">
        <f t="shared" si="752"/>
        <v>0</v>
      </c>
      <c r="J188" s="13">
        <f t="shared" si="752"/>
        <v>0</v>
      </c>
      <c r="K188" s="13">
        <f t="shared" si="752"/>
        <v>0</v>
      </c>
      <c r="L188" s="13">
        <f t="shared" si="752"/>
        <v>0</v>
      </c>
      <c r="M188" s="13">
        <f t="shared" si="752"/>
        <v>0</v>
      </c>
      <c r="N188" s="13">
        <f t="shared" si="752"/>
        <v>0</v>
      </c>
      <c r="O188" s="13">
        <f t="shared" si="752"/>
        <v>0</v>
      </c>
      <c r="P188" s="13">
        <f t="shared" si="752"/>
        <v>0</v>
      </c>
      <c r="Q188" s="13">
        <f t="shared" si="752"/>
        <v>0</v>
      </c>
      <c r="R188" s="13">
        <f t="shared" si="752"/>
        <v>0</v>
      </c>
      <c r="S188" s="13">
        <f t="shared" si="752"/>
        <v>0</v>
      </c>
      <c r="T188" s="13">
        <f t="shared" si="752"/>
        <v>0</v>
      </c>
      <c r="U188" s="13">
        <f t="shared" si="752"/>
        <v>0</v>
      </c>
      <c r="V188" s="13">
        <f t="shared" si="752"/>
        <v>0</v>
      </c>
      <c r="W188" s="13">
        <f t="shared" si="752"/>
        <v>0</v>
      </c>
      <c r="X188" s="13">
        <f t="shared" si="752"/>
        <v>0</v>
      </c>
      <c r="Y188" s="13">
        <f t="shared" si="752"/>
        <v>0</v>
      </c>
      <c r="Z188" s="13">
        <f t="shared" si="752"/>
        <v>0</v>
      </c>
      <c r="AA188" s="13">
        <f t="shared" si="752"/>
        <v>0</v>
      </c>
      <c r="AB188" s="13">
        <f t="shared" si="752"/>
        <v>0</v>
      </c>
      <c r="AC188" s="13">
        <f t="shared" si="752"/>
        <v>0</v>
      </c>
      <c r="AD188" s="13">
        <f t="shared" si="752"/>
        <v>0</v>
      </c>
      <c r="AE188" s="13">
        <f t="shared" si="752"/>
        <v>0</v>
      </c>
      <c r="AF188" s="13">
        <f t="shared" si="752"/>
        <v>0</v>
      </c>
    </row>
    <row r="189" spans="1:32" ht="15" customHeight="1">
      <c r="B189" s="102"/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  <c r="O189" s="102"/>
      <c r="P189" s="102"/>
      <c r="Q189" s="102"/>
      <c r="R189" s="102"/>
      <c r="S189" s="102"/>
      <c r="T189" s="102"/>
      <c r="U189" s="102"/>
      <c r="V189" s="102"/>
      <c r="W189" s="102"/>
      <c r="X189" s="102"/>
      <c r="Y189" s="102"/>
      <c r="Z189" s="102"/>
      <c r="AA189" s="102"/>
      <c r="AB189" s="102"/>
      <c r="AC189" s="102"/>
      <c r="AD189" s="102"/>
      <c r="AE189" s="102"/>
      <c r="AF189" s="102"/>
    </row>
    <row r="190" spans="1:32" ht="15" customHeight="1">
      <c r="B190" s="2" t="s">
        <v>1</v>
      </c>
      <c r="C190" s="2">
        <v>1</v>
      </c>
      <c r="D190" s="2">
        <f t="shared" ref="D190:D191" si="753">C190+1</f>
        <v>2</v>
      </c>
      <c r="E190" s="2">
        <f t="shared" ref="E190:E191" si="754">D190+1</f>
        <v>3</v>
      </c>
      <c r="F190" s="2">
        <f t="shared" ref="F190:F191" si="755">E190+1</f>
        <v>4</v>
      </c>
      <c r="G190" s="2">
        <f t="shared" ref="G190:G191" si="756">F190+1</f>
        <v>5</v>
      </c>
      <c r="H190" s="2">
        <f t="shared" ref="H190:H191" si="757">G190+1</f>
        <v>6</v>
      </c>
      <c r="I190" s="2">
        <f t="shared" ref="I190:I191" si="758">H190+1</f>
        <v>7</v>
      </c>
      <c r="J190" s="2">
        <f t="shared" ref="J190:J191" si="759">I190+1</f>
        <v>8</v>
      </c>
      <c r="K190" s="2">
        <f t="shared" ref="K190:K191" si="760">J190+1</f>
        <v>9</v>
      </c>
      <c r="L190" s="2">
        <f t="shared" ref="L190:L191" si="761">K190+1</f>
        <v>10</v>
      </c>
      <c r="M190" s="2">
        <f t="shared" ref="M190:M191" si="762">L190+1</f>
        <v>11</v>
      </c>
      <c r="N190" s="2">
        <f t="shared" ref="N190:N191" si="763">M190+1</f>
        <v>12</v>
      </c>
      <c r="O190" s="2">
        <f t="shared" ref="O190:O191" si="764">N190+1</f>
        <v>13</v>
      </c>
      <c r="P190" s="2">
        <f t="shared" ref="P190:P191" si="765">O190+1</f>
        <v>14</v>
      </c>
      <c r="Q190" s="2">
        <f t="shared" ref="Q190:Q191" si="766">P190+1</f>
        <v>15</v>
      </c>
      <c r="R190" s="2">
        <f t="shared" ref="R190:R191" si="767">Q190+1</f>
        <v>16</v>
      </c>
      <c r="S190" s="2">
        <f t="shared" ref="S190:S191" si="768">R190+1</f>
        <v>17</v>
      </c>
      <c r="T190" s="2">
        <f t="shared" ref="T190:T191" si="769">S190+1</f>
        <v>18</v>
      </c>
      <c r="U190" s="2">
        <f t="shared" ref="U190:U191" si="770">T190+1</f>
        <v>19</v>
      </c>
      <c r="V190" s="2">
        <f t="shared" ref="V190:V191" si="771">U190+1</f>
        <v>20</v>
      </c>
      <c r="W190" s="2">
        <f t="shared" ref="W190:W191" si="772">V190+1</f>
        <v>21</v>
      </c>
      <c r="X190" s="2">
        <f t="shared" ref="X190:X191" si="773">W190+1</f>
        <v>22</v>
      </c>
      <c r="Y190" s="2">
        <f t="shared" ref="Y190:Y191" si="774">X190+1</f>
        <v>23</v>
      </c>
      <c r="Z190" s="2">
        <f t="shared" ref="Z190:Z191" si="775">Y190+1</f>
        <v>24</v>
      </c>
      <c r="AA190" s="2">
        <f t="shared" ref="AA190:AA191" si="776">Z190+1</f>
        <v>25</v>
      </c>
      <c r="AB190" s="2">
        <f t="shared" ref="AB190:AB191" si="777">AA190+1</f>
        <v>26</v>
      </c>
      <c r="AC190" s="2">
        <f t="shared" ref="AC190:AC191" si="778">AB190+1</f>
        <v>27</v>
      </c>
      <c r="AD190" s="2">
        <f t="shared" ref="AD190:AD191" si="779">AC190+1</f>
        <v>28</v>
      </c>
      <c r="AE190" s="2">
        <f t="shared" ref="AE190:AE191" si="780">AD190+1</f>
        <v>29</v>
      </c>
      <c r="AF190" s="2">
        <f t="shared" ref="AF190:AF191" si="781">AE190+1</f>
        <v>30</v>
      </c>
    </row>
    <row r="191" spans="1:32" ht="15" customHeight="1">
      <c r="B191" s="2" t="s">
        <v>48</v>
      </c>
      <c r="C191" s="10">
        <f>D183</f>
        <v>63</v>
      </c>
      <c r="D191" s="2">
        <f t="shared" si="753"/>
        <v>64</v>
      </c>
      <c r="E191" s="2">
        <f t="shared" si="754"/>
        <v>65</v>
      </c>
      <c r="F191" s="2">
        <f t="shared" si="755"/>
        <v>66</v>
      </c>
      <c r="G191" s="2">
        <f t="shared" si="756"/>
        <v>67</v>
      </c>
      <c r="H191" s="2">
        <f t="shared" si="757"/>
        <v>68</v>
      </c>
      <c r="I191" s="2">
        <f t="shared" si="758"/>
        <v>69</v>
      </c>
      <c r="J191" s="2">
        <f t="shared" si="759"/>
        <v>70</v>
      </c>
      <c r="K191" s="2">
        <f t="shared" si="760"/>
        <v>71</v>
      </c>
      <c r="L191" s="2">
        <f t="shared" si="761"/>
        <v>72</v>
      </c>
      <c r="M191" s="2">
        <f t="shared" si="762"/>
        <v>73</v>
      </c>
      <c r="N191" s="2">
        <f t="shared" si="763"/>
        <v>74</v>
      </c>
      <c r="O191" s="2">
        <f t="shared" si="764"/>
        <v>75</v>
      </c>
      <c r="P191" s="2">
        <f t="shared" si="765"/>
        <v>76</v>
      </c>
      <c r="Q191" s="2">
        <f t="shared" si="766"/>
        <v>77</v>
      </c>
      <c r="R191" s="2">
        <f t="shared" si="767"/>
        <v>78</v>
      </c>
      <c r="S191" s="2">
        <f t="shared" si="768"/>
        <v>79</v>
      </c>
      <c r="T191" s="2">
        <f t="shared" si="769"/>
        <v>80</v>
      </c>
      <c r="U191" s="2">
        <f t="shared" si="770"/>
        <v>81</v>
      </c>
      <c r="V191" s="2">
        <f t="shared" si="771"/>
        <v>82</v>
      </c>
      <c r="W191" s="2">
        <f t="shared" si="772"/>
        <v>83</v>
      </c>
      <c r="X191" s="2">
        <f t="shared" si="773"/>
        <v>84</v>
      </c>
      <c r="Y191" s="2">
        <f t="shared" si="774"/>
        <v>85</v>
      </c>
      <c r="Z191" s="2">
        <f t="shared" si="775"/>
        <v>86</v>
      </c>
      <c r="AA191" s="2">
        <f t="shared" si="776"/>
        <v>87</v>
      </c>
      <c r="AB191" s="2">
        <f t="shared" si="777"/>
        <v>88</v>
      </c>
      <c r="AC191" s="2">
        <f t="shared" si="778"/>
        <v>89</v>
      </c>
      <c r="AD191" s="2">
        <f t="shared" si="779"/>
        <v>90</v>
      </c>
      <c r="AE191" s="2">
        <f t="shared" si="780"/>
        <v>91</v>
      </c>
      <c r="AF191" s="2">
        <f t="shared" si="781"/>
        <v>92</v>
      </c>
    </row>
    <row r="192" spans="1:32" ht="15" customHeight="1">
      <c r="B192" s="2" t="s">
        <v>37</v>
      </c>
      <c r="C192" s="34">
        <f>BasePricing!AD$36</f>
        <v>2.5019999999999999E-3</v>
      </c>
      <c r="D192" s="34">
        <f>BasePricing!AE$36</f>
        <v>2.7899999999999999E-3</v>
      </c>
      <c r="E192" s="34">
        <f>BasePricing!AF$36</f>
        <v>3.0960000000000002E-3</v>
      </c>
      <c r="F192" s="34">
        <f>BasePricing!AG$36</f>
        <v>3.4290000000000002E-3</v>
      </c>
      <c r="G192" s="34">
        <f>BasePricing!AH$36</f>
        <v>3.7890000000000003E-3</v>
      </c>
      <c r="H192" s="34">
        <f>BasePricing!AI$36</f>
        <v>4.1850000000000004E-3</v>
      </c>
      <c r="I192" s="34">
        <f>BasePricing!AJ$36</f>
        <v>4.6350000000000011E-3</v>
      </c>
      <c r="J192" s="34">
        <f>BasePricing!AK$36</f>
        <v>5.1615000000000003E-3</v>
      </c>
      <c r="K192" s="34">
        <f>BasePricing!AL$36</f>
        <v>5.7869999999999996E-3</v>
      </c>
      <c r="L192" s="34">
        <f>BasePricing!AM$36</f>
        <v>6.5339999999999999E-3</v>
      </c>
      <c r="M192" s="34">
        <f>BasePricing!AN$36</f>
        <v>7.4070000000000013E-3</v>
      </c>
      <c r="N192" s="34">
        <f>BasePricing!AO$36</f>
        <v>8.401500000000001E-3</v>
      </c>
      <c r="O192" s="34">
        <f>BasePricing!AP$36</f>
        <v>0</v>
      </c>
      <c r="P192" s="34">
        <f>BasePricing!AQ$36</f>
        <v>0</v>
      </c>
      <c r="Q192" s="34">
        <f>BasePricing!AR$36</f>
        <v>0</v>
      </c>
      <c r="R192" s="34">
        <f>BasePricing!AS$36</f>
        <v>0</v>
      </c>
      <c r="S192" s="34">
        <f>BasePricing!AT$36</f>
        <v>0</v>
      </c>
      <c r="T192" s="34">
        <f>BasePricing!AU$36</f>
        <v>0</v>
      </c>
      <c r="U192" s="34">
        <f>BasePricing!AV$36</f>
        <v>0</v>
      </c>
      <c r="V192" s="34">
        <f>BasePricing!AW$36</f>
        <v>0</v>
      </c>
      <c r="W192" s="34">
        <f>BasePricing!AX$36</f>
        <v>0</v>
      </c>
      <c r="X192" s="34">
        <f>BasePricing!AY$36</f>
        <v>0</v>
      </c>
      <c r="Y192" s="34">
        <f>BasePricing!AZ$36</f>
        <v>0</v>
      </c>
      <c r="Z192" s="34">
        <f>BasePricing!BA$36</f>
        <v>0</v>
      </c>
      <c r="AA192" s="34">
        <f>BasePricing!BB$36</f>
        <v>0</v>
      </c>
      <c r="AB192" s="34">
        <f>BasePricing!BC$36</f>
        <v>0</v>
      </c>
      <c r="AC192" s="34">
        <f>BasePricing!BD$36</f>
        <v>0</v>
      </c>
      <c r="AD192" s="34">
        <f>BasePricing!BE$36</f>
        <v>0</v>
      </c>
      <c r="AE192" s="34">
        <f>BasePricing!BF$36</f>
        <v>0</v>
      </c>
      <c r="AF192" s="34">
        <f>BasePricing!BG$36</f>
        <v>0</v>
      </c>
    </row>
    <row r="193" spans="1:32" ht="15" customHeight="1">
      <c r="B193" s="14" t="s">
        <v>159</v>
      </c>
      <c r="C193" s="97">
        <f>D185</f>
        <v>200000</v>
      </c>
      <c r="D193" s="97">
        <f t="shared" ref="D193:AF193" si="782">E185</f>
        <v>200000</v>
      </c>
      <c r="E193" s="97">
        <f t="shared" si="782"/>
        <v>200000</v>
      </c>
      <c r="F193" s="97">
        <f t="shared" si="782"/>
        <v>0</v>
      </c>
      <c r="G193" s="97">
        <f t="shared" si="782"/>
        <v>0</v>
      </c>
      <c r="H193" s="97">
        <f t="shared" si="782"/>
        <v>0</v>
      </c>
      <c r="I193" s="97">
        <f t="shared" si="782"/>
        <v>0</v>
      </c>
      <c r="J193" s="97">
        <f t="shared" si="782"/>
        <v>0</v>
      </c>
      <c r="K193" s="97">
        <f t="shared" si="782"/>
        <v>0</v>
      </c>
      <c r="L193" s="97">
        <f t="shared" si="782"/>
        <v>0</v>
      </c>
      <c r="M193" s="97">
        <f t="shared" si="782"/>
        <v>0</v>
      </c>
      <c r="N193" s="97">
        <f t="shared" si="782"/>
        <v>0</v>
      </c>
      <c r="O193" s="97">
        <f t="shared" si="782"/>
        <v>0</v>
      </c>
      <c r="P193" s="97">
        <f t="shared" si="782"/>
        <v>0</v>
      </c>
      <c r="Q193" s="97">
        <f t="shared" si="782"/>
        <v>0</v>
      </c>
      <c r="R193" s="97">
        <f t="shared" si="782"/>
        <v>0</v>
      </c>
      <c r="S193" s="97">
        <f t="shared" si="782"/>
        <v>0</v>
      </c>
      <c r="T193" s="97">
        <f t="shared" si="782"/>
        <v>0</v>
      </c>
      <c r="U193" s="97">
        <f t="shared" si="782"/>
        <v>0</v>
      </c>
      <c r="V193" s="97">
        <f t="shared" si="782"/>
        <v>0</v>
      </c>
      <c r="W193" s="97">
        <f t="shared" si="782"/>
        <v>0</v>
      </c>
      <c r="X193" s="97">
        <f t="shared" si="782"/>
        <v>0</v>
      </c>
      <c r="Y193" s="97">
        <f t="shared" si="782"/>
        <v>0</v>
      </c>
      <c r="Z193" s="97">
        <f t="shared" si="782"/>
        <v>0</v>
      </c>
      <c r="AA193" s="97">
        <f t="shared" si="782"/>
        <v>0</v>
      </c>
      <c r="AB193" s="97">
        <f t="shared" si="782"/>
        <v>0</v>
      </c>
      <c r="AC193" s="97">
        <f t="shared" si="782"/>
        <v>0</v>
      </c>
      <c r="AD193" s="97">
        <f t="shared" si="782"/>
        <v>0</v>
      </c>
      <c r="AE193" s="97">
        <f t="shared" si="782"/>
        <v>0</v>
      </c>
      <c r="AF193" s="97">
        <f t="shared" si="782"/>
        <v>0</v>
      </c>
    </row>
    <row r="194" spans="1:32" ht="15" customHeight="1">
      <c r="B194" s="20" t="s">
        <v>93</v>
      </c>
      <c r="C194" s="12">
        <v>1</v>
      </c>
      <c r="D194" s="23">
        <f t="shared" ref="D194:AF194" si="783">IF(D193&gt;0,C194*(1-C192),0)</f>
        <v>0.997498</v>
      </c>
      <c r="E194" s="23">
        <f t="shared" si="783"/>
        <v>0.99471498058000007</v>
      </c>
      <c r="F194" s="23">
        <f t="shared" si="783"/>
        <v>0</v>
      </c>
      <c r="G194" s="23">
        <f t="shared" si="783"/>
        <v>0</v>
      </c>
      <c r="H194" s="23">
        <f t="shared" si="783"/>
        <v>0</v>
      </c>
      <c r="I194" s="23">
        <f t="shared" si="783"/>
        <v>0</v>
      </c>
      <c r="J194" s="23">
        <f t="shared" si="783"/>
        <v>0</v>
      </c>
      <c r="K194" s="23">
        <f t="shared" si="783"/>
        <v>0</v>
      </c>
      <c r="L194" s="23">
        <f t="shared" si="783"/>
        <v>0</v>
      </c>
      <c r="M194" s="23">
        <f t="shared" si="783"/>
        <v>0</v>
      </c>
      <c r="N194" s="23">
        <f t="shared" si="783"/>
        <v>0</v>
      </c>
      <c r="O194" s="23">
        <f t="shared" si="783"/>
        <v>0</v>
      </c>
      <c r="P194" s="23">
        <f t="shared" si="783"/>
        <v>0</v>
      </c>
      <c r="Q194" s="23">
        <f t="shared" si="783"/>
        <v>0</v>
      </c>
      <c r="R194" s="23">
        <f t="shared" si="783"/>
        <v>0</v>
      </c>
      <c r="S194" s="23">
        <f t="shared" si="783"/>
        <v>0</v>
      </c>
      <c r="T194" s="23">
        <f t="shared" si="783"/>
        <v>0</v>
      </c>
      <c r="U194" s="23">
        <f t="shared" si="783"/>
        <v>0</v>
      </c>
      <c r="V194" s="23">
        <f t="shared" si="783"/>
        <v>0</v>
      </c>
      <c r="W194" s="23">
        <f t="shared" si="783"/>
        <v>0</v>
      </c>
      <c r="X194" s="23">
        <f t="shared" si="783"/>
        <v>0</v>
      </c>
      <c r="Y194" s="23">
        <f t="shared" si="783"/>
        <v>0</v>
      </c>
      <c r="Z194" s="23">
        <f t="shared" si="783"/>
        <v>0</v>
      </c>
      <c r="AA194" s="23">
        <f t="shared" si="783"/>
        <v>0</v>
      </c>
      <c r="AB194" s="23">
        <f t="shared" si="783"/>
        <v>0</v>
      </c>
      <c r="AC194" s="23">
        <f t="shared" si="783"/>
        <v>0</v>
      </c>
      <c r="AD194" s="23">
        <f t="shared" si="783"/>
        <v>0</v>
      </c>
      <c r="AE194" s="23">
        <f t="shared" si="783"/>
        <v>0</v>
      </c>
      <c r="AF194" s="23">
        <f t="shared" si="783"/>
        <v>0</v>
      </c>
    </row>
    <row r="195" spans="1:32" ht="15" customHeight="1">
      <c r="B195" s="20" t="s">
        <v>160</v>
      </c>
      <c r="C195" s="98">
        <f t="shared" ref="C195:AF195" si="784">C194*C193</f>
        <v>200000</v>
      </c>
      <c r="D195" s="98">
        <f t="shared" si="784"/>
        <v>199499.6</v>
      </c>
      <c r="E195" s="98">
        <f t="shared" si="784"/>
        <v>198942.99611600002</v>
      </c>
      <c r="F195" s="98">
        <f t="shared" si="784"/>
        <v>0</v>
      </c>
      <c r="G195" s="98">
        <f t="shared" si="784"/>
        <v>0</v>
      </c>
      <c r="H195" s="98">
        <f t="shared" si="784"/>
        <v>0</v>
      </c>
      <c r="I195" s="98">
        <f t="shared" si="784"/>
        <v>0</v>
      </c>
      <c r="J195" s="98">
        <f t="shared" si="784"/>
        <v>0</v>
      </c>
      <c r="K195" s="98">
        <f t="shared" si="784"/>
        <v>0</v>
      </c>
      <c r="L195" s="98">
        <f t="shared" si="784"/>
        <v>0</v>
      </c>
      <c r="M195" s="98">
        <f t="shared" si="784"/>
        <v>0</v>
      </c>
      <c r="N195" s="98">
        <f t="shared" si="784"/>
        <v>0</v>
      </c>
      <c r="O195" s="98">
        <f t="shared" si="784"/>
        <v>0</v>
      </c>
      <c r="P195" s="98">
        <f t="shared" si="784"/>
        <v>0</v>
      </c>
      <c r="Q195" s="98">
        <f t="shared" si="784"/>
        <v>0</v>
      </c>
      <c r="R195" s="98">
        <f t="shared" si="784"/>
        <v>0</v>
      </c>
      <c r="S195" s="98">
        <f t="shared" si="784"/>
        <v>0</v>
      </c>
      <c r="T195" s="98">
        <f t="shared" si="784"/>
        <v>0</v>
      </c>
      <c r="U195" s="98">
        <f t="shared" si="784"/>
        <v>0</v>
      </c>
      <c r="V195" s="98">
        <f t="shared" si="784"/>
        <v>0</v>
      </c>
      <c r="W195" s="98">
        <f t="shared" si="784"/>
        <v>0</v>
      </c>
      <c r="X195" s="98">
        <f t="shared" si="784"/>
        <v>0</v>
      </c>
      <c r="Y195" s="98">
        <f t="shared" si="784"/>
        <v>0</v>
      </c>
      <c r="Z195" s="98">
        <f t="shared" si="784"/>
        <v>0</v>
      </c>
      <c r="AA195" s="98">
        <f t="shared" si="784"/>
        <v>0</v>
      </c>
      <c r="AB195" s="98">
        <f t="shared" si="784"/>
        <v>0</v>
      </c>
      <c r="AC195" s="98">
        <f t="shared" si="784"/>
        <v>0</v>
      </c>
      <c r="AD195" s="98">
        <f t="shared" si="784"/>
        <v>0</v>
      </c>
      <c r="AE195" s="98">
        <f t="shared" si="784"/>
        <v>0</v>
      </c>
      <c r="AF195" s="98">
        <f t="shared" si="784"/>
        <v>0</v>
      </c>
    </row>
    <row r="196" spans="1:32" ht="15" customHeight="1">
      <c r="A196" s="89">
        <f>NPV(Assms!$C$40,ReplacePricing!C196:AF196)</f>
        <v>1456.603263603919</v>
      </c>
      <c r="B196" s="2" t="s">
        <v>161</v>
      </c>
      <c r="C196" s="13">
        <f t="shared" ref="C196:AF196" si="785">C192*C195</f>
        <v>500.4</v>
      </c>
      <c r="D196" s="13">
        <f t="shared" si="785"/>
        <v>556.60388399999999</v>
      </c>
      <c r="E196" s="13">
        <f t="shared" si="785"/>
        <v>615.92751597513609</v>
      </c>
      <c r="F196" s="13">
        <f t="shared" si="785"/>
        <v>0</v>
      </c>
      <c r="G196" s="13">
        <f t="shared" si="785"/>
        <v>0</v>
      </c>
      <c r="H196" s="13">
        <f t="shared" si="785"/>
        <v>0</v>
      </c>
      <c r="I196" s="13">
        <f t="shared" si="785"/>
        <v>0</v>
      </c>
      <c r="J196" s="13">
        <f t="shared" si="785"/>
        <v>0</v>
      </c>
      <c r="K196" s="13">
        <f t="shared" si="785"/>
        <v>0</v>
      </c>
      <c r="L196" s="13">
        <f t="shared" si="785"/>
        <v>0</v>
      </c>
      <c r="M196" s="13">
        <f t="shared" si="785"/>
        <v>0</v>
      </c>
      <c r="N196" s="13">
        <f t="shared" si="785"/>
        <v>0</v>
      </c>
      <c r="O196" s="13">
        <f t="shared" si="785"/>
        <v>0</v>
      </c>
      <c r="P196" s="13">
        <f t="shared" si="785"/>
        <v>0</v>
      </c>
      <c r="Q196" s="13">
        <f t="shared" si="785"/>
        <v>0</v>
      </c>
      <c r="R196" s="13">
        <f t="shared" si="785"/>
        <v>0</v>
      </c>
      <c r="S196" s="13">
        <f t="shared" si="785"/>
        <v>0</v>
      </c>
      <c r="T196" s="13">
        <f t="shared" si="785"/>
        <v>0</v>
      </c>
      <c r="U196" s="13">
        <f t="shared" si="785"/>
        <v>0</v>
      </c>
      <c r="V196" s="13">
        <f t="shared" si="785"/>
        <v>0</v>
      </c>
      <c r="W196" s="13">
        <f t="shared" si="785"/>
        <v>0</v>
      </c>
      <c r="X196" s="13">
        <f t="shared" si="785"/>
        <v>0</v>
      </c>
      <c r="Y196" s="13">
        <f t="shared" si="785"/>
        <v>0</v>
      </c>
      <c r="Z196" s="13">
        <f t="shared" si="785"/>
        <v>0</v>
      </c>
      <c r="AA196" s="13">
        <f t="shared" si="785"/>
        <v>0</v>
      </c>
      <c r="AB196" s="13">
        <f t="shared" si="785"/>
        <v>0</v>
      </c>
      <c r="AC196" s="13">
        <f t="shared" si="785"/>
        <v>0</v>
      </c>
      <c r="AD196" s="13">
        <f t="shared" si="785"/>
        <v>0</v>
      </c>
      <c r="AE196" s="13">
        <f t="shared" si="785"/>
        <v>0</v>
      </c>
      <c r="AF196" s="13">
        <f t="shared" si="785"/>
        <v>0</v>
      </c>
    </row>
    <row r="197" spans="1:32" ht="15" customHeight="1">
      <c r="B197" s="102"/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  <c r="O197" s="102"/>
      <c r="P197" s="102"/>
      <c r="Q197" s="102"/>
      <c r="R197" s="102"/>
      <c r="S197" s="102"/>
      <c r="T197" s="102"/>
      <c r="U197" s="102"/>
      <c r="V197" s="102"/>
      <c r="W197" s="102"/>
      <c r="X197" s="102"/>
      <c r="Y197" s="102"/>
      <c r="Z197" s="102"/>
      <c r="AA197" s="102"/>
      <c r="AB197" s="102"/>
      <c r="AC197" s="102"/>
      <c r="AD197" s="102"/>
      <c r="AE197" s="102"/>
      <c r="AF197" s="102"/>
    </row>
    <row r="198" spans="1:32" ht="15" customHeight="1">
      <c r="B198" s="2" t="s">
        <v>1</v>
      </c>
      <c r="C198" s="2">
        <v>1</v>
      </c>
      <c r="D198" s="2">
        <f t="shared" ref="D198:D199" si="786">C198+1</f>
        <v>2</v>
      </c>
      <c r="E198" s="2">
        <f t="shared" ref="E198:E199" si="787">D198+1</f>
        <v>3</v>
      </c>
      <c r="F198" s="2">
        <f t="shared" ref="F198:F199" si="788">E198+1</f>
        <v>4</v>
      </c>
      <c r="G198" s="2">
        <f t="shared" ref="G198:G199" si="789">F198+1</f>
        <v>5</v>
      </c>
      <c r="H198" s="2">
        <f t="shared" ref="H198:H199" si="790">G198+1</f>
        <v>6</v>
      </c>
      <c r="I198" s="2">
        <f t="shared" ref="I198:I199" si="791">H198+1</f>
        <v>7</v>
      </c>
      <c r="J198" s="2">
        <f t="shared" ref="J198:J199" si="792">I198+1</f>
        <v>8</v>
      </c>
      <c r="K198" s="2">
        <f t="shared" ref="K198:K199" si="793">J198+1</f>
        <v>9</v>
      </c>
      <c r="L198" s="2">
        <f t="shared" ref="L198:L199" si="794">K198+1</f>
        <v>10</v>
      </c>
      <c r="M198" s="2">
        <f t="shared" ref="M198:M199" si="795">L198+1</f>
        <v>11</v>
      </c>
      <c r="N198" s="2">
        <f t="shared" ref="N198:N199" si="796">M198+1</f>
        <v>12</v>
      </c>
      <c r="O198" s="2">
        <f t="shared" ref="O198:O199" si="797">N198+1</f>
        <v>13</v>
      </c>
      <c r="P198" s="2">
        <f t="shared" ref="P198:P199" si="798">O198+1</f>
        <v>14</v>
      </c>
      <c r="Q198" s="2">
        <f t="shared" ref="Q198:Q199" si="799">P198+1</f>
        <v>15</v>
      </c>
      <c r="R198" s="2">
        <f t="shared" ref="R198:R199" si="800">Q198+1</f>
        <v>16</v>
      </c>
      <c r="S198" s="2">
        <f t="shared" ref="S198:S199" si="801">R198+1</f>
        <v>17</v>
      </c>
      <c r="T198" s="2">
        <f t="shared" ref="T198:T199" si="802">S198+1</f>
        <v>18</v>
      </c>
      <c r="U198" s="2">
        <f t="shared" ref="U198:U199" si="803">T198+1</f>
        <v>19</v>
      </c>
      <c r="V198" s="2">
        <f t="shared" ref="V198:V199" si="804">U198+1</f>
        <v>20</v>
      </c>
      <c r="W198" s="2">
        <f t="shared" ref="W198:W199" si="805">V198+1</f>
        <v>21</v>
      </c>
      <c r="X198" s="2">
        <f t="shared" ref="X198:X199" si="806">W198+1</f>
        <v>22</v>
      </c>
      <c r="Y198" s="2">
        <f t="shared" ref="Y198:Y199" si="807">X198+1</f>
        <v>23</v>
      </c>
      <c r="Z198" s="2">
        <f t="shared" ref="Z198:Z199" si="808">Y198+1</f>
        <v>24</v>
      </c>
      <c r="AA198" s="2">
        <f t="shared" ref="AA198:AA199" si="809">Z198+1</f>
        <v>25</v>
      </c>
      <c r="AB198" s="2">
        <f t="shared" ref="AB198:AB199" si="810">AA198+1</f>
        <v>26</v>
      </c>
      <c r="AC198" s="2">
        <f t="shared" ref="AC198:AC199" si="811">AB198+1</f>
        <v>27</v>
      </c>
      <c r="AD198" s="2">
        <f t="shared" ref="AD198:AD199" si="812">AC198+1</f>
        <v>28</v>
      </c>
      <c r="AE198" s="2">
        <f t="shared" ref="AE198:AE199" si="813">AD198+1</f>
        <v>29</v>
      </c>
      <c r="AF198" s="2">
        <f t="shared" ref="AF198:AF199" si="814">AE198+1</f>
        <v>30</v>
      </c>
    </row>
    <row r="199" spans="1:32" ht="15" customHeight="1">
      <c r="B199" s="2" t="s">
        <v>48</v>
      </c>
      <c r="C199" s="10">
        <f>D191</f>
        <v>64</v>
      </c>
      <c r="D199" s="2">
        <f t="shared" si="786"/>
        <v>65</v>
      </c>
      <c r="E199" s="2">
        <f t="shared" si="787"/>
        <v>66</v>
      </c>
      <c r="F199" s="2">
        <f t="shared" si="788"/>
        <v>67</v>
      </c>
      <c r="G199" s="2">
        <f t="shared" si="789"/>
        <v>68</v>
      </c>
      <c r="H199" s="2">
        <f t="shared" si="790"/>
        <v>69</v>
      </c>
      <c r="I199" s="2">
        <f t="shared" si="791"/>
        <v>70</v>
      </c>
      <c r="J199" s="2">
        <f t="shared" si="792"/>
        <v>71</v>
      </c>
      <c r="K199" s="2">
        <f t="shared" si="793"/>
        <v>72</v>
      </c>
      <c r="L199" s="2">
        <f t="shared" si="794"/>
        <v>73</v>
      </c>
      <c r="M199" s="2">
        <f t="shared" si="795"/>
        <v>74</v>
      </c>
      <c r="N199" s="2">
        <f t="shared" si="796"/>
        <v>75</v>
      </c>
      <c r="O199" s="2">
        <f t="shared" si="797"/>
        <v>76</v>
      </c>
      <c r="P199" s="2">
        <f t="shared" si="798"/>
        <v>77</v>
      </c>
      <c r="Q199" s="2">
        <f t="shared" si="799"/>
        <v>78</v>
      </c>
      <c r="R199" s="2">
        <f t="shared" si="800"/>
        <v>79</v>
      </c>
      <c r="S199" s="2">
        <f t="shared" si="801"/>
        <v>80</v>
      </c>
      <c r="T199" s="2">
        <f t="shared" si="802"/>
        <v>81</v>
      </c>
      <c r="U199" s="2">
        <f t="shared" si="803"/>
        <v>82</v>
      </c>
      <c r="V199" s="2">
        <f t="shared" si="804"/>
        <v>83</v>
      </c>
      <c r="W199" s="2">
        <f t="shared" si="805"/>
        <v>84</v>
      </c>
      <c r="X199" s="2">
        <f t="shared" si="806"/>
        <v>85</v>
      </c>
      <c r="Y199" s="2">
        <f t="shared" si="807"/>
        <v>86</v>
      </c>
      <c r="Z199" s="2">
        <f t="shared" si="808"/>
        <v>87</v>
      </c>
      <c r="AA199" s="2">
        <f t="shared" si="809"/>
        <v>88</v>
      </c>
      <c r="AB199" s="2">
        <f t="shared" si="810"/>
        <v>89</v>
      </c>
      <c r="AC199" s="2">
        <f t="shared" si="811"/>
        <v>90</v>
      </c>
      <c r="AD199" s="2">
        <f t="shared" si="812"/>
        <v>91</v>
      </c>
      <c r="AE199" s="2">
        <f t="shared" si="813"/>
        <v>92</v>
      </c>
      <c r="AF199" s="2">
        <f t="shared" si="814"/>
        <v>93</v>
      </c>
    </row>
    <row r="200" spans="1:32" ht="15" customHeight="1">
      <c r="B200" s="2" t="s">
        <v>37</v>
      </c>
      <c r="C200" s="34">
        <f>BasePricing!AE$36</f>
        <v>2.7899999999999999E-3</v>
      </c>
      <c r="D200" s="34">
        <f>BasePricing!AF$36</f>
        <v>3.0960000000000002E-3</v>
      </c>
      <c r="E200" s="34">
        <f>BasePricing!AG$36</f>
        <v>3.4290000000000002E-3</v>
      </c>
      <c r="F200" s="34">
        <f>BasePricing!AH$36</f>
        <v>3.7890000000000003E-3</v>
      </c>
      <c r="G200" s="34">
        <f>BasePricing!AI$36</f>
        <v>4.1850000000000004E-3</v>
      </c>
      <c r="H200" s="34">
        <f>BasePricing!AJ$36</f>
        <v>4.6350000000000011E-3</v>
      </c>
      <c r="I200" s="34">
        <f>BasePricing!AK$36</f>
        <v>5.1615000000000003E-3</v>
      </c>
      <c r="J200" s="34">
        <f>BasePricing!AL$36</f>
        <v>5.7869999999999996E-3</v>
      </c>
      <c r="K200" s="34">
        <f>BasePricing!AM$36</f>
        <v>6.5339999999999999E-3</v>
      </c>
      <c r="L200" s="34">
        <f>BasePricing!AN$36</f>
        <v>7.4070000000000013E-3</v>
      </c>
      <c r="M200" s="34">
        <f>BasePricing!AO$36</f>
        <v>8.401500000000001E-3</v>
      </c>
      <c r="N200" s="34">
        <f>BasePricing!AP$36</f>
        <v>0</v>
      </c>
      <c r="O200" s="34">
        <f>BasePricing!AQ$36</f>
        <v>0</v>
      </c>
      <c r="P200" s="34">
        <f>BasePricing!AR$36</f>
        <v>0</v>
      </c>
      <c r="Q200" s="34">
        <f>BasePricing!AS$36</f>
        <v>0</v>
      </c>
      <c r="R200" s="34">
        <f>BasePricing!AT$36</f>
        <v>0</v>
      </c>
      <c r="S200" s="34">
        <f>BasePricing!AU$36</f>
        <v>0</v>
      </c>
      <c r="T200" s="34">
        <f>BasePricing!AV$36</f>
        <v>0</v>
      </c>
      <c r="U200" s="34">
        <f>BasePricing!AW$36</f>
        <v>0</v>
      </c>
      <c r="V200" s="34">
        <f>BasePricing!AX$36</f>
        <v>0</v>
      </c>
      <c r="W200" s="34">
        <f>BasePricing!AY$36</f>
        <v>0</v>
      </c>
      <c r="X200" s="34">
        <f>BasePricing!AZ$36</f>
        <v>0</v>
      </c>
      <c r="Y200" s="34">
        <f>BasePricing!BA$36</f>
        <v>0</v>
      </c>
      <c r="Z200" s="34">
        <f>BasePricing!BB$36</f>
        <v>0</v>
      </c>
      <c r="AA200" s="34">
        <f>BasePricing!BC$36</f>
        <v>0</v>
      </c>
      <c r="AB200" s="34">
        <f>BasePricing!BD$36</f>
        <v>0</v>
      </c>
      <c r="AC200" s="34">
        <f>BasePricing!BE$36</f>
        <v>0</v>
      </c>
      <c r="AD200" s="34">
        <f>BasePricing!BF$36</f>
        <v>0</v>
      </c>
      <c r="AE200" s="34">
        <f>BasePricing!BG$36</f>
        <v>0</v>
      </c>
      <c r="AF200" s="34">
        <f>BasePricing!BH$36</f>
        <v>0</v>
      </c>
    </row>
    <row r="201" spans="1:32" ht="15" customHeight="1">
      <c r="B201" s="14" t="s">
        <v>159</v>
      </c>
      <c r="C201" s="97">
        <f>D193</f>
        <v>200000</v>
      </c>
      <c r="D201" s="97">
        <f t="shared" ref="D201:AF201" si="815">E193</f>
        <v>200000</v>
      </c>
      <c r="E201" s="97">
        <f t="shared" si="815"/>
        <v>0</v>
      </c>
      <c r="F201" s="97">
        <f t="shared" si="815"/>
        <v>0</v>
      </c>
      <c r="G201" s="97">
        <f t="shared" si="815"/>
        <v>0</v>
      </c>
      <c r="H201" s="97">
        <f t="shared" si="815"/>
        <v>0</v>
      </c>
      <c r="I201" s="97">
        <f t="shared" si="815"/>
        <v>0</v>
      </c>
      <c r="J201" s="97">
        <f t="shared" si="815"/>
        <v>0</v>
      </c>
      <c r="K201" s="97">
        <f t="shared" si="815"/>
        <v>0</v>
      </c>
      <c r="L201" s="97">
        <f t="shared" si="815"/>
        <v>0</v>
      </c>
      <c r="M201" s="97">
        <f t="shared" si="815"/>
        <v>0</v>
      </c>
      <c r="N201" s="97">
        <f t="shared" si="815"/>
        <v>0</v>
      </c>
      <c r="O201" s="97">
        <f t="shared" si="815"/>
        <v>0</v>
      </c>
      <c r="P201" s="97">
        <f t="shared" si="815"/>
        <v>0</v>
      </c>
      <c r="Q201" s="97">
        <f t="shared" si="815"/>
        <v>0</v>
      </c>
      <c r="R201" s="97">
        <f t="shared" si="815"/>
        <v>0</v>
      </c>
      <c r="S201" s="97">
        <f t="shared" si="815"/>
        <v>0</v>
      </c>
      <c r="T201" s="97">
        <f t="shared" si="815"/>
        <v>0</v>
      </c>
      <c r="U201" s="97">
        <f t="shared" si="815"/>
        <v>0</v>
      </c>
      <c r="V201" s="97">
        <f t="shared" si="815"/>
        <v>0</v>
      </c>
      <c r="W201" s="97">
        <f t="shared" si="815"/>
        <v>0</v>
      </c>
      <c r="X201" s="97">
        <f t="shared" si="815"/>
        <v>0</v>
      </c>
      <c r="Y201" s="97">
        <f t="shared" si="815"/>
        <v>0</v>
      </c>
      <c r="Z201" s="97">
        <f t="shared" si="815"/>
        <v>0</v>
      </c>
      <c r="AA201" s="97">
        <f t="shared" si="815"/>
        <v>0</v>
      </c>
      <c r="AB201" s="97">
        <f t="shared" si="815"/>
        <v>0</v>
      </c>
      <c r="AC201" s="97">
        <f t="shared" si="815"/>
        <v>0</v>
      </c>
      <c r="AD201" s="97">
        <f t="shared" si="815"/>
        <v>0</v>
      </c>
      <c r="AE201" s="97">
        <f t="shared" si="815"/>
        <v>0</v>
      </c>
      <c r="AF201" s="97">
        <f t="shared" si="815"/>
        <v>0</v>
      </c>
    </row>
    <row r="202" spans="1:32" ht="15" customHeight="1">
      <c r="B202" s="20" t="s">
        <v>93</v>
      </c>
      <c r="C202" s="12">
        <v>1</v>
      </c>
      <c r="D202" s="23">
        <f t="shared" ref="D202:AF202" si="816">IF(D201&gt;0,C202*(1-C200),0)</f>
        <v>0.99721000000000004</v>
      </c>
      <c r="E202" s="23">
        <f t="shared" si="816"/>
        <v>0</v>
      </c>
      <c r="F202" s="23">
        <f t="shared" si="816"/>
        <v>0</v>
      </c>
      <c r="G202" s="23">
        <f t="shared" si="816"/>
        <v>0</v>
      </c>
      <c r="H202" s="23">
        <f t="shared" si="816"/>
        <v>0</v>
      </c>
      <c r="I202" s="23">
        <f t="shared" si="816"/>
        <v>0</v>
      </c>
      <c r="J202" s="23">
        <f t="shared" si="816"/>
        <v>0</v>
      </c>
      <c r="K202" s="23">
        <f t="shared" si="816"/>
        <v>0</v>
      </c>
      <c r="L202" s="23">
        <f t="shared" si="816"/>
        <v>0</v>
      </c>
      <c r="M202" s="23">
        <f t="shared" si="816"/>
        <v>0</v>
      </c>
      <c r="N202" s="23">
        <f t="shared" si="816"/>
        <v>0</v>
      </c>
      <c r="O202" s="23">
        <f t="shared" si="816"/>
        <v>0</v>
      </c>
      <c r="P202" s="23">
        <f t="shared" si="816"/>
        <v>0</v>
      </c>
      <c r="Q202" s="23">
        <f t="shared" si="816"/>
        <v>0</v>
      </c>
      <c r="R202" s="23">
        <f t="shared" si="816"/>
        <v>0</v>
      </c>
      <c r="S202" s="23">
        <f t="shared" si="816"/>
        <v>0</v>
      </c>
      <c r="T202" s="23">
        <f t="shared" si="816"/>
        <v>0</v>
      </c>
      <c r="U202" s="23">
        <f t="shared" si="816"/>
        <v>0</v>
      </c>
      <c r="V202" s="23">
        <f t="shared" si="816"/>
        <v>0</v>
      </c>
      <c r="W202" s="23">
        <f t="shared" si="816"/>
        <v>0</v>
      </c>
      <c r="X202" s="23">
        <f t="shared" si="816"/>
        <v>0</v>
      </c>
      <c r="Y202" s="23">
        <f t="shared" si="816"/>
        <v>0</v>
      </c>
      <c r="Z202" s="23">
        <f t="shared" si="816"/>
        <v>0</v>
      </c>
      <c r="AA202" s="23">
        <f t="shared" si="816"/>
        <v>0</v>
      </c>
      <c r="AB202" s="23">
        <f t="shared" si="816"/>
        <v>0</v>
      </c>
      <c r="AC202" s="23">
        <f t="shared" si="816"/>
        <v>0</v>
      </c>
      <c r="AD202" s="23">
        <f t="shared" si="816"/>
        <v>0</v>
      </c>
      <c r="AE202" s="23">
        <f t="shared" si="816"/>
        <v>0</v>
      </c>
      <c r="AF202" s="23">
        <f t="shared" si="816"/>
        <v>0</v>
      </c>
    </row>
    <row r="203" spans="1:32" ht="15" customHeight="1">
      <c r="B203" s="20" t="s">
        <v>160</v>
      </c>
      <c r="C203" s="98">
        <f t="shared" ref="C203:AF203" si="817">C202*C201</f>
        <v>200000</v>
      </c>
      <c r="D203" s="98">
        <f t="shared" si="817"/>
        <v>199442</v>
      </c>
      <c r="E203" s="98">
        <f t="shared" si="817"/>
        <v>0</v>
      </c>
      <c r="F203" s="98">
        <f t="shared" si="817"/>
        <v>0</v>
      </c>
      <c r="G203" s="98">
        <f t="shared" si="817"/>
        <v>0</v>
      </c>
      <c r="H203" s="98">
        <f t="shared" si="817"/>
        <v>0</v>
      </c>
      <c r="I203" s="98">
        <f t="shared" si="817"/>
        <v>0</v>
      </c>
      <c r="J203" s="98">
        <f t="shared" si="817"/>
        <v>0</v>
      </c>
      <c r="K203" s="98">
        <f t="shared" si="817"/>
        <v>0</v>
      </c>
      <c r="L203" s="98">
        <f t="shared" si="817"/>
        <v>0</v>
      </c>
      <c r="M203" s="98">
        <f t="shared" si="817"/>
        <v>0</v>
      </c>
      <c r="N203" s="98">
        <f t="shared" si="817"/>
        <v>0</v>
      </c>
      <c r="O203" s="98">
        <f t="shared" si="817"/>
        <v>0</v>
      </c>
      <c r="P203" s="98">
        <f t="shared" si="817"/>
        <v>0</v>
      </c>
      <c r="Q203" s="98">
        <f t="shared" si="817"/>
        <v>0</v>
      </c>
      <c r="R203" s="98">
        <f t="shared" si="817"/>
        <v>0</v>
      </c>
      <c r="S203" s="98">
        <f t="shared" si="817"/>
        <v>0</v>
      </c>
      <c r="T203" s="98">
        <f t="shared" si="817"/>
        <v>0</v>
      </c>
      <c r="U203" s="98">
        <f t="shared" si="817"/>
        <v>0</v>
      </c>
      <c r="V203" s="98">
        <f t="shared" si="817"/>
        <v>0</v>
      </c>
      <c r="W203" s="98">
        <f t="shared" si="817"/>
        <v>0</v>
      </c>
      <c r="X203" s="98">
        <f t="shared" si="817"/>
        <v>0</v>
      </c>
      <c r="Y203" s="98">
        <f t="shared" si="817"/>
        <v>0</v>
      </c>
      <c r="Z203" s="98">
        <f t="shared" si="817"/>
        <v>0</v>
      </c>
      <c r="AA203" s="98">
        <f t="shared" si="817"/>
        <v>0</v>
      </c>
      <c r="AB203" s="98">
        <f t="shared" si="817"/>
        <v>0</v>
      </c>
      <c r="AC203" s="98">
        <f t="shared" si="817"/>
        <v>0</v>
      </c>
      <c r="AD203" s="98">
        <f t="shared" si="817"/>
        <v>0</v>
      </c>
      <c r="AE203" s="98">
        <f t="shared" si="817"/>
        <v>0</v>
      </c>
      <c r="AF203" s="98">
        <f t="shared" si="817"/>
        <v>0</v>
      </c>
    </row>
    <row r="204" spans="1:32" ht="15" customHeight="1">
      <c r="A204" s="89">
        <f>NPV(Assms!$C$40,ReplacePricing!C204:AF204)</f>
        <v>1060.8196628526507</v>
      </c>
      <c r="B204" s="2" t="s">
        <v>161</v>
      </c>
      <c r="C204" s="13">
        <f t="shared" ref="C204:AF204" si="818">C200*C203</f>
        <v>558</v>
      </c>
      <c r="D204" s="13">
        <f t="shared" si="818"/>
        <v>617.47243200000003</v>
      </c>
      <c r="E204" s="13">
        <f t="shared" si="818"/>
        <v>0</v>
      </c>
      <c r="F204" s="13">
        <f t="shared" si="818"/>
        <v>0</v>
      </c>
      <c r="G204" s="13">
        <f t="shared" si="818"/>
        <v>0</v>
      </c>
      <c r="H204" s="13">
        <f t="shared" si="818"/>
        <v>0</v>
      </c>
      <c r="I204" s="13">
        <f t="shared" si="818"/>
        <v>0</v>
      </c>
      <c r="J204" s="13">
        <f t="shared" si="818"/>
        <v>0</v>
      </c>
      <c r="K204" s="13">
        <f t="shared" si="818"/>
        <v>0</v>
      </c>
      <c r="L204" s="13">
        <f t="shared" si="818"/>
        <v>0</v>
      </c>
      <c r="M204" s="13">
        <f t="shared" si="818"/>
        <v>0</v>
      </c>
      <c r="N204" s="13">
        <f t="shared" si="818"/>
        <v>0</v>
      </c>
      <c r="O204" s="13">
        <f t="shared" si="818"/>
        <v>0</v>
      </c>
      <c r="P204" s="13">
        <f t="shared" si="818"/>
        <v>0</v>
      </c>
      <c r="Q204" s="13">
        <f t="shared" si="818"/>
        <v>0</v>
      </c>
      <c r="R204" s="13">
        <f t="shared" si="818"/>
        <v>0</v>
      </c>
      <c r="S204" s="13">
        <f t="shared" si="818"/>
        <v>0</v>
      </c>
      <c r="T204" s="13">
        <f t="shared" si="818"/>
        <v>0</v>
      </c>
      <c r="U204" s="13">
        <f t="shared" si="818"/>
        <v>0</v>
      </c>
      <c r="V204" s="13">
        <f t="shared" si="818"/>
        <v>0</v>
      </c>
      <c r="W204" s="13">
        <f t="shared" si="818"/>
        <v>0</v>
      </c>
      <c r="X204" s="13">
        <f t="shared" si="818"/>
        <v>0</v>
      </c>
      <c r="Y204" s="13">
        <f t="shared" si="818"/>
        <v>0</v>
      </c>
      <c r="Z204" s="13">
        <f t="shared" si="818"/>
        <v>0</v>
      </c>
      <c r="AA204" s="13">
        <f t="shared" si="818"/>
        <v>0</v>
      </c>
      <c r="AB204" s="13">
        <f t="shared" si="818"/>
        <v>0</v>
      </c>
      <c r="AC204" s="13">
        <f t="shared" si="818"/>
        <v>0</v>
      </c>
      <c r="AD204" s="13">
        <f t="shared" si="818"/>
        <v>0</v>
      </c>
      <c r="AE204" s="13">
        <f t="shared" si="818"/>
        <v>0</v>
      </c>
      <c r="AF204" s="13">
        <f t="shared" si="818"/>
        <v>0</v>
      </c>
    </row>
    <row r="205" spans="1:32" ht="15" customHeight="1">
      <c r="B205" s="102"/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  <c r="O205" s="102"/>
      <c r="P205" s="102"/>
      <c r="Q205" s="102"/>
      <c r="R205" s="102"/>
      <c r="S205" s="102"/>
      <c r="T205" s="102"/>
      <c r="U205" s="102"/>
      <c r="V205" s="102"/>
      <c r="W205" s="102"/>
      <c r="X205" s="102"/>
      <c r="Y205" s="102"/>
      <c r="Z205" s="102"/>
      <c r="AA205" s="102"/>
      <c r="AB205" s="102"/>
      <c r="AC205" s="102"/>
      <c r="AD205" s="102"/>
      <c r="AE205" s="102"/>
      <c r="AF205" s="102"/>
    </row>
    <row r="206" spans="1:32" ht="15" customHeight="1">
      <c r="B206" s="2" t="s">
        <v>1</v>
      </c>
      <c r="C206" s="2">
        <v>1</v>
      </c>
      <c r="D206" s="2">
        <f t="shared" ref="D206:D207" si="819">C206+1</f>
        <v>2</v>
      </c>
      <c r="E206" s="2">
        <f t="shared" ref="E206:E207" si="820">D206+1</f>
        <v>3</v>
      </c>
      <c r="F206" s="2">
        <f t="shared" ref="F206:F207" si="821">E206+1</f>
        <v>4</v>
      </c>
      <c r="G206" s="2">
        <f t="shared" ref="G206:G207" si="822">F206+1</f>
        <v>5</v>
      </c>
      <c r="H206" s="2">
        <f t="shared" ref="H206:H207" si="823">G206+1</f>
        <v>6</v>
      </c>
      <c r="I206" s="2">
        <f t="shared" ref="I206:I207" si="824">H206+1</f>
        <v>7</v>
      </c>
      <c r="J206" s="2">
        <f t="shared" ref="J206:J207" si="825">I206+1</f>
        <v>8</v>
      </c>
      <c r="K206" s="2">
        <f t="shared" ref="K206:K207" si="826">J206+1</f>
        <v>9</v>
      </c>
      <c r="L206" s="2">
        <f t="shared" ref="L206:L207" si="827">K206+1</f>
        <v>10</v>
      </c>
      <c r="M206" s="2">
        <f t="shared" ref="M206:M207" si="828">L206+1</f>
        <v>11</v>
      </c>
      <c r="N206" s="2">
        <f t="shared" ref="N206:N207" si="829">M206+1</f>
        <v>12</v>
      </c>
      <c r="O206" s="2">
        <f t="shared" ref="O206:O207" si="830">N206+1</f>
        <v>13</v>
      </c>
      <c r="P206" s="2">
        <f t="shared" ref="P206:P207" si="831">O206+1</f>
        <v>14</v>
      </c>
      <c r="Q206" s="2">
        <f t="shared" ref="Q206:Q207" si="832">P206+1</f>
        <v>15</v>
      </c>
      <c r="R206" s="2">
        <f t="shared" ref="R206:R207" si="833">Q206+1</f>
        <v>16</v>
      </c>
      <c r="S206" s="2">
        <f t="shared" ref="S206:S207" si="834">R206+1</f>
        <v>17</v>
      </c>
      <c r="T206" s="2">
        <f t="shared" ref="T206:T207" si="835">S206+1</f>
        <v>18</v>
      </c>
      <c r="U206" s="2">
        <f t="shared" ref="U206:U207" si="836">T206+1</f>
        <v>19</v>
      </c>
      <c r="V206" s="2">
        <f t="shared" ref="V206:V207" si="837">U206+1</f>
        <v>20</v>
      </c>
      <c r="W206" s="2">
        <f t="shared" ref="W206:W207" si="838">V206+1</f>
        <v>21</v>
      </c>
      <c r="X206" s="2">
        <f t="shared" ref="X206:X207" si="839">W206+1</f>
        <v>22</v>
      </c>
      <c r="Y206" s="2">
        <f t="shared" ref="Y206:Y207" si="840">X206+1</f>
        <v>23</v>
      </c>
      <c r="Z206" s="2">
        <f t="shared" ref="Z206:Z207" si="841">Y206+1</f>
        <v>24</v>
      </c>
      <c r="AA206" s="2">
        <f t="shared" ref="AA206:AA207" si="842">Z206+1</f>
        <v>25</v>
      </c>
      <c r="AB206" s="2">
        <f t="shared" ref="AB206:AB207" si="843">AA206+1</f>
        <v>26</v>
      </c>
      <c r="AC206" s="2">
        <f t="shared" ref="AC206:AC207" si="844">AB206+1</f>
        <v>27</v>
      </c>
      <c r="AD206" s="2">
        <f t="shared" ref="AD206:AD207" si="845">AC206+1</f>
        <v>28</v>
      </c>
      <c r="AE206" s="2">
        <f t="shared" ref="AE206:AE207" si="846">AD206+1</f>
        <v>29</v>
      </c>
      <c r="AF206" s="2">
        <f t="shared" ref="AF206:AF207" si="847">AE206+1</f>
        <v>30</v>
      </c>
    </row>
    <row r="207" spans="1:32" ht="15" customHeight="1">
      <c r="B207" s="2" t="s">
        <v>48</v>
      </c>
      <c r="C207" s="10">
        <f>D199</f>
        <v>65</v>
      </c>
      <c r="D207" s="2">
        <f t="shared" si="819"/>
        <v>66</v>
      </c>
      <c r="E207" s="2">
        <f t="shared" si="820"/>
        <v>67</v>
      </c>
      <c r="F207" s="2">
        <f t="shared" si="821"/>
        <v>68</v>
      </c>
      <c r="G207" s="2">
        <f t="shared" si="822"/>
        <v>69</v>
      </c>
      <c r="H207" s="2">
        <f t="shared" si="823"/>
        <v>70</v>
      </c>
      <c r="I207" s="2">
        <f t="shared" si="824"/>
        <v>71</v>
      </c>
      <c r="J207" s="2">
        <f t="shared" si="825"/>
        <v>72</v>
      </c>
      <c r="K207" s="2">
        <f t="shared" si="826"/>
        <v>73</v>
      </c>
      <c r="L207" s="2">
        <f t="shared" si="827"/>
        <v>74</v>
      </c>
      <c r="M207" s="2">
        <f t="shared" si="828"/>
        <v>75</v>
      </c>
      <c r="N207" s="2">
        <f t="shared" si="829"/>
        <v>76</v>
      </c>
      <c r="O207" s="2">
        <f t="shared" si="830"/>
        <v>77</v>
      </c>
      <c r="P207" s="2">
        <f t="shared" si="831"/>
        <v>78</v>
      </c>
      <c r="Q207" s="2">
        <f t="shared" si="832"/>
        <v>79</v>
      </c>
      <c r="R207" s="2">
        <f t="shared" si="833"/>
        <v>80</v>
      </c>
      <c r="S207" s="2">
        <f t="shared" si="834"/>
        <v>81</v>
      </c>
      <c r="T207" s="2">
        <f t="shared" si="835"/>
        <v>82</v>
      </c>
      <c r="U207" s="2">
        <f t="shared" si="836"/>
        <v>83</v>
      </c>
      <c r="V207" s="2">
        <f t="shared" si="837"/>
        <v>84</v>
      </c>
      <c r="W207" s="2">
        <f t="shared" si="838"/>
        <v>85</v>
      </c>
      <c r="X207" s="2">
        <f t="shared" si="839"/>
        <v>86</v>
      </c>
      <c r="Y207" s="2">
        <f t="shared" si="840"/>
        <v>87</v>
      </c>
      <c r="Z207" s="2">
        <f t="shared" si="841"/>
        <v>88</v>
      </c>
      <c r="AA207" s="2">
        <f t="shared" si="842"/>
        <v>89</v>
      </c>
      <c r="AB207" s="2">
        <f t="shared" si="843"/>
        <v>90</v>
      </c>
      <c r="AC207" s="2">
        <f t="shared" si="844"/>
        <v>91</v>
      </c>
      <c r="AD207" s="2">
        <f t="shared" si="845"/>
        <v>92</v>
      </c>
      <c r="AE207" s="2">
        <f t="shared" si="846"/>
        <v>93</v>
      </c>
      <c r="AF207" s="2">
        <f t="shared" si="847"/>
        <v>94</v>
      </c>
    </row>
    <row r="208" spans="1:32" ht="15" customHeight="1">
      <c r="B208" s="2" t="s">
        <v>37</v>
      </c>
      <c r="C208" s="34">
        <f>BasePricing!AF$36</f>
        <v>3.0960000000000002E-3</v>
      </c>
      <c r="D208" s="34">
        <f>BasePricing!AG$36</f>
        <v>3.4290000000000002E-3</v>
      </c>
      <c r="E208" s="34">
        <f>BasePricing!AH$36</f>
        <v>3.7890000000000003E-3</v>
      </c>
      <c r="F208" s="34">
        <f>BasePricing!AI$36</f>
        <v>4.1850000000000004E-3</v>
      </c>
      <c r="G208" s="34">
        <f>BasePricing!AJ$36</f>
        <v>4.6350000000000011E-3</v>
      </c>
      <c r="H208" s="34">
        <f>BasePricing!AK$36</f>
        <v>5.1615000000000003E-3</v>
      </c>
      <c r="I208" s="34">
        <f>BasePricing!AL$36</f>
        <v>5.7869999999999996E-3</v>
      </c>
      <c r="J208" s="34">
        <f>BasePricing!AM$36</f>
        <v>6.5339999999999999E-3</v>
      </c>
      <c r="K208" s="34">
        <f>BasePricing!AN$36</f>
        <v>7.4070000000000013E-3</v>
      </c>
      <c r="L208" s="34">
        <f>BasePricing!AO$36</f>
        <v>8.401500000000001E-3</v>
      </c>
      <c r="M208" s="34">
        <f>BasePricing!AP$36</f>
        <v>0</v>
      </c>
      <c r="N208" s="34">
        <f>BasePricing!AQ$36</f>
        <v>0</v>
      </c>
      <c r="O208" s="34">
        <f>BasePricing!AR$36</f>
        <v>0</v>
      </c>
      <c r="P208" s="34">
        <f>BasePricing!AS$36</f>
        <v>0</v>
      </c>
      <c r="Q208" s="34">
        <f>BasePricing!AT$36</f>
        <v>0</v>
      </c>
      <c r="R208" s="34">
        <f>BasePricing!AU$36</f>
        <v>0</v>
      </c>
      <c r="S208" s="34">
        <f>BasePricing!AV$36</f>
        <v>0</v>
      </c>
      <c r="T208" s="34">
        <f>BasePricing!AW$36</f>
        <v>0</v>
      </c>
      <c r="U208" s="34">
        <f>BasePricing!AX$36</f>
        <v>0</v>
      </c>
      <c r="V208" s="34">
        <f>BasePricing!AY$36</f>
        <v>0</v>
      </c>
      <c r="W208" s="34">
        <f>BasePricing!AZ$36</f>
        <v>0</v>
      </c>
      <c r="X208" s="34">
        <f>BasePricing!BA$36</f>
        <v>0</v>
      </c>
      <c r="Y208" s="34">
        <f>BasePricing!BB$36</f>
        <v>0</v>
      </c>
      <c r="Z208" s="34">
        <f>BasePricing!BC$36</f>
        <v>0</v>
      </c>
      <c r="AA208" s="34">
        <f>BasePricing!BD$36</f>
        <v>0</v>
      </c>
      <c r="AB208" s="34">
        <f>BasePricing!BE$36</f>
        <v>0</v>
      </c>
      <c r="AC208" s="34">
        <f>BasePricing!BF$36</f>
        <v>0</v>
      </c>
      <c r="AD208" s="34">
        <f>BasePricing!BG$36</f>
        <v>0</v>
      </c>
      <c r="AE208" s="34">
        <f>BasePricing!BH$36</f>
        <v>0</v>
      </c>
      <c r="AF208" s="34">
        <f>BasePricing!BI$36</f>
        <v>0</v>
      </c>
    </row>
    <row r="209" spans="1:32" ht="15" customHeight="1">
      <c r="B209" s="14" t="s">
        <v>159</v>
      </c>
      <c r="C209" s="97">
        <f>D201</f>
        <v>200000</v>
      </c>
      <c r="D209" s="97">
        <f t="shared" ref="D209:AF209" si="848">E201</f>
        <v>0</v>
      </c>
      <c r="E209" s="97">
        <f t="shared" si="848"/>
        <v>0</v>
      </c>
      <c r="F209" s="97">
        <f t="shared" si="848"/>
        <v>0</v>
      </c>
      <c r="G209" s="97">
        <f t="shared" si="848"/>
        <v>0</v>
      </c>
      <c r="H209" s="97">
        <f t="shared" si="848"/>
        <v>0</v>
      </c>
      <c r="I209" s="97">
        <f t="shared" si="848"/>
        <v>0</v>
      </c>
      <c r="J209" s="97">
        <f t="shared" si="848"/>
        <v>0</v>
      </c>
      <c r="K209" s="97">
        <f t="shared" si="848"/>
        <v>0</v>
      </c>
      <c r="L209" s="97">
        <f t="shared" si="848"/>
        <v>0</v>
      </c>
      <c r="M209" s="97">
        <f t="shared" si="848"/>
        <v>0</v>
      </c>
      <c r="N209" s="97">
        <f t="shared" si="848"/>
        <v>0</v>
      </c>
      <c r="O209" s="97">
        <f t="shared" si="848"/>
        <v>0</v>
      </c>
      <c r="P209" s="97">
        <f t="shared" si="848"/>
        <v>0</v>
      </c>
      <c r="Q209" s="97">
        <f t="shared" si="848"/>
        <v>0</v>
      </c>
      <c r="R209" s="97">
        <f t="shared" si="848"/>
        <v>0</v>
      </c>
      <c r="S209" s="97">
        <f t="shared" si="848"/>
        <v>0</v>
      </c>
      <c r="T209" s="97">
        <f t="shared" si="848"/>
        <v>0</v>
      </c>
      <c r="U209" s="97">
        <f t="shared" si="848"/>
        <v>0</v>
      </c>
      <c r="V209" s="97">
        <f t="shared" si="848"/>
        <v>0</v>
      </c>
      <c r="W209" s="97">
        <f t="shared" si="848"/>
        <v>0</v>
      </c>
      <c r="X209" s="97">
        <f t="shared" si="848"/>
        <v>0</v>
      </c>
      <c r="Y209" s="97">
        <f t="shared" si="848"/>
        <v>0</v>
      </c>
      <c r="Z209" s="97">
        <f t="shared" si="848"/>
        <v>0</v>
      </c>
      <c r="AA209" s="97">
        <f t="shared" si="848"/>
        <v>0</v>
      </c>
      <c r="AB209" s="97">
        <f t="shared" si="848"/>
        <v>0</v>
      </c>
      <c r="AC209" s="97">
        <f t="shared" si="848"/>
        <v>0</v>
      </c>
      <c r="AD209" s="97">
        <f t="shared" si="848"/>
        <v>0</v>
      </c>
      <c r="AE209" s="97">
        <f t="shared" si="848"/>
        <v>0</v>
      </c>
      <c r="AF209" s="97">
        <f t="shared" si="848"/>
        <v>0</v>
      </c>
    </row>
    <row r="210" spans="1:32" ht="15" customHeight="1">
      <c r="B210" s="20" t="s">
        <v>93</v>
      </c>
      <c r="C210" s="12">
        <v>1</v>
      </c>
      <c r="D210" s="23">
        <f t="shared" ref="D210:AF210" si="849">IF(D209&gt;0,C210*(1-C208),0)</f>
        <v>0</v>
      </c>
      <c r="E210" s="23">
        <f t="shared" si="849"/>
        <v>0</v>
      </c>
      <c r="F210" s="23">
        <f t="shared" si="849"/>
        <v>0</v>
      </c>
      <c r="G210" s="23">
        <f t="shared" si="849"/>
        <v>0</v>
      </c>
      <c r="H210" s="23">
        <f t="shared" si="849"/>
        <v>0</v>
      </c>
      <c r="I210" s="23">
        <f t="shared" si="849"/>
        <v>0</v>
      </c>
      <c r="J210" s="23">
        <f t="shared" si="849"/>
        <v>0</v>
      </c>
      <c r="K210" s="23">
        <f t="shared" si="849"/>
        <v>0</v>
      </c>
      <c r="L210" s="23">
        <f t="shared" si="849"/>
        <v>0</v>
      </c>
      <c r="M210" s="23">
        <f t="shared" si="849"/>
        <v>0</v>
      </c>
      <c r="N210" s="23">
        <f t="shared" si="849"/>
        <v>0</v>
      </c>
      <c r="O210" s="23">
        <f t="shared" si="849"/>
        <v>0</v>
      </c>
      <c r="P210" s="23">
        <f t="shared" si="849"/>
        <v>0</v>
      </c>
      <c r="Q210" s="23">
        <f t="shared" si="849"/>
        <v>0</v>
      </c>
      <c r="R210" s="23">
        <f t="shared" si="849"/>
        <v>0</v>
      </c>
      <c r="S210" s="23">
        <f t="shared" si="849"/>
        <v>0</v>
      </c>
      <c r="T210" s="23">
        <f t="shared" si="849"/>
        <v>0</v>
      </c>
      <c r="U210" s="23">
        <f t="shared" si="849"/>
        <v>0</v>
      </c>
      <c r="V210" s="23">
        <f t="shared" si="849"/>
        <v>0</v>
      </c>
      <c r="W210" s="23">
        <f t="shared" si="849"/>
        <v>0</v>
      </c>
      <c r="X210" s="23">
        <f t="shared" si="849"/>
        <v>0</v>
      </c>
      <c r="Y210" s="23">
        <f t="shared" si="849"/>
        <v>0</v>
      </c>
      <c r="Z210" s="23">
        <f t="shared" si="849"/>
        <v>0</v>
      </c>
      <c r="AA210" s="23">
        <f t="shared" si="849"/>
        <v>0</v>
      </c>
      <c r="AB210" s="23">
        <f t="shared" si="849"/>
        <v>0</v>
      </c>
      <c r="AC210" s="23">
        <f t="shared" si="849"/>
        <v>0</v>
      </c>
      <c r="AD210" s="23">
        <f t="shared" si="849"/>
        <v>0</v>
      </c>
      <c r="AE210" s="23">
        <f t="shared" si="849"/>
        <v>0</v>
      </c>
      <c r="AF210" s="23">
        <f t="shared" si="849"/>
        <v>0</v>
      </c>
    </row>
    <row r="211" spans="1:32" ht="15" customHeight="1">
      <c r="B211" s="20" t="s">
        <v>160</v>
      </c>
      <c r="C211" s="98">
        <f t="shared" ref="C211:AF211" si="850">C210*C209</f>
        <v>200000</v>
      </c>
      <c r="D211" s="98">
        <f t="shared" si="850"/>
        <v>0</v>
      </c>
      <c r="E211" s="98">
        <f t="shared" si="850"/>
        <v>0</v>
      </c>
      <c r="F211" s="98">
        <f t="shared" si="850"/>
        <v>0</v>
      </c>
      <c r="G211" s="98">
        <f t="shared" si="850"/>
        <v>0</v>
      </c>
      <c r="H211" s="98">
        <f t="shared" si="850"/>
        <v>0</v>
      </c>
      <c r="I211" s="98">
        <f t="shared" si="850"/>
        <v>0</v>
      </c>
      <c r="J211" s="98">
        <f t="shared" si="850"/>
        <v>0</v>
      </c>
      <c r="K211" s="98">
        <f t="shared" si="850"/>
        <v>0</v>
      </c>
      <c r="L211" s="98">
        <f t="shared" si="850"/>
        <v>0</v>
      </c>
      <c r="M211" s="98">
        <f t="shared" si="850"/>
        <v>0</v>
      </c>
      <c r="N211" s="98">
        <f t="shared" si="850"/>
        <v>0</v>
      </c>
      <c r="O211" s="98">
        <f t="shared" si="850"/>
        <v>0</v>
      </c>
      <c r="P211" s="98">
        <f t="shared" si="850"/>
        <v>0</v>
      </c>
      <c r="Q211" s="98">
        <f t="shared" si="850"/>
        <v>0</v>
      </c>
      <c r="R211" s="98">
        <f t="shared" si="850"/>
        <v>0</v>
      </c>
      <c r="S211" s="98">
        <f t="shared" si="850"/>
        <v>0</v>
      </c>
      <c r="T211" s="98">
        <f t="shared" si="850"/>
        <v>0</v>
      </c>
      <c r="U211" s="98">
        <f t="shared" si="850"/>
        <v>0</v>
      </c>
      <c r="V211" s="98">
        <f t="shared" si="850"/>
        <v>0</v>
      </c>
      <c r="W211" s="98">
        <f t="shared" si="850"/>
        <v>0</v>
      </c>
      <c r="X211" s="98">
        <f t="shared" si="850"/>
        <v>0</v>
      </c>
      <c r="Y211" s="98">
        <f t="shared" si="850"/>
        <v>0</v>
      </c>
      <c r="Z211" s="98">
        <f t="shared" si="850"/>
        <v>0</v>
      </c>
      <c r="AA211" s="98">
        <f t="shared" si="850"/>
        <v>0</v>
      </c>
      <c r="AB211" s="98">
        <f t="shared" si="850"/>
        <v>0</v>
      </c>
      <c r="AC211" s="98">
        <f t="shared" si="850"/>
        <v>0</v>
      </c>
      <c r="AD211" s="98">
        <f t="shared" si="850"/>
        <v>0</v>
      </c>
      <c r="AE211" s="98">
        <f t="shared" si="850"/>
        <v>0</v>
      </c>
      <c r="AF211" s="98">
        <f t="shared" si="850"/>
        <v>0</v>
      </c>
    </row>
    <row r="212" spans="1:32" ht="15" customHeight="1">
      <c r="A212" s="89">
        <f>NPV(Assms!$C$40,ReplacePricing!C212:AF212)</f>
        <v>578.69158878504675</v>
      </c>
      <c r="B212" s="2" t="s">
        <v>161</v>
      </c>
      <c r="C212" s="13">
        <f t="shared" ref="C212:AF212" si="851">C208*C211</f>
        <v>619.20000000000005</v>
      </c>
      <c r="D212" s="13">
        <f t="shared" si="851"/>
        <v>0</v>
      </c>
      <c r="E212" s="13">
        <f t="shared" si="851"/>
        <v>0</v>
      </c>
      <c r="F212" s="13">
        <f t="shared" si="851"/>
        <v>0</v>
      </c>
      <c r="G212" s="13">
        <f t="shared" si="851"/>
        <v>0</v>
      </c>
      <c r="H212" s="13">
        <f t="shared" si="851"/>
        <v>0</v>
      </c>
      <c r="I212" s="13">
        <f t="shared" si="851"/>
        <v>0</v>
      </c>
      <c r="J212" s="13">
        <f t="shared" si="851"/>
        <v>0</v>
      </c>
      <c r="K212" s="13">
        <f t="shared" si="851"/>
        <v>0</v>
      </c>
      <c r="L212" s="13">
        <f t="shared" si="851"/>
        <v>0</v>
      </c>
      <c r="M212" s="13">
        <f t="shared" si="851"/>
        <v>0</v>
      </c>
      <c r="N212" s="13">
        <f t="shared" si="851"/>
        <v>0</v>
      </c>
      <c r="O212" s="13">
        <f t="shared" si="851"/>
        <v>0</v>
      </c>
      <c r="P212" s="13">
        <f t="shared" si="851"/>
        <v>0</v>
      </c>
      <c r="Q212" s="13">
        <f t="shared" si="851"/>
        <v>0</v>
      </c>
      <c r="R212" s="13">
        <f t="shared" si="851"/>
        <v>0</v>
      </c>
      <c r="S212" s="13">
        <f t="shared" si="851"/>
        <v>0</v>
      </c>
      <c r="T212" s="13">
        <f t="shared" si="851"/>
        <v>0</v>
      </c>
      <c r="U212" s="13">
        <f t="shared" si="851"/>
        <v>0</v>
      </c>
      <c r="V212" s="13">
        <f t="shared" si="851"/>
        <v>0</v>
      </c>
      <c r="W212" s="13">
        <f t="shared" si="851"/>
        <v>0</v>
      </c>
      <c r="X212" s="13">
        <f t="shared" si="851"/>
        <v>0</v>
      </c>
      <c r="Y212" s="13">
        <f t="shared" si="851"/>
        <v>0</v>
      </c>
      <c r="Z212" s="13">
        <f t="shared" si="851"/>
        <v>0</v>
      </c>
      <c r="AA212" s="13">
        <f t="shared" si="851"/>
        <v>0</v>
      </c>
      <c r="AB212" s="13">
        <f t="shared" si="851"/>
        <v>0</v>
      </c>
      <c r="AC212" s="13">
        <f t="shared" si="851"/>
        <v>0</v>
      </c>
      <c r="AD212" s="13">
        <f t="shared" si="851"/>
        <v>0</v>
      </c>
      <c r="AE212" s="13">
        <f t="shared" si="851"/>
        <v>0</v>
      </c>
      <c r="AF212" s="13">
        <f t="shared" si="851"/>
        <v>0</v>
      </c>
    </row>
    <row r="213" spans="1:32" ht="15" customHeight="1">
      <c r="B213" s="102"/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  <c r="X213" s="102"/>
      <c r="Y213" s="102"/>
      <c r="Z213" s="102"/>
      <c r="AA213" s="102"/>
      <c r="AB213" s="102"/>
      <c r="AC213" s="102"/>
      <c r="AD213" s="102"/>
      <c r="AE213" s="102"/>
      <c r="AF213" s="102"/>
    </row>
    <row r="214" spans="1:32" ht="15" customHeight="1">
      <c r="B214" s="2" t="s">
        <v>1</v>
      </c>
      <c r="C214" s="2">
        <v>1</v>
      </c>
      <c r="D214" s="2">
        <f t="shared" ref="D214:D215" si="852">C214+1</f>
        <v>2</v>
      </c>
      <c r="E214" s="2">
        <f t="shared" ref="E214:E215" si="853">D214+1</f>
        <v>3</v>
      </c>
      <c r="F214" s="2">
        <f t="shared" ref="F214:F215" si="854">E214+1</f>
        <v>4</v>
      </c>
      <c r="G214" s="2">
        <f t="shared" ref="G214:G215" si="855">F214+1</f>
        <v>5</v>
      </c>
      <c r="H214" s="2">
        <f t="shared" ref="H214:H215" si="856">G214+1</f>
        <v>6</v>
      </c>
      <c r="I214" s="2">
        <f t="shared" ref="I214:I215" si="857">H214+1</f>
        <v>7</v>
      </c>
      <c r="J214" s="2">
        <f t="shared" ref="J214:J215" si="858">I214+1</f>
        <v>8</v>
      </c>
      <c r="K214" s="2">
        <f t="shared" ref="K214:K215" si="859">J214+1</f>
        <v>9</v>
      </c>
      <c r="L214" s="2">
        <f t="shared" ref="L214:L215" si="860">K214+1</f>
        <v>10</v>
      </c>
      <c r="M214" s="2">
        <f t="shared" ref="M214:M215" si="861">L214+1</f>
        <v>11</v>
      </c>
      <c r="N214" s="2">
        <f t="shared" ref="N214:N215" si="862">M214+1</f>
        <v>12</v>
      </c>
      <c r="O214" s="2">
        <f t="shared" ref="O214:O215" si="863">N214+1</f>
        <v>13</v>
      </c>
      <c r="P214" s="2">
        <f t="shared" ref="P214:P215" si="864">O214+1</f>
        <v>14</v>
      </c>
      <c r="Q214" s="2">
        <f t="shared" ref="Q214:Q215" si="865">P214+1</f>
        <v>15</v>
      </c>
      <c r="R214" s="2">
        <f t="shared" ref="R214:R215" si="866">Q214+1</f>
        <v>16</v>
      </c>
      <c r="S214" s="2">
        <f t="shared" ref="S214:S215" si="867">R214+1</f>
        <v>17</v>
      </c>
      <c r="T214" s="2">
        <f t="shared" ref="T214:T215" si="868">S214+1</f>
        <v>18</v>
      </c>
      <c r="U214" s="2">
        <f t="shared" ref="U214:U215" si="869">T214+1</f>
        <v>19</v>
      </c>
      <c r="V214" s="2">
        <f t="shared" ref="V214:V215" si="870">U214+1</f>
        <v>20</v>
      </c>
      <c r="W214" s="2">
        <f t="shared" ref="W214:W215" si="871">V214+1</f>
        <v>21</v>
      </c>
      <c r="X214" s="2">
        <f t="shared" ref="X214:X215" si="872">W214+1</f>
        <v>22</v>
      </c>
      <c r="Y214" s="2">
        <f t="shared" ref="Y214:Y215" si="873">X214+1</f>
        <v>23</v>
      </c>
      <c r="Z214" s="2">
        <f t="shared" ref="Z214:Z215" si="874">Y214+1</f>
        <v>24</v>
      </c>
      <c r="AA214" s="2">
        <f t="shared" ref="AA214:AA215" si="875">Z214+1</f>
        <v>25</v>
      </c>
      <c r="AB214" s="2">
        <f t="shared" ref="AB214:AB215" si="876">AA214+1</f>
        <v>26</v>
      </c>
      <c r="AC214" s="2">
        <f t="shared" ref="AC214:AC215" si="877">AB214+1</f>
        <v>27</v>
      </c>
      <c r="AD214" s="2">
        <f t="shared" ref="AD214:AD215" si="878">AC214+1</f>
        <v>28</v>
      </c>
      <c r="AE214" s="2">
        <f t="shared" ref="AE214:AE215" si="879">AD214+1</f>
        <v>29</v>
      </c>
      <c r="AF214" s="2">
        <f t="shared" ref="AF214:AF215" si="880">AE214+1</f>
        <v>30</v>
      </c>
    </row>
    <row r="215" spans="1:32" ht="15" customHeight="1">
      <c r="B215" s="2" t="s">
        <v>48</v>
      </c>
      <c r="C215" s="10">
        <f>D207</f>
        <v>66</v>
      </c>
      <c r="D215" s="2">
        <f t="shared" si="852"/>
        <v>67</v>
      </c>
      <c r="E215" s="2">
        <f t="shared" si="853"/>
        <v>68</v>
      </c>
      <c r="F215" s="2">
        <f t="shared" si="854"/>
        <v>69</v>
      </c>
      <c r="G215" s="2">
        <f t="shared" si="855"/>
        <v>70</v>
      </c>
      <c r="H215" s="2">
        <f t="shared" si="856"/>
        <v>71</v>
      </c>
      <c r="I215" s="2">
        <f t="shared" si="857"/>
        <v>72</v>
      </c>
      <c r="J215" s="2">
        <f t="shared" si="858"/>
        <v>73</v>
      </c>
      <c r="K215" s="2">
        <f t="shared" si="859"/>
        <v>74</v>
      </c>
      <c r="L215" s="2">
        <f t="shared" si="860"/>
        <v>75</v>
      </c>
      <c r="M215" s="2">
        <f t="shared" si="861"/>
        <v>76</v>
      </c>
      <c r="N215" s="2">
        <f t="shared" si="862"/>
        <v>77</v>
      </c>
      <c r="O215" s="2">
        <f t="shared" si="863"/>
        <v>78</v>
      </c>
      <c r="P215" s="2">
        <f t="shared" si="864"/>
        <v>79</v>
      </c>
      <c r="Q215" s="2">
        <f t="shared" si="865"/>
        <v>80</v>
      </c>
      <c r="R215" s="2">
        <f t="shared" si="866"/>
        <v>81</v>
      </c>
      <c r="S215" s="2">
        <f t="shared" si="867"/>
        <v>82</v>
      </c>
      <c r="T215" s="2">
        <f t="shared" si="868"/>
        <v>83</v>
      </c>
      <c r="U215" s="2">
        <f t="shared" si="869"/>
        <v>84</v>
      </c>
      <c r="V215" s="2">
        <f t="shared" si="870"/>
        <v>85</v>
      </c>
      <c r="W215" s="2">
        <f t="shared" si="871"/>
        <v>86</v>
      </c>
      <c r="X215" s="2">
        <f t="shared" si="872"/>
        <v>87</v>
      </c>
      <c r="Y215" s="2">
        <f t="shared" si="873"/>
        <v>88</v>
      </c>
      <c r="Z215" s="2">
        <f t="shared" si="874"/>
        <v>89</v>
      </c>
      <c r="AA215" s="2">
        <f t="shared" si="875"/>
        <v>90</v>
      </c>
      <c r="AB215" s="2">
        <f t="shared" si="876"/>
        <v>91</v>
      </c>
      <c r="AC215" s="2">
        <f t="shared" si="877"/>
        <v>92</v>
      </c>
      <c r="AD215" s="2">
        <f t="shared" si="878"/>
        <v>93</v>
      </c>
      <c r="AE215" s="2">
        <f t="shared" si="879"/>
        <v>94</v>
      </c>
      <c r="AF215" s="2">
        <f t="shared" si="880"/>
        <v>95</v>
      </c>
    </row>
    <row r="216" spans="1:32" ht="15" customHeight="1">
      <c r="B216" s="2" t="s">
        <v>37</v>
      </c>
      <c r="C216" s="34">
        <f>BasePricing!AG$36</f>
        <v>3.4290000000000002E-3</v>
      </c>
      <c r="D216" s="34">
        <f>BasePricing!AH$36</f>
        <v>3.7890000000000003E-3</v>
      </c>
      <c r="E216" s="34">
        <f>BasePricing!AI$36</f>
        <v>4.1850000000000004E-3</v>
      </c>
      <c r="F216" s="34">
        <f>BasePricing!AJ$36</f>
        <v>4.6350000000000011E-3</v>
      </c>
      <c r="G216" s="34">
        <f>BasePricing!AK$36</f>
        <v>5.1615000000000003E-3</v>
      </c>
      <c r="H216" s="34">
        <f>BasePricing!AL$36</f>
        <v>5.7869999999999996E-3</v>
      </c>
      <c r="I216" s="34">
        <f>BasePricing!AM$36</f>
        <v>6.5339999999999999E-3</v>
      </c>
      <c r="J216" s="34">
        <f>BasePricing!AN$36</f>
        <v>7.4070000000000013E-3</v>
      </c>
      <c r="K216" s="34">
        <f>BasePricing!AO$36</f>
        <v>8.401500000000001E-3</v>
      </c>
      <c r="L216" s="34">
        <f>BasePricing!AP$36</f>
        <v>0</v>
      </c>
      <c r="M216" s="34">
        <f>BasePricing!AQ$36</f>
        <v>0</v>
      </c>
      <c r="N216" s="34">
        <f>BasePricing!AR$36</f>
        <v>0</v>
      </c>
      <c r="O216" s="34">
        <f>BasePricing!AS$36</f>
        <v>0</v>
      </c>
      <c r="P216" s="34">
        <f>BasePricing!AT$36</f>
        <v>0</v>
      </c>
      <c r="Q216" s="34">
        <f>BasePricing!AU$36</f>
        <v>0</v>
      </c>
      <c r="R216" s="34">
        <f>BasePricing!AV$36</f>
        <v>0</v>
      </c>
      <c r="S216" s="34">
        <f>BasePricing!AW$36</f>
        <v>0</v>
      </c>
      <c r="T216" s="34">
        <f>BasePricing!AX$36</f>
        <v>0</v>
      </c>
      <c r="U216" s="34">
        <f>BasePricing!AY$36</f>
        <v>0</v>
      </c>
      <c r="V216" s="34">
        <f>BasePricing!AZ$36</f>
        <v>0</v>
      </c>
      <c r="W216" s="34">
        <f>BasePricing!BA$36</f>
        <v>0</v>
      </c>
      <c r="X216" s="34">
        <f>BasePricing!BB$36</f>
        <v>0</v>
      </c>
      <c r="Y216" s="34">
        <f>BasePricing!BC$36</f>
        <v>0</v>
      </c>
      <c r="Z216" s="34">
        <f>BasePricing!BD$36</f>
        <v>0</v>
      </c>
      <c r="AA216" s="34">
        <f>BasePricing!BE$36</f>
        <v>0</v>
      </c>
      <c r="AB216" s="34">
        <f>BasePricing!BF$36</f>
        <v>0</v>
      </c>
      <c r="AC216" s="34">
        <f>BasePricing!BG$36</f>
        <v>0</v>
      </c>
      <c r="AD216" s="34">
        <f>BasePricing!BH$36</f>
        <v>0</v>
      </c>
      <c r="AE216" s="34">
        <f>BasePricing!BI$36</f>
        <v>0</v>
      </c>
      <c r="AF216" s="34">
        <f>BasePricing!BJ$36</f>
        <v>0</v>
      </c>
    </row>
    <row r="217" spans="1:32" ht="15" customHeight="1">
      <c r="B217" s="14" t="s">
        <v>159</v>
      </c>
      <c r="C217" s="97">
        <f>D209</f>
        <v>0</v>
      </c>
      <c r="D217" s="97">
        <f t="shared" ref="D217:AF217" si="881">E209</f>
        <v>0</v>
      </c>
      <c r="E217" s="97">
        <f t="shared" si="881"/>
        <v>0</v>
      </c>
      <c r="F217" s="97">
        <f t="shared" si="881"/>
        <v>0</v>
      </c>
      <c r="G217" s="97">
        <f t="shared" si="881"/>
        <v>0</v>
      </c>
      <c r="H217" s="97">
        <f t="shared" si="881"/>
        <v>0</v>
      </c>
      <c r="I217" s="97">
        <f t="shared" si="881"/>
        <v>0</v>
      </c>
      <c r="J217" s="97">
        <f t="shared" si="881"/>
        <v>0</v>
      </c>
      <c r="K217" s="97">
        <f t="shared" si="881"/>
        <v>0</v>
      </c>
      <c r="L217" s="97">
        <f t="shared" si="881"/>
        <v>0</v>
      </c>
      <c r="M217" s="97">
        <f t="shared" si="881"/>
        <v>0</v>
      </c>
      <c r="N217" s="97">
        <f t="shared" si="881"/>
        <v>0</v>
      </c>
      <c r="O217" s="97">
        <f t="shared" si="881"/>
        <v>0</v>
      </c>
      <c r="P217" s="97">
        <f t="shared" si="881"/>
        <v>0</v>
      </c>
      <c r="Q217" s="97">
        <f t="shared" si="881"/>
        <v>0</v>
      </c>
      <c r="R217" s="97">
        <f t="shared" si="881"/>
        <v>0</v>
      </c>
      <c r="S217" s="97">
        <f t="shared" si="881"/>
        <v>0</v>
      </c>
      <c r="T217" s="97">
        <f t="shared" si="881"/>
        <v>0</v>
      </c>
      <c r="U217" s="97">
        <f t="shared" si="881"/>
        <v>0</v>
      </c>
      <c r="V217" s="97">
        <f t="shared" si="881"/>
        <v>0</v>
      </c>
      <c r="W217" s="97">
        <f t="shared" si="881"/>
        <v>0</v>
      </c>
      <c r="X217" s="97">
        <f t="shared" si="881"/>
        <v>0</v>
      </c>
      <c r="Y217" s="97">
        <f t="shared" si="881"/>
        <v>0</v>
      </c>
      <c r="Z217" s="97">
        <f t="shared" si="881"/>
        <v>0</v>
      </c>
      <c r="AA217" s="97">
        <f t="shared" si="881"/>
        <v>0</v>
      </c>
      <c r="AB217" s="97">
        <f t="shared" si="881"/>
        <v>0</v>
      </c>
      <c r="AC217" s="97">
        <f t="shared" si="881"/>
        <v>0</v>
      </c>
      <c r="AD217" s="97">
        <f t="shared" si="881"/>
        <v>0</v>
      </c>
      <c r="AE217" s="97">
        <f t="shared" si="881"/>
        <v>0</v>
      </c>
      <c r="AF217" s="97">
        <f t="shared" si="881"/>
        <v>0</v>
      </c>
    </row>
    <row r="218" spans="1:32" ht="15" customHeight="1">
      <c r="B218" s="20" t="s">
        <v>93</v>
      </c>
      <c r="C218" s="12">
        <v>1</v>
      </c>
      <c r="D218" s="23">
        <f t="shared" ref="D218:AF218" si="882">IF(D217&gt;0,C218*(1-C216),0)</f>
        <v>0</v>
      </c>
      <c r="E218" s="23">
        <f t="shared" si="882"/>
        <v>0</v>
      </c>
      <c r="F218" s="23">
        <f t="shared" si="882"/>
        <v>0</v>
      </c>
      <c r="G218" s="23">
        <f t="shared" si="882"/>
        <v>0</v>
      </c>
      <c r="H218" s="23">
        <f t="shared" si="882"/>
        <v>0</v>
      </c>
      <c r="I218" s="23">
        <f t="shared" si="882"/>
        <v>0</v>
      </c>
      <c r="J218" s="23">
        <f t="shared" si="882"/>
        <v>0</v>
      </c>
      <c r="K218" s="23">
        <f t="shared" si="882"/>
        <v>0</v>
      </c>
      <c r="L218" s="23">
        <f t="shared" si="882"/>
        <v>0</v>
      </c>
      <c r="M218" s="23">
        <f t="shared" si="882"/>
        <v>0</v>
      </c>
      <c r="N218" s="23">
        <f t="shared" si="882"/>
        <v>0</v>
      </c>
      <c r="O218" s="23">
        <f t="shared" si="882"/>
        <v>0</v>
      </c>
      <c r="P218" s="23">
        <f t="shared" si="882"/>
        <v>0</v>
      </c>
      <c r="Q218" s="23">
        <f t="shared" si="882"/>
        <v>0</v>
      </c>
      <c r="R218" s="23">
        <f t="shared" si="882"/>
        <v>0</v>
      </c>
      <c r="S218" s="23">
        <f t="shared" si="882"/>
        <v>0</v>
      </c>
      <c r="T218" s="23">
        <f t="shared" si="882"/>
        <v>0</v>
      </c>
      <c r="U218" s="23">
        <f t="shared" si="882"/>
        <v>0</v>
      </c>
      <c r="V218" s="23">
        <f t="shared" si="882"/>
        <v>0</v>
      </c>
      <c r="W218" s="23">
        <f t="shared" si="882"/>
        <v>0</v>
      </c>
      <c r="X218" s="23">
        <f t="shared" si="882"/>
        <v>0</v>
      </c>
      <c r="Y218" s="23">
        <f t="shared" si="882"/>
        <v>0</v>
      </c>
      <c r="Z218" s="23">
        <f t="shared" si="882"/>
        <v>0</v>
      </c>
      <c r="AA218" s="23">
        <f t="shared" si="882"/>
        <v>0</v>
      </c>
      <c r="AB218" s="23">
        <f t="shared" si="882"/>
        <v>0</v>
      </c>
      <c r="AC218" s="23">
        <f t="shared" si="882"/>
        <v>0</v>
      </c>
      <c r="AD218" s="23">
        <f t="shared" si="882"/>
        <v>0</v>
      </c>
      <c r="AE218" s="23">
        <f t="shared" si="882"/>
        <v>0</v>
      </c>
      <c r="AF218" s="23">
        <f t="shared" si="882"/>
        <v>0</v>
      </c>
    </row>
    <row r="219" spans="1:32" ht="15" customHeight="1">
      <c r="B219" s="20" t="s">
        <v>160</v>
      </c>
      <c r="C219" s="98">
        <f t="shared" ref="C219:AF219" si="883">C218*C217</f>
        <v>0</v>
      </c>
      <c r="D219" s="98">
        <f t="shared" si="883"/>
        <v>0</v>
      </c>
      <c r="E219" s="98">
        <f t="shared" si="883"/>
        <v>0</v>
      </c>
      <c r="F219" s="98">
        <f t="shared" si="883"/>
        <v>0</v>
      </c>
      <c r="G219" s="98">
        <f t="shared" si="883"/>
        <v>0</v>
      </c>
      <c r="H219" s="98">
        <f t="shared" si="883"/>
        <v>0</v>
      </c>
      <c r="I219" s="98">
        <f t="shared" si="883"/>
        <v>0</v>
      </c>
      <c r="J219" s="98">
        <f t="shared" si="883"/>
        <v>0</v>
      </c>
      <c r="K219" s="98">
        <f t="shared" si="883"/>
        <v>0</v>
      </c>
      <c r="L219" s="98">
        <f t="shared" si="883"/>
        <v>0</v>
      </c>
      <c r="M219" s="98">
        <f t="shared" si="883"/>
        <v>0</v>
      </c>
      <c r="N219" s="98">
        <f t="shared" si="883"/>
        <v>0</v>
      </c>
      <c r="O219" s="98">
        <f t="shared" si="883"/>
        <v>0</v>
      </c>
      <c r="P219" s="98">
        <f t="shared" si="883"/>
        <v>0</v>
      </c>
      <c r="Q219" s="98">
        <f t="shared" si="883"/>
        <v>0</v>
      </c>
      <c r="R219" s="98">
        <f t="shared" si="883"/>
        <v>0</v>
      </c>
      <c r="S219" s="98">
        <f t="shared" si="883"/>
        <v>0</v>
      </c>
      <c r="T219" s="98">
        <f t="shared" si="883"/>
        <v>0</v>
      </c>
      <c r="U219" s="98">
        <f t="shared" si="883"/>
        <v>0</v>
      </c>
      <c r="V219" s="98">
        <f t="shared" si="883"/>
        <v>0</v>
      </c>
      <c r="W219" s="98">
        <f t="shared" si="883"/>
        <v>0</v>
      </c>
      <c r="X219" s="98">
        <f t="shared" si="883"/>
        <v>0</v>
      </c>
      <c r="Y219" s="98">
        <f t="shared" si="883"/>
        <v>0</v>
      </c>
      <c r="Z219" s="98">
        <f t="shared" si="883"/>
        <v>0</v>
      </c>
      <c r="AA219" s="98">
        <f t="shared" si="883"/>
        <v>0</v>
      </c>
      <c r="AB219" s="98">
        <f t="shared" si="883"/>
        <v>0</v>
      </c>
      <c r="AC219" s="98">
        <f t="shared" si="883"/>
        <v>0</v>
      </c>
      <c r="AD219" s="98">
        <f t="shared" si="883"/>
        <v>0</v>
      </c>
      <c r="AE219" s="98">
        <f t="shared" si="883"/>
        <v>0</v>
      </c>
      <c r="AF219" s="98">
        <f t="shared" si="883"/>
        <v>0</v>
      </c>
    </row>
    <row r="220" spans="1:32" ht="15" customHeight="1">
      <c r="A220" s="89">
        <f>NPV(Assms!$C$40,ReplacePricing!C220:AF220)</f>
        <v>0</v>
      </c>
      <c r="B220" s="2" t="s">
        <v>161</v>
      </c>
      <c r="C220" s="13">
        <f t="shared" ref="C220:AF220" si="884">C216*C219</f>
        <v>0</v>
      </c>
      <c r="D220" s="13">
        <f t="shared" si="884"/>
        <v>0</v>
      </c>
      <c r="E220" s="13">
        <f t="shared" si="884"/>
        <v>0</v>
      </c>
      <c r="F220" s="13">
        <f t="shared" si="884"/>
        <v>0</v>
      </c>
      <c r="G220" s="13">
        <f t="shared" si="884"/>
        <v>0</v>
      </c>
      <c r="H220" s="13">
        <f t="shared" si="884"/>
        <v>0</v>
      </c>
      <c r="I220" s="13">
        <f t="shared" si="884"/>
        <v>0</v>
      </c>
      <c r="J220" s="13">
        <f t="shared" si="884"/>
        <v>0</v>
      </c>
      <c r="K220" s="13">
        <f t="shared" si="884"/>
        <v>0</v>
      </c>
      <c r="L220" s="13">
        <f t="shared" si="884"/>
        <v>0</v>
      </c>
      <c r="M220" s="13">
        <f t="shared" si="884"/>
        <v>0</v>
      </c>
      <c r="N220" s="13">
        <f t="shared" si="884"/>
        <v>0</v>
      </c>
      <c r="O220" s="13">
        <f t="shared" si="884"/>
        <v>0</v>
      </c>
      <c r="P220" s="13">
        <f t="shared" si="884"/>
        <v>0</v>
      </c>
      <c r="Q220" s="13">
        <f t="shared" si="884"/>
        <v>0</v>
      </c>
      <c r="R220" s="13">
        <f t="shared" si="884"/>
        <v>0</v>
      </c>
      <c r="S220" s="13">
        <f t="shared" si="884"/>
        <v>0</v>
      </c>
      <c r="T220" s="13">
        <f t="shared" si="884"/>
        <v>0</v>
      </c>
      <c r="U220" s="13">
        <f t="shared" si="884"/>
        <v>0</v>
      </c>
      <c r="V220" s="13">
        <f t="shared" si="884"/>
        <v>0</v>
      </c>
      <c r="W220" s="13">
        <f t="shared" si="884"/>
        <v>0</v>
      </c>
      <c r="X220" s="13">
        <f t="shared" si="884"/>
        <v>0</v>
      </c>
      <c r="Y220" s="13">
        <f t="shared" si="884"/>
        <v>0</v>
      </c>
      <c r="Z220" s="13">
        <f t="shared" si="884"/>
        <v>0</v>
      </c>
      <c r="AA220" s="13">
        <f t="shared" si="884"/>
        <v>0</v>
      </c>
      <c r="AB220" s="13">
        <f t="shared" si="884"/>
        <v>0</v>
      </c>
      <c r="AC220" s="13">
        <f t="shared" si="884"/>
        <v>0</v>
      </c>
      <c r="AD220" s="13">
        <f t="shared" si="884"/>
        <v>0</v>
      </c>
      <c r="AE220" s="13">
        <f t="shared" si="884"/>
        <v>0</v>
      </c>
      <c r="AF220" s="13">
        <f t="shared" si="884"/>
        <v>0</v>
      </c>
    </row>
    <row r="221" spans="1:32" ht="15" customHeight="1">
      <c r="B221" s="102"/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  <c r="O221" s="102"/>
      <c r="P221" s="102"/>
      <c r="Q221" s="102"/>
      <c r="R221" s="102"/>
      <c r="S221" s="102"/>
      <c r="T221" s="102"/>
      <c r="U221" s="102"/>
      <c r="V221" s="102"/>
      <c r="W221" s="102"/>
      <c r="X221" s="102"/>
      <c r="Y221" s="102"/>
      <c r="Z221" s="102"/>
      <c r="AA221" s="102"/>
      <c r="AB221" s="102"/>
      <c r="AC221" s="102"/>
      <c r="AD221" s="102"/>
      <c r="AE221" s="102"/>
      <c r="AF221" s="102"/>
    </row>
    <row r="222" spans="1:32" ht="15" customHeight="1">
      <c r="B222" s="2" t="s">
        <v>1</v>
      </c>
      <c r="C222" s="2">
        <v>1</v>
      </c>
      <c r="D222" s="2">
        <f t="shared" ref="D222:D223" si="885">C222+1</f>
        <v>2</v>
      </c>
      <c r="E222" s="2">
        <f t="shared" ref="E222:E223" si="886">D222+1</f>
        <v>3</v>
      </c>
      <c r="F222" s="2">
        <f t="shared" ref="F222:F223" si="887">E222+1</f>
        <v>4</v>
      </c>
      <c r="G222" s="2">
        <f t="shared" ref="G222:G223" si="888">F222+1</f>
        <v>5</v>
      </c>
      <c r="H222" s="2">
        <f t="shared" ref="H222:H223" si="889">G222+1</f>
        <v>6</v>
      </c>
      <c r="I222" s="2">
        <f t="shared" ref="I222:I223" si="890">H222+1</f>
        <v>7</v>
      </c>
      <c r="J222" s="2">
        <f t="shared" ref="J222:J223" si="891">I222+1</f>
        <v>8</v>
      </c>
      <c r="K222" s="2">
        <f t="shared" ref="K222:K223" si="892">J222+1</f>
        <v>9</v>
      </c>
      <c r="L222" s="2">
        <f t="shared" ref="L222:L223" si="893">K222+1</f>
        <v>10</v>
      </c>
      <c r="M222" s="2">
        <f t="shared" ref="M222:M223" si="894">L222+1</f>
        <v>11</v>
      </c>
      <c r="N222" s="2">
        <f t="shared" ref="N222:N223" si="895">M222+1</f>
        <v>12</v>
      </c>
      <c r="O222" s="2">
        <f t="shared" ref="O222:O223" si="896">N222+1</f>
        <v>13</v>
      </c>
      <c r="P222" s="2">
        <f t="shared" ref="P222:P223" si="897">O222+1</f>
        <v>14</v>
      </c>
      <c r="Q222" s="2">
        <f t="shared" ref="Q222:Q223" si="898">P222+1</f>
        <v>15</v>
      </c>
      <c r="R222" s="2">
        <f t="shared" ref="R222:R223" si="899">Q222+1</f>
        <v>16</v>
      </c>
      <c r="S222" s="2">
        <f t="shared" ref="S222:S223" si="900">R222+1</f>
        <v>17</v>
      </c>
      <c r="T222" s="2">
        <f t="shared" ref="T222:T223" si="901">S222+1</f>
        <v>18</v>
      </c>
      <c r="U222" s="2">
        <f t="shared" ref="U222:U223" si="902">T222+1</f>
        <v>19</v>
      </c>
      <c r="V222" s="2">
        <f t="shared" ref="V222:V223" si="903">U222+1</f>
        <v>20</v>
      </c>
      <c r="W222" s="2">
        <f t="shared" ref="W222:W223" si="904">V222+1</f>
        <v>21</v>
      </c>
      <c r="X222" s="2">
        <f t="shared" ref="X222:X223" si="905">W222+1</f>
        <v>22</v>
      </c>
      <c r="Y222" s="2">
        <f t="shared" ref="Y222:Y223" si="906">X222+1</f>
        <v>23</v>
      </c>
      <c r="Z222" s="2">
        <f t="shared" ref="Z222:Z223" si="907">Y222+1</f>
        <v>24</v>
      </c>
      <c r="AA222" s="2">
        <f t="shared" ref="AA222:AA223" si="908">Z222+1</f>
        <v>25</v>
      </c>
      <c r="AB222" s="2">
        <f t="shared" ref="AB222:AB223" si="909">AA222+1</f>
        <v>26</v>
      </c>
      <c r="AC222" s="2">
        <f t="shared" ref="AC222:AC223" si="910">AB222+1</f>
        <v>27</v>
      </c>
      <c r="AD222" s="2">
        <f t="shared" ref="AD222:AD223" si="911">AC222+1</f>
        <v>28</v>
      </c>
      <c r="AE222" s="2">
        <f t="shared" ref="AE222:AE223" si="912">AD222+1</f>
        <v>29</v>
      </c>
      <c r="AF222" s="2">
        <f t="shared" ref="AF222:AF223" si="913">AE222+1</f>
        <v>30</v>
      </c>
    </row>
    <row r="223" spans="1:32" ht="15" customHeight="1">
      <c r="B223" s="2" t="s">
        <v>48</v>
      </c>
      <c r="C223" s="10">
        <f>D215</f>
        <v>67</v>
      </c>
      <c r="D223" s="2">
        <f t="shared" si="885"/>
        <v>68</v>
      </c>
      <c r="E223" s="2">
        <f t="shared" si="886"/>
        <v>69</v>
      </c>
      <c r="F223" s="2">
        <f t="shared" si="887"/>
        <v>70</v>
      </c>
      <c r="G223" s="2">
        <f t="shared" si="888"/>
        <v>71</v>
      </c>
      <c r="H223" s="2">
        <f t="shared" si="889"/>
        <v>72</v>
      </c>
      <c r="I223" s="2">
        <f t="shared" si="890"/>
        <v>73</v>
      </c>
      <c r="J223" s="2">
        <f t="shared" si="891"/>
        <v>74</v>
      </c>
      <c r="K223" s="2">
        <f t="shared" si="892"/>
        <v>75</v>
      </c>
      <c r="L223" s="2">
        <f t="shared" si="893"/>
        <v>76</v>
      </c>
      <c r="M223" s="2">
        <f t="shared" si="894"/>
        <v>77</v>
      </c>
      <c r="N223" s="2">
        <f t="shared" si="895"/>
        <v>78</v>
      </c>
      <c r="O223" s="2">
        <f t="shared" si="896"/>
        <v>79</v>
      </c>
      <c r="P223" s="2">
        <f t="shared" si="897"/>
        <v>80</v>
      </c>
      <c r="Q223" s="2">
        <f t="shared" si="898"/>
        <v>81</v>
      </c>
      <c r="R223" s="2">
        <f t="shared" si="899"/>
        <v>82</v>
      </c>
      <c r="S223" s="2">
        <f t="shared" si="900"/>
        <v>83</v>
      </c>
      <c r="T223" s="2">
        <f t="shared" si="901"/>
        <v>84</v>
      </c>
      <c r="U223" s="2">
        <f t="shared" si="902"/>
        <v>85</v>
      </c>
      <c r="V223" s="2">
        <f t="shared" si="903"/>
        <v>86</v>
      </c>
      <c r="W223" s="2">
        <f t="shared" si="904"/>
        <v>87</v>
      </c>
      <c r="X223" s="2">
        <f t="shared" si="905"/>
        <v>88</v>
      </c>
      <c r="Y223" s="2">
        <f t="shared" si="906"/>
        <v>89</v>
      </c>
      <c r="Z223" s="2">
        <f t="shared" si="907"/>
        <v>90</v>
      </c>
      <c r="AA223" s="2">
        <f t="shared" si="908"/>
        <v>91</v>
      </c>
      <c r="AB223" s="2">
        <f t="shared" si="909"/>
        <v>92</v>
      </c>
      <c r="AC223" s="2">
        <f t="shared" si="910"/>
        <v>93</v>
      </c>
      <c r="AD223" s="2">
        <f t="shared" si="911"/>
        <v>94</v>
      </c>
      <c r="AE223" s="2">
        <f t="shared" si="912"/>
        <v>95</v>
      </c>
      <c r="AF223" s="2">
        <f t="shared" si="913"/>
        <v>96</v>
      </c>
    </row>
    <row r="224" spans="1:32" ht="15" customHeight="1">
      <c r="B224" s="2" t="s">
        <v>37</v>
      </c>
      <c r="C224" s="34">
        <f>BasePricing!AH$36</f>
        <v>3.7890000000000003E-3</v>
      </c>
      <c r="D224" s="34">
        <f>BasePricing!AI$36</f>
        <v>4.1850000000000004E-3</v>
      </c>
      <c r="E224" s="34">
        <f>BasePricing!AJ$36</f>
        <v>4.6350000000000011E-3</v>
      </c>
      <c r="F224" s="34">
        <f>BasePricing!AK$36</f>
        <v>5.1615000000000003E-3</v>
      </c>
      <c r="G224" s="34">
        <f>BasePricing!AL$36</f>
        <v>5.7869999999999996E-3</v>
      </c>
      <c r="H224" s="34">
        <f>BasePricing!AM$36</f>
        <v>6.5339999999999999E-3</v>
      </c>
      <c r="I224" s="34">
        <f>BasePricing!AN$36</f>
        <v>7.4070000000000013E-3</v>
      </c>
      <c r="J224" s="34">
        <f>BasePricing!AO$36</f>
        <v>8.401500000000001E-3</v>
      </c>
      <c r="K224" s="34">
        <f>BasePricing!AP$36</f>
        <v>0</v>
      </c>
      <c r="L224" s="34">
        <f>BasePricing!AQ$36</f>
        <v>0</v>
      </c>
      <c r="M224" s="34">
        <f>BasePricing!AR$36</f>
        <v>0</v>
      </c>
      <c r="N224" s="34">
        <f>BasePricing!AS$36</f>
        <v>0</v>
      </c>
      <c r="O224" s="34">
        <f>BasePricing!AT$36</f>
        <v>0</v>
      </c>
      <c r="P224" s="34">
        <f>BasePricing!AU$36</f>
        <v>0</v>
      </c>
      <c r="Q224" s="34">
        <f>BasePricing!AV$36</f>
        <v>0</v>
      </c>
      <c r="R224" s="34">
        <f>BasePricing!AW$36</f>
        <v>0</v>
      </c>
      <c r="S224" s="34">
        <f>BasePricing!AX$36</f>
        <v>0</v>
      </c>
      <c r="T224" s="34">
        <f>BasePricing!AY$36</f>
        <v>0</v>
      </c>
      <c r="U224" s="34">
        <f>BasePricing!AZ$36</f>
        <v>0</v>
      </c>
      <c r="V224" s="34">
        <f>BasePricing!BA$36</f>
        <v>0</v>
      </c>
      <c r="W224" s="34">
        <f>BasePricing!BB$36</f>
        <v>0</v>
      </c>
      <c r="X224" s="34">
        <f>BasePricing!BC$36</f>
        <v>0</v>
      </c>
      <c r="Y224" s="34">
        <f>BasePricing!BD$36</f>
        <v>0</v>
      </c>
      <c r="Z224" s="34">
        <f>BasePricing!BE$36</f>
        <v>0</v>
      </c>
      <c r="AA224" s="34">
        <f>BasePricing!BF$36</f>
        <v>0</v>
      </c>
      <c r="AB224" s="34">
        <f>BasePricing!BG$36</f>
        <v>0</v>
      </c>
      <c r="AC224" s="34">
        <f>BasePricing!BH$36</f>
        <v>0</v>
      </c>
      <c r="AD224" s="34">
        <f>BasePricing!BI$36</f>
        <v>0</v>
      </c>
      <c r="AE224" s="34">
        <f>BasePricing!BJ$36</f>
        <v>0</v>
      </c>
      <c r="AF224" s="34">
        <f>BasePricing!BK$36</f>
        <v>0</v>
      </c>
    </row>
    <row r="225" spans="1:32" ht="15" customHeight="1">
      <c r="B225" s="14" t="s">
        <v>159</v>
      </c>
      <c r="C225" s="97">
        <f>D217</f>
        <v>0</v>
      </c>
      <c r="D225" s="97">
        <f t="shared" ref="D225:AF225" si="914">E217</f>
        <v>0</v>
      </c>
      <c r="E225" s="97">
        <f t="shared" si="914"/>
        <v>0</v>
      </c>
      <c r="F225" s="97">
        <f t="shared" si="914"/>
        <v>0</v>
      </c>
      <c r="G225" s="97">
        <f t="shared" si="914"/>
        <v>0</v>
      </c>
      <c r="H225" s="97">
        <f t="shared" si="914"/>
        <v>0</v>
      </c>
      <c r="I225" s="97">
        <f t="shared" si="914"/>
        <v>0</v>
      </c>
      <c r="J225" s="97">
        <f t="shared" si="914"/>
        <v>0</v>
      </c>
      <c r="K225" s="97">
        <f t="shared" si="914"/>
        <v>0</v>
      </c>
      <c r="L225" s="97">
        <f t="shared" si="914"/>
        <v>0</v>
      </c>
      <c r="M225" s="97">
        <f t="shared" si="914"/>
        <v>0</v>
      </c>
      <c r="N225" s="97">
        <f t="shared" si="914"/>
        <v>0</v>
      </c>
      <c r="O225" s="97">
        <f t="shared" si="914"/>
        <v>0</v>
      </c>
      <c r="P225" s="97">
        <f t="shared" si="914"/>
        <v>0</v>
      </c>
      <c r="Q225" s="97">
        <f t="shared" si="914"/>
        <v>0</v>
      </c>
      <c r="R225" s="97">
        <f t="shared" si="914"/>
        <v>0</v>
      </c>
      <c r="S225" s="97">
        <f t="shared" si="914"/>
        <v>0</v>
      </c>
      <c r="T225" s="97">
        <f t="shared" si="914"/>
        <v>0</v>
      </c>
      <c r="U225" s="97">
        <f t="shared" si="914"/>
        <v>0</v>
      </c>
      <c r="V225" s="97">
        <f t="shared" si="914"/>
        <v>0</v>
      </c>
      <c r="W225" s="97">
        <f t="shared" si="914"/>
        <v>0</v>
      </c>
      <c r="X225" s="97">
        <f t="shared" si="914"/>
        <v>0</v>
      </c>
      <c r="Y225" s="97">
        <f t="shared" si="914"/>
        <v>0</v>
      </c>
      <c r="Z225" s="97">
        <f t="shared" si="914"/>
        <v>0</v>
      </c>
      <c r="AA225" s="97">
        <f t="shared" si="914"/>
        <v>0</v>
      </c>
      <c r="AB225" s="97">
        <f t="shared" si="914"/>
        <v>0</v>
      </c>
      <c r="AC225" s="97">
        <f t="shared" si="914"/>
        <v>0</v>
      </c>
      <c r="AD225" s="97">
        <f t="shared" si="914"/>
        <v>0</v>
      </c>
      <c r="AE225" s="97">
        <f t="shared" si="914"/>
        <v>0</v>
      </c>
      <c r="AF225" s="97">
        <f t="shared" si="914"/>
        <v>0</v>
      </c>
    </row>
    <row r="226" spans="1:32" ht="15" customHeight="1">
      <c r="B226" s="20" t="s">
        <v>93</v>
      </c>
      <c r="C226" s="12">
        <v>1</v>
      </c>
      <c r="D226" s="23">
        <f t="shared" ref="D226:AF226" si="915">IF(D225&gt;0,C226*(1-C224),0)</f>
        <v>0</v>
      </c>
      <c r="E226" s="23">
        <f t="shared" si="915"/>
        <v>0</v>
      </c>
      <c r="F226" s="23">
        <f t="shared" si="915"/>
        <v>0</v>
      </c>
      <c r="G226" s="23">
        <f t="shared" si="915"/>
        <v>0</v>
      </c>
      <c r="H226" s="23">
        <f t="shared" si="915"/>
        <v>0</v>
      </c>
      <c r="I226" s="23">
        <f t="shared" si="915"/>
        <v>0</v>
      </c>
      <c r="J226" s="23">
        <f t="shared" si="915"/>
        <v>0</v>
      </c>
      <c r="K226" s="23">
        <f t="shared" si="915"/>
        <v>0</v>
      </c>
      <c r="L226" s="23">
        <f t="shared" si="915"/>
        <v>0</v>
      </c>
      <c r="M226" s="23">
        <f t="shared" si="915"/>
        <v>0</v>
      </c>
      <c r="N226" s="23">
        <f t="shared" si="915"/>
        <v>0</v>
      </c>
      <c r="O226" s="23">
        <f t="shared" si="915"/>
        <v>0</v>
      </c>
      <c r="P226" s="23">
        <f t="shared" si="915"/>
        <v>0</v>
      </c>
      <c r="Q226" s="23">
        <f t="shared" si="915"/>
        <v>0</v>
      </c>
      <c r="R226" s="23">
        <f t="shared" si="915"/>
        <v>0</v>
      </c>
      <c r="S226" s="23">
        <f t="shared" si="915"/>
        <v>0</v>
      </c>
      <c r="T226" s="23">
        <f t="shared" si="915"/>
        <v>0</v>
      </c>
      <c r="U226" s="23">
        <f t="shared" si="915"/>
        <v>0</v>
      </c>
      <c r="V226" s="23">
        <f t="shared" si="915"/>
        <v>0</v>
      </c>
      <c r="W226" s="23">
        <f t="shared" si="915"/>
        <v>0</v>
      </c>
      <c r="X226" s="23">
        <f t="shared" si="915"/>
        <v>0</v>
      </c>
      <c r="Y226" s="23">
        <f t="shared" si="915"/>
        <v>0</v>
      </c>
      <c r="Z226" s="23">
        <f t="shared" si="915"/>
        <v>0</v>
      </c>
      <c r="AA226" s="23">
        <f t="shared" si="915"/>
        <v>0</v>
      </c>
      <c r="AB226" s="23">
        <f t="shared" si="915"/>
        <v>0</v>
      </c>
      <c r="AC226" s="23">
        <f t="shared" si="915"/>
        <v>0</v>
      </c>
      <c r="AD226" s="23">
        <f t="shared" si="915"/>
        <v>0</v>
      </c>
      <c r="AE226" s="23">
        <f t="shared" si="915"/>
        <v>0</v>
      </c>
      <c r="AF226" s="23">
        <f t="shared" si="915"/>
        <v>0</v>
      </c>
    </row>
    <row r="227" spans="1:32" ht="15" customHeight="1">
      <c r="B227" s="20" t="s">
        <v>160</v>
      </c>
      <c r="C227" s="98">
        <f t="shared" ref="C227:AF227" si="916">C226*C225</f>
        <v>0</v>
      </c>
      <c r="D227" s="98">
        <f t="shared" si="916"/>
        <v>0</v>
      </c>
      <c r="E227" s="98">
        <f t="shared" si="916"/>
        <v>0</v>
      </c>
      <c r="F227" s="98">
        <f t="shared" si="916"/>
        <v>0</v>
      </c>
      <c r="G227" s="98">
        <f t="shared" si="916"/>
        <v>0</v>
      </c>
      <c r="H227" s="98">
        <f t="shared" si="916"/>
        <v>0</v>
      </c>
      <c r="I227" s="98">
        <f t="shared" si="916"/>
        <v>0</v>
      </c>
      <c r="J227" s="98">
        <f t="shared" si="916"/>
        <v>0</v>
      </c>
      <c r="K227" s="98">
        <f t="shared" si="916"/>
        <v>0</v>
      </c>
      <c r="L227" s="98">
        <f t="shared" si="916"/>
        <v>0</v>
      </c>
      <c r="M227" s="98">
        <f t="shared" si="916"/>
        <v>0</v>
      </c>
      <c r="N227" s="98">
        <f t="shared" si="916"/>
        <v>0</v>
      </c>
      <c r="O227" s="98">
        <f t="shared" si="916"/>
        <v>0</v>
      </c>
      <c r="P227" s="98">
        <f t="shared" si="916"/>
        <v>0</v>
      </c>
      <c r="Q227" s="98">
        <f t="shared" si="916"/>
        <v>0</v>
      </c>
      <c r="R227" s="98">
        <f t="shared" si="916"/>
        <v>0</v>
      </c>
      <c r="S227" s="98">
        <f t="shared" si="916"/>
        <v>0</v>
      </c>
      <c r="T227" s="98">
        <f t="shared" si="916"/>
        <v>0</v>
      </c>
      <c r="U227" s="98">
        <f t="shared" si="916"/>
        <v>0</v>
      </c>
      <c r="V227" s="98">
        <f t="shared" si="916"/>
        <v>0</v>
      </c>
      <c r="W227" s="98">
        <f t="shared" si="916"/>
        <v>0</v>
      </c>
      <c r="X227" s="98">
        <f t="shared" si="916"/>
        <v>0</v>
      </c>
      <c r="Y227" s="98">
        <f t="shared" si="916"/>
        <v>0</v>
      </c>
      <c r="Z227" s="98">
        <f t="shared" si="916"/>
        <v>0</v>
      </c>
      <c r="AA227" s="98">
        <f t="shared" si="916"/>
        <v>0</v>
      </c>
      <c r="AB227" s="98">
        <f t="shared" si="916"/>
        <v>0</v>
      </c>
      <c r="AC227" s="98">
        <f t="shared" si="916"/>
        <v>0</v>
      </c>
      <c r="AD227" s="98">
        <f t="shared" si="916"/>
        <v>0</v>
      </c>
      <c r="AE227" s="98">
        <f t="shared" si="916"/>
        <v>0</v>
      </c>
      <c r="AF227" s="98">
        <f t="shared" si="916"/>
        <v>0</v>
      </c>
    </row>
    <row r="228" spans="1:32" ht="15" customHeight="1">
      <c r="A228" s="89">
        <f>NPV(Assms!$C$40,ReplacePricing!C228:AF228)</f>
        <v>0</v>
      </c>
      <c r="B228" s="2" t="s">
        <v>161</v>
      </c>
      <c r="C228" s="13">
        <f t="shared" ref="C228:AF228" si="917">C224*C227</f>
        <v>0</v>
      </c>
      <c r="D228" s="13">
        <f t="shared" si="917"/>
        <v>0</v>
      </c>
      <c r="E228" s="13">
        <f t="shared" si="917"/>
        <v>0</v>
      </c>
      <c r="F228" s="13">
        <f t="shared" si="917"/>
        <v>0</v>
      </c>
      <c r="G228" s="13">
        <f t="shared" si="917"/>
        <v>0</v>
      </c>
      <c r="H228" s="13">
        <f t="shared" si="917"/>
        <v>0</v>
      </c>
      <c r="I228" s="13">
        <f t="shared" si="917"/>
        <v>0</v>
      </c>
      <c r="J228" s="13">
        <f t="shared" si="917"/>
        <v>0</v>
      </c>
      <c r="K228" s="13">
        <f t="shared" si="917"/>
        <v>0</v>
      </c>
      <c r="L228" s="13">
        <f t="shared" si="917"/>
        <v>0</v>
      </c>
      <c r="M228" s="13">
        <f t="shared" si="917"/>
        <v>0</v>
      </c>
      <c r="N228" s="13">
        <f t="shared" si="917"/>
        <v>0</v>
      </c>
      <c r="O228" s="13">
        <f t="shared" si="917"/>
        <v>0</v>
      </c>
      <c r="P228" s="13">
        <f t="shared" si="917"/>
        <v>0</v>
      </c>
      <c r="Q228" s="13">
        <f t="shared" si="917"/>
        <v>0</v>
      </c>
      <c r="R228" s="13">
        <f t="shared" si="917"/>
        <v>0</v>
      </c>
      <c r="S228" s="13">
        <f t="shared" si="917"/>
        <v>0</v>
      </c>
      <c r="T228" s="13">
        <f t="shared" si="917"/>
        <v>0</v>
      </c>
      <c r="U228" s="13">
        <f t="shared" si="917"/>
        <v>0</v>
      </c>
      <c r="V228" s="13">
        <f t="shared" si="917"/>
        <v>0</v>
      </c>
      <c r="W228" s="13">
        <f t="shared" si="917"/>
        <v>0</v>
      </c>
      <c r="X228" s="13">
        <f t="shared" si="917"/>
        <v>0</v>
      </c>
      <c r="Y228" s="13">
        <f t="shared" si="917"/>
        <v>0</v>
      </c>
      <c r="Z228" s="13">
        <f t="shared" si="917"/>
        <v>0</v>
      </c>
      <c r="AA228" s="13">
        <f t="shared" si="917"/>
        <v>0</v>
      </c>
      <c r="AB228" s="13">
        <f t="shared" si="917"/>
        <v>0</v>
      </c>
      <c r="AC228" s="13">
        <f t="shared" si="917"/>
        <v>0</v>
      </c>
      <c r="AD228" s="13">
        <f t="shared" si="917"/>
        <v>0</v>
      </c>
      <c r="AE228" s="13">
        <f t="shared" si="917"/>
        <v>0</v>
      </c>
      <c r="AF228" s="13">
        <f t="shared" si="917"/>
        <v>0</v>
      </c>
    </row>
    <row r="229" spans="1:32" ht="15" customHeight="1">
      <c r="B229" s="102"/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  <c r="Y229" s="102"/>
      <c r="Z229" s="102"/>
      <c r="AA229" s="102"/>
      <c r="AB229" s="102"/>
      <c r="AC229" s="102"/>
      <c r="AD229" s="102"/>
      <c r="AE229" s="102"/>
      <c r="AF229" s="102"/>
    </row>
    <row r="230" spans="1:32" ht="15" customHeight="1">
      <c r="B230" s="2" t="s">
        <v>1</v>
      </c>
      <c r="C230" s="2">
        <v>1</v>
      </c>
      <c r="D230" s="2">
        <f t="shared" ref="D230:D231" si="918">C230+1</f>
        <v>2</v>
      </c>
      <c r="E230" s="2">
        <f t="shared" ref="E230:E231" si="919">D230+1</f>
        <v>3</v>
      </c>
      <c r="F230" s="2">
        <f t="shared" ref="F230:F231" si="920">E230+1</f>
        <v>4</v>
      </c>
      <c r="G230" s="2">
        <f t="shared" ref="G230:G231" si="921">F230+1</f>
        <v>5</v>
      </c>
      <c r="H230" s="2">
        <f t="shared" ref="H230:H231" si="922">G230+1</f>
        <v>6</v>
      </c>
      <c r="I230" s="2">
        <f t="shared" ref="I230:I231" si="923">H230+1</f>
        <v>7</v>
      </c>
      <c r="J230" s="2">
        <f t="shared" ref="J230:J231" si="924">I230+1</f>
        <v>8</v>
      </c>
      <c r="K230" s="2">
        <f t="shared" ref="K230:K231" si="925">J230+1</f>
        <v>9</v>
      </c>
      <c r="L230" s="2">
        <f t="shared" ref="L230:L231" si="926">K230+1</f>
        <v>10</v>
      </c>
      <c r="M230" s="2">
        <f t="shared" ref="M230:M231" si="927">L230+1</f>
        <v>11</v>
      </c>
      <c r="N230" s="2">
        <f t="shared" ref="N230:N231" si="928">M230+1</f>
        <v>12</v>
      </c>
      <c r="O230" s="2">
        <f t="shared" ref="O230:O231" si="929">N230+1</f>
        <v>13</v>
      </c>
      <c r="P230" s="2">
        <f t="shared" ref="P230:P231" si="930">O230+1</f>
        <v>14</v>
      </c>
      <c r="Q230" s="2">
        <f t="shared" ref="Q230:Q231" si="931">P230+1</f>
        <v>15</v>
      </c>
      <c r="R230" s="2">
        <f t="shared" ref="R230:R231" si="932">Q230+1</f>
        <v>16</v>
      </c>
      <c r="S230" s="2">
        <f t="shared" ref="S230:S231" si="933">R230+1</f>
        <v>17</v>
      </c>
      <c r="T230" s="2">
        <f t="shared" ref="T230:T231" si="934">S230+1</f>
        <v>18</v>
      </c>
      <c r="U230" s="2">
        <f t="shared" ref="U230:U231" si="935">T230+1</f>
        <v>19</v>
      </c>
      <c r="V230" s="2">
        <f t="shared" ref="V230:V231" si="936">U230+1</f>
        <v>20</v>
      </c>
      <c r="W230" s="2">
        <f t="shared" ref="W230:W231" si="937">V230+1</f>
        <v>21</v>
      </c>
      <c r="X230" s="2">
        <f t="shared" ref="X230:X231" si="938">W230+1</f>
        <v>22</v>
      </c>
      <c r="Y230" s="2">
        <f t="shared" ref="Y230:Y231" si="939">X230+1</f>
        <v>23</v>
      </c>
      <c r="Z230" s="2">
        <f t="shared" ref="Z230:Z231" si="940">Y230+1</f>
        <v>24</v>
      </c>
      <c r="AA230" s="2">
        <f t="shared" ref="AA230:AA231" si="941">Z230+1</f>
        <v>25</v>
      </c>
      <c r="AB230" s="2">
        <f t="shared" ref="AB230:AB231" si="942">AA230+1</f>
        <v>26</v>
      </c>
      <c r="AC230" s="2">
        <f t="shared" ref="AC230:AC231" si="943">AB230+1</f>
        <v>27</v>
      </c>
      <c r="AD230" s="2">
        <f t="shared" ref="AD230:AD231" si="944">AC230+1</f>
        <v>28</v>
      </c>
      <c r="AE230" s="2">
        <f t="shared" ref="AE230:AE231" si="945">AD230+1</f>
        <v>29</v>
      </c>
      <c r="AF230" s="2">
        <f t="shared" ref="AF230:AF231" si="946">AE230+1</f>
        <v>30</v>
      </c>
    </row>
    <row r="231" spans="1:32" ht="15" customHeight="1">
      <c r="B231" s="2" t="s">
        <v>48</v>
      </c>
      <c r="C231" s="10">
        <f>D223</f>
        <v>68</v>
      </c>
      <c r="D231" s="2">
        <f t="shared" si="918"/>
        <v>69</v>
      </c>
      <c r="E231" s="2">
        <f t="shared" si="919"/>
        <v>70</v>
      </c>
      <c r="F231" s="2">
        <f t="shared" si="920"/>
        <v>71</v>
      </c>
      <c r="G231" s="2">
        <f t="shared" si="921"/>
        <v>72</v>
      </c>
      <c r="H231" s="2">
        <f t="shared" si="922"/>
        <v>73</v>
      </c>
      <c r="I231" s="2">
        <f t="shared" si="923"/>
        <v>74</v>
      </c>
      <c r="J231" s="2">
        <f t="shared" si="924"/>
        <v>75</v>
      </c>
      <c r="K231" s="2">
        <f t="shared" si="925"/>
        <v>76</v>
      </c>
      <c r="L231" s="2">
        <f t="shared" si="926"/>
        <v>77</v>
      </c>
      <c r="M231" s="2">
        <f t="shared" si="927"/>
        <v>78</v>
      </c>
      <c r="N231" s="2">
        <f t="shared" si="928"/>
        <v>79</v>
      </c>
      <c r="O231" s="2">
        <f t="shared" si="929"/>
        <v>80</v>
      </c>
      <c r="P231" s="2">
        <f t="shared" si="930"/>
        <v>81</v>
      </c>
      <c r="Q231" s="2">
        <f t="shared" si="931"/>
        <v>82</v>
      </c>
      <c r="R231" s="2">
        <f t="shared" si="932"/>
        <v>83</v>
      </c>
      <c r="S231" s="2">
        <f t="shared" si="933"/>
        <v>84</v>
      </c>
      <c r="T231" s="2">
        <f t="shared" si="934"/>
        <v>85</v>
      </c>
      <c r="U231" s="2">
        <f t="shared" si="935"/>
        <v>86</v>
      </c>
      <c r="V231" s="2">
        <f t="shared" si="936"/>
        <v>87</v>
      </c>
      <c r="W231" s="2">
        <f t="shared" si="937"/>
        <v>88</v>
      </c>
      <c r="X231" s="2">
        <f t="shared" si="938"/>
        <v>89</v>
      </c>
      <c r="Y231" s="2">
        <f t="shared" si="939"/>
        <v>90</v>
      </c>
      <c r="Z231" s="2">
        <f t="shared" si="940"/>
        <v>91</v>
      </c>
      <c r="AA231" s="2">
        <f t="shared" si="941"/>
        <v>92</v>
      </c>
      <c r="AB231" s="2">
        <f t="shared" si="942"/>
        <v>93</v>
      </c>
      <c r="AC231" s="2">
        <f t="shared" si="943"/>
        <v>94</v>
      </c>
      <c r="AD231" s="2">
        <f t="shared" si="944"/>
        <v>95</v>
      </c>
      <c r="AE231" s="2">
        <f t="shared" si="945"/>
        <v>96</v>
      </c>
      <c r="AF231" s="2">
        <f t="shared" si="946"/>
        <v>97</v>
      </c>
    </row>
    <row r="232" spans="1:32" ht="15" customHeight="1">
      <c r="B232" s="2" t="s">
        <v>37</v>
      </c>
      <c r="C232" s="34">
        <f>BasePricing!AI$36</f>
        <v>4.1850000000000004E-3</v>
      </c>
      <c r="D232" s="34">
        <f>BasePricing!AJ$36</f>
        <v>4.6350000000000011E-3</v>
      </c>
      <c r="E232" s="34">
        <f>BasePricing!AK$36</f>
        <v>5.1615000000000003E-3</v>
      </c>
      <c r="F232" s="34">
        <f>BasePricing!AL$36</f>
        <v>5.7869999999999996E-3</v>
      </c>
      <c r="G232" s="34">
        <f>BasePricing!AM$36</f>
        <v>6.5339999999999999E-3</v>
      </c>
      <c r="H232" s="34">
        <f>BasePricing!AN$36</f>
        <v>7.4070000000000013E-3</v>
      </c>
      <c r="I232" s="34">
        <f>BasePricing!AO$36</f>
        <v>8.401500000000001E-3</v>
      </c>
      <c r="J232" s="34">
        <f>BasePricing!AP$36</f>
        <v>0</v>
      </c>
      <c r="K232" s="34">
        <f>BasePricing!AQ$36</f>
        <v>0</v>
      </c>
      <c r="L232" s="34">
        <f>BasePricing!AR$36</f>
        <v>0</v>
      </c>
      <c r="M232" s="34">
        <f>BasePricing!AS$36</f>
        <v>0</v>
      </c>
      <c r="N232" s="34">
        <f>BasePricing!AT$36</f>
        <v>0</v>
      </c>
      <c r="O232" s="34">
        <f>BasePricing!AU$36</f>
        <v>0</v>
      </c>
      <c r="P232" s="34">
        <f>BasePricing!AV$36</f>
        <v>0</v>
      </c>
      <c r="Q232" s="34">
        <f>BasePricing!AW$36</f>
        <v>0</v>
      </c>
      <c r="R232" s="34">
        <f>BasePricing!AX$36</f>
        <v>0</v>
      </c>
      <c r="S232" s="34">
        <f>BasePricing!AY$36</f>
        <v>0</v>
      </c>
      <c r="T232" s="34">
        <f>BasePricing!AZ$36</f>
        <v>0</v>
      </c>
      <c r="U232" s="34">
        <f>BasePricing!BA$36</f>
        <v>0</v>
      </c>
      <c r="V232" s="34">
        <f>BasePricing!BB$36</f>
        <v>0</v>
      </c>
      <c r="W232" s="34">
        <f>BasePricing!BC$36</f>
        <v>0</v>
      </c>
      <c r="X232" s="34">
        <f>BasePricing!BD$36</f>
        <v>0</v>
      </c>
      <c r="Y232" s="34">
        <f>BasePricing!BE$36</f>
        <v>0</v>
      </c>
      <c r="Z232" s="34">
        <f>BasePricing!BF$36</f>
        <v>0</v>
      </c>
      <c r="AA232" s="34">
        <f>BasePricing!BG$36</f>
        <v>0</v>
      </c>
      <c r="AB232" s="34">
        <f>BasePricing!BH$36</f>
        <v>0</v>
      </c>
      <c r="AC232" s="34">
        <f>BasePricing!BI$36</f>
        <v>0</v>
      </c>
      <c r="AD232" s="34">
        <f>BasePricing!BJ$36</f>
        <v>0</v>
      </c>
      <c r="AE232" s="34">
        <f>BasePricing!BK$36</f>
        <v>0</v>
      </c>
      <c r="AF232" s="34">
        <f>BasePricing!BL$36</f>
        <v>0</v>
      </c>
    </row>
    <row r="233" spans="1:32" ht="15" customHeight="1">
      <c r="B233" s="14" t="s">
        <v>159</v>
      </c>
      <c r="C233" s="97">
        <f>D225</f>
        <v>0</v>
      </c>
      <c r="D233" s="97">
        <f t="shared" ref="D233:AF233" si="947">E225</f>
        <v>0</v>
      </c>
      <c r="E233" s="97">
        <f t="shared" si="947"/>
        <v>0</v>
      </c>
      <c r="F233" s="97">
        <f t="shared" si="947"/>
        <v>0</v>
      </c>
      <c r="G233" s="97">
        <f t="shared" si="947"/>
        <v>0</v>
      </c>
      <c r="H233" s="97">
        <f t="shared" si="947"/>
        <v>0</v>
      </c>
      <c r="I233" s="97">
        <f t="shared" si="947"/>
        <v>0</v>
      </c>
      <c r="J233" s="97">
        <f t="shared" si="947"/>
        <v>0</v>
      </c>
      <c r="K233" s="97">
        <f t="shared" si="947"/>
        <v>0</v>
      </c>
      <c r="L233" s="97">
        <f t="shared" si="947"/>
        <v>0</v>
      </c>
      <c r="M233" s="97">
        <f t="shared" si="947"/>
        <v>0</v>
      </c>
      <c r="N233" s="97">
        <f t="shared" si="947"/>
        <v>0</v>
      </c>
      <c r="O233" s="97">
        <f t="shared" si="947"/>
        <v>0</v>
      </c>
      <c r="P233" s="97">
        <f t="shared" si="947"/>
        <v>0</v>
      </c>
      <c r="Q233" s="97">
        <f t="shared" si="947"/>
        <v>0</v>
      </c>
      <c r="R233" s="97">
        <f t="shared" si="947"/>
        <v>0</v>
      </c>
      <c r="S233" s="97">
        <f t="shared" si="947"/>
        <v>0</v>
      </c>
      <c r="T233" s="97">
        <f t="shared" si="947"/>
        <v>0</v>
      </c>
      <c r="U233" s="97">
        <f t="shared" si="947"/>
        <v>0</v>
      </c>
      <c r="V233" s="97">
        <f t="shared" si="947"/>
        <v>0</v>
      </c>
      <c r="W233" s="97">
        <f t="shared" si="947"/>
        <v>0</v>
      </c>
      <c r="X233" s="97">
        <f t="shared" si="947"/>
        <v>0</v>
      </c>
      <c r="Y233" s="97">
        <f t="shared" si="947"/>
        <v>0</v>
      </c>
      <c r="Z233" s="97">
        <f t="shared" si="947"/>
        <v>0</v>
      </c>
      <c r="AA233" s="97">
        <f t="shared" si="947"/>
        <v>0</v>
      </c>
      <c r="AB233" s="97">
        <f t="shared" si="947"/>
        <v>0</v>
      </c>
      <c r="AC233" s="97">
        <f t="shared" si="947"/>
        <v>0</v>
      </c>
      <c r="AD233" s="97">
        <f t="shared" si="947"/>
        <v>0</v>
      </c>
      <c r="AE233" s="97">
        <f t="shared" si="947"/>
        <v>0</v>
      </c>
      <c r="AF233" s="97">
        <f t="shared" si="947"/>
        <v>0</v>
      </c>
    </row>
    <row r="234" spans="1:32" ht="15" customHeight="1">
      <c r="B234" s="20" t="s">
        <v>93</v>
      </c>
      <c r="C234" s="12">
        <v>1</v>
      </c>
      <c r="D234" s="23">
        <f t="shared" ref="D234:AF234" si="948">IF(D233&gt;0,C234*(1-C232),0)</f>
        <v>0</v>
      </c>
      <c r="E234" s="23">
        <f t="shared" si="948"/>
        <v>0</v>
      </c>
      <c r="F234" s="23">
        <f t="shared" si="948"/>
        <v>0</v>
      </c>
      <c r="G234" s="23">
        <f t="shared" si="948"/>
        <v>0</v>
      </c>
      <c r="H234" s="23">
        <f t="shared" si="948"/>
        <v>0</v>
      </c>
      <c r="I234" s="23">
        <f t="shared" si="948"/>
        <v>0</v>
      </c>
      <c r="J234" s="23">
        <f t="shared" si="948"/>
        <v>0</v>
      </c>
      <c r="K234" s="23">
        <f t="shared" si="948"/>
        <v>0</v>
      </c>
      <c r="L234" s="23">
        <f t="shared" si="948"/>
        <v>0</v>
      </c>
      <c r="M234" s="23">
        <f t="shared" si="948"/>
        <v>0</v>
      </c>
      <c r="N234" s="23">
        <f t="shared" si="948"/>
        <v>0</v>
      </c>
      <c r="O234" s="23">
        <f t="shared" si="948"/>
        <v>0</v>
      </c>
      <c r="P234" s="23">
        <f t="shared" si="948"/>
        <v>0</v>
      </c>
      <c r="Q234" s="23">
        <f t="shared" si="948"/>
        <v>0</v>
      </c>
      <c r="R234" s="23">
        <f t="shared" si="948"/>
        <v>0</v>
      </c>
      <c r="S234" s="23">
        <f t="shared" si="948"/>
        <v>0</v>
      </c>
      <c r="T234" s="23">
        <f t="shared" si="948"/>
        <v>0</v>
      </c>
      <c r="U234" s="23">
        <f t="shared" si="948"/>
        <v>0</v>
      </c>
      <c r="V234" s="23">
        <f t="shared" si="948"/>
        <v>0</v>
      </c>
      <c r="W234" s="23">
        <f t="shared" si="948"/>
        <v>0</v>
      </c>
      <c r="X234" s="23">
        <f t="shared" si="948"/>
        <v>0</v>
      </c>
      <c r="Y234" s="23">
        <f t="shared" si="948"/>
        <v>0</v>
      </c>
      <c r="Z234" s="23">
        <f t="shared" si="948"/>
        <v>0</v>
      </c>
      <c r="AA234" s="23">
        <f t="shared" si="948"/>
        <v>0</v>
      </c>
      <c r="AB234" s="23">
        <f t="shared" si="948"/>
        <v>0</v>
      </c>
      <c r="AC234" s="23">
        <f t="shared" si="948"/>
        <v>0</v>
      </c>
      <c r="AD234" s="23">
        <f t="shared" si="948"/>
        <v>0</v>
      </c>
      <c r="AE234" s="23">
        <f t="shared" si="948"/>
        <v>0</v>
      </c>
      <c r="AF234" s="23">
        <f t="shared" si="948"/>
        <v>0</v>
      </c>
    </row>
    <row r="235" spans="1:32" ht="15" customHeight="1">
      <c r="B235" s="20" t="s">
        <v>160</v>
      </c>
      <c r="C235" s="98">
        <f t="shared" ref="C235:AF235" si="949">C234*C233</f>
        <v>0</v>
      </c>
      <c r="D235" s="98">
        <f t="shared" si="949"/>
        <v>0</v>
      </c>
      <c r="E235" s="98">
        <f t="shared" si="949"/>
        <v>0</v>
      </c>
      <c r="F235" s="98">
        <f t="shared" si="949"/>
        <v>0</v>
      </c>
      <c r="G235" s="98">
        <f t="shared" si="949"/>
        <v>0</v>
      </c>
      <c r="H235" s="98">
        <f t="shared" si="949"/>
        <v>0</v>
      </c>
      <c r="I235" s="98">
        <f t="shared" si="949"/>
        <v>0</v>
      </c>
      <c r="J235" s="98">
        <f t="shared" si="949"/>
        <v>0</v>
      </c>
      <c r="K235" s="98">
        <f t="shared" si="949"/>
        <v>0</v>
      </c>
      <c r="L235" s="98">
        <f t="shared" si="949"/>
        <v>0</v>
      </c>
      <c r="M235" s="98">
        <f t="shared" si="949"/>
        <v>0</v>
      </c>
      <c r="N235" s="98">
        <f t="shared" si="949"/>
        <v>0</v>
      </c>
      <c r="O235" s="98">
        <f t="shared" si="949"/>
        <v>0</v>
      </c>
      <c r="P235" s="98">
        <f t="shared" si="949"/>
        <v>0</v>
      </c>
      <c r="Q235" s="98">
        <f t="shared" si="949"/>
        <v>0</v>
      </c>
      <c r="R235" s="98">
        <f t="shared" si="949"/>
        <v>0</v>
      </c>
      <c r="S235" s="98">
        <f t="shared" si="949"/>
        <v>0</v>
      </c>
      <c r="T235" s="98">
        <f t="shared" si="949"/>
        <v>0</v>
      </c>
      <c r="U235" s="98">
        <f t="shared" si="949"/>
        <v>0</v>
      </c>
      <c r="V235" s="98">
        <f t="shared" si="949"/>
        <v>0</v>
      </c>
      <c r="W235" s="98">
        <f t="shared" si="949"/>
        <v>0</v>
      </c>
      <c r="X235" s="98">
        <f t="shared" si="949"/>
        <v>0</v>
      </c>
      <c r="Y235" s="98">
        <f t="shared" si="949"/>
        <v>0</v>
      </c>
      <c r="Z235" s="98">
        <f t="shared" si="949"/>
        <v>0</v>
      </c>
      <c r="AA235" s="98">
        <f t="shared" si="949"/>
        <v>0</v>
      </c>
      <c r="AB235" s="98">
        <f t="shared" si="949"/>
        <v>0</v>
      </c>
      <c r="AC235" s="98">
        <f t="shared" si="949"/>
        <v>0</v>
      </c>
      <c r="AD235" s="98">
        <f t="shared" si="949"/>
        <v>0</v>
      </c>
      <c r="AE235" s="98">
        <f t="shared" si="949"/>
        <v>0</v>
      </c>
      <c r="AF235" s="98">
        <f t="shared" si="949"/>
        <v>0</v>
      </c>
    </row>
    <row r="236" spans="1:32" ht="15" customHeight="1">
      <c r="A236" s="89">
        <f>NPV(Assms!$C$40,ReplacePricing!C236:AF236)</f>
        <v>0</v>
      </c>
      <c r="B236" s="2" t="s">
        <v>161</v>
      </c>
      <c r="C236" s="13">
        <f t="shared" ref="C236:AF236" si="950">C232*C235</f>
        <v>0</v>
      </c>
      <c r="D236" s="13">
        <f t="shared" si="950"/>
        <v>0</v>
      </c>
      <c r="E236" s="13">
        <f t="shared" si="950"/>
        <v>0</v>
      </c>
      <c r="F236" s="13">
        <f t="shared" si="950"/>
        <v>0</v>
      </c>
      <c r="G236" s="13">
        <f t="shared" si="950"/>
        <v>0</v>
      </c>
      <c r="H236" s="13">
        <f t="shared" si="950"/>
        <v>0</v>
      </c>
      <c r="I236" s="13">
        <f t="shared" si="950"/>
        <v>0</v>
      </c>
      <c r="J236" s="13">
        <f t="shared" si="950"/>
        <v>0</v>
      </c>
      <c r="K236" s="13">
        <f t="shared" si="950"/>
        <v>0</v>
      </c>
      <c r="L236" s="13">
        <f t="shared" si="950"/>
        <v>0</v>
      </c>
      <c r="M236" s="13">
        <f t="shared" si="950"/>
        <v>0</v>
      </c>
      <c r="N236" s="13">
        <f t="shared" si="950"/>
        <v>0</v>
      </c>
      <c r="O236" s="13">
        <f t="shared" si="950"/>
        <v>0</v>
      </c>
      <c r="P236" s="13">
        <f t="shared" si="950"/>
        <v>0</v>
      </c>
      <c r="Q236" s="13">
        <f t="shared" si="950"/>
        <v>0</v>
      </c>
      <c r="R236" s="13">
        <f t="shared" si="950"/>
        <v>0</v>
      </c>
      <c r="S236" s="13">
        <f t="shared" si="950"/>
        <v>0</v>
      </c>
      <c r="T236" s="13">
        <f t="shared" si="950"/>
        <v>0</v>
      </c>
      <c r="U236" s="13">
        <f t="shared" si="950"/>
        <v>0</v>
      </c>
      <c r="V236" s="13">
        <f t="shared" si="950"/>
        <v>0</v>
      </c>
      <c r="W236" s="13">
        <f t="shared" si="950"/>
        <v>0</v>
      </c>
      <c r="X236" s="13">
        <f t="shared" si="950"/>
        <v>0</v>
      </c>
      <c r="Y236" s="13">
        <f t="shared" si="950"/>
        <v>0</v>
      </c>
      <c r="Z236" s="13">
        <f t="shared" si="950"/>
        <v>0</v>
      </c>
      <c r="AA236" s="13">
        <f t="shared" si="950"/>
        <v>0</v>
      </c>
      <c r="AB236" s="13">
        <f t="shared" si="950"/>
        <v>0</v>
      </c>
      <c r="AC236" s="13">
        <f t="shared" si="950"/>
        <v>0</v>
      </c>
      <c r="AD236" s="13">
        <f t="shared" si="950"/>
        <v>0</v>
      </c>
      <c r="AE236" s="13">
        <f t="shared" si="950"/>
        <v>0</v>
      </c>
      <c r="AF236" s="13">
        <f t="shared" si="950"/>
        <v>0</v>
      </c>
    </row>
    <row r="237" spans="1:32" ht="15" customHeight="1">
      <c r="B237" s="102"/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  <c r="Y237" s="102"/>
      <c r="Z237" s="102"/>
      <c r="AA237" s="102"/>
      <c r="AB237" s="102"/>
      <c r="AC237" s="102"/>
      <c r="AD237" s="102"/>
      <c r="AE237" s="102"/>
      <c r="AF237" s="102"/>
    </row>
    <row r="238" spans="1:32" ht="15" customHeight="1">
      <c r="B238" s="2" t="s">
        <v>1</v>
      </c>
      <c r="C238" s="2">
        <v>1</v>
      </c>
      <c r="D238" s="2">
        <f t="shared" ref="D238:D239" si="951">C238+1</f>
        <v>2</v>
      </c>
      <c r="E238" s="2">
        <f t="shared" ref="E238:E239" si="952">D238+1</f>
        <v>3</v>
      </c>
      <c r="F238" s="2">
        <f t="shared" ref="F238:F239" si="953">E238+1</f>
        <v>4</v>
      </c>
      <c r="G238" s="2">
        <f t="shared" ref="G238:G239" si="954">F238+1</f>
        <v>5</v>
      </c>
      <c r="H238" s="2">
        <f t="shared" ref="H238:H239" si="955">G238+1</f>
        <v>6</v>
      </c>
      <c r="I238" s="2">
        <f t="shared" ref="I238:I239" si="956">H238+1</f>
        <v>7</v>
      </c>
      <c r="J238" s="2">
        <f t="shared" ref="J238:J239" si="957">I238+1</f>
        <v>8</v>
      </c>
      <c r="K238" s="2">
        <f t="shared" ref="K238:K239" si="958">J238+1</f>
        <v>9</v>
      </c>
      <c r="L238" s="2">
        <f t="shared" ref="L238:L239" si="959">K238+1</f>
        <v>10</v>
      </c>
      <c r="M238" s="2">
        <f t="shared" ref="M238:M239" si="960">L238+1</f>
        <v>11</v>
      </c>
      <c r="N238" s="2">
        <f t="shared" ref="N238:N239" si="961">M238+1</f>
        <v>12</v>
      </c>
      <c r="O238" s="2">
        <f t="shared" ref="O238:O239" si="962">N238+1</f>
        <v>13</v>
      </c>
      <c r="P238" s="2">
        <f t="shared" ref="P238:P239" si="963">O238+1</f>
        <v>14</v>
      </c>
      <c r="Q238" s="2">
        <f t="shared" ref="Q238:Q239" si="964">P238+1</f>
        <v>15</v>
      </c>
      <c r="R238" s="2">
        <f t="shared" ref="R238:R239" si="965">Q238+1</f>
        <v>16</v>
      </c>
      <c r="S238" s="2">
        <f t="shared" ref="S238:S239" si="966">R238+1</f>
        <v>17</v>
      </c>
      <c r="T238" s="2">
        <f t="shared" ref="T238:T239" si="967">S238+1</f>
        <v>18</v>
      </c>
      <c r="U238" s="2">
        <f t="shared" ref="U238:U239" si="968">T238+1</f>
        <v>19</v>
      </c>
      <c r="V238" s="2">
        <f t="shared" ref="V238:V239" si="969">U238+1</f>
        <v>20</v>
      </c>
      <c r="W238" s="2">
        <f t="shared" ref="W238:W239" si="970">V238+1</f>
        <v>21</v>
      </c>
      <c r="X238" s="2">
        <f t="shared" ref="X238:X239" si="971">W238+1</f>
        <v>22</v>
      </c>
      <c r="Y238" s="2">
        <f t="shared" ref="Y238:Y239" si="972">X238+1</f>
        <v>23</v>
      </c>
      <c r="Z238" s="2">
        <f t="shared" ref="Z238:Z239" si="973">Y238+1</f>
        <v>24</v>
      </c>
      <c r="AA238" s="2">
        <f t="shared" ref="AA238:AA239" si="974">Z238+1</f>
        <v>25</v>
      </c>
      <c r="AB238" s="2">
        <f t="shared" ref="AB238:AB239" si="975">AA238+1</f>
        <v>26</v>
      </c>
      <c r="AC238" s="2">
        <f t="shared" ref="AC238:AC239" si="976">AB238+1</f>
        <v>27</v>
      </c>
      <c r="AD238" s="2">
        <f t="shared" ref="AD238:AD239" si="977">AC238+1</f>
        <v>28</v>
      </c>
      <c r="AE238" s="2">
        <f t="shared" ref="AE238:AE239" si="978">AD238+1</f>
        <v>29</v>
      </c>
      <c r="AF238" s="2">
        <f t="shared" ref="AF238:AF239" si="979">AE238+1</f>
        <v>30</v>
      </c>
    </row>
    <row r="239" spans="1:32" ht="15" customHeight="1">
      <c r="B239" s="2" t="s">
        <v>48</v>
      </c>
      <c r="C239" s="10">
        <f>D231</f>
        <v>69</v>
      </c>
      <c r="D239" s="2">
        <f t="shared" si="951"/>
        <v>70</v>
      </c>
      <c r="E239" s="2">
        <f t="shared" si="952"/>
        <v>71</v>
      </c>
      <c r="F239" s="2">
        <f t="shared" si="953"/>
        <v>72</v>
      </c>
      <c r="G239" s="2">
        <f t="shared" si="954"/>
        <v>73</v>
      </c>
      <c r="H239" s="2">
        <f t="shared" si="955"/>
        <v>74</v>
      </c>
      <c r="I239" s="2">
        <f t="shared" si="956"/>
        <v>75</v>
      </c>
      <c r="J239" s="2">
        <f t="shared" si="957"/>
        <v>76</v>
      </c>
      <c r="K239" s="2">
        <f t="shared" si="958"/>
        <v>77</v>
      </c>
      <c r="L239" s="2">
        <f t="shared" si="959"/>
        <v>78</v>
      </c>
      <c r="M239" s="2">
        <f t="shared" si="960"/>
        <v>79</v>
      </c>
      <c r="N239" s="2">
        <f t="shared" si="961"/>
        <v>80</v>
      </c>
      <c r="O239" s="2">
        <f t="shared" si="962"/>
        <v>81</v>
      </c>
      <c r="P239" s="2">
        <f t="shared" si="963"/>
        <v>82</v>
      </c>
      <c r="Q239" s="2">
        <f t="shared" si="964"/>
        <v>83</v>
      </c>
      <c r="R239" s="2">
        <f t="shared" si="965"/>
        <v>84</v>
      </c>
      <c r="S239" s="2">
        <f t="shared" si="966"/>
        <v>85</v>
      </c>
      <c r="T239" s="2">
        <f t="shared" si="967"/>
        <v>86</v>
      </c>
      <c r="U239" s="2">
        <f t="shared" si="968"/>
        <v>87</v>
      </c>
      <c r="V239" s="2">
        <f t="shared" si="969"/>
        <v>88</v>
      </c>
      <c r="W239" s="2">
        <f t="shared" si="970"/>
        <v>89</v>
      </c>
      <c r="X239" s="2">
        <f t="shared" si="971"/>
        <v>90</v>
      </c>
      <c r="Y239" s="2">
        <f t="shared" si="972"/>
        <v>91</v>
      </c>
      <c r="Z239" s="2">
        <f t="shared" si="973"/>
        <v>92</v>
      </c>
      <c r="AA239" s="2">
        <f t="shared" si="974"/>
        <v>93</v>
      </c>
      <c r="AB239" s="2">
        <f t="shared" si="975"/>
        <v>94</v>
      </c>
      <c r="AC239" s="2">
        <f t="shared" si="976"/>
        <v>95</v>
      </c>
      <c r="AD239" s="2">
        <f t="shared" si="977"/>
        <v>96</v>
      </c>
      <c r="AE239" s="2">
        <f t="shared" si="978"/>
        <v>97</v>
      </c>
      <c r="AF239" s="2">
        <f t="shared" si="979"/>
        <v>98</v>
      </c>
    </row>
    <row r="240" spans="1:32" ht="15" customHeight="1">
      <c r="B240" s="2" t="s">
        <v>37</v>
      </c>
      <c r="C240" s="34">
        <f>BasePricing!AJ$36</f>
        <v>4.6350000000000011E-3</v>
      </c>
      <c r="D240" s="34">
        <f>BasePricing!AK$36</f>
        <v>5.1615000000000003E-3</v>
      </c>
      <c r="E240" s="34">
        <f>BasePricing!AL$36</f>
        <v>5.7869999999999996E-3</v>
      </c>
      <c r="F240" s="34">
        <f>BasePricing!AM$36</f>
        <v>6.5339999999999999E-3</v>
      </c>
      <c r="G240" s="34">
        <f>BasePricing!AN$36</f>
        <v>7.4070000000000013E-3</v>
      </c>
      <c r="H240" s="34">
        <f>BasePricing!AO$36</f>
        <v>8.401500000000001E-3</v>
      </c>
      <c r="I240" s="34">
        <f>BasePricing!AP$36</f>
        <v>0</v>
      </c>
      <c r="J240" s="34">
        <f>BasePricing!AQ$36</f>
        <v>0</v>
      </c>
      <c r="K240" s="34">
        <f>BasePricing!AR$36</f>
        <v>0</v>
      </c>
      <c r="L240" s="34">
        <f>BasePricing!AS$36</f>
        <v>0</v>
      </c>
      <c r="M240" s="34">
        <f>BasePricing!AT$36</f>
        <v>0</v>
      </c>
      <c r="N240" s="34">
        <f>BasePricing!AU$36</f>
        <v>0</v>
      </c>
      <c r="O240" s="34">
        <f>BasePricing!AV$36</f>
        <v>0</v>
      </c>
      <c r="P240" s="34">
        <f>BasePricing!AW$36</f>
        <v>0</v>
      </c>
      <c r="Q240" s="34">
        <f>BasePricing!AX$36</f>
        <v>0</v>
      </c>
      <c r="R240" s="34">
        <f>BasePricing!AY$36</f>
        <v>0</v>
      </c>
      <c r="S240" s="34">
        <f>BasePricing!AZ$36</f>
        <v>0</v>
      </c>
      <c r="T240" s="34">
        <f>BasePricing!BA$36</f>
        <v>0</v>
      </c>
      <c r="U240" s="34">
        <f>BasePricing!BB$36</f>
        <v>0</v>
      </c>
      <c r="V240" s="34">
        <f>BasePricing!BC$36</f>
        <v>0</v>
      </c>
      <c r="W240" s="34">
        <f>BasePricing!BD$36</f>
        <v>0</v>
      </c>
      <c r="X240" s="34">
        <f>BasePricing!BE$36</f>
        <v>0</v>
      </c>
      <c r="Y240" s="34">
        <f>BasePricing!BF$36</f>
        <v>0</v>
      </c>
      <c r="Z240" s="34">
        <f>BasePricing!BG$36</f>
        <v>0</v>
      </c>
      <c r="AA240" s="34">
        <f>BasePricing!BH$36</f>
        <v>0</v>
      </c>
      <c r="AB240" s="34">
        <f>BasePricing!BI$36</f>
        <v>0</v>
      </c>
      <c r="AC240" s="34">
        <f>BasePricing!BJ$36</f>
        <v>0</v>
      </c>
      <c r="AD240" s="34">
        <f>BasePricing!BK$36</f>
        <v>0</v>
      </c>
      <c r="AE240" s="34">
        <f>BasePricing!BL$36</f>
        <v>0</v>
      </c>
      <c r="AF240" s="34">
        <f>BasePricing!BM$36</f>
        <v>0</v>
      </c>
    </row>
    <row r="241" spans="1:32" ht="15" customHeight="1">
      <c r="B241" s="14" t="s">
        <v>159</v>
      </c>
      <c r="C241" s="97">
        <f>D233</f>
        <v>0</v>
      </c>
      <c r="D241" s="97">
        <f t="shared" ref="D241:AF241" si="980">E233</f>
        <v>0</v>
      </c>
      <c r="E241" s="97">
        <f t="shared" si="980"/>
        <v>0</v>
      </c>
      <c r="F241" s="97">
        <f t="shared" si="980"/>
        <v>0</v>
      </c>
      <c r="G241" s="97">
        <f t="shared" si="980"/>
        <v>0</v>
      </c>
      <c r="H241" s="97">
        <f t="shared" si="980"/>
        <v>0</v>
      </c>
      <c r="I241" s="97">
        <f t="shared" si="980"/>
        <v>0</v>
      </c>
      <c r="J241" s="97">
        <f t="shared" si="980"/>
        <v>0</v>
      </c>
      <c r="K241" s="97">
        <f t="shared" si="980"/>
        <v>0</v>
      </c>
      <c r="L241" s="97">
        <f t="shared" si="980"/>
        <v>0</v>
      </c>
      <c r="M241" s="97">
        <f t="shared" si="980"/>
        <v>0</v>
      </c>
      <c r="N241" s="97">
        <f t="shared" si="980"/>
        <v>0</v>
      </c>
      <c r="O241" s="97">
        <f t="shared" si="980"/>
        <v>0</v>
      </c>
      <c r="P241" s="97">
        <f t="shared" si="980"/>
        <v>0</v>
      </c>
      <c r="Q241" s="97">
        <f t="shared" si="980"/>
        <v>0</v>
      </c>
      <c r="R241" s="97">
        <f t="shared" si="980"/>
        <v>0</v>
      </c>
      <c r="S241" s="97">
        <f t="shared" si="980"/>
        <v>0</v>
      </c>
      <c r="T241" s="97">
        <f t="shared" si="980"/>
        <v>0</v>
      </c>
      <c r="U241" s="97">
        <f t="shared" si="980"/>
        <v>0</v>
      </c>
      <c r="V241" s="97">
        <f t="shared" si="980"/>
        <v>0</v>
      </c>
      <c r="W241" s="97">
        <f t="shared" si="980"/>
        <v>0</v>
      </c>
      <c r="X241" s="97">
        <f t="shared" si="980"/>
        <v>0</v>
      </c>
      <c r="Y241" s="97">
        <f t="shared" si="980"/>
        <v>0</v>
      </c>
      <c r="Z241" s="97">
        <f t="shared" si="980"/>
        <v>0</v>
      </c>
      <c r="AA241" s="97">
        <f t="shared" si="980"/>
        <v>0</v>
      </c>
      <c r="AB241" s="97">
        <f t="shared" si="980"/>
        <v>0</v>
      </c>
      <c r="AC241" s="97">
        <f t="shared" si="980"/>
        <v>0</v>
      </c>
      <c r="AD241" s="97">
        <f t="shared" si="980"/>
        <v>0</v>
      </c>
      <c r="AE241" s="97">
        <f t="shared" si="980"/>
        <v>0</v>
      </c>
      <c r="AF241" s="97">
        <f t="shared" si="980"/>
        <v>0</v>
      </c>
    </row>
    <row r="242" spans="1:32" ht="15" customHeight="1">
      <c r="B242" s="20" t="s">
        <v>93</v>
      </c>
      <c r="C242" s="12">
        <v>1</v>
      </c>
      <c r="D242" s="23">
        <f t="shared" ref="D242:AF242" si="981">IF(D241&gt;0,C242*(1-C240),0)</f>
        <v>0</v>
      </c>
      <c r="E242" s="23">
        <f t="shared" si="981"/>
        <v>0</v>
      </c>
      <c r="F242" s="23">
        <f t="shared" si="981"/>
        <v>0</v>
      </c>
      <c r="G242" s="23">
        <f t="shared" si="981"/>
        <v>0</v>
      </c>
      <c r="H242" s="23">
        <f t="shared" si="981"/>
        <v>0</v>
      </c>
      <c r="I242" s="23">
        <f t="shared" si="981"/>
        <v>0</v>
      </c>
      <c r="J242" s="23">
        <f t="shared" si="981"/>
        <v>0</v>
      </c>
      <c r="K242" s="23">
        <f t="shared" si="981"/>
        <v>0</v>
      </c>
      <c r="L242" s="23">
        <f t="shared" si="981"/>
        <v>0</v>
      </c>
      <c r="M242" s="23">
        <f t="shared" si="981"/>
        <v>0</v>
      </c>
      <c r="N242" s="23">
        <f t="shared" si="981"/>
        <v>0</v>
      </c>
      <c r="O242" s="23">
        <f t="shared" si="981"/>
        <v>0</v>
      </c>
      <c r="P242" s="23">
        <f t="shared" si="981"/>
        <v>0</v>
      </c>
      <c r="Q242" s="23">
        <f t="shared" si="981"/>
        <v>0</v>
      </c>
      <c r="R242" s="23">
        <f t="shared" si="981"/>
        <v>0</v>
      </c>
      <c r="S242" s="23">
        <f t="shared" si="981"/>
        <v>0</v>
      </c>
      <c r="T242" s="23">
        <f t="shared" si="981"/>
        <v>0</v>
      </c>
      <c r="U242" s="23">
        <f t="shared" si="981"/>
        <v>0</v>
      </c>
      <c r="V242" s="23">
        <f t="shared" si="981"/>
        <v>0</v>
      </c>
      <c r="W242" s="23">
        <f t="shared" si="981"/>
        <v>0</v>
      </c>
      <c r="X242" s="23">
        <f t="shared" si="981"/>
        <v>0</v>
      </c>
      <c r="Y242" s="23">
        <f t="shared" si="981"/>
        <v>0</v>
      </c>
      <c r="Z242" s="23">
        <f t="shared" si="981"/>
        <v>0</v>
      </c>
      <c r="AA242" s="23">
        <f t="shared" si="981"/>
        <v>0</v>
      </c>
      <c r="AB242" s="23">
        <f t="shared" si="981"/>
        <v>0</v>
      </c>
      <c r="AC242" s="23">
        <f t="shared" si="981"/>
        <v>0</v>
      </c>
      <c r="AD242" s="23">
        <f t="shared" si="981"/>
        <v>0</v>
      </c>
      <c r="AE242" s="23">
        <f t="shared" si="981"/>
        <v>0</v>
      </c>
      <c r="AF242" s="23">
        <f t="shared" si="981"/>
        <v>0</v>
      </c>
    </row>
    <row r="243" spans="1:32" ht="15" customHeight="1">
      <c r="B243" s="20" t="s">
        <v>160</v>
      </c>
      <c r="C243" s="98">
        <f t="shared" ref="C243:AF243" si="982">C242*C241</f>
        <v>0</v>
      </c>
      <c r="D243" s="98">
        <f t="shared" si="982"/>
        <v>0</v>
      </c>
      <c r="E243" s="98">
        <f t="shared" si="982"/>
        <v>0</v>
      </c>
      <c r="F243" s="98">
        <f t="shared" si="982"/>
        <v>0</v>
      </c>
      <c r="G243" s="98">
        <f t="shared" si="982"/>
        <v>0</v>
      </c>
      <c r="H243" s="98">
        <f t="shared" si="982"/>
        <v>0</v>
      </c>
      <c r="I243" s="98">
        <f t="shared" si="982"/>
        <v>0</v>
      </c>
      <c r="J243" s="98">
        <f t="shared" si="982"/>
        <v>0</v>
      </c>
      <c r="K243" s="98">
        <f t="shared" si="982"/>
        <v>0</v>
      </c>
      <c r="L243" s="98">
        <f t="shared" si="982"/>
        <v>0</v>
      </c>
      <c r="M243" s="98">
        <f t="shared" si="982"/>
        <v>0</v>
      </c>
      <c r="N243" s="98">
        <f t="shared" si="982"/>
        <v>0</v>
      </c>
      <c r="O243" s="98">
        <f t="shared" si="982"/>
        <v>0</v>
      </c>
      <c r="P243" s="98">
        <f t="shared" si="982"/>
        <v>0</v>
      </c>
      <c r="Q243" s="98">
        <f t="shared" si="982"/>
        <v>0</v>
      </c>
      <c r="R243" s="98">
        <f t="shared" si="982"/>
        <v>0</v>
      </c>
      <c r="S243" s="98">
        <f t="shared" si="982"/>
        <v>0</v>
      </c>
      <c r="T243" s="98">
        <f t="shared" si="982"/>
        <v>0</v>
      </c>
      <c r="U243" s="98">
        <f t="shared" si="982"/>
        <v>0</v>
      </c>
      <c r="V243" s="98">
        <f t="shared" si="982"/>
        <v>0</v>
      </c>
      <c r="W243" s="98">
        <f t="shared" si="982"/>
        <v>0</v>
      </c>
      <c r="X243" s="98">
        <f t="shared" si="982"/>
        <v>0</v>
      </c>
      <c r="Y243" s="98">
        <f t="shared" si="982"/>
        <v>0</v>
      </c>
      <c r="Z243" s="98">
        <f t="shared" si="982"/>
        <v>0</v>
      </c>
      <c r="AA243" s="98">
        <f t="shared" si="982"/>
        <v>0</v>
      </c>
      <c r="AB243" s="98">
        <f t="shared" si="982"/>
        <v>0</v>
      </c>
      <c r="AC243" s="98">
        <f t="shared" si="982"/>
        <v>0</v>
      </c>
      <c r="AD243" s="98">
        <f t="shared" si="982"/>
        <v>0</v>
      </c>
      <c r="AE243" s="98">
        <f t="shared" si="982"/>
        <v>0</v>
      </c>
      <c r="AF243" s="98">
        <f t="shared" si="982"/>
        <v>0</v>
      </c>
    </row>
    <row r="244" spans="1:32" ht="15" customHeight="1">
      <c r="A244" s="89">
        <f>NPV(Assms!$C$40,ReplacePricing!C244:AF244)</f>
        <v>0</v>
      </c>
      <c r="B244" s="2" t="s">
        <v>161</v>
      </c>
      <c r="C244" s="13">
        <f t="shared" ref="C244:AF244" si="983">C240*C243</f>
        <v>0</v>
      </c>
      <c r="D244" s="13">
        <f t="shared" si="983"/>
        <v>0</v>
      </c>
      <c r="E244" s="13">
        <f t="shared" si="983"/>
        <v>0</v>
      </c>
      <c r="F244" s="13">
        <f t="shared" si="983"/>
        <v>0</v>
      </c>
      <c r="G244" s="13">
        <f t="shared" si="983"/>
        <v>0</v>
      </c>
      <c r="H244" s="13">
        <f t="shared" si="983"/>
        <v>0</v>
      </c>
      <c r="I244" s="13">
        <f t="shared" si="983"/>
        <v>0</v>
      </c>
      <c r="J244" s="13">
        <f t="shared" si="983"/>
        <v>0</v>
      </c>
      <c r="K244" s="13">
        <f t="shared" si="983"/>
        <v>0</v>
      </c>
      <c r="L244" s="13">
        <f t="shared" si="983"/>
        <v>0</v>
      </c>
      <c r="M244" s="13">
        <f t="shared" si="983"/>
        <v>0</v>
      </c>
      <c r="N244" s="13">
        <f t="shared" si="983"/>
        <v>0</v>
      </c>
      <c r="O244" s="13">
        <f t="shared" si="983"/>
        <v>0</v>
      </c>
      <c r="P244" s="13">
        <f t="shared" si="983"/>
        <v>0</v>
      </c>
      <c r="Q244" s="13">
        <f t="shared" si="983"/>
        <v>0</v>
      </c>
      <c r="R244" s="13">
        <f t="shared" si="983"/>
        <v>0</v>
      </c>
      <c r="S244" s="13">
        <f t="shared" si="983"/>
        <v>0</v>
      </c>
      <c r="T244" s="13">
        <f t="shared" si="983"/>
        <v>0</v>
      </c>
      <c r="U244" s="13">
        <f t="shared" si="983"/>
        <v>0</v>
      </c>
      <c r="V244" s="13">
        <f t="shared" si="983"/>
        <v>0</v>
      </c>
      <c r="W244" s="13">
        <f t="shared" si="983"/>
        <v>0</v>
      </c>
      <c r="X244" s="13">
        <f t="shared" si="983"/>
        <v>0</v>
      </c>
      <c r="Y244" s="13">
        <f t="shared" si="983"/>
        <v>0</v>
      </c>
      <c r="Z244" s="13">
        <f t="shared" si="983"/>
        <v>0</v>
      </c>
      <c r="AA244" s="13">
        <f t="shared" si="983"/>
        <v>0</v>
      </c>
      <c r="AB244" s="13">
        <f t="shared" si="983"/>
        <v>0</v>
      </c>
      <c r="AC244" s="13">
        <f t="shared" si="983"/>
        <v>0</v>
      </c>
      <c r="AD244" s="13">
        <f t="shared" si="983"/>
        <v>0</v>
      </c>
      <c r="AE244" s="13">
        <f t="shared" si="983"/>
        <v>0</v>
      </c>
      <c r="AF244" s="13">
        <f t="shared" si="983"/>
        <v>0</v>
      </c>
    </row>
  </sheetData>
  <pageMargins left="0.7" right="0.7" top="0.75" bottom="0.75" header="0" footer="0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D1039"/>
  <sheetViews>
    <sheetView workbookViewId="0">
      <selection activeCell="C18" sqref="C18"/>
    </sheetView>
  </sheetViews>
  <sheetFormatPr baseColWidth="10" defaultColWidth="14.33203125" defaultRowHeight="15" customHeight="1"/>
  <cols>
    <col min="1" max="1" width="12.6640625" customWidth="1"/>
    <col min="2" max="2" width="14.6640625" customWidth="1"/>
    <col min="3" max="3" width="10.83203125" customWidth="1"/>
    <col min="4" max="4" width="13.33203125" customWidth="1"/>
    <col min="5" max="6" width="10.83203125" customWidth="1"/>
    <col min="7" max="7" width="13.33203125" customWidth="1"/>
    <col min="8" max="8" width="11" customWidth="1"/>
    <col min="9" max="9" width="12.33203125" customWidth="1"/>
    <col min="10" max="11" width="10.83203125" customWidth="1"/>
    <col min="12" max="22" width="11.6640625" customWidth="1"/>
    <col min="23" max="26" width="13.33203125" bestFit="1" customWidth="1"/>
    <col min="27" max="27" width="12" bestFit="1" customWidth="1"/>
    <col min="28" max="42" width="10.83203125" customWidth="1"/>
  </cols>
  <sheetData>
    <row r="1" spans="1:16" ht="14.25" customHeight="1">
      <c r="A1" s="296" t="s">
        <v>332</v>
      </c>
      <c r="B1" s="283"/>
      <c r="C1" s="283"/>
      <c r="D1" s="283"/>
      <c r="E1" s="283"/>
      <c r="F1" s="283"/>
      <c r="G1" s="283"/>
      <c r="H1" s="283"/>
      <c r="I1" s="283"/>
    </row>
    <row r="2" spans="1:16" ht="14.25" customHeight="1">
      <c r="A2" s="6"/>
    </row>
    <row r="3" spans="1:16" ht="14.25" customHeight="1">
      <c r="A3" s="21" t="s">
        <v>42</v>
      </c>
      <c r="C3" s="143">
        <f>IF(M9&lt;20,3.75%,4%)</f>
        <v>0.04</v>
      </c>
      <c r="D3" s="141" t="s">
        <v>178</v>
      </c>
      <c r="E3" s="141"/>
      <c r="F3" s="141"/>
      <c r="G3" s="141"/>
    </row>
    <row r="4" spans="1:16" ht="14.25" customHeight="1" thickBot="1">
      <c r="A4" s="126"/>
      <c r="C4" s="154" t="s">
        <v>199</v>
      </c>
    </row>
    <row r="5" spans="1:16" ht="14.25" customHeight="1">
      <c r="A5" t="s">
        <v>180</v>
      </c>
      <c r="C5" s="98">
        <f>AVERAGE(C20:L20)</f>
        <v>105000</v>
      </c>
      <c r="E5" s="132" t="s">
        <v>204</v>
      </c>
      <c r="F5" s="132"/>
      <c r="G5" s="132"/>
      <c r="H5" s="132"/>
      <c r="I5" s="133"/>
      <c r="J5" s="132"/>
    </row>
    <row r="6" spans="1:16" ht="14.25" customHeight="1">
      <c r="A6" s="21"/>
      <c r="C6" s="123"/>
      <c r="E6" s="132" t="s">
        <v>207</v>
      </c>
      <c r="F6" s="132"/>
      <c r="G6" s="134"/>
      <c r="H6" s="132"/>
      <c r="I6" s="132"/>
      <c r="J6" s="132"/>
    </row>
    <row r="7" spans="1:16" ht="14.25" customHeight="1">
      <c r="A7" s="113" t="s">
        <v>194</v>
      </c>
      <c r="C7" s="94">
        <v>3</v>
      </c>
      <c r="E7" s="159"/>
      <c r="F7" s="132" t="s">
        <v>184</v>
      </c>
      <c r="G7" s="159"/>
      <c r="H7" s="159"/>
      <c r="I7" s="159"/>
      <c r="J7" s="159"/>
      <c r="L7" s="138" t="s">
        <v>177</v>
      </c>
      <c r="M7" s="137"/>
    </row>
    <row r="8" spans="1:16" ht="14.25" customHeight="1">
      <c r="E8" s="132" t="s">
        <v>208</v>
      </c>
      <c r="F8" s="132"/>
      <c r="G8" s="132"/>
      <c r="H8" s="132"/>
      <c r="I8" s="132"/>
      <c r="J8" s="132"/>
      <c r="L8" s="137" t="s">
        <v>166</v>
      </c>
      <c r="M8" s="137">
        <f>age</f>
        <v>35</v>
      </c>
      <c r="P8" s="106"/>
    </row>
    <row r="9" spans="1:16" ht="14.25" customHeight="1">
      <c r="A9" s="128" t="s">
        <v>176</v>
      </c>
      <c r="B9" s="129"/>
      <c r="C9" s="118">
        <v>2.5000000000000001E-2</v>
      </c>
      <c r="L9" s="137" t="s">
        <v>201</v>
      </c>
      <c r="M9" s="137">
        <f>BasePricing!M4</f>
        <v>31</v>
      </c>
    </row>
    <row r="10" spans="1:16" ht="14.25" customHeight="1">
      <c r="A10" s="294" t="s">
        <v>203</v>
      </c>
      <c r="B10" s="295"/>
      <c r="C10" s="295"/>
      <c r="D10" s="158"/>
      <c r="E10" s="139" t="s">
        <v>206</v>
      </c>
      <c r="F10" s="140"/>
      <c r="G10" s="140"/>
      <c r="H10" s="140"/>
      <c r="I10" s="140"/>
      <c r="J10" s="140"/>
      <c r="L10" s="137" t="s">
        <v>202</v>
      </c>
      <c r="M10" s="137">
        <f>M8+M9</f>
        <v>66</v>
      </c>
    </row>
    <row r="11" spans="1:16" ht="14.25" customHeight="1">
      <c r="A11" s="295"/>
      <c r="B11" s="295"/>
      <c r="C11" s="295"/>
      <c r="D11" s="158"/>
    </row>
    <row r="12" spans="1:16" ht="14.25" customHeight="1">
      <c r="A12" s="295"/>
      <c r="B12" s="295"/>
      <c r="C12" s="295"/>
      <c r="E12" s="135" t="s">
        <v>205</v>
      </c>
      <c r="F12" s="136"/>
      <c r="G12" s="136"/>
      <c r="H12" s="136"/>
      <c r="I12" s="136"/>
      <c r="J12" s="136"/>
    </row>
    <row r="13" spans="1:16" ht="14.25" customHeight="1">
      <c r="E13" s="152" t="s">
        <v>209</v>
      </c>
      <c r="F13" s="153"/>
      <c r="G13" s="153"/>
      <c r="H13" s="153"/>
      <c r="I13" s="153"/>
      <c r="J13" s="153"/>
    </row>
    <row r="14" spans="1:16" ht="14.25" customHeight="1">
      <c r="A14" s="160" t="s">
        <v>210</v>
      </c>
      <c r="C14" s="161">
        <f>B27+1%*C5+1.25*MIN(4%*C5,B27/B32)</f>
        <v>90472.016896898494</v>
      </c>
    </row>
    <row r="15" spans="1:16" ht="14.25" customHeight="1">
      <c r="A15" s="233" t="s">
        <v>325</v>
      </c>
      <c r="C15" t="str">
        <f>IF(MAX(C41:CA41)&gt;0,"Yes","No")</f>
        <v>No</v>
      </c>
      <c r="E15" s="151" t="s">
        <v>191</v>
      </c>
      <c r="F15" s="151"/>
      <c r="G15" s="151"/>
      <c r="H15" s="151"/>
      <c r="I15" s="151"/>
      <c r="J15" s="151"/>
      <c r="K15" s="129"/>
      <c r="L15" s="130"/>
      <c r="M15" s="129"/>
    </row>
    <row r="16" spans="1:16" ht="14.25" customHeight="1"/>
    <row r="17" spans="1:82" ht="14.25" customHeight="1">
      <c r="A17" s="21" t="s">
        <v>43</v>
      </c>
      <c r="B17" s="21">
        <v>0</v>
      </c>
      <c r="C17" s="2">
        <v>1</v>
      </c>
      <c r="D17" s="2">
        <f t="shared" ref="D17:AP17" si="0">C17+1</f>
        <v>2</v>
      </c>
      <c r="E17" s="2">
        <f t="shared" si="0"/>
        <v>3</v>
      </c>
      <c r="F17" s="2">
        <f t="shared" si="0"/>
        <v>4</v>
      </c>
      <c r="G17" s="2">
        <f t="shared" si="0"/>
        <v>5</v>
      </c>
      <c r="H17" s="2">
        <f t="shared" si="0"/>
        <v>6</v>
      </c>
      <c r="I17" s="2">
        <f t="shared" si="0"/>
        <v>7</v>
      </c>
      <c r="J17" s="2">
        <f t="shared" si="0"/>
        <v>8</v>
      </c>
      <c r="K17" s="2">
        <f t="shared" si="0"/>
        <v>9</v>
      </c>
      <c r="L17" s="2">
        <f t="shared" si="0"/>
        <v>10</v>
      </c>
      <c r="M17" s="2">
        <f t="shared" si="0"/>
        <v>11</v>
      </c>
      <c r="N17" s="2">
        <f t="shared" si="0"/>
        <v>12</v>
      </c>
      <c r="O17" s="2">
        <f t="shared" si="0"/>
        <v>13</v>
      </c>
      <c r="P17" s="2">
        <f t="shared" si="0"/>
        <v>14</v>
      </c>
      <c r="Q17" s="2">
        <f t="shared" si="0"/>
        <v>15</v>
      </c>
      <c r="R17" s="2">
        <f t="shared" si="0"/>
        <v>16</v>
      </c>
      <c r="S17" s="2">
        <f t="shared" si="0"/>
        <v>17</v>
      </c>
      <c r="T17" s="2">
        <f t="shared" si="0"/>
        <v>18</v>
      </c>
      <c r="U17" s="2">
        <f t="shared" si="0"/>
        <v>19</v>
      </c>
      <c r="V17" s="2">
        <f t="shared" si="0"/>
        <v>20</v>
      </c>
      <c r="W17" s="2">
        <f t="shared" si="0"/>
        <v>21</v>
      </c>
      <c r="X17" s="2">
        <f t="shared" si="0"/>
        <v>22</v>
      </c>
      <c r="Y17" s="2">
        <f t="shared" si="0"/>
        <v>23</v>
      </c>
      <c r="Z17" s="2">
        <f t="shared" si="0"/>
        <v>24</v>
      </c>
      <c r="AA17" s="2">
        <f t="shared" si="0"/>
        <v>25</v>
      </c>
      <c r="AB17" s="2">
        <f t="shared" si="0"/>
        <v>26</v>
      </c>
      <c r="AC17" s="2">
        <f t="shared" si="0"/>
        <v>27</v>
      </c>
      <c r="AD17" s="2">
        <f t="shared" si="0"/>
        <v>28</v>
      </c>
      <c r="AE17" s="2">
        <f t="shared" si="0"/>
        <v>29</v>
      </c>
      <c r="AF17" s="2">
        <f t="shared" si="0"/>
        <v>30</v>
      </c>
      <c r="AG17" s="2">
        <f t="shared" si="0"/>
        <v>31</v>
      </c>
      <c r="AH17" s="2">
        <f t="shared" si="0"/>
        <v>32</v>
      </c>
      <c r="AI17" s="2">
        <f t="shared" si="0"/>
        <v>33</v>
      </c>
      <c r="AJ17" s="2">
        <f t="shared" si="0"/>
        <v>34</v>
      </c>
      <c r="AK17" s="2">
        <f t="shared" si="0"/>
        <v>35</v>
      </c>
      <c r="AL17" s="2">
        <f t="shared" si="0"/>
        <v>36</v>
      </c>
      <c r="AM17" s="2">
        <f t="shared" si="0"/>
        <v>37</v>
      </c>
      <c r="AN17" s="2">
        <f t="shared" si="0"/>
        <v>38</v>
      </c>
      <c r="AO17" s="2">
        <f t="shared" si="0"/>
        <v>39</v>
      </c>
      <c r="AP17" s="2">
        <f t="shared" si="0"/>
        <v>40</v>
      </c>
      <c r="AQ17" s="2">
        <f t="shared" ref="AQ17:AQ18" si="1">AP17+1</f>
        <v>41</v>
      </c>
      <c r="AR17" s="2">
        <f t="shared" ref="AR17:AR18" si="2">AQ17+1</f>
        <v>42</v>
      </c>
      <c r="AS17" s="2">
        <f t="shared" ref="AS17:AS18" si="3">AR17+1</f>
        <v>43</v>
      </c>
      <c r="AT17" s="2">
        <f t="shared" ref="AT17:AT18" si="4">AS17+1</f>
        <v>44</v>
      </c>
      <c r="AU17" s="2">
        <f t="shared" ref="AU17:AU18" si="5">AT17+1</f>
        <v>45</v>
      </c>
      <c r="AV17" s="2">
        <f t="shared" ref="AV17:AV18" si="6">AU17+1</f>
        <v>46</v>
      </c>
      <c r="AW17" s="2">
        <f t="shared" ref="AW17:AW18" si="7">AV17+1</f>
        <v>47</v>
      </c>
      <c r="AX17" s="2">
        <f t="shared" ref="AX17:AX18" si="8">AW17+1</f>
        <v>48</v>
      </c>
      <c r="AY17" s="2">
        <f t="shared" ref="AY17:AY18" si="9">AX17+1</f>
        <v>49</v>
      </c>
      <c r="AZ17" s="2">
        <f t="shared" ref="AZ17:AZ18" si="10">AY17+1</f>
        <v>50</v>
      </c>
      <c r="BA17" s="2">
        <f t="shared" ref="BA17:BA18" si="11">AZ17+1</f>
        <v>51</v>
      </c>
      <c r="BB17" s="2">
        <f t="shared" ref="BB17:BB18" si="12">BA17+1</f>
        <v>52</v>
      </c>
      <c r="BC17" s="2">
        <f t="shared" ref="BC17:BC18" si="13">BB17+1</f>
        <v>53</v>
      </c>
      <c r="BD17" s="2">
        <f t="shared" ref="BD17:BD18" si="14">BC17+1</f>
        <v>54</v>
      </c>
      <c r="BE17" s="2">
        <f t="shared" ref="BE17:BE18" si="15">BD17+1</f>
        <v>55</v>
      </c>
      <c r="BF17" s="2">
        <f t="shared" ref="BF17:BF18" si="16">BE17+1</f>
        <v>56</v>
      </c>
      <c r="BG17" s="2">
        <f t="shared" ref="BG17:BG18" si="17">BF17+1</f>
        <v>57</v>
      </c>
      <c r="BH17" s="2">
        <f t="shared" ref="BH17:BH18" si="18">BG17+1</f>
        <v>58</v>
      </c>
      <c r="BI17" s="2">
        <f t="shared" ref="BI17:BI18" si="19">BH17+1</f>
        <v>59</v>
      </c>
      <c r="BJ17" s="2">
        <f t="shared" ref="BJ17:BJ18" si="20">BI17+1</f>
        <v>60</v>
      </c>
      <c r="BK17" s="2">
        <f t="shared" ref="BK17:BK18" si="21">BJ17+1</f>
        <v>61</v>
      </c>
      <c r="BL17" s="2">
        <f t="shared" ref="BL17:BL18" si="22">BK17+1</f>
        <v>62</v>
      </c>
      <c r="BM17" s="2">
        <f t="shared" ref="BM17:BM18" si="23">BL17+1</f>
        <v>63</v>
      </c>
      <c r="BN17" s="2">
        <f t="shared" ref="BN17:BN18" si="24">BM17+1</f>
        <v>64</v>
      </c>
      <c r="BO17" s="2">
        <f t="shared" ref="BO17:BO18" si="25">BN17+1</f>
        <v>65</v>
      </c>
      <c r="BP17" s="2">
        <f t="shared" ref="BP17:BP18" si="26">BO17+1</f>
        <v>66</v>
      </c>
      <c r="BQ17" s="2">
        <f t="shared" ref="BQ17:BQ18" si="27">BP17+1</f>
        <v>67</v>
      </c>
      <c r="BR17" s="2">
        <f t="shared" ref="BR17:BR18" si="28">BQ17+1</f>
        <v>68</v>
      </c>
      <c r="BS17" s="2">
        <f t="shared" ref="BS17:BS18" si="29">BR17+1</f>
        <v>69</v>
      </c>
      <c r="BT17" s="2">
        <f t="shared" ref="BT17:BT18" si="30">BS17+1</f>
        <v>70</v>
      </c>
      <c r="BU17" s="2">
        <f t="shared" ref="BU17:BU18" si="31">BT17+1</f>
        <v>71</v>
      </c>
      <c r="BV17" s="2">
        <f t="shared" ref="BV17:BV18" si="32">BU17+1</f>
        <v>72</v>
      </c>
      <c r="BW17" s="2">
        <f t="shared" ref="BW17:BW18" si="33">BV17+1</f>
        <v>73</v>
      </c>
      <c r="BX17" s="2">
        <f t="shared" ref="BX17:BX18" si="34">BW17+1</f>
        <v>74</v>
      </c>
      <c r="BY17" s="2">
        <f t="shared" ref="BY17:BY18" si="35">BX17+1</f>
        <v>75</v>
      </c>
      <c r="BZ17" s="2">
        <f t="shared" ref="BZ17:BZ18" si="36">BY17+1</f>
        <v>76</v>
      </c>
      <c r="CA17" s="2">
        <f t="shared" ref="CA17:CA18" si="37">BZ17+1</f>
        <v>77</v>
      </c>
      <c r="CB17" s="2"/>
      <c r="CC17" s="2"/>
      <c r="CD17" s="2"/>
    </row>
    <row r="18" spans="1:82" ht="14.25" customHeight="1">
      <c r="A18" s="21" t="s">
        <v>48</v>
      </c>
      <c r="B18" s="21"/>
      <c r="C18" s="2">
        <f>M8</f>
        <v>35</v>
      </c>
      <c r="D18" s="2">
        <f t="shared" ref="D18:AP18" si="38">C18+1</f>
        <v>36</v>
      </c>
      <c r="E18" s="2">
        <f t="shared" si="38"/>
        <v>37</v>
      </c>
      <c r="F18" s="2">
        <f t="shared" si="38"/>
        <v>38</v>
      </c>
      <c r="G18" s="2">
        <f t="shared" si="38"/>
        <v>39</v>
      </c>
      <c r="H18" s="2">
        <f t="shared" si="38"/>
        <v>40</v>
      </c>
      <c r="I18" s="2">
        <f t="shared" si="38"/>
        <v>41</v>
      </c>
      <c r="J18" s="2">
        <f t="shared" si="38"/>
        <v>42</v>
      </c>
      <c r="K18" s="2">
        <f t="shared" si="38"/>
        <v>43</v>
      </c>
      <c r="L18" s="2">
        <f t="shared" si="38"/>
        <v>44</v>
      </c>
      <c r="M18" s="2">
        <f t="shared" si="38"/>
        <v>45</v>
      </c>
      <c r="N18" s="2">
        <f t="shared" si="38"/>
        <v>46</v>
      </c>
      <c r="O18" s="2">
        <f t="shared" si="38"/>
        <v>47</v>
      </c>
      <c r="P18" s="2">
        <f t="shared" si="38"/>
        <v>48</v>
      </c>
      <c r="Q18" s="2">
        <f t="shared" si="38"/>
        <v>49</v>
      </c>
      <c r="R18" s="2">
        <f t="shared" si="38"/>
        <v>50</v>
      </c>
      <c r="S18" s="2">
        <f t="shared" si="38"/>
        <v>51</v>
      </c>
      <c r="T18" s="2">
        <f t="shared" si="38"/>
        <v>52</v>
      </c>
      <c r="U18" s="2">
        <f t="shared" si="38"/>
        <v>53</v>
      </c>
      <c r="V18" s="2">
        <f t="shared" si="38"/>
        <v>54</v>
      </c>
      <c r="W18" s="2">
        <f t="shared" si="38"/>
        <v>55</v>
      </c>
      <c r="X18" s="2">
        <f t="shared" si="38"/>
        <v>56</v>
      </c>
      <c r="Y18" s="2">
        <f t="shared" si="38"/>
        <v>57</v>
      </c>
      <c r="Z18" s="2">
        <f t="shared" si="38"/>
        <v>58</v>
      </c>
      <c r="AA18" s="2">
        <f t="shared" si="38"/>
        <v>59</v>
      </c>
      <c r="AB18" s="2">
        <f t="shared" si="38"/>
        <v>60</v>
      </c>
      <c r="AC18" s="2">
        <f t="shared" si="38"/>
        <v>61</v>
      </c>
      <c r="AD18" s="2">
        <f t="shared" si="38"/>
        <v>62</v>
      </c>
      <c r="AE18" s="2">
        <f t="shared" si="38"/>
        <v>63</v>
      </c>
      <c r="AF18" s="2">
        <f t="shared" si="38"/>
        <v>64</v>
      </c>
      <c r="AG18" s="2">
        <f t="shared" si="38"/>
        <v>65</v>
      </c>
      <c r="AH18" s="2">
        <f t="shared" si="38"/>
        <v>66</v>
      </c>
      <c r="AI18" s="2">
        <f t="shared" si="38"/>
        <v>67</v>
      </c>
      <c r="AJ18" s="2">
        <f t="shared" si="38"/>
        <v>68</v>
      </c>
      <c r="AK18" s="2">
        <f t="shared" si="38"/>
        <v>69</v>
      </c>
      <c r="AL18" s="2">
        <f t="shared" si="38"/>
        <v>70</v>
      </c>
      <c r="AM18" s="2">
        <f t="shared" si="38"/>
        <v>71</v>
      </c>
      <c r="AN18" s="2">
        <f t="shared" si="38"/>
        <v>72</v>
      </c>
      <c r="AO18" s="2">
        <f t="shared" si="38"/>
        <v>73</v>
      </c>
      <c r="AP18" s="2">
        <f t="shared" si="38"/>
        <v>74</v>
      </c>
      <c r="AQ18" s="2">
        <f t="shared" si="1"/>
        <v>75</v>
      </c>
      <c r="AR18" s="2">
        <f t="shared" si="2"/>
        <v>76</v>
      </c>
      <c r="AS18" s="2">
        <f t="shared" si="3"/>
        <v>77</v>
      </c>
      <c r="AT18" s="2">
        <f t="shared" si="4"/>
        <v>78</v>
      </c>
      <c r="AU18" s="2">
        <f t="shared" si="5"/>
        <v>79</v>
      </c>
      <c r="AV18" s="2">
        <f t="shared" si="6"/>
        <v>80</v>
      </c>
      <c r="AW18" s="2">
        <f t="shared" si="7"/>
        <v>81</v>
      </c>
      <c r="AX18" s="2">
        <f t="shared" si="8"/>
        <v>82</v>
      </c>
      <c r="AY18" s="2">
        <f t="shared" si="9"/>
        <v>83</v>
      </c>
      <c r="AZ18" s="2">
        <f t="shared" si="10"/>
        <v>84</v>
      </c>
      <c r="BA18" s="2">
        <f t="shared" si="11"/>
        <v>85</v>
      </c>
      <c r="BB18" s="2">
        <f t="shared" si="12"/>
        <v>86</v>
      </c>
      <c r="BC18" s="2">
        <f t="shared" si="13"/>
        <v>87</v>
      </c>
      <c r="BD18" s="2">
        <f t="shared" si="14"/>
        <v>88</v>
      </c>
      <c r="BE18" s="2">
        <f t="shared" si="15"/>
        <v>89</v>
      </c>
      <c r="BF18" s="2">
        <f t="shared" si="16"/>
        <v>90</v>
      </c>
      <c r="BG18" s="2">
        <f t="shared" si="17"/>
        <v>91</v>
      </c>
      <c r="BH18" s="2">
        <f t="shared" si="18"/>
        <v>92</v>
      </c>
      <c r="BI18" s="2">
        <f t="shared" si="19"/>
        <v>93</v>
      </c>
      <c r="BJ18" s="2">
        <f t="shared" si="20"/>
        <v>94</v>
      </c>
      <c r="BK18" s="2">
        <f t="shared" si="21"/>
        <v>95</v>
      </c>
      <c r="BL18" s="2">
        <f t="shared" si="22"/>
        <v>96</v>
      </c>
      <c r="BM18" s="2">
        <f t="shared" si="23"/>
        <v>97</v>
      </c>
      <c r="BN18" s="2">
        <f t="shared" si="24"/>
        <v>98</v>
      </c>
      <c r="BO18" s="2">
        <f t="shared" si="25"/>
        <v>99</v>
      </c>
      <c r="BP18" s="2">
        <f t="shared" si="26"/>
        <v>100</v>
      </c>
      <c r="BQ18" s="2">
        <f t="shared" si="27"/>
        <v>101</v>
      </c>
      <c r="BR18" s="2">
        <f t="shared" si="28"/>
        <v>102</v>
      </c>
      <c r="BS18" s="2">
        <f t="shared" si="29"/>
        <v>103</v>
      </c>
      <c r="BT18" s="2">
        <f t="shared" si="30"/>
        <v>104</v>
      </c>
      <c r="BU18" s="2">
        <f t="shared" si="31"/>
        <v>105</v>
      </c>
      <c r="BV18" s="2">
        <f t="shared" si="32"/>
        <v>106</v>
      </c>
      <c r="BW18" s="2">
        <f t="shared" si="33"/>
        <v>107</v>
      </c>
      <c r="BX18" s="2">
        <f t="shared" si="34"/>
        <v>108</v>
      </c>
      <c r="BY18" s="2">
        <f t="shared" si="35"/>
        <v>109</v>
      </c>
      <c r="BZ18" s="2">
        <f t="shared" si="36"/>
        <v>110</v>
      </c>
      <c r="CA18" s="2">
        <f t="shared" si="37"/>
        <v>111</v>
      </c>
      <c r="CB18" s="2"/>
      <c r="CC18" s="2"/>
      <c r="CD18" s="2"/>
    </row>
    <row r="19" spans="1:82" ht="14.25" customHeight="1">
      <c r="A19" s="21" t="s">
        <v>192</v>
      </c>
      <c r="B19" s="21"/>
      <c r="C19" s="2">
        <f>BasePricing!B33</f>
        <v>1</v>
      </c>
      <c r="D19" s="2">
        <f>BasePricing!C33</f>
        <v>1</v>
      </c>
      <c r="E19" s="2">
        <f>BasePricing!D33</f>
        <v>1</v>
      </c>
      <c r="F19" s="2">
        <f>BasePricing!E33</f>
        <v>1</v>
      </c>
      <c r="G19" s="2">
        <f>BasePricing!F33</f>
        <v>1</v>
      </c>
      <c r="H19" s="2">
        <f>BasePricing!G33</f>
        <v>1</v>
      </c>
      <c r="I19" s="2">
        <f>BasePricing!H33</f>
        <v>1</v>
      </c>
      <c r="J19" s="2">
        <f>BasePricing!I33</f>
        <v>1</v>
      </c>
      <c r="K19" s="2">
        <f>BasePricing!J33</f>
        <v>1</v>
      </c>
      <c r="L19" s="2">
        <f>BasePricing!K33</f>
        <v>1</v>
      </c>
      <c r="M19" s="2">
        <f>BasePricing!L33</f>
        <v>1</v>
      </c>
      <c r="N19" s="2">
        <f>BasePricing!M33</f>
        <v>1</v>
      </c>
      <c r="O19" s="2">
        <f>BasePricing!N33</f>
        <v>1</v>
      </c>
      <c r="P19" s="2">
        <f>BasePricing!O33</f>
        <v>1</v>
      </c>
      <c r="Q19" s="2">
        <f>BasePricing!P33</f>
        <v>1</v>
      </c>
      <c r="R19" s="2">
        <f>BasePricing!Q33</f>
        <v>1</v>
      </c>
      <c r="S19" s="2">
        <f>BasePricing!R33</f>
        <v>1</v>
      </c>
      <c r="T19" s="2">
        <f>BasePricing!S33</f>
        <v>1</v>
      </c>
      <c r="U19" s="2">
        <f>BasePricing!T33</f>
        <v>1</v>
      </c>
      <c r="V19" s="2">
        <f>BasePricing!U33</f>
        <v>1</v>
      </c>
      <c r="W19" s="2">
        <f>BasePricing!V33</f>
        <v>1</v>
      </c>
      <c r="X19" s="2">
        <f>BasePricing!W33</f>
        <v>1</v>
      </c>
      <c r="Y19" s="2">
        <f>BasePricing!X33</f>
        <v>1</v>
      </c>
      <c r="Z19" s="2">
        <f>BasePricing!Y33</f>
        <v>1</v>
      </c>
      <c r="AA19" s="2">
        <f>BasePricing!Z33</f>
        <v>1</v>
      </c>
      <c r="AB19" s="2">
        <f>BasePricing!AA33</f>
        <v>1</v>
      </c>
      <c r="AC19" s="2">
        <f>BasePricing!AB33</f>
        <v>1</v>
      </c>
      <c r="AD19" s="2">
        <f>BasePricing!AC33</f>
        <v>1</v>
      </c>
      <c r="AE19" s="2">
        <f>BasePricing!AD33</f>
        <v>1</v>
      </c>
      <c r="AF19" s="2">
        <f>BasePricing!AE33</f>
        <v>1</v>
      </c>
      <c r="AG19" s="2">
        <f>BasePricing!AF33</f>
        <v>1</v>
      </c>
      <c r="AH19" s="2">
        <f>BasePricing!AG33</f>
        <v>0</v>
      </c>
      <c r="AI19" s="2">
        <f>BasePricing!AH33</f>
        <v>0</v>
      </c>
      <c r="AJ19" s="2">
        <f>BasePricing!AI33</f>
        <v>0</v>
      </c>
      <c r="AK19" s="2">
        <f>BasePricing!AJ33</f>
        <v>0</v>
      </c>
      <c r="AL19" s="2">
        <f>BasePricing!AK33</f>
        <v>0</v>
      </c>
      <c r="AM19" s="2">
        <f>BasePricing!AL33</f>
        <v>0</v>
      </c>
      <c r="AN19" s="2">
        <f>BasePricing!AM33</f>
        <v>0</v>
      </c>
      <c r="AO19" s="2">
        <f>BasePricing!AN33</f>
        <v>0</v>
      </c>
      <c r="AP19" s="2">
        <f>BasePricing!AO33</f>
        <v>0</v>
      </c>
      <c r="AQ19" s="2">
        <f>BasePricing!AP33</f>
        <v>0</v>
      </c>
      <c r="AR19" s="2">
        <f>BasePricing!AQ33</f>
        <v>0</v>
      </c>
      <c r="AS19" s="2">
        <f>BasePricing!AR33</f>
        <v>0</v>
      </c>
      <c r="AT19" s="2">
        <f>BasePricing!AS33</f>
        <v>0</v>
      </c>
      <c r="AU19" s="2">
        <f>BasePricing!AT33</f>
        <v>0</v>
      </c>
      <c r="AV19" s="2">
        <f>BasePricing!AU33</f>
        <v>0</v>
      </c>
      <c r="AW19" s="2">
        <f>BasePricing!AV33</f>
        <v>0</v>
      </c>
      <c r="AX19" s="2">
        <f>BasePricing!AW33</f>
        <v>0</v>
      </c>
      <c r="AY19" s="2">
        <f>BasePricing!AX33</f>
        <v>0</v>
      </c>
      <c r="AZ19" s="2">
        <f>BasePricing!AY33</f>
        <v>0</v>
      </c>
      <c r="BA19" s="2">
        <f>BasePricing!AZ33</f>
        <v>0</v>
      </c>
      <c r="BB19" s="2">
        <f>BasePricing!BA33</f>
        <v>0</v>
      </c>
      <c r="BC19" s="2">
        <f>BasePricing!BB33</f>
        <v>0</v>
      </c>
      <c r="BD19" s="2">
        <f>BasePricing!BC33</f>
        <v>0</v>
      </c>
      <c r="BE19" s="2">
        <f>BasePricing!BD33</f>
        <v>0</v>
      </c>
      <c r="BF19" s="2">
        <f>BasePricing!BE33</f>
        <v>0</v>
      </c>
      <c r="BG19" s="2">
        <f>BasePricing!BF33</f>
        <v>0</v>
      </c>
      <c r="BH19" s="2">
        <f>BasePricing!BG33</f>
        <v>0</v>
      </c>
      <c r="BI19" s="2">
        <f>BasePricing!BH33</f>
        <v>0</v>
      </c>
      <c r="BJ19" s="2">
        <f>BasePricing!BI33</f>
        <v>0</v>
      </c>
      <c r="BK19" s="2">
        <f>BasePricing!BJ33</f>
        <v>0</v>
      </c>
      <c r="BL19" s="2">
        <f>BasePricing!BK33</f>
        <v>0</v>
      </c>
      <c r="BM19" s="2">
        <f>BasePricing!BL33</f>
        <v>0</v>
      </c>
      <c r="BN19" s="2">
        <f>BasePricing!BM33</f>
        <v>0</v>
      </c>
      <c r="BO19" s="2">
        <f>BasePricing!BN33</f>
        <v>0</v>
      </c>
      <c r="BP19" s="2">
        <f>BasePricing!BO33</f>
        <v>0</v>
      </c>
      <c r="BQ19" s="2">
        <f>BasePricing!BP33</f>
        <v>0</v>
      </c>
      <c r="BR19" s="2">
        <f>BasePricing!BQ33</f>
        <v>0</v>
      </c>
      <c r="BS19" s="2">
        <f>BasePricing!BR33</f>
        <v>0</v>
      </c>
      <c r="BT19" s="2">
        <f>BasePricing!BS33</f>
        <v>0</v>
      </c>
      <c r="BU19" s="2">
        <f>BasePricing!BT33</f>
        <v>0</v>
      </c>
      <c r="BV19" s="2">
        <f>BasePricing!BU33</f>
        <v>0</v>
      </c>
      <c r="BW19" s="2">
        <f>BasePricing!BV33</f>
        <v>0</v>
      </c>
      <c r="BX19" s="2">
        <f>BasePricing!BW33</f>
        <v>0</v>
      </c>
      <c r="BY19" s="2">
        <f>BasePricing!BX33</f>
        <v>0</v>
      </c>
      <c r="BZ19" s="2">
        <f>BasePricing!BY33</f>
        <v>0</v>
      </c>
      <c r="CA19" s="2">
        <f>BasePricing!BZ33</f>
        <v>0</v>
      </c>
    </row>
    <row r="20" spans="1:82" ht="14.25" customHeight="1">
      <c r="A20" s="113" t="s">
        <v>167</v>
      </c>
      <c r="B20" s="90"/>
      <c r="C20" s="121">
        <f>BasePricing!B35</f>
        <v>100000</v>
      </c>
      <c r="D20" s="121">
        <f>IF(D19=1,BasePricing!C35,IF(C18&lt;95,C20,0))</f>
        <v>100000</v>
      </c>
      <c r="E20" s="121">
        <f>IF(E19=1,BasePricing!D35,IF(D18&lt;95,D20,0))</f>
        <v>100000</v>
      </c>
      <c r="F20" s="121">
        <f>IF(F19=1,BasePricing!E35,IF(E18&lt;95,E20,0))</f>
        <v>100000</v>
      </c>
      <c r="G20" s="121">
        <f>IF(G19=1,BasePricing!F35,IF(F18&lt;95,F20,0))</f>
        <v>100000</v>
      </c>
      <c r="H20" s="121">
        <f>IF(H19=1,BasePricing!G35,IF(G18&lt;95,G20,0))</f>
        <v>100000</v>
      </c>
      <c r="I20" s="121">
        <f>IF(I19=1,BasePricing!H35,IF(H18&lt;95,H20,0))</f>
        <v>100000</v>
      </c>
      <c r="J20" s="121">
        <f>IF(J19=1,BasePricing!I35,IF(I18&lt;95,I20,0))</f>
        <v>100000</v>
      </c>
      <c r="K20" s="121">
        <f>IF(K19=1,BasePricing!J35,IF(J18&lt;95,J20,0))</f>
        <v>100000</v>
      </c>
      <c r="L20" s="121">
        <f>IF(L19=1,BasePricing!K35,IF(K18&lt;95,K20,0))</f>
        <v>150000</v>
      </c>
      <c r="M20" s="121">
        <f>IF(M19=1,BasePricing!L35,IF(L18&lt;95,L20,0))</f>
        <v>150000</v>
      </c>
      <c r="N20" s="121">
        <f>IF(N19=1,BasePricing!M35,IF(M18&lt;95,M20,0))</f>
        <v>150000</v>
      </c>
      <c r="O20" s="121">
        <f>IF(O19=1,BasePricing!N35,IF(N18&lt;95,N20,0))</f>
        <v>150000</v>
      </c>
      <c r="P20" s="121">
        <f>IF(P19=1,BasePricing!O35,IF(O18&lt;95,O20,0))</f>
        <v>150000</v>
      </c>
      <c r="Q20" s="121">
        <f>IF(Q19=1,BasePricing!P35,IF(P18&lt;95,P20,0))</f>
        <v>150000</v>
      </c>
      <c r="R20" s="121">
        <f>IF(R19=1,BasePricing!Q35,IF(Q18&lt;95,Q20,0))</f>
        <v>150000</v>
      </c>
      <c r="S20" s="121">
        <f>IF(S19=1,BasePricing!R35,IF(R18&lt;95,R20,0))</f>
        <v>150000</v>
      </c>
      <c r="T20" s="121">
        <f>IF(T19=1,BasePricing!S35,IF(S18&lt;95,S20,0))</f>
        <v>170000</v>
      </c>
      <c r="U20" s="121">
        <f>IF(U19=1,BasePricing!T35,IF(T18&lt;95,T20,0))</f>
        <v>170000</v>
      </c>
      <c r="V20" s="121">
        <f>IF(V19=1,BasePricing!U35,IF(U18&lt;95,U20,0))</f>
        <v>170000</v>
      </c>
      <c r="W20" s="121">
        <f>IF(W19=1,BasePricing!V35,IF(V18&lt;95,V20,0))</f>
        <v>170000</v>
      </c>
      <c r="X20" s="121">
        <f>IF(X19=1,BasePricing!W35,IF(W18&lt;95,W20,0))</f>
        <v>170000</v>
      </c>
      <c r="Y20" s="121">
        <f>IF(Y19=1,BasePricing!X35,IF(X18&lt;95,X20,0))</f>
        <v>170000</v>
      </c>
      <c r="Z20" s="121">
        <f>IF(Z19=1,BasePricing!Y35,IF(Y18&lt;95,Y20,0))</f>
        <v>170000</v>
      </c>
      <c r="AA20" s="121">
        <f>IF(AA19=1,BasePricing!Z35,IF(Z18&lt;95,Z20,0))</f>
        <v>170000</v>
      </c>
      <c r="AB20" s="121">
        <f>IF(AB19=1,BasePricing!AA35,IF(AA18&lt;95,AA20,0))</f>
        <v>200000</v>
      </c>
      <c r="AC20" s="121">
        <f>IF(AC19=1,BasePricing!AB35,IF(AB18&lt;95,AB20,0))</f>
        <v>200000</v>
      </c>
      <c r="AD20" s="121">
        <f>IF(AD19=1,BasePricing!AC35,IF(AC18&lt;95,AC20,0))</f>
        <v>200000</v>
      </c>
      <c r="AE20" s="121">
        <f>IF(AE19=1,BasePricing!AD35,IF(AD18&lt;95,AD20,0))</f>
        <v>200000</v>
      </c>
      <c r="AF20" s="121">
        <f>IF(AF19=1,BasePricing!AE35,IF(AE18&lt;95,AE20,0))</f>
        <v>200000</v>
      </c>
      <c r="AG20" s="121">
        <f>IF(AG19=1,BasePricing!AF35,IF(AF18&lt;95,AF20,0))</f>
        <v>200000</v>
      </c>
      <c r="AH20" s="121">
        <f>IF(AH19=1,BasePricing!AG35,IF(AG18&lt;95,AG20,0))</f>
        <v>200000</v>
      </c>
      <c r="AI20" s="121">
        <f>IF(AI19=1,BasePricing!AH35,IF(AH18&lt;95,AH20,0))</f>
        <v>200000</v>
      </c>
      <c r="AJ20" s="121">
        <f>IF(AJ19=1,BasePricing!AI35,IF(AI18&lt;95,AI20,0))</f>
        <v>200000</v>
      </c>
      <c r="AK20" s="121">
        <f>IF(AK19=1,BasePricing!AJ35,IF(AJ18&lt;95,AJ20,0))</f>
        <v>200000</v>
      </c>
      <c r="AL20" s="121">
        <f>IF(AL19=1,BasePricing!AK35,IF(AK18&lt;95,AK20,0))</f>
        <v>200000</v>
      </c>
      <c r="AM20" s="121">
        <f>IF(AM19=1,BasePricing!AL35,IF(AL18&lt;95,AL20,0))</f>
        <v>200000</v>
      </c>
      <c r="AN20" s="121">
        <f>IF(AN19=1,BasePricing!AM35,IF(AM18&lt;95,AM20,0))</f>
        <v>200000</v>
      </c>
      <c r="AO20" s="121">
        <f>IF(AO19=1,BasePricing!AN35,IF(AN18&lt;95,AN20,0))</f>
        <v>200000</v>
      </c>
      <c r="AP20" s="121">
        <f>IF(AP19=1,BasePricing!AO35,IF(AO18&lt;95,AO20,0))</f>
        <v>200000</v>
      </c>
      <c r="AQ20" s="121">
        <f>IF(AQ19=1,BasePricing!#REF!,IF(AP18&lt;95,AP20,0))</f>
        <v>200000</v>
      </c>
      <c r="AR20" s="121">
        <f>IF(AR19=1,BasePricing!#REF!,IF(AQ18&lt;95,AQ20,0))</f>
        <v>200000</v>
      </c>
      <c r="AS20" s="121">
        <f>IF(AS19=1,BasePricing!#REF!,IF(AR18&lt;95,AR20,0))</f>
        <v>200000</v>
      </c>
      <c r="AT20" s="121">
        <f>IF(AT19=1,BasePricing!#REF!,IF(AS18&lt;95,AS20,0))</f>
        <v>200000</v>
      </c>
      <c r="AU20" s="121">
        <f>IF(AU19=1,BasePricing!#REF!,IF(AT18&lt;95,AT20,0))</f>
        <v>200000</v>
      </c>
      <c r="AV20" s="121">
        <f>IF(AV19=1,BasePricing!#REF!,IF(AU18&lt;95,AU20,0))</f>
        <v>200000</v>
      </c>
      <c r="AW20" s="121">
        <f>IF(AW19=1,BasePricing!#REF!,IF(AV18&lt;95,AV20,0))</f>
        <v>200000</v>
      </c>
      <c r="AX20" s="121">
        <f>IF(AX19=1,BasePricing!#REF!,IF(AW18&lt;95,AW20,0))</f>
        <v>200000</v>
      </c>
      <c r="AY20" s="121">
        <f>IF(AY19=1,BasePricing!#REF!,IF(AX18&lt;95,AX20,0))</f>
        <v>200000</v>
      </c>
      <c r="AZ20" s="121">
        <f>IF(AZ19=1,BasePricing!#REF!,IF(AY18&lt;95,AY20,0))</f>
        <v>200000</v>
      </c>
      <c r="BA20" s="121">
        <f>IF(BA19=1,BasePricing!#REF!,IF(AZ18&lt;95,AZ20,0))</f>
        <v>200000</v>
      </c>
      <c r="BB20" s="121">
        <f>IF(BB19=1,BasePricing!#REF!,IF(BA18&lt;95,BA20,0))</f>
        <v>200000</v>
      </c>
      <c r="BC20" s="121">
        <f>IF(BC19=1,BasePricing!#REF!,IF(BB18&lt;95,BB20,0))</f>
        <v>200000</v>
      </c>
      <c r="BD20" s="121">
        <f>IF(BD19=1,BasePricing!#REF!,IF(BC18&lt;95,BC20,0))</f>
        <v>200000</v>
      </c>
      <c r="BE20" s="121">
        <f>IF(BE19=1,BasePricing!#REF!,IF(BD18&lt;95,BD20,0))</f>
        <v>200000</v>
      </c>
      <c r="BF20" s="121">
        <f>IF(BF19=1,BasePricing!#REF!,IF(BE18&lt;95,BE20,0))</f>
        <v>200000</v>
      </c>
      <c r="BG20" s="121">
        <f>IF(BG19=1,BasePricing!#REF!,IF(BF18&lt;95,BF20,0))</f>
        <v>200000</v>
      </c>
      <c r="BH20" s="121">
        <f>IF(BH19=1,BasePricing!#REF!,IF(BG18&lt;95,BG20,0))</f>
        <v>200000</v>
      </c>
      <c r="BI20" s="121">
        <f>IF(BI19=1,BasePricing!#REF!,IF(BH18&lt;95,BH20,0))</f>
        <v>200000</v>
      </c>
      <c r="BJ20" s="121">
        <f>IF(BJ19=1,BasePricing!#REF!,IF(BI18&lt;95,BI20,0))</f>
        <v>200000</v>
      </c>
      <c r="BK20" s="121">
        <f>IF(BK19=1,BasePricing!#REF!,IF(BJ18&lt;95,BJ20,0))</f>
        <v>200000</v>
      </c>
      <c r="BL20" s="121">
        <f>IF(BL19=1,BasePricing!#REF!,IF(BK18&lt;95,BK20,0))</f>
        <v>0</v>
      </c>
      <c r="BM20" s="121">
        <f>IF(BM19=1,BasePricing!#REF!,IF(BL18&lt;95,BL20,0))</f>
        <v>0</v>
      </c>
      <c r="BN20" s="121">
        <f>IF(BN19=1,BasePricing!#REF!,IF(BM18&lt;95,BM20,0))</f>
        <v>0</v>
      </c>
      <c r="BO20" s="121">
        <f>IF(BO19=1,BasePricing!#REF!,IF(BN18&lt;95,BN20,0))</f>
        <v>0</v>
      </c>
      <c r="BP20" s="121">
        <f>IF(BP19=1,BasePricing!#REF!,IF(BO18&lt;95,BO20,0))</f>
        <v>0</v>
      </c>
      <c r="BQ20" s="121">
        <f>IF(BQ19=1,BasePricing!#REF!,IF(BP18&lt;95,BP20,0))</f>
        <v>0</v>
      </c>
      <c r="BR20" s="121">
        <f>IF(BR19=1,BasePricing!#REF!,IF(BQ18&lt;95,BQ20,0))</f>
        <v>0</v>
      </c>
      <c r="BS20" s="121">
        <f>IF(BS19=1,BasePricing!#REF!,IF(BR18&lt;95,BR20,0))</f>
        <v>0</v>
      </c>
      <c r="BT20" s="121">
        <f>IF(BT19=1,BasePricing!#REF!,IF(BS18&lt;95,BS20,0))</f>
        <v>0</v>
      </c>
      <c r="BU20" s="121">
        <f>IF(BU19=1,BasePricing!#REF!,IF(BT18&lt;95,BT20,0))</f>
        <v>0</v>
      </c>
      <c r="BV20" s="121">
        <f>IF(BV19=1,BasePricing!#REF!,IF(BU18&lt;95,BU20,0))</f>
        <v>0</v>
      </c>
      <c r="BW20" s="121">
        <f>IF(BW19=1,BasePricing!#REF!,IF(BV18&lt;95,BV20,0))</f>
        <v>0</v>
      </c>
      <c r="BX20" s="121">
        <f>IF(BX19=1,BasePricing!#REF!,IF(BW18&lt;95,BW20,0))</f>
        <v>0</v>
      </c>
      <c r="BY20" s="121">
        <f>IF(BY19=1,BasePricing!#REF!,IF(BX18&lt;95,BX20,0))</f>
        <v>0</v>
      </c>
      <c r="BZ20" s="121">
        <f>IF(BZ19=1,BasePricing!#REF!,IF(BY18&lt;95,BY20,0))</f>
        <v>0</v>
      </c>
      <c r="CA20" s="121">
        <f>IF(CA19=1,BasePricing!#REF!,IF(BZ18&lt;95,BZ20,0))</f>
        <v>0</v>
      </c>
    </row>
    <row r="21" spans="1:82" ht="14.25" customHeight="1">
      <c r="A21" s="21" t="s">
        <v>37</v>
      </c>
      <c r="C21" s="36">
        <f>QxRates!C26</f>
        <v>1.3000000000000002E-4</v>
      </c>
      <c r="D21" s="36">
        <f>QxRates!D26</f>
        <v>1.6000000000000001E-4</v>
      </c>
      <c r="E21" s="36">
        <f>QxRates!E26</f>
        <v>2.5000000000000001E-4</v>
      </c>
      <c r="F21" s="36">
        <f>QxRates!F26</f>
        <v>2.9E-4</v>
      </c>
      <c r="G21" s="36">
        <f>QxRates!G26</f>
        <v>3.4000000000000002E-4</v>
      </c>
      <c r="H21" s="36">
        <f>QxRates!H26</f>
        <v>3.8000000000000002E-4</v>
      </c>
      <c r="I21" s="36">
        <f>QxRates!I26</f>
        <v>4.2999999999999999E-4</v>
      </c>
      <c r="J21" s="36">
        <f>QxRates!J26</f>
        <v>5.2999999999999998E-4</v>
      </c>
      <c r="K21" s="36">
        <f>QxRates!K26</f>
        <v>5.9999999999999995E-4</v>
      </c>
      <c r="L21" s="36">
        <f>QxRates!L26</f>
        <v>6.6E-4</v>
      </c>
      <c r="M21" s="36">
        <f>QxRates!M26</f>
        <v>6.9999999999999999E-4</v>
      </c>
      <c r="N21" s="36">
        <f>QxRates!N26</f>
        <v>7.7999999999999999E-4</v>
      </c>
      <c r="O21" s="36">
        <f>QxRates!O26</f>
        <v>8.8000000000000003E-4</v>
      </c>
      <c r="P21" s="36">
        <f>QxRates!P26</f>
        <v>1E-3</v>
      </c>
      <c r="Q21" s="36">
        <f>QxRates!Q26</f>
        <v>1.1200000000000001E-3</v>
      </c>
      <c r="R21" s="36">
        <f>QxRates!R26</f>
        <v>1.2600000000000001E-3</v>
      </c>
      <c r="S21" s="36">
        <f>QxRates!S26</f>
        <v>1.4E-3</v>
      </c>
      <c r="T21" s="36">
        <f>QxRates!T26</f>
        <v>1.5400000000000001E-3</v>
      </c>
      <c r="U21" s="36">
        <f>QxRates!U26</f>
        <v>1.73E-3</v>
      </c>
      <c r="V21" s="36">
        <f>QxRates!V26</f>
        <v>1.9599999999999999E-3</v>
      </c>
      <c r="W21" s="36">
        <f>QxRates!W26</f>
        <v>2.2499999999999998E-3</v>
      </c>
      <c r="X21" s="36">
        <f>QxRates!X26</f>
        <v>2.5699999999999998E-3</v>
      </c>
      <c r="Y21" s="36">
        <f>QxRates!Y26</f>
        <v>2.8700000000000002E-3</v>
      </c>
      <c r="Z21" s="36">
        <f>QxRates!Z26</f>
        <v>3.15E-3</v>
      </c>
      <c r="AA21" s="36">
        <f>QxRates!AA26</f>
        <v>3.4100000000000003E-3</v>
      </c>
      <c r="AB21" s="36">
        <f>QxRates!AB26</f>
        <v>3.7099999999999998E-3</v>
      </c>
      <c r="AC21" s="36">
        <f>QxRates!AC26</f>
        <v>4.0599999999999994E-3</v>
      </c>
      <c r="AD21" s="36">
        <f>QxRates!AD26</f>
        <v>4.4999999999999997E-3</v>
      </c>
      <c r="AE21" s="36">
        <f>QxRates!AE26</f>
        <v>5.0099999999999997E-3</v>
      </c>
      <c r="AF21" s="36">
        <f>QxRates!AF26</f>
        <v>5.5899999999999995E-3</v>
      </c>
      <c r="AG21" s="36">
        <f>QxRates!AG26</f>
        <v>6.2199999999999998E-3</v>
      </c>
      <c r="AH21" s="36">
        <f>QxRates!AH26</f>
        <v>6.9100000000000003E-3</v>
      </c>
      <c r="AI21" s="36">
        <f>QxRates!AI26</f>
        <v>7.6600000000000001E-3</v>
      </c>
      <c r="AJ21" s="36">
        <f>QxRates!AJ26</f>
        <v>8.5000000000000006E-3</v>
      </c>
      <c r="AK21" s="36">
        <f>QxRates!AK26</f>
        <v>9.4800000000000006E-3</v>
      </c>
      <c r="AL21" s="36">
        <f>QxRates!AL26</f>
        <v>1.0630000000000001E-2</v>
      </c>
      <c r="AM21" s="36">
        <f>QxRates!AM26</f>
        <v>1.2029999999999999E-2</v>
      </c>
      <c r="AN21" s="36">
        <f>QxRates!AN26</f>
        <v>1.3699999999999999E-2</v>
      </c>
      <c r="AO21" s="36">
        <f>QxRates!AO26</f>
        <v>1.567E-2</v>
      </c>
      <c r="AP21" s="36">
        <f>QxRates!AP26</f>
        <v>1.7940000000000001E-2</v>
      </c>
      <c r="AQ21" s="36">
        <f>QxRates!AQ26</f>
        <v>2.051E-2</v>
      </c>
      <c r="AR21" s="36">
        <f>QxRates!AR26</f>
        <v>2.3370000000000002E-2</v>
      </c>
      <c r="AS21" s="36">
        <f>QxRates!AS26</f>
        <v>2.656E-2</v>
      </c>
      <c r="AT21" s="36">
        <f>QxRates!AT26</f>
        <v>3.014E-2</v>
      </c>
      <c r="AU21" s="36">
        <f>QxRates!AU26</f>
        <v>3.4270000000000002E-2</v>
      </c>
      <c r="AV21" s="36">
        <f>QxRates!AV26</f>
        <v>3.9070000000000001E-2</v>
      </c>
      <c r="AW21" s="36">
        <f>QxRates!AW26</f>
        <v>4.4569999999999999E-2</v>
      </c>
      <c r="AX21" s="36">
        <f>QxRates!AX26</f>
        <v>5.0790000000000002E-2</v>
      </c>
      <c r="AY21" s="36">
        <f>QxRates!AY26</f>
        <v>5.806E-2</v>
      </c>
      <c r="AZ21" s="36">
        <f>QxRates!AZ26</f>
        <v>6.6540000000000002E-2</v>
      </c>
      <c r="BA21" s="36">
        <f>QxRates!BA26</f>
        <v>7.6450000000000004E-2</v>
      </c>
      <c r="BB21" s="36">
        <f>QxRates!BB26</f>
        <v>8.7989999999999999E-2</v>
      </c>
      <c r="BC21" s="36">
        <f>QxRates!BC26</f>
        <v>0.10133</v>
      </c>
      <c r="BD21" s="36">
        <f>QxRates!BD26</f>
        <v>0.11654</v>
      </c>
      <c r="BE21" s="36">
        <f>QxRates!BE26</f>
        <v>0.13316999999999998</v>
      </c>
      <c r="BF21" s="36">
        <f>QxRates!BF26</f>
        <v>0.15103999999999998</v>
      </c>
      <c r="BG21" s="36">
        <f>QxRates!BG26</f>
        <v>0.16999</v>
      </c>
      <c r="BH21" s="36">
        <f>QxRates!BH26</f>
        <v>0.18916999999999998</v>
      </c>
      <c r="BI21" s="36">
        <f>QxRates!BI26</f>
        <v>0.2084</v>
      </c>
      <c r="BJ21" s="36">
        <f>QxRates!BJ26</f>
        <v>0.22672999999999999</v>
      </c>
      <c r="BK21" s="36">
        <f>QxRates!BK26</f>
        <v>0.24340000000000001</v>
      </c>
      <c r="BL21" s="36">
        <f>QxRates!BL26</f>
        <v>0.26243</v>
      </c>
      <c r="BM21" s="36">
        <f>QxRates!BM26</f>
        <v>0.28269</v>
      </c>
      <c r="BN21" s="36">
        <f>QxRates!BN26</f>
        <v>0.30470999999999998</v>
      </c>
      <c r="BO21" s="36">
        <f>QxRates!BO26</f>
        <v>0.32800000000000001</v>
      </c>
      <c r="BP21" s="36">
        <f>QxRates!BP26</f>
        <v>0.35208999999999996</v>
      </c>
      <c r="BQ21" s="36">
        <f>QxRates!BQ26</f>
        <v>0.37447000000000003</v>
      </c>
      <c r="BR21" s="36">
        <f>QxRates!BR26</f>
        <v>0.39679999999999999</v>
      </c>
      <c r="BS21" s="36">
        <f>QxRates!BS26</f>
        <v>0.41866000000000003</v>
      </c>
      <c r="BT21" s="36">
        <f>QxRates!BT26</f>
        <v>0.43964999999999999</v>
      </c>
      <c r="BU21" s="36">
        <f>QxRates!BU26</f>
        <v>0.45935999999999999</v>
      </c>
      <c r="BV21" s="36">
        <f>QxRates!BV26</f>
        <v>0.47743000000000002</v>
      </c>
      <c r="BW21" s="36">
        <f>QxRates!BW26</f>
        <v>0.50331999999999999</v>
      </c>
      <c r="BX21" s="36">
        <f>QxRates!BX26</f>
        <v>0.53061000000000003</v>
      </c>
      <c r="BY21" s="36">
        <f>QxRates!BY26</f>
        <v>0.55938999999999994</v>
      </c>
      <c r="BZ21" s="36">
        <f>QxRates!BZ26</f>
        <v>0.58972000000000002</v>
      </c>
      <c r="CA21" s="36">
        <f>QxRates!CA26</f>
        <v>0.62170000000000003</v>
      </c>
    </row>
    <row r="22" spans="1:82" ht="14.25" customHeight="1">
      <c r="A22" s="21" t="s">
        <v>93</v>
      </c>
      <c r="B22" s="87">
        <v>1</v>
      </c>
      <c r="C22" s="36">
        <f t="shared" ref="C22:AH22" si="39">B22*(1-C21)</f>
        <v>0.99987000000000004</v>
      </c>
      <c r="D22" s="36">
        <f t="shared" si="39"/>
        <v>0.99971002079999993</v>
      </c>
      <c r="E22" s="36">
        <f t="shared" si="39"/>
        <v>0.99946009329480001</v>
      </c>
      <c r="F22" s="36">
        <f t="shared" si="39"/>
        <v>0.9991702498677445</v>
      </c>
      <c r="G22" s="36">
        <f t="shared" si="39"/>
        <v>0.99883053198278948</v>
      </c>
      <c r="H22" s="36">
        <f t="shared" si="39"/>
        <v>0.99845097638063596</v>
      </c>
      <c r="I22" s="36">
        <f t="shared" si="39"/>
        <v>0.99802164246079228</v>
      </c>
      <c r="J22" s="36">
        <f t="shared" si="39"/>
        <v>0.99749269099028803</v>
      </c>
      <c r="K22" s="36">
        <f t="shared" si="39"/>
        <v>0.99689419537569379</v>
      </c>
      <c r="L22" s="36">
        <f t="shared" si="39"/>
        <v>0.99623624520674581</v>
      </c>
      <c r="M22" s="36">
        <f t="shared" si="39"/>
        <v>0.99553887983510103</v>
      </c>
      <c r="N22" s="36">
        <f t="shared" si="39"/>
        <v>0.99476235950882963</v>
      </c>
      <c r="O22" s="36">
        <f t="shared" si="39"/>
        <v>0.99388696863246184</v>
      </c>
      <c r="P22" s="36">
        <f t="shared" si="39"/>
        <v>0.99289308166382939</v>
      </c>
      <c r="Q22" s="36">
        <f t="shared" si="39"/>
        <v>0.99178104141236589</v>
      </c>
      <c r="R22" s="36">
        <f t="shared" si="39"/>
        <v>0.99053139730018624</v>
      </c>
      <c r="S22" s="36">
        <f t="shared" si="39"/>
        <v>0.98914465334396606</v>
      </c>
      <c r="T22" s="36">
        <f t="shared" si="39"/>
        <v>0.9876213705778164</v>
      </c>
      <c r="U22" s="36">
        <f t="shared" si="39"/>
        <v>0.9859127856067168</v>
      </c>
      <c r="V22" s="36">
        <f t="shared" si="39"/>
        <v>0.9839803965469277</v>
      </c>
      <c r="W22" s="36">
        <f t="shared" si="39"/>
        <v>0.98176644065469709</v>
      </c>
      <c r="X22" s="36">
        <f t="shared" si="39"/>
        <v>0.97924330090221456</v>
      </c>
      <c r="Y22" s="36">
        <f t="shared" si="39"/>
        <v>0.97643287262862521</v>
      </c>
      <c r="Z22" s="36">
        <f t="shared" si="39"/>
        <v>0.97335710907984507</v>
      </c>
      <c r="AA22" s="36">
        <f t="shared" si="39"/>
        <v>0.97003796133788278</v>
      </c>
      <c r="AB22" s="36">
        <f t="shared" si="39"/>
        <v>0.96643912050131919</v>
      </c>
      <c r="AC22" s="36">
        <f t="shared" si="39"/>
        <v>0.96251537767208384</v>
      </c>
      <c r="AD22" s="36">
        <f t="shared" si="39"/>
        <v>0.9581840584725595</v>
      </c>
      <c r="AE22" s="36">
        <f t="shared" si="39"/>
        <v>0.95338355633961203</v>
      </c>
      <c r="AF22" s="36">
        <f t="shared" si="39"/>
        <v>0.94805414225967366</v>
      </c>
      <c r="AG22" s="36">
        <f t="shared" si="39"/>
        <v>0.9421572454948185</v>
      </c>
      <c r="AH22" s="36">
        <f t="shared" si="39"/>
        <v>0.9356469389284493</v>
      </c>
      <c r="AI22" s="36">
        <f t="shared" ref="AI22:BN22" si="40">AH22*(1-AI21)</f>
        <v>0.92847988337625742</v>
      </c>
      <c r="AJ22" s="36">
        <f t="shared" si="40"/>
        <v>0.92058780436755927</v>
      </c>
      <c r="AK22" s="36">
        <f t="shared" si="40"/>
        <v>0.91186063198215472</v>
      </c>
      <c r="AL22" s="36">
        <f t="shared" si="40"/>
        <v>0.90216755346418442</v>
      </c>
      <c r="AM22" s="36">
        <f t="shared" si="40"/>
        <v>0.89131447779601025</v>
      </c>
      <c r="AN22" s="36">
        <f t="shared" si="40"/>
        <v>0.8791034694502049</v>
      </c>
      <c r="AO22" s="36">
        <f t="shared" si="40"/>
        <v>0.86532791808392018</v>
      </c>
      <c r="AP22" s="36">
        <f t="shared" si="40"/>
        <v>0.84980393523349473</v>
      </c>
      <c r="AQ22" s="36">
        <f t="shared" si="40"/>
        <v>0.83237445652185571</v>
      </c>
      <c r="AR22" s="36">
        <f t="shared" si="40"/>
        <v>0.81292186547293999</v>
      </c>
      <c r="AS22" s="36">
        <f t="shared" si="40"/>
        <v>0.79133066072597869</v>
      </c>
      <c r="AT22" s="36">
        <f t="shared" si="40"/>
        <v>0.7674799546116976</v>
      </c>
      <c r="AU22" s="36">
        <f t="shared" si="40"/>
        <v>0.74117841656715466</v>
      </c>
      <c r="AV22" s="36">
        <f t="shared" si="40"/>
        <v>0.71222057583187592</v>
      </c>
      <c r="AW22" s="36">
        <f t="shared" si="40"/>
        <v>0.68047690476704925</v>
      </c>
      <c r="AX22" s="36">
        <f t="shared" si="40"/>
        <v>0.64591548277393085</v>
      </c>
      <c r="AY22" s="36">
        <f t="shared" si="40"/>
        <v>0.60841362984407643</v>
      </c>
      <c r="AZ22" s="36">
        <f t="shared" si="40"/>
        <v>0.56792978691425156</v>
      </c>
      <c r="BA22" s="36">
        <f t="shared" si="40"/>
        <v>0.52451155470465705</v>
      </c>
      <c r="BB22" s="36">
        <f t="shared" si="40"/>
        <v>0.47835978300619425</v>
      </c>
      <c r="BC22" s="36">
        <f t="shared" si="40"/>
        <v>0.42988758619417655</v>
      </c>
      <c r="BD22" s="36">
        <f t="shared" si="40"/>
        <v>0.37978848689910721</v>
      </c>
      <c r="BE22" s="36">
        <f t="shared" si="40"/>
        <v>0.32921205409875309</v>
      </c>
      <c r="BF22" s="36">
        <f t="shared" si="40"/>
        <v>0.27948786544767745</v>
      </c>
      <c r="BG22" s="36">
        <f t="shared" si="40"/>
        <v>0.23197772320022678</v>
      </c>
      <c r="BH22" s="36">
        <f t="shared" si="40"/>
        <v>0.18809449730243988</v>
      </c>
      <c r="BI22" s="36">
        <f t="shared" si="40"/>
        <v>0.14889560406461141</v>
      </c>
      <c r="BJ22" s="36">
        <f t="shared" si="40"/>
        <v>0.11513650375504207</v>
      </c>
      <c r="BK22" s="36">
        <f t="shared" si="40"/>
        <v>8.7112278741064822E-2</v>
      </c>
      <c r="BL22" s="36">
        <f t="shared" si="40"/>
        <v>6.4251403431047183E-2</v>
      </c>
      <c r="BM22" s="36">
        <f t="shared" si="40"/>
        <v>4.6088174195124454E-2</v>
      </c>
      <c r="BN22" s="36">
        <f t="shared" si="40"/>
        <v>3.2044646636128077E-2</v>
      </c>
      <c r="BO22" s="36">
        <f t="shared" ref="BO22" si="41">BN22*(1-BO21)</f>
        <v>2.1534002539478066E-2</v>
      </c>
      <c r="BP22" s="36">
        <f t="shared" ref="BP22:CA22" si="42">BO22*(1-BP21)</f>
        <v>1.3952095585353234E-2</v>
      </c>
      <c r="BQ22" s="36">
        <f t="shared" si="42"/>
        <v>8.7274543515060074E-3</v>
      </c>
      <c r="BR22" s="36">
        <f t="shared" si="42"/>
        <v>5.264400464828423E-3</v>
      </c>
      <c r="BS22" s="36">
        <f t="shared" si="42"/>
        <v>3.0604065662233554E-3</v>
      </c>
      <c r="BT22" s="36">
        <f t="shared" si="42"/>
        <v>1.7148988193832573E-3</v>
      </c>
      <c r="BU22" s="36">
        <f t="shared" si="42"/>
        <v>9.2714289771136428E-4</v>
      </c>
      <c r="BV22" s="36">
        <f t="shared" si="42"/>
        <v>4.8449706405702761E-4</v>
      </c>
      <c r="BW22" s="36">
        <f t="shared" si="42"/>
        <v>2.4064000177584447E-4</v>
      </c>
      <c r="BX22" s="36">
        <f t="shared" si="42"/>
        <v>1.1295401043356363E-4</v>
      </c>
      <c r="BY22" s="36">
        <f t="shared" si="42"/>
        <v>4.9768666537132476E-5</v>
      </c>
      <c r="BZ22" s="36">
        <f t="shared" si="42"/>
        <v>2.041908850685471E-5</v>
      </c>
      <c r="CA22" s="36">
        <f t="shared" si="42"/>
        <v>7.7245411821431367E-6</v>
      </c>
    </row>
    <row r="23" spans="1:82" ht="14.25" customHeight="1"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</row>
    <row r="24" spans="1:82" ht="14.25" customHeight="1">
      <c r="A24" s="21" t="s">
        <v>193</v>
      </c>
      <c r="C24" s="36">
        <f t="shared" ref="C24:AH24" si="43">C21*$C$7</f>
        <v>3.9000000000000005E-4</v>
      </c>
      <c r="D24" s="36">
        <f t="shared" si="43"/>
        <v>4.8000000000000007E-4</v>
      </c>
      <c r="E24" s="36">
        <f t="shared" si="43"/>
        <v>7.5000000000000002E-4</v>
      </c>
      <c r="F24" s="36">
        <f t="shared" si="43"/>
        <v>8.7000000000000001E-4</v>
      </c>
      <c r="G24" s="36">
        <f t="shared" si="43"/>
        <v>1.0200000000000001E-3</v>
      </c>
      <c r="H24" s="36">
        <f t="shared" si="43"/>
        <v>1.14E-3</v>
      </c>
      <c r="I24" s="36">
        <f t="shared" si="43"/>
        <v>1.2899999999999999E-3</v>
      </c>
      <c r="J24" s="36">
        <f t="shared" si="43"/>
        <v>1.5899999999999998E-3</v>
      </c>
      <c r="K24" s="36">
        <f t="shared" si="43"/>
        <v>1.8E-3</v>
      </c>
      <c r="L24" s="36">
        <f t="shared" si="43"/>
        <v>1.98E-3</v>
      </c>
      <c r="M24" s="36">
        <f t="shared" si="43"/>
        <v>2.0999999999999999E-3</v>
      </c>
      <c r="N24" s="36">
        <f t="shared" si="43"/>
        <v>2.3400000000000001E-3</v>
      </c>
      <c r="O24" s="36">
        <f t="shared" si="43"/>
        <v>2.64E-3</v>
      </c>
      <c r="P24" s="36">
        <f t="shared" si="43"/>
        <v>3.0000000000000001E-3</v>
      </c>
      <c r="Q24" s="36">
        <f t="shared" si="43"/>
        <v>3.3600000000000001E-3</v>
      </c>
      <c r="R24" s="36">
        <f t="shared" si="43"/>
        <v>3.7800000000000004E-3</v>
      </c>
      <c r="S24" s="36">
        <f t="shared" si="43"/>
        <v>4.1999999999999997E-3</v>
      </c>
      <c r="T24" s="36">
        <f t="shared" si="43"/>
        <v>4.6200000000000008E-3</v>
      </c>
      <c r="U24" s="36">
        <f t="shared" si="43"/>
        <v>5.1900000000000002E-3</v>
      </c>
      <c r="V24" s="36">
        <f t="shared" si="43"/>
        <v>5.8799999999999998E-3</v>
      </c>
      <c r="W24" s="36">
        <f t="shared" si="43"/>
        <v>6.7499999999999991E-3</v>
      </c>
      <c r="X24" s="36">
        <f t="shared" si="43"/>
        <v>7.7099999999999998E-3</v>
      </c>
      <c r="Y24" s="36">
        <f t="shared" si="43"/>
        <v>8.6099999999999996E-3</v>
      </c>
      <c r="Z24" s="36">
        <f t="shared" si="43"/>
        <v>9.4500000000000001E-3</v>
      </c>
      <c r="AA24" s="36">
        <f t="shared" si="43"/>
        <v>1.0230000000000001E-2</v>
      </c>
      <c r="AB24" s="36">
        <f t="shared" si="43"/>
        <v>1.1129999999999999E-2</v>
      </c>
      <c r="AC24" s="36">
        <f t="shared" si="43"/>
        <v>1.2179999999999998E-2</v>
      </c>
      <c r="AD24" s="36">
        <f t="shared" si="43"/>
        <v>1.3499999999999998E-2</v>
      </c>
      <c r="AE24" s="36">
        <f t="shared" si="43"/>
        <v>1.5029999999999998E-2</v>
      </c>
      <c r="AF24" s="36">
        <f t="shared" si="43"/>
        <v>1.677E-2</v>
      </c>
      <c r="AG24" s="36">
        <f t="shared" si="43"/>
        <v>1.866E-2</v>
      </c>
      <c r="AH24" s="36">
        <f t="shared" si="43"/>
        <v>2.0730000000000002E-2</v>
      </c>
      <c r="AI24" s="36">
        <f t="shared" ref="AI24:BN24" si="44">AI21*$C$7</f>
        <v>2.298E-2</v>
      </c>
      <c r="AJ24" s="36">
        <f t="shared" si="44"/>
        <v>2.5500000000000002E-2</v>
      </c>
      <c r="AK24" s="36">
        <f t="shared" si="44"/>
        <v>2.844E-2</v>
      </c>
      <c r="AL24" s="36">
        <f t="shared" si="44"/>
        <v>3.1890000000000002E-2</v>
      </c>
      <c r="AM24" s="36">
        <f t="shared" si="44"/>
        <v>3.6089999999999997E-2</v>
      </c>
      <c r="AN24" s="36">
        <f t="shared" si="44"/>
        <v>4.1099999999999998E-2</v>
      </c>
      <c r="AO24" s="36">
        <f t="shared" si="44"/>
        <v>4.7009999999999996E-2</v>
      </c>
      <c r="AP24" s="36">
        <f t="shared" si="44"/>
        <v>5.3820000000000007E-2</v>
      </c>
      <c r="AQ24" s="36">
        <f t="shared" si="44"/>
        <v>6.1530000000000001E-2</v>
      </c>
      <c r="AR24" s="36">
        <f t="shared" si="44"/>
        <v>7.0110000000000006E-2</v>
      </c>
      <c r="AS24" s="36">
        <f t="shared" si="44"/>
        <v>7.9680000000000001E-2</v>
      </c>
      <c r="AT24" s="36">
        <f t="shared" si="44"/>
        <v>9.042E-2</v>
      </c>
      <c r="AU24" s="36">
        <f t="shared" si="44"/>
        <v>0.10281000000000001</v>
      </c>
      <c r="AV24" s="36">
        <f t="shared" si="44"/>
        <v>0.11721000000000001</v>
      </c>
      <c r="AW24" s="36">
        <f t="shared" si="44"/>
        <v>0.13371</v>
      </c>
      <c r="AX24" s="36">
        <f t="shared" si="44"/>
        <v>0.15237000000000001</v>
      </c>
      <c r="AY24" s="36">
        <f t="shared" si="44"/>
        <v>0.17418</v>
      </c>
      <c r="AZ24" s="36">
        <f t="shared" si="44"/>
        <v>0.19962000000000002</v>
      </c>
      <c r="BA24" s="36">
        <f t="shared" si="44"/>
        <v>0.22935</v>
      </c>
      <c r="BB24" s="36">
        <f t="shared" si="44"/>
        <v>0.26396999999999998</v>
      </c>
      <c r="BC24" s="36">
        <f t="shared" si="44"/>
        <v>0.30398999999999998</v>
      </c>
      <c r="BD24" s="36">
        <f t="shared" si="44"/>
        <v>0.34962000000000004</v>
      </c>
      <c r="BE24" s="36">
        <f t="shared" si="44"/>
        <v>0.39950999999999992</v>
      </c>
      <c r="BF24" s="36">
        <f t="shared" si="44"/>
        <v>0.45311999999999997</v>
      </c>
      <c r="BG24" s="36">
        <f t="shared" si="44"/>
        <v>0.50997000000000003</v>
      </c>
      <c r="BH24" s="36">
        <f t="shared" si="44"/>
        <v>0.56750999999999996</v>
      </c>
      <c r="BI24" s="36">
        <f t="shared" si="44"/>
        <v>0.62519999999999998</v>
      </c>
      <c r="BJ24" s="36">
        <f t="shared" si="44"/>
        <v>0.68018999999999996</v>
      </c>
      <c r="BK24" s="36">
        <f t="shared" si="44"/>
        <v>0.73019999999999996</v>
      </c>
      <c r="BL24" s="36">
        <f t="shared" si="44"/>
        <v>0.78729000000000005</v>
      </c>
      <c r="BM24" s="36">
        <f t="shared" si="44"/>
        <v>0.84806999999999999</v>
      </c>
      <c r="BN24" s="36">
        <f t="shared" si="44"/>
        <v>0.91412999999999989</v>
      </c>
      <c r="BO24" s="36">
        <f t="shared" ref="BO24:CA24" si="45">BO21*$C$7</f>
        <v>0.98399999999999999</v>
      </c>
      <c r="BP24" s="36">
        <f t="shared" si="45"/>
        <v>1.0562699999999998</v>
      </c>
      <c r="BQ24" s="36">
        <f t="shared" si="45"/>
        <v>1.12341</v>
      </c>
      <c r="BR24" s="36">
        <f t="shared" si="45"/>
        <v>1.1903999999999999</v>
      </c>
      <c r="BS24" s="36">
        <f t="shared" si="45"/>
        <v>1.2559800000000001</v>
      </c>
      <c r="BT24" s="36">
        <f t="shared" si="45"/>
        <v>1.3189500000000001</v>
      </c>
      <c r="BU24" s="36">
        <f t="shared" si="45"/>
        <v>1.37808</v>
      </c>
      <c r="BV24" s="36">
        <f t="shared" si="45"/>
        <v>1.4322900000000001</v>
      </c>
      <c r="BW24" s="36">
        <f t="shared" si="45"/>
        <v>1.50996</v>
      </c>
      <c r="BX24" s="36">
        <f t="shared" si="45"/>
        <v>1.5918300000000001</v>
      </c>
      <c r="BY24" s="36">
        <f t="shared" si="45"/>
        <v>1.6781699999999997</v>
      </c>
      <c r="BZ24" s="36">
        <f t="shared" si="45"/>
        <v>1.7691600000000001</v>
      </c>
      <c r="CA24" s="36">
        <f t="shared" si="45"/>
        <v>1.8651</v>
      </c>
    </row>
    <row r="25" spans="1:82" ht="14.25" customHeight="1">
      <c r="A25" s="21" t="s">
        <v>195</v>
      </c>
      <c r="C25" s="189">
        <f>BasePricing!I25</f>
        <v>441.09020272609297</v>
      </c>
      <c r="D25" s="98">
        <f t="shared" ref="D25:AI25" si="46">IF(D19=1,$C$25,D24*D20)</f>
        <v>441.09020272609297</v>
      </c>
      <c r="E25" s="98">
        <f t="shared" si="46"/>
        <v>441.09020272609297</v>
      </c>
      <c r="F25" s="98">
        <f t="shared" si="46"/>
        <v>441.09020272609297</v>
      </c>
      <c r="G25" s="98">
        <f t="shared" si="46"/>
        <v>441.09020272609297</v>
      </c>
      <c r="H25" s="98">
        <f t="shared" si="46"/>
        <v>441.09020272609297</v>
      </c>
      <c r="I25" s="98">
        <f t="shared" si="46"/>
        <v>441.09020272609297</v>
      </c>
      <c r="J25" s="98">
        <f t="shared" si="46"/>
        <v>441.09020272609297</v>
      </c>
      <c r="K25" s="98">
        <f t="shared" si="46"/>
        <v>441.09020272609297</v>
      </c>
      <c r="L25" s="98">
        <f t="shared" si="46"/>
        <v>441.09020272609297</v>
      </c>
      <c r="M25" s="98">
        <f t="shared" si="46"/>
        <v>441.09020272609297</v>
      </c>
      <c r="N25" s="98">
        <f t="shared" si="46"/>
        <v>441.09020272609297</v>
      </c>
      <c r="O25" s="98">
        <f t="shared" si="46"/>
        <v>441.09020272609297</v>
      </c>
      <c r="P25" s="98">
        <f t="shared" si="46"/>
        <v>441.09020272609297</v>
      </c>
      <c r="Q25" s="98">
        <f t="shared" si="46"/>
        <v>441.09020272609297</v>
      </c>
      <c r="R25" s="98">
        <f t="shared" si="46"/>
        <v>441.09020272609297</v>
      </c>
      <c r="S25" s="98">
        <f t="shared" si="46"/>
        <v>441.09020272609297</v>
      </c>
      <c r="T25" s="98">
        <f t="shared" si="46"/>
        <v>441.09020272609297</v>
      </c>
      <c r="U25" s="98">
        <f t="shared" si="46"/>
        <v>441.09020272609297</v>
      </c>
      <c r="V25" s="98">
        <f t="shared" si="46"/>
        <v>441.09020272609297</v>
      </c>
      <c r="W25" s="98">
        <f t="shared" si="46"/>
        <v>441.09020272609297</v>
      </c>
      <c r="X25" s="98">
        <f t="shared" si="46"/>
        <v>441.09020272609297</v>
      </c>
      <c r="Y25" s="98">
        <f t="shared" si="46"/>
        <v>441.09020272609297</v>
      </c>
      <c r="Z25" s="98">
        <f t="shared" si="46"/>
        <v>441.09020272609297</v>
      </c>
      <c r="AA25" s="98">
        <f t="shared" si="46"/>
        <v>441.09020272609297</v>
      </c>
      <c r="AB25" s="98">
        <f t="shared" si="46"/>
        <v>441.09020272609297</v>
      </c>
      <c r="AC25" s="98">
        <f t="shared" si="46"/>
        <v>441.09020272609297</v>
      </c>
      <c r="AD25" s="98">
        <f t="shared" si="46"/>
        <v>441.09020272609297</v>
      </c>
      <c r="AE25" s="98">
        <f t="shared" si="46"/>
        <v>441.09020272609297</v>
      </c>
      <c r="AF25" s="98">
        <f t="shared" si="46"/>
        <v>441.09020272609297</v>
      </c>
      <c r="AG25" s="98">
        <f t="shared" si="46"/>
        <v>441.09020272609297</v>
      </c>
      <c r="AH25" s="98">
        <f t="shared" si="46"/>
        <v>4146</v>
      </c>
      <c r="AI25" s="98">
        <f t="shared" si="46"/>
        <v>4596</v>
      </c>
      <c r="AJ25" s="98">
        <f t="shared" ref="AJ25:BO25" si="47">IF(AJ19=1,$C$25,AJ24*AJ20)</f>
        <v>5100</v>
      </c>
      <c r="AK25" s="98">
        <f t="shared" si="47"/>
        <v>5688</v>
      </c>
      <c r="AL25" s="98">
        <f t="shared" si="47"/>
        <v>6378</v>
      </c>
      <c r="AM25" s="98">
        <f t="shared" si="47"/>
        <v>7217.9999999999991</v>
      </c>
      <c r="AN25" s="98">
        <f t="shared" si="47"/>
        <v>8220</v>
      </c>
      <c r="AO25" s="98">
        <f t="shared" si="47"/>
        <v>9402</v>
      </c>
      <c r="AP25" s="98">
        <f t="shared" si="47"/>
        <v>10764.000000000002</v>
      </c>
      <c r="AQ25" s="98">
        <f t="shared" si="47"/>
        <v>12306</v>
      </c>
      <c r="AR25" s="98">
        <f t="shared" si="47"/>
        <v>14022.000000000002</v>
      </c>
      <c r="AS25" s="98">
        <f t="shared" si="47"/>
        <v>15936</v>
      </c>
      <c r="AT25" s="98">
        <f t="shared" si="47"/>
        <v>18084</v>
      </c>
      <c r="AU25" s="98">
        <f t="shared" si="47"/>
        <v>20562.000000000004</v>
      </c>
      <c r="AV25" s="98">
        <f t="shared" si="47"/>
        <v>23442</v>
      </c>
      <c r="AW25" s="98">
        <f t="shared" si="47"/>
        <v>26742</v>
      </c>
      <c r="AX25" s="98">
        <f t="shared" si="47"/>
        <v>30474</v>
      </c>
      <c r="AY25" s="98">
        <f t="shared" si="47"/>
        <v>34836</v>
      </c>
      <c r="AZ25" s="98">
        <f t="shared" si="47"/>
        <v>39924.000000000007</v>
      </c>
      <c r="BA25" s="98">
        <f t="shared" si="47"/>
        <v>45870</v>
      </c>
      <c r="BB25" s="98">
        <f t="shared" si="47"/>
        <v>52794</v>
      </c>
      <c r="BC25" s="98">
        <f t="shared" si="47"/>
        <v>60798</v>
      </c>
      <c r="BD25" s="98">
        <f t="shared" si="47"/>
        <v>69924.000000000015</v>
      </c>
      <c r="BE25" s="98">
        <f t="shared" si="47"/>
        <v>79901.999999999985</v>
      </c>
      <c r="BF25" s="98">
        <f t="shared" si="47"/>
        <v>90624</v>
      </c>
      <c r="BG25" s="98">
        <f t="shared" si="47"/>
        <v>101994</v>
      </c>
      <c r="BH25" s="98">
        <f t="shared" si="47"/>
        <v>113501.99999999999</v>
      </c>
      <c r="BI25" s="98">
        <f t="shared" si="47"/>
        <v>125040</v>
      </c>
      <c r="BJ25" s="98">
        <f t="shared" si="47"/>
        <v>136038</v>
      </c>
      <c r="BK25" s="98">
        <f t="shared" si="47"/>
        <v>146040</v>
      </c>
      <c r="BL25" s="98">
        <f t="shared" si="47"/>
        <v>0</v>
      </c>
      <c r="BM25" s="98">
        <f t="shared" si="47"/>
        <v>0</v>
      </c>
      <c r="BN25" s="98">
        <f t="shared" si="47"/>
        <v>0</v>
      </c>
      <c r="BO25" s="98">
        <f t="shared" si="47"/>
        <v>0</v>
      </c>
      <c r="BP25" s="98">
        <f t="shared" ref="BP25:CA25" si="48">IF(BP19=1,$C$25,BP24*BP20)</f>
        <v>0</v>
      </c>
      <c r="BQ25" s="98">
        <f t="shared" si="48"/>
        <v>0</v>
      </c>
      <c r="BR25" s="98">
        <f t="shared" si="48"/>
        <v>0</v>
      </c>
      <c r="BS25" s="98">
        <f t="shared" si="48"/>
        <v>0</v>
      </c>
      <c r="BT25" s="98">
        <f t="shared" si="48"/>
        <v>0</v>
      </c>
      <c r="BU25" s="98">
        <f t="shared" si="48"/>
        <v>0</v>
      </c>
      <c r="BV25" s="98">
        <f t="shared" si="48"/>
        <v>0</v>
      </c>
      <c r="BW25" s="98">
        <f t="shared" si="48"/>
        <v>0</v>
      </c>
      <c r="BX25" s="98">
        <f t="shared" si="48"/>
        <v>0</v>
      </c>
      <c r="BY25" s="98">
        <f t="shared" si="48"/>
        <v>0</v>
      </c>
      <c r="BZ25" s="98">
        <f t="shared" si="48"/>
        <v>0</v>
      </c>
      <c r="CA25" s="98">
        <f t="shared" si="48"/>
        <v>0</v>
      </c>
    </row>
    <row r="26" spans="1:82" ht="14.25" customHeight="1">
      <c r="A26" s="21" t="s">
        <v>196</v>
      </c>
      <c r="C26" s="98">
        <f t="shared" ref="C26:AH26" si="49">C25*B22</f>
        <v>441.09020272609297</v>
      </c>
      <c r="D26" s="98">
        <f t="shared" si="49"/>
        <v>441.0328609997386</v>
      </c>
      <c r="E26" s="98">
        <f t="shared" si="49"/>
        <v>440.96229574197861</v>
      </c>
      <c r="F26" s="98">
        <f t="shared" si="49"/>
        <v>440.85205516804314</v>
      </c>
      <c r="G26" s="98">
        <f t="shared" si="49"/>
        <v>440.72420807204441</v>
      </c>
      <c r="H26" s="98">
        <f t="shared" si="49"/>
        <v>440.57436184129989</v>
      </c>
      <c r="I26" s="98">
        <f t="shared" si="49"/>
        <v>440.40694358380017</v>
      </c>
      <c r="J26" s="98">
        <f t="shared" si="49"/>
        <v>440.21756859805913</v>
      </c>
      <c r="K26" s="98">
        <f t="shared" si="49"/>
        <v>439.98425328670214</v>
      </c>
      <c r="L26" s="98">
        <f t="shared" si="49"/>
        <v>439.72026273473011</v>
      </c>
      <c r="M26" s="98">
        <f t="shared" si="49"/>
        <v>439.43004736132519</v>
      </c>
      <c r="N26" s="98">
        <f t="shared" si="49"/>
        <v>439.1224463281722</v>
      </c>
      <c r="O26" s="98">
        <f t="shared" si="49"/>
        <v>438.77993082003621</v>
      </c>
      <c r="P26" s="98">
        <f t="shared" si="49"/>
        <v>438.39380448091458</v>
      </c>
      <c r="Q26" s="98">
        <f t="shared" si="49"/>
        <v>437.9554106764337</v>
      </c>
      <c r="R26" s="98">
        <f t="shared" si="49"/>
        <v>437.46490061647609</v>
      </c>
      <c r="S26" s="98">
        <f t="shared" si="49"/>
        <v>436.91369484169928</v>
      </c>
      <c r="T26" s="98">
        <f t="shared" si="49"/>
        <v>436.30201566892094</v>
      </c>
      <c r="U26" s="98">
        <f t="shared" si="49"/>
        <v>435.63011056479081</v>
      </c>
      <c r="V26" s="98">
        <f t="shared" si="49"/>
        <v>434.87647047351373</v>
      </c>
      <c r="W26" s="98">
        <f t="shared" si="49"/>
        <v>434.02411259138569</v>
      </c>
      <c r="X26" s="98">
        <f t="shared" si="49"/>
        <v>433.04755833805507</v>
      </c>
      <c r="Y26" s="98">
        <f t="shared" si="49"/>
        <v>431.93462611312628</v>
      </c>
      <c r="Z26" s="98">
        <f t="shared" si="49"/>
        <v>430.69497373618162</v>
      </c>
      <c r="AA26" s="98">
        <f t="shared" si="49"/>
        <v>429.33828456891263</v>
      </c>
      <c r="AB26" s="98">
        <f t="shared" si="49"/>
        <v>427.87424101853264</v>
      </c>
      <c r="AC26" s="98">
        <f t="shared" si="49"/>
        <v>426.28682758435389</v>
      </c>
      <c r="AD26" s="98">
        <f t="shared" si="49"/>
        <v>424.55610306436142</v>
      </c>
      <c r="AE26" s="98">
        <f t="shared" si="49"/>
        <v>422.64560060057181</v>
      </c>
      <c r="AF26" s="98">
        <f t="shared" si="49"/>
        <v>420.52814614156296</v>
      </c>
      <c r="AG26" s="98">
        <f t="shared" si="49"/>
        <v>418.17739380463166</v>
      </c>
      <c r="AH26" s="98">
        <f t="shared" si="49"/>
        <v>3906.1839398215175</v>
      </c>
      <c r="AI26" s="98">
        <f t="shared" ref="AI26:BN26" si="50">AI25*AH22</f>
        <v>4300.233331315153</v>
      </c>
      <c r="AJ26" s="98">
        <f t="shared" si="50"/>
        <v>4735.2474052189127</v>
      </c>
      <c r="AK26" s="98">
        <f t="shared" si="50"/>
        <v>5236.3034312426771</v>
      </c>
      <c r="AL26" s="98">
        <f t="shared" si="50"/>
        <v>5815.8471107821824</v>
      </c>
      <c r="AM26" s="98">
        <f t="shared" si="50"/>
        <v>6511.8454009044826</v>
      </c>
      <c r="AN26" s="98">
        <f t="shared" si="50"/>
        <v>7326.6050074832046</v>
      </c>
      <c r="AO26" s="98">
        <f t="shared" si="50"/>
        <v>8265.3308197708266</v>
      </c>
      <c r="AP26" s="98">
        <f t="shared" si="50"/>
        <v>9314.3897102553183</v>
      </c>
      <c r="AQ26" s="98">
        <f t="shared" si="50"/>
        <v>10457.687226983386</v>
      </c>
      <c r="AR26" s="98">
        <f t="shared" si="50"/>
        <v>11671.554629349463</v>
      </c>
      <c r="AS26" s="98">
        <f t="shared" si="50"/>
        <v>12954.722848176772</v>
      </c>
      <c r="AT26" s="98">
        <f t="shared" si="50"/>
        <v>14310.423668568599</v>
      </c>
      <c r="AU26" s="98">
        <f t="shared" si="50"/>
        <v>15780.922826725729</v>
      </c>
      <c r="AV26" s="98">
        <f t="shared" si="50"/>
        <v>17374.70444116724</v>
      </c>
      <c r="AW26" s="98">
        <f t="shared" si="50"/>
        <v>19046.202638896026</v>
      </c>
      <c r="AX26" s="98">
        <f t="shared" si="50"/>
        <v>20736.853195871059</v>
      </c>
      <c r="AY26" s="98">
        <f t="shared" si="50"/>
        <v>22501.111757912655</v>
      </c>
      <c r="AZ26" s="98">
        <f t="shared" si="50"/>
        <v>24290.305757894912</v>
      </c>
      <c r="BA26" s="98">
        <f t="shared" si="50"/>
        <v>26050.939325756717</v>
      </c>
      <c r="BB26" s="98">
        <f t="shared" si="50"/>
        <v>27691.063019077665</v>
      </c>
      <c r="BC26" s="98">
        <f t="shared" si="50"/>
        <v>29083.318087210599</v>
      </c>
      <c r="BD26" s="98">
        <f t="shared" si="50"/>
        <v>30059.459577041609</v>
      </c>
      <c r="BE26" s="98">
        <f t="shared" si="50"/>
        <v>30345.859680212459</v>
      </c>
      <c r="BF26" s="98">
        <f t="shared" si="50"/>
        <v>29834.513190645401</v>
      </c>
      <c r="BG26" s="98">
        <f t="shared" si="50"/>
        <v>28506.085348470413</v>
      </c>
      <c r="BH26" s="98">
        <f t="shared" si="50"/>
        <v>26329.935538672136</v>
      </c>
      <c r="BI26" s="98">
        <f t="shared" si="50"/>
        <v>23519.335942697082</v>
      </c>
      <c r="BJ26" s="98">
        <f t="shared" si="50"/>
        <v>20255.460185741609</v>
      </c>
      <c r="BK26" s="98">
        <f t="shared" si="50"/>
        <v>16814.535008386345</v>
      </c>
      <c r="BL26" s="98">
        <f t="shared" si="50"/>
        <v>0</v>
      </c>
      <c r="BM26" s="98">
        <f t="shared" si="50"/>
        <v>0</v>
      </c>
      <c r="BN26" s="98">
        <f t="shared" si="50"/>
        <v>0</v>
      </c>
      <c r="BO26" s="98">
        <f t="shared" ref="BO26" si="51">BO25*BN22</f>
        <v>0</v>
      </c>
      <c r="BP26" s="98">
        <f t="shared" ref="BP26:CA26" si="52">BP25*BO22</f>
        <v>0</v>
      </c>
      <c r="BQ26" s="98">
        <f t="shared" si="52"/>
        <v>0</v>
      </c>
      <c r="BR26" s="98">
        <f t="shared" si="52"/>
        <v>0</v>
      </c>
      <c r="BS26" s="98">
        <f t="shared" si="52"/>
        <v>0</v>
      </c>
      <c r="BT26" s="98">
        <f t="shared" si="52"/>
        <v>0</v>
      </c>
      <c r="BU26" s="98">
        <f t="shared" si="52"/>
        <v>0</v>
      </c>
      <c r="BV26" s="98">
        <f t="shared" si="52"/>
        <v>0</v>
      </c>
      <c r="BW26" s="98">
        <f t="shared" si="52"/>
        <v>0</v>
      </c>
      <c r="BX26" s="98">
        <f t="shared" si="52"/>
        <v>0</v>
      </c>
      <c r="BY26" s="98">
        <f t="shared" si="52"/>
        <v>0</v>
      </c>
      <c r="BZ26" s="98">
        <f t="shared" si="52"/>
        <v>0</v>
      </c>
      <c r="CA26" s="98">
        <f t="shared" si="52"/>
        <v>0</v>
      </c>
    </row>
    <row r="27" spans="1:82" ht="14.25" customHeight="1">
      <c r="A27" s="21" t="s">
        <v>197</v>
      </c>
      <c r="B27" s="88">
        <f>NPV(C3,D26:CA26)+C26</f>
        <v>84610.964321383726</v>
      </c>
      <c r="C27" s="98">
        <f t="shared" ref="C27:AH27" si="53">IF(C21=1,0,(B27-C25)*(1+$C$3)/(1-C21))</f>
        <v>87548.05032994684</v>
      </c>
      <c r="D27" s="98">
        <f t="shared" si="53"/>
        <v>90605.735449981585</v>
      </c>
      <c r="E27" s="98">
        <f t="shared" si="53"/>
        <v>93794.679727077484</v>
      </c>
      <c r="F27" s="98">
        <f t="shared" si="53"/>
        <v>97115.896715372917</v>
      </c>
      <c r="G27" s="98">
        <f t="shared" si="53"/>
        <v>100575.99461132057</v>
      </c>
      <c r="H27" s="98">
        <f t="shared" si="53"/>
        <v>104179.88894273651</v>
      </c>
      <c r="I27" s="98">
        <f t="shared" si="53"/>
        <v>107934.76263754499</v>
      </c>
      <c r="J27" s="98">
        <f t="shared" si="53"/>
        <v>111852.70126388152</v>
      </c>
      <c r="K27" s="98">
        <f t="shared" si="53"/>
        <v>115937.63808645353</v>
      </c>
      <c r="L27" s="98">
        <f t="shared" si="53"/>
        <v>120195.73898680783</v>
      </c>
      <c r="M27" s="98">
        <f t="shared" si="53"/>
        <v>124632.07718947766</v>
      </c>
      <c r="N27" s="98">
        <f t="shared" si="53"/>
        <v>129259.44883631395</v>
      </c>
      <c r="O27" s="98">
        <f t="shared" si="53"/>
        <v>134089.09137934519</v>
      </c>
      <c r="P27" s="98">
        <f t="shared" si="53"/>
        <v>139133.05427796184</v>
      </c>
      <c r="Q27" s="98">
        <f t="shared" si="53"/>
        <v>144401.37217508125</v>
      </c>
      <c r="R27" s="98">
        <f t="shared" si="53"/>
        <v>149907.57679801487</v>
      </c>
      <c r="S27" s="98">
        <f t="shared" si="53"/>
        <v>155663.07436320881</v>
      </c>
      <c r="T27" s="98">
        <f t="shared" si="53"/>
        <v>161679.85049666688</v>
      </c>
      <c r="U27" s="98">
        <f t="shared" si="53"/>
        <v>167978.91422731167</v>
      </c>
      <c r="V27" s="98">
        <f t="shared" si="53"/>
        <v>174581.5167584155</v>
      </c>
      <c r="W27" s="98">
        <f t="shared" si="53"/>
        <v>181514.45113296612</v>
      </c>
      <c r="X27" s="98">
        <f t="shared" si="53"/>
        <v>188801.51526167209</v>
      </c>
      <c r="Y27" s="98">
        <f t="shared" si="53"/>
        <v>196458.67846850844</v>
      </c>
      <c r="Z27" s="98">
        <f t="shared" si="53"/>
        <v>204502.47459137646</v>
      </c>
      <c r="AA27" s="98">
        <f t="shared" si="53"/>
        <v>212949.99926167869</v>
      </c>
      <c r="AB27" s="98">
        <f t="shared" si="53"/>
        <v>221832.26311747654</v>
      </c>
      <c r="AC27" s="98">
        <f t="shared" si="53"/>
        <v>231185.43268805396</v>
      </c>
      <c r="AD27" s="98">
        <f t="shared" si="53"/>
        <v>241058.88114991557</v>
      </c>
      <c r="AE27" s="98">
        <f t="shared" si="53"/>
        <v>251502.53026168808</v>
      </c>
      <c r="AF27" s="98">
        <f t="shared" si="53"/>
        <v>262571.67331515218</v>
      </c>
      <c r="AG27" s="98">
        <f t="shared" si="53"/>
        <v>274322.08983570116</v>
      </c>
      <c r="AH27" s="98">
        <f t="shared" si="53"/>
        <v>282938.23664434161</v>
      </c>
      <c r="AI27" s="98">
        <f t="shared" ref="AI27:BN27" si="54">IF(AI21=1,0,(AH27-AI25)*(1+$C$3)/(1-AI21))</f>
        <v>291710.42798850726</v>
      </c>
      <c r="AJ27" s="98">
        <f t="shared" si="54"/>
        <v>300630.20182354766</v>
      </c>
      <c r="AK27" s="98">
        <f t="shared" si="54"/>
        <v>309675.61472407379</v>
      </c>
      <c r="AL27" s="98">
        <f t="shared" si="54"/>
        <v>318818.56061234599</v>
      </c>
      <c r="AM27" s="98">
        <f t="shared" si="54"/>
        <v>328010.54995277169</v>
      </c>
      <c r="AN27" s="98">
        <f t="shared" si="54"/>
        <v>337201.83711941866</v>
      </c>
      <c r="AO27" s="98">
        <f t="shared" si="54"/>
        <v>346338.96214094397</v>
      </c>
      <c r="AP27" s="98">
        <f t="shared" si="54"/>
        <v>355373.35868132469</v>
      </c>
      <c r="AQ27" s="98">
        <f t="shared" si="54"/>
        <v>364261.047104695</v>
      </c>
      <c r="AR27" s="98">
        <f t="shared" si="54"/>
        <v>372964.79627789726</v>
      </c>
      <c r="AS27" s="98">
        <f t="shared" si="54"/>
        <v>381441.0216644202</v>
      </c>
      <c r="AT27" s="98">
        <f t="shared" si="54"/>
        <v>389634.89836780261</v>
      </c>
      <c r="AU27" s="98">
        <f t="shared" si="54"/>
        <v>397456.65382924286</v>
      </c>
      <c r="AV27" s="98">
        <f t="shared" si="54"/>
        <v>404790.40094742866</v>
      </c>
      <c r="AW27" s="98">
        <f t="shared" si="54"/>
        <v>411511.40008721285</v>
      </c>
      <c r="AX27" s="98">
        <f t="shared" si="54"/>
        <v>417482.85004445951</v>
      </c>
      <c r="AY27" s="98">
        <f t="shared" si="54"/>
        <v>422482.03075168043</v>
      </c>
      <c r="AZ27" s="98">
        <f t="shared" si="54"/>
        <v>426221.10425915162</v>
      </c>
      <c r="BA27" s="98">
        <f t="shared" si="54"/>
        <v>428309.40223000129</v>
      </c>
      <c r="BB27" s="98">
        <f t="shared" si="54"/>
        <v>428214.62299667916</v>
      </c>
      <c r="BC27" s="98">
        <f t="shared" si="54"/>
        <v>425198.6690515388</v>
      </c>
      <c r="BD27" s="98">
        <f t="shared" si="54"/>
        <v>418225.67610712466</v>
      </c>
      <c r="BE27" s="98">
        <f t="shared" si="54"/>
        <v>405911.91254503152</v>
      </c>
      <c r="BF27" s="98">
        <f t="shared" si="54"/>
        <v>386236.60602011019</v>
      </c>
      <c r="BG27" s="98">
        <f t="shared" si="54"/>
        <v>356155.1189273799</v>
      </c>
      <c r="BH27" s="98">
        <f t="shared" si="54"/>
        <v>311235.70129925519</v>
      </c>
      <c r="BI27" s="98">
        <f t="shared" si="54"/>
        <v>244622.95269230093</v>
      </c>
      <c r="BJ27" s="98">
        <f t="shared" si="54"/>
        <v>146039.99999999092</v>
      </c>
      <c r="BK27" s="98">
        <f t="shared" si="54"/>
        <v>-1.248164275257858E-8</v>
      </c>
      <c r="BL27" s="98">
        <f t="shared" si="54"/>
        <v>-1.7599561346966011E-8</v>
      </c>
      <c r="BM27" s="98">
        <f t="shared" si="54"/>
        <v>-2.5516922670595214E-8</v>
      </c>
      <c r="BN27" s="98">
        <f t="shared" si="54"/>
        <v>-3.8167670435960574E-8</v>
      </c>
      <c r="BO27" s="98">
        <f t="shared" ref="BO27:CA27" si="55">IF(BO21=1,0,(BN27-BO25)*(1+$C$3)/(1-BO21))</f>
        <v>-5.9069013769938998E-8</v>
      </c>
      <c r="BP27" s="98">
        <f t="shared" si="55"/>
        <v>-9.4815289655564136E-8</v>
      </c>
      <c r="BQ27" s="98">
        <f t="shared" si="55"/>
        <v>-1.5763896414526358E-7</v>
      </c>
      <c r="BR27" s="98">
        <f t="shared" si="55"/>
        <v>-2.717913174918338E-7</v>
      </c>
      <c r="BS27" s="98">
        <f t="shared" si="55"/>
        <v>-4.8622659750147445E-7</v>
      </c>
      <c r="BT27" s="98">
        <f t="shared" si="55"/>
        <v>-9.0242823485595322E-7</v>
      </c>
      <c r="BU27" s="98">
        <f t="shared" si="55"/>
        <v>-1.7359525086012715E-6</v>
      </c>
      <c r="BV27" s="98">
        <f t="shared" si="55"/>
        <v>-3.454830183411452E-6</v>
      </c>
      <c r="BW27" s="98">
        <f t="shared" si="55"/>
        <v>-7.2340810798661314E-6</v>
      </c>
      <c r="BX27" s="98">
        <f t="shared" si="55"/>
        <v>-1.6028130814590805E-5</v>
      </c>
      <c r="BY27" s="98">
        <f t="shared" si="55"/>
        <v>-3.7832223615384211E-5</v>
      </c>
      <c r="BZ27" s="98">
        <f t="shared" si="55"/>
        <v>-9.5899172662570884E-5</v>
      </c>
      <c r="CA27" s="98">
        <f t="shared" si="55"/>
        <v>-2.6364033721668973E-4</v>
      </c>
    </row>
    <row r="28" spans="1:82" ht="14.25" customHeight="1">
      <c r="A28" s="21" t="s">
        <v>198</v>
      </c>
      <c r="B28" s="127"/>
      <c r="C28" s="92">
        <f t="shared" ref="C28:AH28" si="56">C27/$B$27</f>
        <v>1.0347128298574517</v>
      </c>
      <c r="D28" s="92">
        <f t="shared" si="56"/>
        <v>1.0708509964007442</v>
      </c>
      <c r="E28" s="92">
        <f t="shared" si="56"/>
        <v>1.1085404885684864</v>
      </c>
      <c r="F28" s="92">
        <f t="shared" si="56"/>
        <v>1.1477932853535486</v>
      </c>
      <c r="G28" s="92">
        <f t="shared" si="56"/>
        <v>1.1886874877030802</v>
      </c>
      <c r="H28" s="92">
        <f t="shared" si="56"/>
        <v>1.23128119125345</v>
      </c>
      <c r="I28" s="92">
        <f t="shared" si="56"/>
        <v>1.275659289587681</v>
      </c>
      <c r="J28" s="92">
        <f t="shared" si="56"/>
        <v>1.3219646196091515</v>
      </c>
      <c r="K28" s="92">
        <f t="shared" si="56"/>
        <v>1.3702436677837582</v>
      </c>
      <c r="L28" s="92">
        <f t="shared" si="56"/>
        <v>1.4205693074275809</v>
      </c>
      <c r="M28" s="92">
        <f t="shared" si="56"/>
        <v>1.4730014979628283</v>
      </c>
      <c r="N28" s="92">
        <f t="shared" si="56"/>
        <v>1.52769147442096</v>
      </c>
      <c r="O28" s="92">
        <f t="shared" si="56"/>
        <v>1.5847720499913609</v>
      </c>
      <c r="P28" s="92">
        <f t="shared" si="56"/>
        <v>1.6443856348154011</v>
      </c>
      <c r="Q28" s="92">
        <f t="shared" si="56"/>
        <v>1.7066508263230691</v>
      </c>
      <c r="R28" s="92">
        <f t="shared" si="56"/>
        <v>1.7717275532826982</v>
      </c>
      <c r="S28" s="92">
        <f t="shared" si="56"/>
        <v>1.8397506234764434</v>
      </c>
      <c r="T28" s="92">
        <f t="shared" si="56"/>
        <v>1.910861692611693</v>
      </c>
      <c r="U28" s="92">
        <f t="shared" si="56"/>
        <v>1.9853090621833083</v>
      </c>
      <c r="V28" s="92">
        <f t="shared" si="56"/>
        <v>2.0633438958961672</v>
      </c>
      <c r="W28" s="92">
        <f t="shared" si="56"/>
        <v>2.1452828553461125</v>
      </c>
      <c r="X28" s="92">
        <f t="shared" si="56"/>
        <v>2.2314072032619099</v>
      </c>
      <c r="Y28" s="92">
        <f t="shared" si="56"/>
        <v>2.3219056778774645</v>
      </c>
      <c r="Z28" s="92">
        <f t="shared" si="56"/>
        <v>2.4169736893034388</v>
      </c>
      <c r="AA28" s="92">
        <f t="shared" si="56"/>
        <v>2.5168132873750957</v>
      </c>
      <c r="AB28" s="92">
        <f t="shared" si="56"/>
        <v>2.6217909805976869</v>
      </c>
      <c r="AC28" s="92">
        <f t="shared" si="56"/>
        <v>2.7323342139196782</v>
      </c>
      <c r="AD28" s="92">
        <f t="shared" si="56"/>
        <v>2.8490265190015425</v>
      </c>
      <c r="AE28" s="92">
        <f t="shared" si="56"/>
        <v>2.972457911085713</v>
      </c>
      <c r="AF28" s="92">
        <f t="shared" si="56"/>
        <v>3.1032818904865316</v>
      </c>
      <c r="AG28" s="92">
        <f t="shared" si="56"/>
        <v>3.242157704215785</v>
      </c>
      <c r="AH28" s="92">
        <f t="shared" si="56"/>
        <v>3.343990213486252</v>
      </c>
      <c r="AI28" s="92">
        <f t="shared" ref="AI28:BN28" si="57">AI27/$B$27</f>
        <v>3.4476669817930832</v>
      </c>
      <c r="AJ28" s="92">
        <f t="shared" si="57"/>
        <v>3.5530879979294765</v>
      </c>
      <c r="AK28" s="92">
        <f t="shared" si="57"/>
        <v>3.6599939169563331</v>
      </c>
      <c r="AL28" s="92">
        <f t="shared" si="57"/>
        <v>3.7680525587836962</v>
      </c>
      <c r="AM28" s="92">
        <f t="shared" si="57"/>
        <v>3.8766908353256246</v>
      </c>
      <c r="AN28" s="92">
        <f t="shared" si="57"/>
        <v>3.9853208130166369</v>
      </c>
      <c r="AO28" s="92">
        <f t="shared" si="57"/>
        <v>4.093310659188572</v>
      </c>
      <c r="AP28" s="92">
        <f t="shared" si="57"/>
        <v>4.2000863780666213</v>
      </c>
      <c r="AQ28" s="92">
        <f t="shared" si="57"/>
        <v>4.3051281831642632</v>
      </c>
      <c r="AR28" s="92">
        <f t="shared" si="57"/>
        <v>4.4079960471935893</v>
      </c>
      <c r="AS28" s="92">
        <f t="shared" si="57"/>
        <v>4.5081748532680255</v>
      </c>
      <c r="AT28" s="92">
        <f t="shared" si="57"/>
        <v>4.6050166369434722</v>
      </c>
      <c r="AU28" s="92">
        <f t="shared" si="57"/>
        <v>4.6974603943710598</v>
      </c>
      <c r="AV28" s="92">
        <f t="shared" si="57"/>
        <v>4.7841364791669916</v>
      </c>
      <c r="AW28" s="92">
        <f t="shared" si="57"/>
        <v>4.8635706186273966</v>
      </c>
      <c r="AX28" s="92">
        <f t="shared" si="57"/>
        <v>4.9341459867861248</v>
      </c>
      <c r="AY28" s="92">
        <f t="shared" si="57"/>
        <v>4.9932302998809641</v>
      </c>
      <c r="AZ28" s="92">
        <f t="shared" si="57"/>
        <v>5.0374216589732539</v>
      </c>
      <c r="BA28" s="92">
        <f t="shared" si="57"/>
        <v>5.0621028334238556</v>
      </c>
      <c r="BB28" s="92">
        <f t="shared" si="57"/>
        <v>5.0609826566940157</v>
      </c>
      <c r="BC28" s="92">
        <f t="shared" si="57"/>
        <v>5.0253377025284456</v>
      </c>
      <c r="BD28" s="92">
        <f t="shared" si="57"/>
        <v>4.9429252988838295</v>
      </c>
      <c r="BE28" s="92">
        <f t="shared" si="57"/>
        <v>4.7973913995735584</v>
      </c>
      <c r="BF28" s="92">
        <f t="shared" si="57"/>
        <v>4.5648529019600907</v>
      </c>
      <c r="BG28" s="92">
        <f t="shared" si="57"/>
        <v>4.2093258454610103</v>
      </c>
      <c r="BH28" s="92">
        <f t="shared" si="57"/>
        <v>3.6784322669703529</v>
      </c>
      <c r="BI28" s="92">
        <f t="shared" si="57"/>
        <v>2.8911495650035675</v>
      </c>
      <c r="BJ28" s="92">
        <f t="shared" si="57"/>
        <v>1.7260174395989272</v>
      </c>
      <c r="BK28" s="92">
        <f t="shared" si="57"/>
        <v>-1.4751802975757002E-13</v>
      </c>
      <c r="BL28" s="92">
        <f t="shared" si="57"/>
        <v>-2.0800568210186531E-13</v>
      </c>
      <c r="BM28" s="92">
        <f t="shared" si="57"/>
        <v>-3.0157938601990763E-13</v>
      </c>
      <c r="BN28" s="92">
        <f t="shared" si="57"/>
        <v>-4.510960339724489E-13</v>
      </c>
      <c r="BO28" s="92">
        <f t="shared" ref="BO28:CA28" si="58">BO27/$B$27</f>
        <v>-6.9812481448117109E-13</v>
      </c>
      <c r="BP28" s="92">
        <f t="shared" si="58"/>
        <v>-1.120602872405763E-12</v>
      </c>
      <c r="BQ28" s="92">
        <f t="shared" si="58"/>
        <v>-1.8631032681118314E-12</v>
      </c>
      <c r="BR28" s="92">
        <f t="shared" si="58"/>
        <v>-3.2122470139859165E-12</v>
      </c>
      <c r="BS28" s="92">
        <f t="shared" si="58"/>
        <v>-5.7466145363218659E-12</v>
      </c>
      <c r="BT28" s="92">
        <f t="shared" si="58"/>
        <v>-1.0665618127553743E-11</v>
      </c>
      <c r="BU28" s="92">
        <f t="shared" si="58"/>
        <v>-2.0516874172565649E-11</v>
      </c>
      <c r="BV28" s="92">
        <f t="shared" si="58"/>
        <v>-4.083194431266295E-11</v>
      </c>
      <c r="BW28" s="92">
        <f t="shared" si="58"/>
        <v>-8.5498151898947954E-11</v>
      </c>
      <c r="BX28" s="92">
        <f t="shared" si="58"/>
        <v>-1.8943326013529449E-10</v>
      </c>
      <c r="BY28" s="92">
        <f t="shared" si="58"/>
        <v>-4.4713145534760058E-10</v>
      </c>
      <c r="BZ28" s="92">
        <f t="shared" si="58"/>
        <v>-1.1334130680547542E-9</v>
      </c>
      <c r="CA28" s="92">
        <f t="shared" si="58"/>
        <v>-3.1159122145835173E-9</v>
      </c>
    </row>
    <row r="29" spans="1:82" ht="14.25" customHeight="1">
      <c r="A29" s="155" t="s">
        <v>211</v>
      </c>
      <c r="B29" s="127"/>
      <c r="C29" s="122">
        <f t="shared" ref="C29:AH29" si="59">$C$14*C28</f>
        <v>93612.556626301026</v>
      </c>
      <c r="D29" s="122">
        <f t="shared" si="59"/>
        <v>96882.049440428716</v>
      </c>
      <c r="E29" s="122">
        <f t="shared" si="59"/>
        <v>100291.89381266422</v>
      </c>
      <c r="F29" s="122">
        <f t="shared" si="59"/>
        <v>103843.17350665289</v>
      </c>
      <c r="G29" s="122">
        <f t="shared" si="59"/>
        <v>107542.95447260489</v>
      </c>
      <c r="H29" s="122">
        <f t="shared" si="59"/>
        <v>111396.49273991544</v>
      </c>
      <c r="I29" s="122">
        <f t="shared" si="59"/>
        <v>115411.46880226221</v>
      </c>
      <c r="J29" s="122">
        <f t="shared" si="59"/>
        <v>119600.80540238114</v>
      </c>
      <c r="K29" s="122">
        <f t="shared" si="59"/>
        <v>123968.70826460034</v>
      </c>
      <c r="L29" s="122">
        <f t="shared" si="59"/>
        <v>128521.77038480349</v>
      </c>
      <c r="M29" s="122">
        <f t="shared" si="59"/>
        <v>133265.41641284979</v>
      </c>
      <c r="N29" s="122">
        <f t="shared" si="59"/>
        <v>138213.32888706087</v>
      </c>
      <c r="O29" s="122">
        <f t="shared" si="59"/>
        <v>143377.52368455086</v>
      </c>
      <c r="P29" s="122">
        <f t="shared" si="59"/>
        <v>148770.88493803612</v>
      </c>
      <c r="Q29" s="122">
        <f t="shared" si="59"/>
        <v>154404.14239620647</v>
      </c>
      <c r="R29" s="122">
        <f t="shared" si="59"/>
        <v>160291.76513729288</v>
      </c>
      <c r="S29" s="122">
        <f t="shared" si="59"/>
        <v>166445.94949324033</v>
      </c>
      <c r="T29" s="122">
        <f t="shared" si="59"/>
        <v>172879.51134160114</v>
      </c>
      <c r="U29" s="122">
        <f t="shared" si="59"/>
        <v>179614.91501941398</v>
      </c>
      <c r="V29" s="122">
        <f t="shared" si="59"/>
        <v>186674.88381363041</v>
      </c>
      <c r="W29" s="122">
        <f t="shared" si="59"/>
        <v>194088.06673750014</v>
      </c>
      <c r="X29" s="122">
        <f t="shared" si="59"/>
        <v>201879.91019737252</v>
      </c>
      <c r="Y29" s="122">
        <f t="shared" si="59"/>
        <v>210067.48972193451</v>
      </c>
      <c r="Z29" s="122">
        <f t="shared" si="59"/>
        <v>218668.48445801981</v>
      </c>
      <c r="AA29" s="122">
        <f t="shared" si="59"/>
        <v>227701.17426173831</v>
      </c>
      <c r="AB29" s="122">
        <f t="shared" si="59"/>
        <v>237198.71789676999</v>
      </c>
      <c r="AC29" s="122">
        <f t="shared" si="59"/>
        <v>247199.78716971498</v>
      </c>
      <c r="AD29" s="122">
        <f t="shared" si="59"/>
        <v>257757.17536681946</v>
      </c>
      <c r="AE29" s="122">
        <f t="shared" si="59"/>
        <v>268924.26235706621</v>
      </c>
      <c r="AF29" s="122">
        <f t="shared" si="59"/>
        <v>280760.17163193657</v>
      </c>
      <c r="AG29" s="122">
        <f t="shared" si="59"/>
        <v>293324.54659822013</v>
      </c>
      <c r="AH29" s="122">
        <f t="shared" si="59"/>
        <v>302537.53909759142</v>
      </c>
      <c r="AI29" s="122">
        <f t="shared" ref="AI29:BN29" si="60">$C$14*AI28</f>
        <v>311917.38543166284</v>
      </c>
      <c r="AJ29" s="122">
        <f t="shared" si="60"/>
        <v>321455.03738484281</v>
      </c>
      <c r="AK29" s="122">
        <f t="shared" si="60"/>
        <v>331127.03149741906</v>
      </c>
      <c r="AL29" s="122">
        <f t="shared" si="60"/>
        <v>340903.31476668018</v>
      </c>
      <c r="AM29" s="122">
        <f t="shared" si="60"/>
        <v>350732.03875763144</v>
      </c>
      <c r="AN29" s="122">
        <f t="shared" si="60"/>
        <v>360560.0119348024</v>
      </c>
      <c r="AO29" s="122">
        <f t="shared" si="60"/>
        <v>370330.07112236321</v>
      </c>
      <c r="AP29" s="122">
        <f t="shared" si="60"/>
        <v>379990.28576487658</v>
      </c>
      <c r="AQ29" s="122">
        <f t="shared" si="60"/>
        <v>389493.62973055115</v>
      </c>
      <c r="AR29" s="122">
        <f t="shared" si="60"/>
        <v>398800.2928631602</v>
      </c>
      <c r="AS29" s="122">
        <f t="shared" si="60"/>
        <v>407863.67149903771</v>
      </c>
      <c r="AT29" s="122">
        <f t="shared" si="60"/>
        <v>416625.14298804849</v>
      </c>
      <c r="AU29" s="122">
        <f t="shared" si="60"/>
        <v>424988.71617204999</v>
      </c>
      <c r="AV29" s="122">
        <f t="shared" si="60"/>
        <v>432830.47638026456</v>
      </c>
      <c r="AW29" s="122">
        <f t="shared" si="60"/>
        <v>440017.04318771686</v>
      </c>
      <c r="AX29" s="122">
        <f t="shared" si="60"/>
        <v>446402.13908827817</v>
      </c>
      <c r="AY29" s="122">
        <f t="shared" si="60"/>
        <v>451747.61606093612</v>
      </c>
      <c r="AZ29" s="122">
        <f t="shared" si="60"/>
        <v>455745.69744743069</v>
      </c>
      <c r="BA29" s="122">
        <f t="shared" si="60"/>
        <v>457978.65307936078</v>
      </c>
      <c r="BB29" s="122">
        <f t="shared" si="60"/>
        <v>457877.30843133124</v>
      </c>
      <c r="BC29" s="122">
        <f t="shared" si="60"/>
        <v>454652.4375357746</v>
      </c>
      <c r="BD29" s="122">
        <f t="shared" si="60"/>
        <v>447196.42116072489</v>
      </c>
      <c r="BE29" s="122">
        <f t="shared" si="60"/>
        <v>434029.67576325452</v>
      </c>
      <c r="BF29" s="122">
        <f t="shared" si="60"/>
        <v>412991.44887798943</v>
      </c>
      <c r="BG29" s="122">
        <f t="shared" si="60"/>
        <v>380826.19901510008</v>
      </c>
      <c r="BH29" s="122">
        <f t="shared" si="60"/>
        <v>332795.18621143838</v>
      </c>
      <c r="BI29" s="122">
        <f t="shared" si="60"/>
        <v>261568.13229646347</v>
      </c>
      <c r="BJ29" s="122">
        <f t="shared" si="60"/>
        <v>156156.27895973562</v>
      </c>
      <c r="BK29" s="122">
        <f t="shared" si="60"/>
        <v>-1.334625368082405E-8</v>
      </c>
      <c r="BL29" s="122">
        <f t="shared" si="60"/>
        <v>-1.8818693585770855E-8</v>
      </c>
      <c r="BM29" s="122">
        <f t="shared" si="60"/>
        <v>-2.7284495307749358E-8</v>
      </c>
      <c r="BN29" s="122">
        <f t="shared" si="60"/>
        <v>-4.0811568007679296E-8</v>
      </c>
      <c r="BO29" s="122">
        <f t="shared" ref="BO29:CA29" si="61">$C$14*BO28</f>
        <v>-6.3160760011884635E-8</v>
      </c>
      <c r="BP29" s="122">
        <f t="shared" si="61"/>
        <v>-1.0138320200700718E-7</v>
      </c>
      <c r="BQ29" s="122">
        <f t="shared" si="61"/>
        <v>-1.6855871035328042E-7</v>
      </c>
      <c r="BR29" s="122">
        <f t="shared" si="61"/>
        <v>-2.9061846612634559E-7</v>
      </c>
      <c r="BS29" s="122">
        <f t="shared" si="61"/>
        <v>-5.1990780743007435E-7</v>
      </c>
      <c r="BT29" s="122">
        <f t="shared" si="61"/>
        <v>-9.6493998345190918E-7</v>
      </c>
      <c r="BU29" s="122">
        <f t="shared" si="61"/>
        <v>-1.8562029868118997E-6</v>
      </c>
      <c r="BV29" s="122">
        <f t="shared" si="61"/>
        <v>-3.6941483557884607E-6</v>
      </c>
      <c r="BW29" s="122">
        <f t="shared" si="61"/>
        <v>-7.7351902432552139E-6</v>
      </c>
      <c r="BX29" s="122">
        <f t="shared" si="61"/>
        <v>-1.7138409111794932E-5</v>
      </c>
      <c r="BY29" s="122">
        <f t="shared" si="61"/>
        <v>-4.0452884583342934E-5</v>
      </c>
      <c r="BZ29" s="122">
        <f t="shared" si="61"/>
        <v>-1.0254216624421529E-4</v>
      </c>
      <c r="CA29" s="122">
        <f t="shared" si="61"/>
        <v>-2.8190286252705238E-4</v>
      </c>
    </row>
    <row r="30" spans="1:82" ht="14.25" customHeight="1">
      <c r="A30" s="21"/>
      <c r="B30" s="127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  <c r="AD30" s="98"/>
      <c r="AE30" s="98"/>
      <c r="AF30" s="98"/>
      <c r="AG30" s="98"/>
      <c r="AH30" s="98"/>
      <c r="AI30" s="98"/>
      <c r="AJ30" s="98"/>
      <c r="AK30" s="98"/>
      <c r="AL30" s="98"/>
      <c r="AM30" s="98"/>
      <c r="AN30" s="98"/>
      <c r="AO30" s="98"/>
      <c r="AP30" s="98"/>
      <c r="AQ30" s="98"/>
      <c r="AR30" s="98"/>
      <c r="AS30" s="98"/>
      <c r="AT30" s="98"/>
      <c r="AU30" s="98"/>
      <c r="AV30" s="98"/>
      <c r="AW30" s="98"/>
      <c r="AX30" s="98"/>
      <c r="AY30" s="98"/>
      <c r="AZ30" s="98"/>
      <c r="BA30" s="98"/>
      <c r="BB30" s="98"/>
      <c r="BC30" s="98"/>
      <c r="BD30" s="98"/>
      <c r="BE30" s="98"/>
      <c r="BF30" s="98"/>
      <c r="BG30" s="98"/>
      <c r="BH30" s="98"/>
      <c r="BI30" s="98"/>
      <c r="BJ30" s="98"/>
      <c r="BK30" s="98"/>
      <c r="BL30" s="98"/>
      <c r="BM30" s="98"/>
      <c r="BN30" s="98"/>
      <c r="BO30" s="98"/>
      <c r="BP30" s="98"/>
      <c r="BQ30" s="98"/>
      <c r="BR30" s="98"/>
      <c r="BS30" s="98"/>
      <c r="BT30" s="98"/>
      <c r="BU30" s="98"/>
      <c r="BV30" s="98"/>
      <c r="BW30" s="98"/>
      <c r="BX30" s="98"/>
      <c r="BY30" s="98"/>
      <c r="BZ30" s="98"/>
      <c r="CA30" s="98"/>
    </row>
    <row r="31" spans="1:82" ht="14.25" customHeight="1">
      <c r="A31" s="113" t="s">
        <v>200</v>
      </c>
      <c r="B31" s="95">
        <v>1</v>
      </c>
      <c r="C31" s="36">
        <f t="shared" ref="C31:AH31" si="62">IF(C20=0,0,B31*(1-C21))</f>
        <v>0.99987000000000004</v>
      </c>
      <c r="D31" s="36">
        <f t="shared" si="62"/>
        <v>0.99971002079999993</v>
      </c>
      <c r="E31" s="36">
        <f t="shared" si="62"/>
        <v>0.99946009329480001</v>
      </c>
      <c r="F31" s="36">
        <f t="shared" si="62"/>
        <v>0.9991702498677445</v>
      </c>
      <c r="G31" s="36">
        <f t="shared" si="62"/>
        <v>0.99883053198278948</v>
      </c>
      <c r="H31" s="36">
        <f t="shared" si="62"/>
        <v>0.99845097638063596</v>
      </c>
      <c r="I31" s="36">
        <f t="shared" si="62"/>
        <v>0.99802164246079228</v>
      </c>
      <c r="J31" s="36">
        <f t="shared" si="62"/>
        <v>0.99749269099028803</v>
      </c>
      <c r="K31" s="36">
        <f t="shared" si="62"/>
        <v>0.99689419537569379</v>
      </c>
      <c r="L31" s="36">
        <f t="shared" si="62"/>
        <v>0.99623624520674581</v>
      </c>
      <c r="M31" s="36">
        <f t="shared" si="62"/>
        <v>0.99553887983510103</v>
      </c>
      <c r="N31" s="36">
        <f t="shared" si="62"/>
        <v>0.99476235950882963</v>
      </c>
      <c r="O31" s="36">
        <f t="shared" si="62"/>
        <v>0.99388696863246184</v>
      </c>
      <c r="P31" s="36">
        <f t="shared" si="62"/>
        <v>0.99289308166382939</v>
      </c>
      <c r="Q31" s="36">
        <f t="shared" si="62"/>
        <v>0.99178104141236589</v>
      </c>
      <c r="R31" s="36">
        <f t="shared" si="62"/>
        <v>0.99053139730018624</v>
      </c>
      <c r="S31" s="36">
        <f t="shared" si="62"/>
        <v>0.98914465334396606</v>
      </c>
      <c r="T31" s="36">
        <f t="shared" si="62"/>
        <v>0.9876213705778164</v>
      </c>
      <c r="U31" s="36">
        <f t="shared" si="62"/>
        <v>0.9859127856067168</v>
      </c>
      <c r="V31" s="36">
        <f t="shared" si="62"/>
        <v>0.9839803965469277</v>
      </c>
      <c r="W31" s="36">
        <f t="shared" si="62"/>
        <v>0.98176644065469709</v>
      </c>
      <c r="X31" s="36">
        <f t="shared" si="62"/>
        <v>0.97924330090221456</v>
      </c>
      <c r="Y31" s="36">
        <f t="shared" si="62"/>
        <v>0.97643287262862521</v>
      </c>
      <c r="Z31" s="36">
        <f t="shared" si="62"/>
        <v>0.97335710907984507</v>
      </c>
      <c r="AA31" s="36">
        <f t="shared" si="62"/>
        <v>0.97003796133788278</v>
      </c>
      <c r="AB31" s="36">
        <f t="shared" si="62"/>
        <v>0.96643912050131919</v>
      </c>
      <c r="AC31" s="36">
        <f t="shared" si="62"/>
        <v>0.96251537767208384</v>
      </c>
      <c r="AD31" s="36">
        <f t="shared" si="62"/>
        <v>0.9581840584725595</v>
      </c>
      <c r="AE31" s="36">
        <f t="shared" si="62"/>
        <v>0.95338355633961203</v>
      </c>
      <c r="AF31" s="36">
        <f t="shared" si="62"/>
        <v>0.94805414225967366</v>
      </c>
      <c r="AG31" s="36">
        <f t="shared" si="62"/>
        <v>0.9421572454948185</v>
      </c>
      <c r="AH31" s="36">
        <f t="shared" si="62"/>
        <v>0.9356469389284493</v>
      </c>
      <c r="AI31" s="36">
        <f t="shared" ref="AI31:BN31" si="63">IF(AI20=0,0,AH31*(1-AI21))</f>
        <v>0.92847988337625742</v>
      </c>
      <c r="AJ31" s="36">
        <f t="shared" si="63"/>
        <v>0.92058780436755927</v>
      </c>
      <c r="AK31" s="36">
        <f t="shared" si="63"/>
        <v>0.91186063198215472</v>
      </c>
      <c r="AL31" s="36">
        <f t="shared" si="63"/>
        <v>0.90216755346418442</v>
      </c>
      <c r="AM31" s="36">
        <f t="shared" si="63"/>
        <v>0.89131447779601025</v>
      </c>
      <c r="AN31" s="36">
        <f t="shared" si="63"/>
        <v>0.8791034694502049</v>
      </c>
      <c r="AO31" s="36">
        <f t="shared" si="63"/>
        <v>0.86532791808392018</v>
      </c>
      <c r="AP31" s="36">
        <f t="shared" si="63"/>
        <v>0.84980393523349473</v>
      </c>
      <c r="AQ31" s="36">
        <f t="shared" si="63"/>
        <v>0.83237445652185571</v>
      </c>
      <c r="AR31" s="36">
        <f t="shared" si="63"/>
        <v>0.81292186547293999</v>
      </c>
      <c r="AS31" s="36">
        <f t="shared" si="63"/>
        <v>0.79133066072597869</v>
      </c>
      <c r="AT31" s="36">
        <f t="shared" si="63"/>
        <v>0.7674799546116976</v>
      </c>
      <c r="AU31" s="36">
        <f t="shared" si="63"/>
        <v>0.74117841656715466</v>
      </c>
      <c r="AV31" s="36">
        <f t="shared" si="63"/>
        <v>0.71222057583187592</v>
      </c>
      <c r="AW31" s="36">
        <f t="shared" si="63"/>
        <v>0.68047690476704925</v>
      </c>
      <c r="AX31" s="36">
        <f t="shared" si="63"/>
        <v>0.64591548277393085</v>
      </c>
      <c r="AY31" s="36">
        <f t="shared" si="63"/>
        <v>0.60841362984407643</v>
      </c>
      <c r="AZ31" s="36">
        <f t="shared" si="63"/>
        <v>0.56792978691425156</v>
      </c>
      <c r="BA31" s="36">
        <f t="shared" si="63"/>
        <v>0.52451155470465705</v>
      </c>
      <c r="BB31" s="36">
        <f t="shared" si="63"/>
        <v>0.47835978300619425</v>
      </c>
      <c r="BC31" s="36">
        <f t="shared" si="63"/>
        <v>0.42988758619417655</v>
      </c>
      <c r="BD31" s="36">
        <f t="shared" si="63"/>
        <v>0.37978848689910721</v>
      </c>
      <c r="BE31" s="36">
        <f t="shared" si="63"/>
        <v>0.32921205409875309</v>
      </c>
      <c r="BF31" s="36">
        <f t="shared" si="63"/>
        <v>0.27948786544767745</v>
      </c>
      <c r="BG31" s="36">
        <f t="shared" si="63"/>
        <v>0.23197772320022678</v>
      </c>
      <c r="BH31" s="36">
        <f t="shared" si="63"/>
        <v>0.18809449730243988</v>
      </c>
      <c r="BI31" s="36">
        <f t="shared" si="63"/>
        <v>0.14889560406461141</v>
      </c>
      <c r="BJ31" s="36">
        <f t="shared" si="63"/>
        <v>0.11513650375504207</v>
      </c>
      <c r="BK31" s="36">
        <f t="shared" si="63"/>
        <v>8.7112278741064822E-2</v>
      </c>
      <c r="BL31" s="36">
        <f t="shared" si="63"/>
        <v>0</v>
      </c>
      <c r="BM31" s="36">
        <f t="shared" si="63"/>
        <v>0</v>
      </c>
      <c r="BN31" s="36">
        <f t="shared" si="63"/>
        <v>0</v>
      </c>
      <c r="BO31" s="36">
        <f t="shared" ref="BO31:CA31" si="64">IF(BO20=0,0,BN31*(1-BO21))</f>
        <v>0</v>
      </c>
      <c r="BP31" s="36">
        <f t="shared" si="64"/>
        <v>0</v>
      </c>
      <c r="BQ31" s="36">
        <f t="shared" si="64"/>
        <v>0</v>
      </c>
      <c r="BR31" s="36">
        <f t="shared" si="64"/>
        <v>0</v>
      </c>
      <c r="BS31" s="36">
        <f t="shared" si="64"/>
        <v>0</v>
      </c>
      <c r="BT31" s="36">
        <f t="shared" si="64"/>
        <v>0</v>
      </c>
      <c r="BU31" s="36">
        <f t="shared" si="64"/>
        <v>0</v>
      </c>
      <c r="BV31" s="36">
        <f t="shared" si="64"/>
        <v>0</v>
      </c>
      <c r="BW31" s="36">
        <f t="shared" si="64"/>
        <v>0</v>
      </c>
      <c r="BX31" s="36">
        <f t="shared" si="64"/>
        <v>0</v>
      </c>
      <c r="BY31" s="36">
        <f t="shared" si="64"/>
        <v>0</v>
      </c>
      <c r="BZ31" s="36">
        <f t="shared" si="64"/>
        <v>0</v>
      </c>
      <c r="CA31" s="36">
        <f t="shared" si="64"/>
        <v>0</v>
      </c>
    </row>
    <row r="32" spans="1:82" ht="14.25" customHeight="1">
      <c r="A32" s="113" t="s">
        <v>179</v>
      </c>
      <c r="B32" s="156">
        <f>NPV($C$3,C31:CA31)+B31</f>
        <v>21.983485680451807</v>
      </c>
      <c r="C32" s="157">
        <f t="shared" ref="C32:AH32" si="65">IF(D20=0,0,(B32-1)*(1+$C$3)/(1-C21))</f>
        <v>21.825662443787571</v>
      </c>
      <c r="D32" s="157">
        <f t="shared" si="65"/>
        <v>21.662154886320888</v>
      </c>
      <c r="E32" s="157">
        <f t="shared" si="65"/>
        <v>21.494014585420079</v>
      </c>
      <c r="F32" s="157">
        <f t="shared" si="65"/>
        <v>21.319957956644309</v>
      </c>
      <c r="G32" s="157">
        <f t="shared" si="65"/>
        <v>21.139943855821063</v>
      </c>
      <c r="H32" s="157">
        <f t="shared" si="65"/>
        <v>20.953503941551695</v>
      </c>
      <c r="I32" s="157">
        <f t="shared" si="65"/>
        <v>20.760571144806029</v>
      </c>
      <c r="J32" s="157">
        <f t="shared" si="65"/>
        <v>20.561891793248694</v>
      </c>
      <c r="K32" s="157">
        <f t="shared" si="65"/>
        <v>20.356581413826941</v>
      </c>
      <c r="L32" s="157">
        <f t="shared" si="65"/>
        <v>20.144139802649768</v>
      </c>
      <c r="M32" s="157">
        <f t="shared" si="65"/>
        <v>19.923852091219615</v>
      </c>
      <c r="N32" s="157">
        <f t="shared" si="65"/>
        <v>19.696169186834133</v>
      </c>
      <c r="O32" s="157">
        <f t="shared" si="65"/>
        <v>19.461141759055469</v>
      </c>
      <c r="P32" s="157">
        <f t="shared" si="65"/>
        <v>19.218806235653339</v>
      </c>
      <c r="Q32" s="157">
        <f t="shared" si="65"/>
        <v>18.96880354504993</v>
      </c>
      <c r="R32" s="157">
        <f t="shared" si="65"/>
        <v>18.711131712810069</v>
      </c>
      <c r="S32" s="157">
        <f t="shared" si="65"/>
        <v>18.445400542081384</v>
      </c>
      <c r="T32" s="157">
        <f t="shared" si="65"/>
        <v>18.171200212091261</v>
      </c>
      <c r="U32" s="157">
        <f t="shared" si="65"/>
        <v>17.888996183973184</v>
      </c>
      <c r="V32" s="157">
        <f t="shared" si="65"/>
        <v>17.599050169664654</v>
      </c>
      <c r="W32" s="157">
        <f t="shared" si="65"/>
        <v>17.301941544927327</v>
      </c>
      <c r="X32" s="157">
        <f t="shared" si="65"/>
        <v>16.997703304216255</v>
      </c>
      <c r="Y32" s="157">
        <f t="shared" si="65"/>
        <v>16.685498817992546</v>
      </c>
      <c r="Z32" s="157">
        <f t="shared" si="65"/>
        <v>16.364466841262225</v>
      </c>
      <c r="AA32" s="157">
        <f t="shared" si="65"/>
        <v>16.033720501823936</v>
      </c>
      <c r="AB32" s="157">
        <f t="shared" si="65"/>
        <v>15.693291433113746</v>
      </c>
      <c r="AC32" s="157">
        <f t="shared" si="65"/>
        <v>15.343316957284872</v>
      </c>
      <c r="AD32" s="157">
        <f t="shared" si="65"/>
        <v>14.984479794652202</v>
      </c>
      <c r="AE32" s="157">
        <f t="shared" si="65"/>
        <v>14.617090610396376</v>
      </c>
      <c r="AF32" s="157">
        <f t="shared" si="65"/>
        <v>14.241383568962732</v>
      </c>
      <c r="AG32" s="157">
        <f t="shared" si="65"/>
        <v>13.857230887843629</v>
      </c>
      <c r="AH32" s="157">
        <f t="shared" si="65"/>
        <v>13.464560234578309</v>
      </c>
      <c r="AI32" s="157">
        <f t="shared" ref="AI32:BN32" si="66">IF(AJ20=0,0,(AH32-1)*(1+$C$3)/(1-AI21))</f>
        <v>13.063206808111577</v>
      </c>
      <c r="AJ32" s="157">
        <f t="shared" si="66"/>
        <v>12.653288028679819</v>
      </c>
      <c r="AK32" s="157">
        <f t="shared" si="66"/>
        <v>12.235411248462437</v>
      </c>
      <c r="AL32" s="157">
        <f t="shared" si="66"/>
        <v>11.810371952253389</v>
      </c>
      <c r="AM32" s="157">
        <f t="shared" si="66"/>
        <v>11.379684434085574</v>
      </c>
      <c r="AN32" s="157">
        <f t="shared" si="66"/>
        <v>10.944815787741049</v>
      </c>
      <c r="AO32" s="157">
        <f t="shared" si="66"/>
        <v>10.507257138612752</v>
      </c>
      <c r="AP32" s="157">
        <f t="shared" si="66"/>
        <v>10.068170401153965</v>
      </c>
      <c r="AQ32" s="157">
        <f t="shared" si="66"/>
        <v>9.6283751923961702</v>
      </c>
      <c r="AR32" s="157">
        <f t="shared" si="66"/>
        <v>9.1882393537900917</v>
      </c>
      <c r="AS32" s="157">
        <f t="shared" si="66"/>
        <v>8.7481189677244586</v>
      </c>
      <c r="AT32" s="157">
        <f t="shared" si="66"/>
        <v>8.3084607329237592</v>
      </c>
      <c r="AU32" s="157">
        <f t="shared" si="66"/>
        <v>7.8705219494483032</v>
      </c>
      <c r="AV32" s="157">
        <f t="shared" si="66"/>
        <v>7.4358619539677564</v>
      </c>
      <c r="AW32" s="157">
        <f t="shared" si="66"/>
        <v>7.0055330397061715</v>
      </c>
      <c r="AX32" s="157">
        <f t="shared" si="66"/>
        <v>6.5799500229605865</v>
      </c>
      <c r="AY32" s="157">
        <f t="shared" si="66"/>
        <v>6.1608467884143474</v>
      </c>
      <c r="AZ32" s="157">
        <f t="shared" si="66"/>
        <v>5.7498775094282797</v>
      </c>
      <c r="BA32" s="157">
        <f t="shared" si="66"/>
        <v>5.3487874070764017</v>
      </c>
      <c r="BB32" s="157">
        <f t="shared" si="66"/>
        <v>4.9590891584077568</v>
      </c>
      <c r="BC32" s="157">
        <f t="shared" si="66"/>
        <v>4.5817182333271029</v>
      </c>
      <c r="BD32" s="157">
        <f t="shared" si="66"/>
        <v>4.2163617624569163</v>
      </c>
      <c r="BE32" s="157">
        <f t="shared" si="66"/>
        <v>3.8589068594247928</v>
      </c>
      <c r="BF32" s="157">
        <f t="shared" si="66"/>
        <v>3.5022417237582268</v>
      </c>
      <c r="BG32" s="157">
        <f t="shared" si="66"/>
        <v>3.1353012526458186</v>
      </c>
      <c r="BH32" s="157">
        <f t="shared" si="66"/>
        <v>2.7388149214405622</v>
      </c>
      <c r="BI32" s="157">
        <f t="shared" si="66"/>
        <v>2.2844460817309056</v>
      </c>
      <c r="BJ32" s="157">
        <f t="shared" si="66"/>
        <v>1.7275000000001834</v>
      </c>
      <c r="BK32" s="157">
        <f t="shared" si="66"/>
        <v>0</v>
      </c>
      <c r="BL32" s="157">
        <f t="shared" si="66"/>
        <v>0</v>
      </c>
      <c r="BM32" s="157">
        <f t="shared" si="66"/>
        <v>0</v>
      </c>
      <c r="BN32" s="157">
        <f t="shared" si="66"/>
        <v>0</v>
      </c>
      <c r="BO32" s="157">
        <f t="shared" ref="BO32:CA32" si="67">IF(BP20=0,0,(BN32-1)*(1+$C$3)/(1-BO21))</f>
        <v>0</v>
      </c>
      <c r="BP32" s="157">
        <f t="shared" si="67"/>
        <v>0</v>
      </c>
      <c r="BQ32" s="157">
        <f t="shared" si="67"/>
        <v>0</v>
      </c>
      <c r="BR32" s="157">
        <f t="shared" si="67"/>
        <v>0</v>
      </c>
      <c r="BS32" s="157">
        <f t="shared" si="67"/>
        <v>0</v>
      </c>
      <c r="BT32" s="157">
        <f t="shared" si="67"/>
        <v>0</v>
      </c>
      <c r="BU32" s="157">
        <f t="shared" si="67"/>
        <v>0</v>
      </c>
      <c r="BV32" s="157">
        <f t="shared" si="67"/>
        <v>0</v>
      </c>
      <c r="BW32" s="157">
        <f t="shared" si="67"/>
        <v>0</v>
      </c>
      <c r="BX32" s="157">
        <f t="shared" si="67"/>
        <v>0</v>
      </c>
      <c r="BY32" s="157">
        <f t="shared" si="67"/>
        <v>0</v>
      </c>
      <c r="BZ32" s="157">
        <f t="shared" si="67"/>
        <v>0</v>
      </c>
      <c r="CA32" s="157">
        <f t="shared" si="67"/>
        <v>0</v>
      </c>
    </row>
    <row r="33" spans="1:79" ht="14.25" customHeight="1">
      <c r="A33" s="21" t="s">
        <v>183</v>
      </c>
      <c r="B33" s="95"/>
      <c r="C33" s="131">
        <f t="shared" ref="C33:AH33" si="68">C20*C21</f>
        <v>13.000000000000002</v>
      </c>
      <c r="D33" s="131">
        <f t="shared" si="68"/>
        <v>16</v>
      </c>
      <c r="E33" s="131">
        <f t="shared" si="68"/>
        <v>25</v>
      </c>
      <c r="F33" s="131">
        <f t="shared" si="68"/>
        <v>29</v>
      </c>
      <c r="G33" s="131">
        <f t="shared" si="68"/>
        <v>34</v>
      </c>
      <c r="H33" s="131">
        <f t="shared" si="68"/>
        <v>38</v>
      </c>
      <c r="I33" s="131">
        <f t="shared" si="68"/>
        <v>43</v>
      </c>
      <c r="J33" s="131">
        <f t="shared" si="68"/>
        <v>53</v>
      </c>
      <c r="K33" s="131">
        <f t="shared" si="68"/>
        <v>59.999999999999993</v>
      </c>
      <c r="L33" s="131">
        <f t="shared" si="68"/>
        <v>99</v>
      </c>
      <c r="M33" s="131">
        <f t="shared" si="68"/>
        <v>105</v>
      </c>
      <c r="N33" s="131">
        <f t="shared" si="68"/>
        <v>117</v>
      </c>
      <c r="O33" s="131">
        <f t="shared" si="68"/>
        <v>132</v>
      </c>
      <c r="P33" s="131">
        <f t="shared" si="68"/>
        <v>150</v>
      </c>
      <c r="Q33" s="131">
        <f t="shared" si="68"/>
        <v>168.00000000000003</v>
      </c>
      <c r="R33" s="131">
        <f t="shared" si="68"/>
        <v>189</v>
      </c>
      <c r="S33" s="131">
        <f t="shared" si="68"/>
        <v>210</v>
      </c>
      <c r="T33" s="131">
        <f t="shared" si="68"/>
        <v>261.8</v>
      </c>
      <c r="U33" s="131">
        <f t="shared" si="68"/>
        <v>294.10000000000002</v>
      </c>
      <c r="V33" s="131">
        <f t="shared" si="68"/>
        <v>333.2</v>
      </c>
      <c r="W33" s="131">
        <f t="shared" si="68"/>
        <v>382.49999999999994</v>
      </c>
      <c r="X33" s="131">
        <f t="shared" si="68"/>
        <v>436.9</v>
      </c>
      <c r="Y33" s="131">
        <f t="shared" si="68"/>
        <v>487.90000000000003</v>
      </c>
      <c r="Z33" s="131">
        <f t="shared" si="68"/>
        <v>535.5</v>
      </c>
      <c r="AA33" s="131">
        <f t="shared" si="68"/>
        <v>579.70000000000005</v>
      </c>
      <c r="AB33" s="131">
        <f t="shared" si="68"/>
        <v>742</v>
      </c>
      <c r="AC33" s="131">
        <f t="shared" si="68"/>
        <v>811.99999999999989</v>
      </c>
      <c r="AD33" s="131">
        <f t="shared" si="68"/>
        <v>899.99999999999989</v>
      </c>
      <c r="AE33" s="131">
        <f t="shared" si="68"/>
        <v>1001.9999999999999</v>
      </c>
      <c r="AF33" s="131">
        <f t="shared" si="68"/>
        <v>1118</v>
      </c>
      <c r="AG33" s="131">
        <f t="shared" si="68"/>
        <v>1244</v>
      </c>
      <c r="AH33" s="131">
        <f t="shared" si="68"/>
        <v>1382</v>
      </c>
      <c r="AI33" s="131">
        <f t="shared" ref="AI33:BN33" si="69">AI20*AI21</f>
        <v>1532</v>
      </c>
      <c r="AJ33" s="131">
        <f t="shared" si="69"/>
        <v>1700.0000000000002</v>
      </c>
      <c r="AK33" s="131">
        <f t="shared" si="69"/>
        <v>1896.0000000000002</v>
      </c>
      <c r="AL33" s="131">
        <f t="shared" si="69"/>
        <v>2126</v>
      </c>
      <c r="AM33" s="131">
        <f t="shared" si="69"/>
        <v>2406</v>
      </c>
      <c r="AN33" s="131">
        <f t="shared" si="69"/>
        <v>2739.9999999999995</v>
      </c>
      <c r="AO33" s="131">
        <f t="shared" si="69"/>
        <v>3134</v>
      </c>
      <c r="AP33" s="131">
        <f t="shared" si="69"/>
        <v>3588</v>
      </c>
      <c r="AQ33" s="131">
        <f t="shared" si="69"/>
        <v>4102</v>
      </c>
      <c r="AR33" s="131">
        <f t="shared" si="69"/>
        <v>4674</v>
      </c>
      <c r="AS33" s="131">
        <f t="shared" si="69"/>
        <v>5312</v>
      </c>
      <c r="AT33" s="131">
        <f t="shared" si="69"/>
        <v>6028</v>
      </c>
      <c r="AU33" s="131">
        <f t="shared" si="69"/>
        <v>6854</v>
      </c>
      <c r="AV33" s="131">
        <f t="shared" si="69"/>
        <v>7814</v>
      </c>
      <c r="AW33" s="131">
        <f t="shared" si="69"/>
        <v>8914</v>
      </c>
      <c r="AX33" s="131">
        <f t="shared" si="69"/>
        <v>10158</v>
      </c>
      <c r="AY33" s="131">
        <f t="shared" si="69"/>
        <v>11612</v>
      </c>
      <c r="AZ33" s="131">
        <f t="shared" si="69"/>
        <v>13308</v>
      </c>
      <c r="BA33" s="131">
        <f t="shared" si="69"/>
        <v>15290</v>
      </c>
      <c r="BB33" s="131">
        <f t="shared" si="69"/>
        <v>17598</v>
      </c>
      <c r="BC33" s="131">
        <f t="shared" si="69"/>
        <v>20266</v>
      </c>
      <c r="BD33" s="131">
        <f t="shared" si="69"/>
        <v>23308</v>
      </c>
      <c r="BE33" s="131">
        <f t="shared" si="69"/>
        <v>26633.999999999996</v>
      </c>
      <c r="BF33" s="131">
        <f t="shared" si="69"/>
        <v>30207.999999999996</v>
      </c>
      <c r="BG33" s="131">
        <f t="shared" si="69"/>
        <v>33998</v>
      </c>
      <c r="BH33" s="131">
        <f t="shared" si="69"/>
        <v>37833.999999999993</v>
      </c>
      <c r="BI33" s="131">
        <f t="shared" si="69"/>
        <v>41680</v>
      </c>
      <c r="BJ33" s="131">
        <f t="shared" si="69"/>
        <v>45346</v>
      </c>
      <c r="BK33" s="131">
        <f t="shared" si="69"/>
        <v>48680</v>
      </c>
      <c r="BL33" s="131">
        <f t="shared" si="69"/>
        <v>0</v>
      </c>
      <c r="BM33" s="131">
        <f t="shared" si="69"/>
        <v>0</v>
      </c>
      <c r="BN33" s="131">
        <f t="shared" si="69"/>
        <v>0</v>
      </c>
      <c r="BO33" s="131">
        <f t="shared" ref="BO33:CA33" si="70">BO20*BO21</f>
        <v>0</v>
      </c>
      <c r="BP33" s="131">
        <f t="shared" si="70"/>
        <v>0</v>
      </c>
      <c r="BQ33" s="131">
        <f t="shared" si="70"/>
        <v>0</v>
      </c>
      <c r="BR33" s="131">
        <f t="shared" si="70"/>
        <v>0</v>
      </c>
      <c r="BS33" s="131">
        <f t="shared" si="70"/>
        <v>0</v>
      </c>
      <c r="BT33" s="131">
        <f t="shared" si="70"/>
        <v>0</v>
      </c>
      <c r="BU33" s="131">
        <f t="shared" si="70"/>
        <v>0</v>
      </c>
      <c r="BV33" s="131">
        <f t="shared" si="70"/>
        <v>0</v>
      </c>
      <c r="BW33" s="131">
        <f t="shared" si="70"/>
        <v>0</v>
      </c>
      <c r="BX33" s="131">
        <f t="shared" si="70"/>
        <v>0</v>
      </c>
      <c r="BY33" s="131">
        <f t="shared" si="70"/>
        <v>0</v>
      </c>
      <c r="BZ33" s="131">
        <f t="shared" si="70"/>
        <v>0</v>
      </c>
      <c r="CA33" s="131">
        <f t="shared" si="70"/>
        <v>0</v>
      </c>
    </row>
    <row r="34" spans="1:79" ht="14.25" customHeight="1">
      <c r="A34" s="113" t="s">
        <v>185</v>
      </c>
      <c r="C34" s="122">
        <f t="shared" ref="C34:AG34" si="71">B31*C33</f>
        <v>13.000000000000002</v>
      </c>
      <c r="D34" s="122">
        <f t="shared" si="71"/>
        <v>15.997920000000001</v>
      </c>
      <c r="E34" s="122">
        <f t="shared" si="71"/>
        <v>24.992750519999998</v>
      </c>
      <c r="F34" s="122">
        <f t="shared" si="71"/>
        <v>28.984342705549199</v>
      </c>
      <c r="G34" s="122">
        <f t="shared" si="71"/>
        <v>33.971788495503311</v>
      </c>
      <c r="H34" s="122">
        <f t="shared" si="71"/>
        <v>37.955560215345997</v>
      </c>
      <c r="I34" s="122">
        <f t="shared" si="71"/>
        <v>42.933391984367347</v>
      </c>
      <c r="J34" s="122">
        <f t="shared" si="71"/>
        <v>52.89514705042199</v>
      </c>
      <c r="K34" s="122">
        <f t="shared" si="71"/>
        <v>59.849561459417274</v>
      </c>
      <c r="L34" s="122">
        <f t="shared" si="71"/>
        <v>98.69252534219369</v>
      </c>
      <c r="M34" s="122">
        <f t="shared" si="71"/>
        <v>104.60480574670831</v>
      </c>
      <c r="N34" s="122">
        <f t="shared" si="71"/>
        <v>116.47804894070683</v>
      </c>
      <c r="O34" s="122">
        <f t="shared" si="71"/>
        <v>131.30863145516551</v>
      </c>
      <c r="P34" s="122">
        <f t="shared" si="71"/>
        <v>149.08304529486927</v>
      </c>
      <c r="Q34" s="122">
        <f t="shared" si="71"/>
        <v>166.80603771952337</v>
      </c>
      <c r="R34" s="122">
        <f t="shared" si="71"/>
        <v>187.44661682693715</v>
      </c>
      <c r="S34" s="122">
        <f t="shared" si="71"/>
        <v>208.01159343303911</v>
      </c>
      <c r="T34" s="122">
        <f t="shared" si="71"/>
        <v>258.9580702454503</v>
      </c>
      <c r="U34" s="122">
        <f t="shared" si="71"/>
        <v>290.45944508693583</v>
      </c>
      <c r="V34" s="122">
        <f t="shared" si="71"/>
        <v>328.50614016415801</v>
      </c>
      <c r="W34" s="122">
        <f t="shared" si="71"/>
        <v>376.37250167919979</v>
      </c>
      <c r="X34" s="122">
        <f t="shared" si="71"/>
        <v>428.93375792203716</v>
      </c>
      <c r="Y34" s="122">
        <f t="shared" si="71"/>
        <v>477.77280651019049</v>
      </c>
      <c r="Z34" s="122">
        <f t="shared" si="71"/>
        <v>522.87980329262882</v>
      </c>
      <c r="AA34" s="122">
        <f t="shared" si="71"/>
        <v>564.25511613358628</v>
      </c>
      <c r="AB34" s="122">
        <f t="shared" si="71"/>
        <v>719.76816731270901</v>
      </c>
      <c r="AC34" s="122">
        <f t="shared" si="71"/>
        <v>784.74856584707106</v>
      </c>
      <c r="AD34" s="122">
        <f t="shared" si="71"/>
        <v>866.26383990487534</v>
      </c>
      <c r="AE34" s="122">
        <f t="shared" si="71"/>
        <v>960.10042658950454</v>
      </c>
      <c r="AF34" s="122">
        <f t="shared" si="71"/>
        <v>1065.8828159876862</v>
      </c>
      <c r="AG34" s="122">
        <f t="shared" si="71"/>
        <v>1179.379352971034</v>
      </c>
      <c r="AH34" s="122">
        <f t="shared" ref="AH34" si="72">AG31*AH33</f>
        <v>1302.0613132738392</v>
      </c>
      <c r="AI34" s="122">
        <f t="shared" ref="AI34" si="73">AH31*AI33</f>
        <v>1433.4111104383844</v>
      </c>
      <c r="AJ34" s="122">
        <f t="shared" ref="AJ34" si="74">AI31*AJ33</f>
        <v>1578.4158017396378</v>
      </c>
      <c r="AK34" s="122">
        <f t="shared" ref="AK34" si="75">AJ31*AK33</f>
        <v>1745.4344770808925</v>
      </c>
      <c r="AL34" s="122">
        <f t="shared" ref="AL34" si="76">AK31*AL33</f>
        <v>1938.615703594061</v>
      </c>
      <c r="AM34" s="122">
        <f t="shared" ref="AM34" si="77">AL31*AM33</f>
        <v>2170.6151336348275</v>
      </c>
      <c r="AN34" s="122">
        <f t="shared" ref="AN34" si="78">AM31*AN33</f>
        <v>2442.2016691610675</v>
      </c>
      <c r="AO34" s="122">
        <f t="shared" ref="AO34" si="79">AN31*AO33</f>
        <v>2755.110273256942</v>
      </c>
      <c r="AP34" s="122">
        <f t="shared" ref="AP34" si="80">AO31*AP33</f>
        <v>3104.7965700851055</v>
      </c>
      <c r="AQ34" s="122">
        <f t="shared" ref="AQ34" si="81">AP31*AQ33</f>
        <v>3485.8957423277952</v>
      </c>
      <c r="AR34" s="122">
        <f t="shared" ref="AR34" si="82">AQ31*AR33</f>
        <v>3890.5182097831535</v>
      </c>
      <c r="AS34" s="122">
        <f t="shared" ref="AS34" si="83">AR31*AS33</f>
        <v>4318.2409493922569</v>
      </c>
      <c r="AT34" s="122">
        <f t="shared" ref="AT34" si="84">AS31*AT33</f>
        <v>4770.1412228561994</v>
      </c>
      <c r="AU34" s="122">
        <f t="shared" ref="AU34" si="85">AT31*AU33</f>
        <v>5260.3076089085753</v>
      </c>
      <c r="AV34" s="122">
        <f t="shared" ref="AV34" si="86">AU31*AV33</f>
        <v>5791.5681470557465</v>
      </c>
      <c r="AW34" s="122">
        <f t="shared" ref="AW34" si="87">AV31*AW33</f>
        <v>6348.7342129653416</v>
      </c>
      <c r="AX34" s="122">
        <f t="shared" ref="AX34" si="88">AW31*AX33</f>
        <v>6912.2843986236867</v>
      </c>
      <c r="AY34" s="122">
        <f t="shared" ref="AY34" si="89">AX31*AY33</f>
        <v>7500.3705859708853</v>
      </c>
      <c r="AZ34" s="122">
        <f t="shared" ref="AZ34" si="90">AY31*AZ33</f>
        <v>8096.7685859649691</v>
      </c>
      <c r="BA34" s="122">
        <f t="shared" ref="BA34" si="91">AZ31*BA33</f>
        <v>8683.6464419189069</v>
      </c>
      <c r="BB34" s="122">
        <f t="shared" ref="BB34" si="92">BA31*BB33</f>
        <v>9230.3543396925543</v>
      </c>
      <c r="BC34" s="122">
        <f t="shared" ref="BC34" si="93">BB31*BC33</f>
        <v>9694.4393624035329</v>
      </c>
      <c r="BD34" s="122">
        <f t="shared" ref="BD34" si="94">BC31*BD33</f>
        <v>10019.819859013867</v>
      </c>
      <c r="BE34" s="122">
        <f t="shared" ref="BE34" si="95">BD31*BE33</f>
        <v>10115.286560070821</v>
      </c>
      <c r="BF34" s="122">
        <f t="shared" ref="BF34" si="96">BE31*BF33</f>
        <v>9944.837730215133</v>
      </c>
      <c r="BG34" s="122">
        <f t="shared" ref="BG34" si="97">BF31*BG33</f>
        <v>9502.0284494901389</v>
      </c>
      <c r="BH34" s="122">
        <f t="shared" ref="BH34" si="98">BG31*BH33</f>
        <v>8776.6451795573776</v>
      </c>
      <c r="BI34" s="122">
        <f t="shared" ref="BI34" si="99">BH31*BI33</f>
        <v>7839.778647565694</v>
      </c>
      <c r="BJ34" s="122">
        <f t="shared" ref="BJ34" si="100">BI31*BJ33</f>
        <v>6751.8200619138688</v>
      </c>
      <c r="BK34" s="122">
        <f t="shared" ref="BK34" si="101">BJ31*BK33</f>
        <v>5604.8450027954477</v>
      </c>
      <c r="BL34" s="122">
        <f t="shared" ref="BL34" si="102">BK31*BL33</f>
        <v>0</v>
      </c>
      <c r="BM34" s="122">
        <f t="shared" ref="BM34" si="103">BL31*BM33</f>
        <v>0</v>
      </c>
      <c r="BN34" s="122">
        <f t="shared" ref="BN34" si="104">BM31*BN33</f>
        <v>0</v>
      </c>
      <c r="BO34" s="122">
        <f t="shared" ref="BO34" si="105">BN31*BO33</f>
        <v>0</v>
      </c>
      <c r="BP34" s="122">
        <f t="shared" ref="BP34" si="106">BO31*BP33</f>
        <v>0</v>
      </c>
      <c r="BQ34" s="122">
        <f t="shared" ref="BQ34" si="107">BP31*BQ33</f>
        <v>0</v>
      </c>
      <c r="BR34" s="122">
        <f t="shared" ref="BR34" si="108">BQ31*BR33</f>
        <v>0</v>
      </c>
      <c r="BS34" s="122">
        <f t="shared" ref="BS34" si="109">BR31*BS33</f>
        <v>0</v>
      </c>
      <c r="BT34" s="122">
        <f t="shared" ref="BT34" si="110">BS31*BT33</f>
        <v>0</v>
      </c>
      <c r="BU34" s="122">
        <f t="shared" ref="BU34" si="111">BT31*BU33</f>
        <v>0</v>
      </c>
      <c r="BV34" s="122">
        <f t="shared" ref="BV34" si="112">BU31*BV33</f>
        <v>0</v>
      </c>
      <c r="BW34" s="122">
        <f t="shared" ref="BW34" si="113">BV31*BW33</f>
        <v>0</v>
      </c>
      <c r="BX34" s="122">
        <f t="shared" ref="BX34" si="114">BW31*BX33</f>
        <v>0</v>
      </c>
      <c r="BY34" s="122">
        <f t="shared" ref="BY34" si="115">BX31*BY33</f>
        <v>0</v>
      </c>
      <c r="BZ34" s="122">
        <f t="shared" ref="BZ34" si="116">BY31*BZ33</f>
        <v>0</v>
      </c>
      <c r="CA34" s="122">
        <f t="shared" ref="CA34" si="117">BZ31*CA33</f>
        <v>0</v>
      </c>
    </row>
    <row r="35" spans="1:79" ht="14.25" customHeight="1">
      <c r="A35" s="155" t="s">
        <v>181</v>
      </c>
      <c r="B35" s="89">
        <f>NPV($C$3,C34:$CA$34)</f>
        <v>28653.570587492639</v>
      </c>
      <c r="C35" s="89">
        <f t="shared" ref="C35:AH35" si="118">IF(C21=1,0,(B35*(1+$C$3)-C33)/(1-C$21))</f>
        <v>29790.586187196681</v>
      </c>
      <c r="D35" s="89">
        <f t="shared" si="118"/>
        <v>30971.165021087927</v>
      </c>
      <c r="E35" s="89">
        <f t="shared" si="118"/>
        <v>32193.059886903167</v>
      </c>
      <c r="F35" s="89">
        <f t="shared" si="118"/>
        <v>33461.48611335217</v>
      </c>
      <c r="G35" s="89">
        <f t="shared" si="118"/>
        <v>34777.769999686148</v>
      </c>
      <c r="H35" s="89">
        <f t="shared" si="118"/>
        <v>36144.615753659986</v>
      </c>
      <c r="I35" s="89">
        <f t="shared" si="118"/>
        <v>37563.552711472323</v>
      </c>
      <c r="J35" s="89">
        <f t="shared" si="118"/>
        <v>39033.782724775352</v>
      </c>
      <c r="K35" s="89">
        <f t="shared" si="118"/>
        <v>40559.469715595726</v>
      </c>
      <c r="L35" s="89">
        <f t="shared" si="118"/>
        <v>42110.641527627784</v>
      </c>
      <c r="M35" s="89">
        <f t="shared" si="118"/>
        <v>43720.67165889412</v>
      </c>
      <c r="N35" s="89">
        <f t="shared" si="118"/>
        <v>45387.901088098602</v>
      </c>
      <c r="O35" s="89">
        <f t="shared" si="118"/>
        <v>47112.87646290991</v>
      </c>
      <c r="P35" s="89">
        <f t="shared" si="118"/>
        <v>48896.287809235546</v>
      </c>
      <c r="Q35" s="89">
        <f t="shared" si="118"/>
        <v>50740.969207116941</v>
      </c>
      <c r="R35" s="89">
        <f t="shared" si="118"/>
        <v>52647.94438532713</v>
      </c>
      <c r="S35" s="89">
        <f t="shared" si="118"/>
        <v>54620.33062361327</v>
      </c>
      <c r="T35" s="89">
        <f t="shared" si="118"/>
        <v>56630.55490310859</v>
      </c>
      <c r="U35" s="89">
        <f t="shared" si="118"/>
        <v>58703.233693522736</v>
      </c>
      <c r="V35" s="89">
        <f t="shared" si="118"/>
        <v>60837.404353797094</v>
      </c>
      <c r="W35" s="89">
        <f t="shared" si="118"/>
        <v>63030.218519618116</v>
      </c>
      <c r="X35" s="89">
        <f t="shared" si="118"/>
        <v>65282.302778543693</v>
      </c>
      <c r="Y35" s="89">
        <f t="shared" si="118"/>
        <v>67599.70604603758</v>
      </c>
      <c r="Z35" s="89">
        <f t="shared" si="118"/>
        <v>69988.658562350494</v>
      </c>
      <c r="AA35" s="89">
        <f t="shared" si="118"/>
        <v>72455.578427281551</v>
      </c>
      <c r="AB35" s="89">
        <f t="shared" si="118"/>
        <v>74889.642136699971</v>
      </c>
      <c r="AC35" s="89">
        <f t="shared" si="118"/>
        <v>77387.420750414647</v>
      </c>
      <c r="AD35" s="89">
        <f t="shared" si="118"/>
        <v>79942.659548399039</v>
      </c>
      <c r="AE35" s="89">
        <f t="shared" si="118"/>
        <v>82551.951205876438</v>
      </c>
      <c r="AF35" s="89">
        <f t="shared" si="118"/>
        <v>85212.366382187931</v>
      </c>
      <c r="AG35" s="89">
        <f t="shared" si="118"/>
        <v>87923.74674221201</v>
      </c>
      <c r="AH35" s="89">
        <f t="shared" si="118"/>
        <v>90685.3322578019</v>
      </c>
      <c r="AI35" s="89">
        <f t="shared" ref="AI35:BN35" si="119">IF(AI21=1,0,(AH35*(1+$C$3)-AI33)/(1-AI$21))</f>
        <v>93496.932047598588</v>
      </c>
      <c r="AJ35" s="89">
        <f t="shared" si="119"/>
        <v>96355.833917803859</v>
      </c>
      <c r="AK35" s="89">
        <f t="shared" si="119"/>
        <v>99255.004719254546</v>
      </c>
      <c r="AL35" s="89">
        <f t="shared" si="119"/>
        <v>102185.43609370077</v>
      </c>
      <c r="AM35" s="89">
        <f t="shared" si="119"/>
        <v>105131.5865233244</v>
      </c>
      <c r="AN35" s="89">
        <f t="shared" si="119"/>
        <v>108077.5118972497</v>
      </c>
      <c r="AO35" s="89">
        <f t="shared" si="119"/>
        <v>111006.07760927707</v>
      </c>
      <c r="AP35" s="89">
        <f t="shared" si="119"/>
        <v>113901.71752606577</v>
      </c>
      <c r="AQ35" s="89">
        <f t="shared" si="119"/>
        <v>116750.33561047933</v>
      </c>
      <c r="AR35" s="89">
        <f t="shared" si="119"/>
        <v>119539.99880701854</v>
      </c>
      <c r="AS35" s="89">
        <f t="shared" si="119"/>
        <v>122256.73771295538</v>
      </c>
      <c r="AT35" s="89">
        <f t="shared" si="119"/>
        <v>124882.98024609078</v>
      </c>
      <c r="AU35" s="89">
        <f t="shared" si="119"/>
        <v>127389.95315039858</v>
      </c>
      <c r="AV35" s="89">
        <f t="shared" si="119"/>
        <v>129740.51312417611</v>
      </c>
      <c r="AW35" s="89">
        <f t="shared" si="119"/>
        <v>131894.67951513262</v>
      </c>
      <c r="AX35" s="89">
        <f t="shared" si="119"/>
        <v>133808.60578348095</v>
      </c>
      <c r="AY35" s="89">
        <f t="shared" si="119"/>
        <v>135410.90729220564</v>
      </c>
      <c r="AZ35" s="89">
        <f t="shared" si="119"/>
        <v>136609.32828819004</v>
      </c>
      <c r="BA35" s="89">
        <f t="shared" si="119"/>
        <v>137278.65456089831</v>
      </c>
      <c r="BB35" s="89">
        <f t="shared" si="119"/>
        <v>137248.27660150026</v>
      </c>
      <c r="BC35" s="89">
        <f t="shared" si="119"/>
        <v>136281.62469600662</v>
      </c>
      <c r="BD35" s="89">
        <f t="shared" si="119"/>
        <v>134046.69105997655</v>
      </c>
      <c r="BE35" s="89">
        <f t="shared" si="119"/>
        <v>130099.97196956223</v>
      </c>
      <c r="BF35" s="89">
        <f t="shared" si="119"/>
        <v>123793.7839808056</v>
      </c>
      <c r="BG35" s="89">
        <f t="shared" si="119"/>
        <v>114152.28170749488</v>
      </c>
      <c r="BH35" s="89">
        <f t="shared" si="119"/>
        <v>99755.032467711702</v>
      </c>
      <c r="BI35" s="89">
        <f t="shared" si="119"/>
        <v>78404.792529585873</v>
      </c>
      <c r="BJ35" s="89">
        <f t="shared" si="119"/>
        <v>46807.692307692421</v>
      </c>
      <c r="BK35" s="89">
        <f t="shared" si="119"/>
        <v>1.5386640474086021E-10</v>
      </c>
      <c r="BL35" s="89">
        <f t="shared" si="119"/>
        <v>2.1695711719632659E-10</v>
      </c>
      <c r="BM35" s="89">
        <f t="shared" si="119"/>
        <v>3.1455772522923098E-10</v>
      </c>
      <c r="BN35" s="89">
        <f t="shared" si="119"/>
        <v>4.7050875783975064E-10</v>
      </c>
      <c r="BO35" s="89">
        <f t="shared" ref="BO35:CA35" si="120">IF(BO21=1,0,(BN35*(1+$C$3)-BO33)/(1-BO$21))</f>
        <v>7.2816831570437605E-10</v>
      </c>
      <c r="BP35" s="89">
        <f t="shared" si="120"/>
        <v>1.1688275352017273E-9</v>
      </c>
      <c r="BQ35" s="89">
        <f t="shared" si="120"/>
        <v>1.9432811161891462E-9</v>
      </c>
      <c r="BR35" s="89">
        <f t="shared" si="120"/>
        <v>3.3504846830847351E-9</v>
      </c>
      <c r="BS35" s="89">
        <f t="shared" si="120"/>
        <v>5.993917622059595E-9</v>
      </c>
      <c r="BT35" s="89">
        <f t="shared" si="120"/>
        <v>1.1124608417849522E-8</v>
      </c>
      <c r="BU35" s="89">
        <f t="shared" si="120"/>
        <v>2.1399809031080761E-8</v>
      </c>
      <c r="BV35" s="89">
        <f t="shared" si="120"/>
        <v>4.2589129479924206E-8</v>
      </c>
      <c r="BW35" s="89">
        <f t="shared" si="120"/>
        <v>8.9177528104858617E-8</v>
      </c>
      <c r="BX35" s="89">
        <f t="shared" si="120"/>
        <v>1.9758543903588268E-7</v>
      </c>
      <c r="BY35" s="89">
        <f t="shared" si="120"/>
        <v>4.6637356527840488E-7</v>
      </c>
      <c r="BZ35" s="89">
        <f t="shared" si="120"/>
        <v>1.1821890121125599E-6</v>
      </c>
      <c r="CA35" s="89">
        <f t="shared" si="120"/>
        <v>3.2500041570104744E-6</v>
      </c>
    </row>
    <row r="36" spans="1:79" ht="14.25" customHeight="1">
      <c r="A36" s="155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G36" s="89"/>
      <c r="AH36" s="89"/>
      <c r="AI36" s="89"/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89"/>
      <c r="BB36" s="89"/>
      <c r="BC36" s="89"/>
      <c r="BD36" s="89"/>
      <c r="BE36" s="89"/>
      <c r="BF36" s="89"/>
      <c r="BG36" s="89"/>
      <c r="BH36" s="89"/>
      <c r="BI36" s="89"/>
      <c r="BJ36" s="89"/>
      <c r="BK36" s="89"/>
      <c r="BL36" s="89"/>
      <c r="BM36" s="89"/>
      <c r="BN36" s="89"/>
      <c r="BO36" s="89"/>
      <c r="BP36" s="89"/>
      <c r="BQ36" s="89"/>
      <c r="BR36" s="89"/>
      <c r="BS36" s="89"/>
      <c r="BT36" s="89"/>
      <c r="BU36" s="89"/>
      <c r="BV36" s="89"/>
      <c r="BW36" s="89"/>
      <c r="BX36" s="89"/>
      <c r="BY36" s="89"/>
      <c r="BZ36" s="89"/>
      <c r="CA36" s="89"/>
    </row>
    <row r="37" spans="1:79" ht="14.25" customHeight="1">
      <c r="A37" s="21" t="s">
        <v>45</v>
      </c>
      <c r="B37" s="89"/>
      <c r="C37" s="89">
        <f t="shared" ref="C37:AH37" si="121">C35-C29</f>
        <v>-63821.970439104349</v>
      </c>
      <c r="D37" s="89">
        <f t="shared" si="121"/>
        <v>-65910.884419340786</v>
      </c>
      <c r="E37" s="89">
        <f t="shared" si="121"/>
        <v>-68098.83392576105</v>
      </c>
      <c r="F37" s="89">
        <f t="shared" si="121"/>
        <v>-70381.68739330073</v>
      </c>
      <c r="G37" s="89">
        <f t="shared" si="121"/>
        <v>-72765.184472918743</v>
      </c>
      <c r="H37" s="89">
        <f t="shared" si="121"/>
        <v>-75251.876986255462</v>
      </c>
      <c r="I37" s="89">
        <f t="shared" si="121"/>
        <v>-77847.916090789891</v>
      </c>
      <c r="J37" s="89">
        <f t="shared" si="121"/>
        <v>-80567.022677605797</v>
      </c>
      <c r="K37" s="89">
        <f t="shared" si="121"/>
        <v>-83409.238549004614</v>
      </c>
      <c r="L37" s="89">
        <f t="shared" si="121"/>
        <v>-86411.128857175703</v>
      </c>
      <c r="M37" s="89">
        <f t="shared" si="121"/>
        <v>-89544.744753955674</v>
      </c>
      <c r="N37" s="89">
        <f t="shared" si="121"/>
        <v>-92825.427798962264</v>
      </c>
      <c r="O37" s="89">
        <f t="shared" si="121"/>
        <v>-96264.647221640946</v>
      </c>
      <c r="P37" s="89">
        <f t="shared" si="121"/>
        <v>-99874.597128800582</v>
      </c>
      <c r="Q37" s="89">
        <f t="shared" si="121"/>
        <v>-103663.17318908953</v>
      </c>
      <c r="R37" s="89">
        <f t="shared" si="121"/>
        <v>-107643.82075196574</v>
      </c>
      <c r="S37" s="89">
        <f t="shared" si="121"/>
        <v>-111825.61886962707</v>
      </c>
      <c r="T37" s="89">
        <f t="shared" si="121"/>
        <v>-116248.95643849255</v>
      </c>
      <c r="U37" s="89">
        <f t="shared" si="121"/>
        <v>-120911.68132589124</v>
      </c>
      <c r="V37" s="89">
        <f t="shared" si="121"/>
        <v>-125837.47945983332</v>
      </c>
      <c r="W37" s="89">
        <f t="shared" si="121"/>
        <v>-131057.84821788201</v>
      </c>
      <c r="X37" s="89">
        <f t="shared" si="121"/>
        <v>-136597.60741882882</v>
      </c>
      <c r="Y37" s="89">
        <f t="shared" si="121"/>
        <v>-142467.78367589694</v>
      </c>
      <c r="Z37" s="89">
        <f t="shared" si="121"/>
        <v>-148679.82589566932</v>
      </c>
      <c r="AA37" s="89">
        <f t="shared" si="121"/>
        <v>-155245.59583445676</v>
      </c>
      <c r="AB37" s="89">
        <f t="shared" si="121"/>
        <v>-162309.07576007</v>
      </c>
      <c r="AC37" s="89">
        <f t="shared" si="121"/>
        <v>-169812.36641930032</v>
      </c>
      <c r="AD37" s="89">
        <f t="shared" si="121"/>
        <v>-177814.51581842042</v>
      </c>
      <c r="AE37" s="89">
        <f t="shared" si="121"/>
        <v>-186372.31115118979</v>
      </c>
      <c r="AF37" s="89">
        <f t="shared" si="121"/>
        <v>-195547.80524974864</v>
      </c>
      <c r="AG37" s="89">
        <f t="shared" si="121"/>
        <v>-205400.79985600812</v>
      </c>
      <c r="AH37" s="89">
        <f t="shared" si="121"/>
        <v>-211852.20683978952</v>
      </c>
      <c r="AI37" s="89">
        <f t="shared" ref="AI37:BN37" si="122">AI35-AI29</f>
        <v>-218420.45338406425</v>
      </c>
      <c r="AJ37" s="89">
        <f t="shared" si="122"/>
        <v>-225099.20346703895</v>
      </c>
      <c r="AK37" s="89">
        <f t="shared" si="122"/>
        <v>-231872.02677816449</v>
      </c>
      <c r="AL37" s="89">
        <f t="shared" si="122"/>
        <v>-238717.87867297942</v>
      </c>
      <c r="AM37" s="89">
        <f t="shared" si="122"/>
        <v>-245600.45223430704</v>
      </c>
      <c r="AN37" s="89">
        <f t="shared" si="122"/>
        <v>-252482.5000375527</v>
      </c>
      <c r="AO37" s="89">
        <f t="shared" si="122"/>
        <v>-259323.99351308614</v>
      </c>
      <c r="AP37" s="89">
        <f t="shared" si="122"/>
        <v>-266088.56823881081</v>
      </c>
      <c r="AQ37" s="89">
        <f t="shared" si="122"/>
        <v>-272743.29412007181</v>
      </c>
      <c r="AR37" s="89">
        <f t="shared" si="122"/>
        <v>-279260.29405614163</v>
      </c>
      <c r="AS37" s="89">
        <f t="shared" si="122"/>
        <v>-285606.93378608231</v>
      </c>
      <c r="AT37" s="89">
        <f t="shared" si="122"/>
        <v>-291742.1627419577</v>
      </c>
      <c r="AU37" s="89">
        <f t="shared" si="122"/>
        <v>-297598.76302165142</v>
      </c>
      <c r="AV37" s="89">
        <f t="shared" si="122"/>
        <v>-303089.96325608843</v>
      </c>
      <c r="AW37" s="89">
        <f t="shared" si="122"/>
        <v>-308122.36367258424</v>
      </c>
      <c r="AX37" s="89">
        <f t="shared" si="122"/>
        <v>-312593.53330479725</v>
      </c>
      <c r="AY37" s="89">
        <f t="shared" si="122"/>
        <v>-316336.70876873052</v>
      </c>
      <c r="AZ37" s="89">
        <f t="shared" si="122"/>
        <v>-319136.36915924062</v>
      </c>
      <c r="BA37" s="89">
        <f t="shared" si="122"/>
        <v>-320699.99851846247</v>
      </c>
      <c r="BB37" s="89">
        <f t="shared" si="122"/>
        <v>-320629.03182983096</v>
      </c>
      <c r="BC37" s="89">
        <f t="shared" si="122"/>
        <v>-318370.81283976801</v>
      </c>
      <c r="BD37" s="89">
        <f t="shared" si="122"/>
        <v>-313149.73010074836</v>
      </c>
      <c r="BE37" s="89">
        <f t="shared" si="122"/>
        <v>-303929.70379369229</v>
      </c>
      <c r="BF37" s="89">
        <f t="shared" si="122"/>
        <v>-289197.66489718383</v>
      </c>
      <c r="BG37" s="89">
        <f t="shared" si="122"/>
        <v>-266673.91730760521</v>
      </c>
      <c r="BH37" s="89">
        <f t="shared" si="122"/>
        <v>-233040.15374372667</v>
      </c>
      <c r="BI37" s="89">
        <f t="shared" si="122"/>
        <v>-183163.33976687759</v>
      </c>
      <c r="BJ37" s="89">
        <f t="shared" si="122"/>
        <v>-109348.58665204319</v>
      </c>
      <c r="BK37" s="89">
        <f t="shared" si="122"/>
        <v>1.350012008556491E-8</v>
      </c>
      <c r="BL37" s="89">
        <f t="shared" si="122"/>
        <v>1.9035650702967182E-8</v>
      </c>
      <c r="BM37" s="89">
        <f t="shared" si="122"/>
        <v>2.7599053032978587E-8</v>
      </c>
      <c r="BN37" s="89">
        <f t="shared" si="122"/>
        <v>4.1282076765519046E-8</v>
      </c>
      <c r="BO37" s="89">
        <f t="shared" ref="BO37:CA37" si="123">BO35-BO29</f>
        <v>6.3888928327589014E-8</v>
      </c>
      <c r="BP37" s="89">
        <f t="shared" si="123"/>
        <v>1.025520295422089E-7</v>
      </c>
      <c r="BQ37" s="89">
        <f t="shared" si="123"/>
        <v>1.7050199146946957E-7</v>
      </c>
      <c r="BR37" s="89">
        <f t="shared" si="123"/>
        <v>2.9396895080943033E-7</v>
      </c>
      <c r="BS37" s="89">
        <f t="shared" si="123"/>
        <v>5.2590172505213395E-7</v>
      </c>
      <c r="BT37" s="89">
        <f t="shared" si="123"/>
        <v>9.7606459186975868E-7</v>
      </c>
      <c r="BU37" s="89">
        <f t="shared" si="123"/>
        <v>1.8776027958429804E-6</v>
      </c>
      <c r="BV37" s="89">
        <f t="shared" si="123"/>
        <v>3.736737485268385E-6</v>
      </c>
      <c r="BW37" s="89">
        <f t="shared" si="123"/>
        <v>7.8243677713600729E-6</v>
      </c>
      <c r="BX37" s="89">
        <f t="shared" si="123"/>
        <v>1.7335994550830813E-5</v>
      </c>
      <c r="BY37" s="89">
        <f t="shared" si="123"/>
        <v>4.0919258148621341E-5</v>
      </c>
      <c r="BZ37" s="89">
        <f t="shared" si="123"/>
        <v>1.0372435525632785E-4</v>
      </c>
      <c r="CA37" s="89">
        <f t="shared" si="123"/>
        <v>2.8515286668406284E-4</v>
      </c>
    </row>
    <row r="38" spans="1:79" ht="14.25" customHeight="1">
      <c r="A38" s="21" t="s">
        <v>46</v>
      </c>
      <c r="B38" s="89"/>
      <c r="C38" s="89">
        <f t="shared" ref="C38:AH38" si="124">MAX(C37,0)</f>
        <v>0</v>
      </c>
      <c r="D38" s="89">
        <f t="shared" si="124"/>
        <v>0</v>
      </c>
      <c r="E38" s="89">
        <f t="shared" si="124"/>
        <v>0</v>
      </c>
      <c r="F38" s="89">
        <f t="shared" si="124"/>
        <v>0</v>
      </c>
      <c r="G38" s="89">
        <f t="shared" si="124"/>
        <v>0</v>
      </c>
      <c r="H38" s="89">
        <f t="shared" si="124"/>
        <v>0</v>
      </c>
      <c r="I38" s="89">
        <f t="shared" si="124"/>
        <v>0</v>
      </c>
      <c r="J38" s="89">
        <f t="shared" si="124"/>
        <v>0</v>
      </c>
      <c r="K38" s="89">
        <f t="shared" si="124"/>
        <v>0</v>
      </c>
      <c r="L38" s="89">
        <f t="shared" si="124"/>
        <v>0</v>
      </c>
      <c r="M38" s="89">
        <f t="shared" si="124"/>
        <v>0</v>
      </c>
      <c r="N38" s="89">
        <f t="shared" si="124"/>
        <v>0</v>
      </c>
      <c r="O38" s="89">
        <f t="shared" si="124"/>
        <v>0</v>
      </c>
      <c r="P38" s="89">
        <f t="shared" si="124"/>
        <v>0</v>
      </c>
      <c r="Q38" s="89">
        <f t="shared" si="124"/>
        <v>0</v>
      </c>
      <c r="R38" s="89">
        <f t="shared" si="124"/>
        <v>0</v>
      </c>
      <c r="S38" s="89">
        <f t="shared" si="124"/>
        <v>0</v>
      </c>
      <c r="T38" s="89">
        <f t="shared" si="124"/>
        <v>0</v>
      </c>
      <c r="U38" s="89">
        <f t="shared" si="124"/>
        <v>0</v>
      </c>
      <c r="V38" s="89">
        <f t="shared" si="124"/>
        <v>0</v>
      </c>
      <c r="W38" s="89">
        <f t="shared" si="124"/>
        <v>0</v>
      </c>
      <c r="X38" s="89">
        <f t="shared" si="124"/>
        <v>0</v>
      </c>
      <c r="Y38" s="89">
        <f t="shared" si="124"/>
        <v>0</v>
      </c>
      <c r="Z38" s="89">
        <f t="shared" si="124"/>
        <v>0</v>
      </c>
      <c r="AA38" s="89">
        <f t="shared" si="124"/>
        <v>0</v>
      </c>
      <c r="AB38" s="89">
        <f t="shared" si="124"/>
        <v>0</v>
      </c>
      <c r="AC38" s="89">
        <f t="shared" si="124"/>
        <v>0</v>
      </c>
      <c r="AD38" s="89">
        <f t="shared" si="124"/>
        <v>0</v>
      </c>
      <c r="AE38" s="89">
        <f t="shared" si="124"/>
        <v>0</v>
      </c>
      <c r="AF38" s="89">
        <f t="shared" si="124"/>
        <v>0</v>
      </c>
      <c r="AG38" s="89">
        <f t="shared" si="124"/>
        <v>0</v>
      </c>
      <c r="AH38" s="89">
        <f t="shared" si="124"/>
        <v>0</v>
      </c>
      <c r="AI38" s="89">
        <f t="shared" ref="AI38:BN38" si="125">MAX(AI37,0)</f>
        <v>0</v>
      </c>
      <c r="AJ38" s="89">
        <f t="shared" si="125"/>
        <v>0</v>
      </c>
      <c r="AK38" s="89">
        <f t="shared" si="125"/>
        <v>0</v>
      </c>
      <c r="AL38" s="89">
        <f t="shared" si="125"/>
        <v>0</v>
      </c>
      <c r="AM38" s="89">
        <f t="shared" si="125"/>
        <v>0</v>
      </c>
      <c r="AN38" s="89">
        <f t="shared" si="125"/>
        <v>0</v>
      </c>
      <c r="AO38" s="89">
        <f t="shared" si="125"/>
        <v>0</v>
      </c>
      <c r="AP38" s="89">
        <f t="shared" si="125"/>
        <v>0</v>
      </c>
      <c r="AQ38" s="89">
        <f t="shared" si="125"/>
        <v>0</v>
      </c>
      <c r="AR38" s="89">
        <f t="shared" si="125"/>
        <v>0</v>
      </c>
      <c r="AS38" s="89">
        <f t="shared" si="125"/>
        <v>0</v>
      </c>
      <c r="AT38" s="89">
        <f t="shared" si="125"/>
        <v>0</v>
      </c>
      <c r="AU38" s="89">
        <f t="shared" si="125"/>
        <v>0</v>
      </c>
      <c r="AV38" s="89">
        <f t="shared" si="125"/>
        <v>0</v>
      </c>
      <c r="AW38" s="89">
        <f t="shared" si="125"/>
        <v>0</v>
      </c>
      <c r="AX38" s="89">
        <f t="shared" si="125"/>
        <v>0</v>
      </c>
      <c r="AY38" s="89">
        <f t="shared" si="125"/>
        <v>0</v>
      </c>
      <c r="AZ38" s="89">
        <f t="shared" si="125"/>
        <v>0</v>
      </c>
      <c r="BA38" s="89">
        <f t="shared" si="125"/>
        <v>0</v>
      </c>
      <c r="BB38" s="89">
        <f t="shared" si="125"/>
        <v>0</v>
      </c>
      <c r="BC38" s="89">
        <f t="shared" si="125"/>
        <v>0</v>
      </c>
      <c r="BD38" s="89">
        <f t="shared" si="125"/>
        <v>0</v>
      </c>
      <c r="BE38" s="89">
        <f t="shared" si="125"/>
        <v>0</v>
      </c>
      <c r="BF38" s="89">
        <f t="shared" si="125"/>
        <v>0</v>
      </c>
      <c r="BG38" s="89">
        <f t="shared" si="125"/>
        <v>0</v>
      </c>
      <c r="BH38" s="89">
        <f t="shared" si="125"/>
        <v>0</v>
      </c>
      <c r="BI38" s="89">
        <f t="shared" si="125"/>
        <v>0</v>
      </c>
      <c r="BJ38" s="89">
        <f t="shared" si="125"/>
        <v>0</v>
      </c>
      <c r="BK38" s="89">
        <f t="shared" si="125"/>
        <v>1.350012008556491E-8</v>
      </c>
      <c r="BL38" s="89">
        <f t="shared" si="125"/>
        <v>1.9035650702967182E-8</v>
      </c>
      <c r="BM38" s="89">
        <f t="shared" si="125"/>
        <v>2.7599053032978587E-8</v>
      </c>
      <c r="BN38" s="89">
        <f t="shared" si="125"/>
        <v>4.1282076765519046E-8</v>
      </c>
      <c r="BO38" s="89">
        <f t="shared" ref="BO38" si="126">MAX(BO37,0)</f>
        <v>6.3888928327589014E-8</v>
      </c>
      <c r="BP38" s="89">
        <f t="shared" ref="BP38:CA38" si="127">MAX(BP37,0)</f>
        <v>1.025520295422089E-7</v>
      </c>
      <c r="BQ38" s="89">
        <f t="shared" si="127"/>
        <v>1.7050199146946957E-7</v>
      </c>
      <c r="BR38" s="89">
        <f t="shared" si="127"/>
        <v>2.9396895080943033E-7</v>
      </c>
      <c r="BS38" s="89">
        <f t="shared" si="127"/>
        <v>5.2590172505213395E-7</v>
      </c>
      <c r="BT38" s="89">
        <f t="shared" si="127"/>
        <v>9.7606459186975868E-7</v>
      </c>
      <c r="BU38" s="89">
        <f t="shared" si="127"/>
        <v>1.8776027958429804E-6</v>
      </c>
      <c r="BV38" s="89">
        <f t="shared" si="127"/>
        <v>3.736737485268385E-6</v>
      </c>
      <c r="BW38" s="89">
        <f t="shared" si="127"/>
        <v>7.8243677713600729E-6</v>
      </c>
      <c r="BX38" s="89">
        <f t="shared" si="127"/>
        <v>1.7335994550830813E-5</v>
      </c>
      <c r="BY38" s="89">
        <f t="shared" si="127"/>
        <v>4.0919258148621341E-5</v>
      </c>
      <c r="BZ38" s="89">
        <f t="shared" si="127"/>
        <v>1.0372435525632785E-4</v>
      </c>
      <c r="CA38" s="89">
        <f t="shared" si="127"/>
        <v>2.8515286668406284E-4</v>
      </c>
    </row>
    <row r="39" spans="1:79" ht="14.25" customHeight="1">
      <c r="A39" s="113" t="s">
        <v>182</v>
      </c>
      <c r="B39" s="124"/>
      <c r="C39" s="85">
        <f t="shared" ref="C39:AH39" si="128">IF(C20=0,0,IF(C38/C20&lt;$C$9,0,C38/C20))</f>
        <v>0</v>
      </c>
      <c r="D39" s="85">
        <f t="shared" si="128"/>
        <v>0</v>
      </c>
      <c r="E39" s="85">
        <f t="shared" si="128"/>
        <v>0</v>
      </c>
      <c r="F39" s="85">
        <f t="shared" si="128"/>
        <v>0</v>
      </c>
      <c r="G39" s="85">
        <f t="shared" si="128"/>
        <v>0</v>
      </c>
      <c r="H39" s="85">
        <f t="shared" si="128"/>
        <v>0</v>
      </c>
      <c r="I39" s="85">
        <f t="shared" si="128"/>
        <v>0</v>
      </c>
      <c r="J39" s="85">
        <f t="shared" si="128"/>
        <v>0</v>
      </c>
      <c r="K39" s="85">
        <f t="shared" si="128"/>
        <v>0</v>
      </c>
      <c r="L39" s="85">
        <f t="shared" si="128"/>
        <v>0</v>
      </c>
      <c r="M39" s="85">
        <f t="shared" si="128"/>
        <v>0</v>
      </c>
      <c r="N39" s="85">
        <f t="shared" si="128"/>
        <v>0</v>
      </c>
      <c r="O39" s="85">
        <f t="shared" si="128"/>
        <v>0</v>
      </c>
      <c r="P39" s="85">
        <f t="shared" si="128"/>
        <v>0</v>
      </c>
      <c r="Q39" s="85">
        <f t="shared" si="128"/>
        <v>0</v>
      </c>
      <c r="R39" s="85">
        <f t="shared" si="128"/>
        <v>0</v>
      </c>
      <c r="S39" s="85">
        <f t="shared" si="128"/>
        <v>0</v>
      </c>
      <c r="T39" s="85">
        <f t="shared" si="128"/>
        <v>0</v>
      </c>
      <c r="U39" s="85">
        <f t="shared" si="128"/>
        <v>0</v>
      </c>
      <c r="V39" s="85">
        <f t="shared" si="128"/>
        <v>0</v>
      </c>
      <c r="W39" s="85">
        <f t="shared" si="128"/>
        <v>0</v>
      </c>
      <c r="X39" s="85">
        <f t="shared" si="128"/>
        <v>0</v>
      </c>
      <c r="Y39" s="85">
        <f t="shared" si="128"/>
        <v>0</v>
      </c>
      <c r="Z39" s="85">
        <f t="shared" si="128"/>
        <v>0</v>
      </c>
      <c r="AA39" s="85">
        <f t="shared" si="128"/>
        <v>0</v>
      </c>
      <c r="AB39" s="85">
        <f t="shared" si="128"/>
        <v>0</v>
      </c>
      <c r="AC39" s="85">
        <f t="shared" si="128"/>
        <v>0</v>
      </c>
      <c r="AD39" s="85">
        <f t="shared" si="128"/>
        <v>0</v>
      </c>
      <c r="AE39" s="85">
        <f t="shared" si="128"/>
        <v>0</v>
      </c>
      <c r="AF39" s="85">
        <f t="shared" si="128"/>
        <v>0</v>
      </c>
      <c r="AG39" s="85">
        <f t="shared" si="128"/>
        <v>0</v>
      </c>
      <c r="AH39" s="85">
        <f t="shared" si="128"/>
        <v>0</v>
      </c>
      <c r="AI39" s="85">
        <f t="shared" ref="AI39:BN39" si="129">IF(AI20=0,0,IF(AI38/AI20&lt;$C$9,0,AI38/AI20))</f>
        <v>0</v>
      </c>
      <c r="AJ39" s="85">
        <f t="shared" si="129"/>
        <v>0</v>
      </c>
      <c r="AK39" s="85">
        <f t="shared" si="129"/>
        <v>0</v>
      </c>
      <c r="AL39" s="85">
        <f t="shared" si="129"/>
        <v>0</v>
      </c>
      <c r="AM39" s="85">
        <f t="shared" si="129"/>
        <v>0</v>
      </c>
      <c r="AN39" s="85">
        <f t="shared" si="129"/>
        <v>0</v>
      </c>
      <c r="AO39" s="85">
        <f t="shared" si="129"/>
        <v>0</v>
      </c>
      <c r="AP39" s="85">
        <f t="shared" si="129"/>
        <v>0</v>
      </c>
      <c r="AQ39" s="85">
        <f t="shared" si="129"/>
        <v>0</v>
      </c>
      <c r="AR39" s="85">
        <f t="shared" si="129"/>
        <v>0</v>
      </c>
      <c r="AS39" s="85">
        <f t="shared" si="129"/>
        <v>0</v>
      </c>
      <c r="AT39" s="85">
        <f t="shared" si="129"/>
        <v>0</v>
      </c>
      <c r="AU39" s="85">
        <f t="shared" si="129"/>
        <v>0</v>
      </c>
      <c r="AV39" s="85">
        <f t="shared" si="129"/>
        <v>0</v>
      </c>
      <c r="AW39" s="85">
        <f t="shared" si="129"/>
        <v>0</v>
      </c>
      <c r="AX39" s="85">
        <f t="shared" si="129"/>
        <v>0</v>
      </c>
      <c r="AY39" s="85">
        <f t="shared" si="129"/>
        <v>0</v>
      </c>
      <c r="AZ39" s="85">
        <f t="shared" si="129"/>
        <v>0</v>
      </c>
      <c r="BA39" s="85">
        <f t="shared" si="129"/>
        <v>0</v>
      </c>
      <c r="BB39" s="85">
        <f t="shared" si="129"/>
        <v>0</v>
      </c>
      <c r="BC39" s="85">
        <f t="shared" si="129"/>
        <v>0</v>
      </c>
      <c r="BD39" s="85">
        <f t="shared" si="129"/>
        <v>0</v>
      </c>
      <c r="BE39" s="85">
        <f t="shared" si="129"/>
        <v>0</v>
      </c>
      <c r="BF39" s="85">
        <f t="shared" si="129"/>
        <v>0</v>
      </c>
      <c r="BG39" s="85">
        <f t="shared" si="129"/>
        <v>0</v>
      </c>
      <c r="BH39" s="85">
        <f t="shared" si="129"/>
        <v>0</v>
      </c>
      <c r="BI39" s="85">
        <f t="shared" si="129"/>
        <v>0</v>
      </c>
      <c r="BJ39" s="85">
        <f t="shared" si="129"/>
        <v>0</v>
      </c>
      <c r="BK39" s="85">
        <f t="shared" si="129"/>
        <v>0</v>
      </c>
      <c r="BL39" s="85">
        <f t="shared" si="129"/>
        <v>0</v>
      </c>
      <c r="BM39" s="85">
        <f t="shared" si="129"/>
        <v>0</v>
      </c>
      <c r="BN39" s="85">
        <f t="shared" si="129"/>
        <v>0</v>
      </c>
      <c r="BO39" s="85">
        <f t="shared" ref="BO39:CA39" si="130">IF(BO20=0,0,IF(BO38/BO20&lt;$C$9,0,BO38/BO20))</f>
        <v>0</v>
      </c>
      <c r="BP39" s="85">
        <f t="shared" si="130"/>
        <v>0</v>
      </c>
      <c r="BQ39" s="85">
        <f t="shared" si="130"/>
        <v>0</v>
      </c>
      <c r="BR39" s="85">
        <f t="shared" si="130"/>
        <v>0</v>
      </c>
      <c r="BS39" s="85">
        <f t="shared" si="130"/>
        <v>0</v>
      </c>
      <c r="BT39" s="85">
        <f t="shared" si="130"/>
        <v>0</v>
      </c>
      <c r="BU39" s="85">
        <f t="shared" si="130"/>
        <v>0</v>
      </c>
      <c r="BV39" s="85">
        <f t="shared" si="130"/>
        <v>0</v>
      </c>
      <c r="BW39" s="85">
        <f t="shared" si="130"/>
        <v>0</v>
      </c>
      <c r="BX39" s="85">
        <f t="shared" si="130"/>
        <v>0</v>
      </c>
      <c r="BY39" s="85">
        <f t="shared" si="130"/>
        <v>0</v>
      </c>
      <c r="BZ39" s="85">
        <f t="shared" si="130"/>
        <v>0</v>
      </c>
      <c r="CA39" s="85">
        <f t="shared" si="130"/>
        <v>0</v>
      </c>
    </row>
    <row r="40" spans="1:79" ht="14.25" customHeight="1">
      <c r="A40" s="113"/>
      <c r="B40" s="124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  <c r="AG40" s="85"/>
      <c r="AH40" s="85"/>
      <c r="AI40" s="85"/>
      <c r="AJ40" s="85"/>
      <c r="AK40" s="85"/>
      <c r="AL40" s="85"/>
      <c r="AM40" s="85"/>
      <c r="AN40" s="85"/>
      <c r="AO40" s="85"/>
      <c r="AP40" s="85"/>
    </row>
    <row r="41" spans="1:79" ht="14.25" customHeight="1">
      <c r="A41" s="113" t="s">
        <v>186</v>
      </c>
      <c r="B41" s="124"/>
      <c r="C41" s="82">
        <f t="shared" ref="C41:AH41" si="131">IF(C20=0,0,C39*C20)</f>
        <v>0</v>
      </c>
      <c r="D41" s="82">
        <f t="shared" si="131"/>
        <v>0</v>
      </c>
      <c r="E41" s="82">
        <f t="shared" si="131"/>
        <v>0</v>
      </c>
      <c r="F41" s="82">
        <f t="shared" si="131"/>
        <v>0</v>
      </c>
      <c r="G41" s="82">
        <f t="shared" si="131"/>
        <v>0</v>
      </c>
      <c r="H41" s="82">
        <f t="shared" si="131"/>
        <v>0</v>
      </c>
      <c r="I41" s="82">
        <f t="shared" si="131"/>
        <v>0</v>
      </c>
      <c r="J41" s="82">
        <f t="shared" si="131"/>
        <v>0</v>
      </c>
      <c r="K41" s="82">
        <f t="shared" si="131"/>
        <v>0</v>
      </c>
      <c r="L41" s="82">
        <f t="shared" si="131"/>
        <v>0</v>
      </c>
      <c r="M41" s="82">
        <f t="shared" si="131"/>
        <v>0</v>
      </c>
      <c r="N41" s="82">
        <f t="shared" si="131"/>
        <v>0</v>
      </c>
      <c r="O41" s="82">
        <f t="shared" si="131"/>
        <v>0</v>
      </c>
      <c r="P41" s="82">
        <f t="shared" si="131"/>
        <v>0</v>
      </c>
      <c r="Q41" s="82">
        <f t="shared" si="131"/>
        <v>0</v>
      </c>
      <c r="R41" s="82">
        <f t="shared" si="131"/>
        <v>0</v>
      </c>
      <c r="S41" s="82">
        <f t="shared" si="131"/>
        <v>0</v>
      </c>
      <c r="T41" s="82">
        <f t="shared" si="131"/>
        <v>0</v>
      </c>
      <c r="U41" s="82">
        <f t="shared" si="131"/>
        <v>0</v>
      </c>
      <c r="V41" s="82">
        <f t="shared" si="131"/>
        <v>0</v>
      </c>
      <c r="W41" s="82">
        <f t="shared" si="131"/>
        <v>0</v>
      </c>
      <c r="X41" s="82">
        <f t="shared" si="131"/>
        <v>0</v>
      </c>
      <c r="Y41" s="82">
        <f t="shared" si="131"/>
        <v>0</v>
      </c>
      <c r="Z41" s="82">
        <f t="shared" si="131"/>
        <v>0</v>
      </c>
      <c r="AA41" s="82">
        <f t="shared" si="131"/>
        <v>0</v>
      </c>
      <c r="AB41" s="82">
        <f t="shared" si="131"/>
        <v>0</v>
      </c>
      <c r="AC41" s="82">
        <f t="shared" si="131"/>
        <v>0</v>
      </c>
      <c r="AD41" s="82">
        <f t="shared" si="131"/>
        <v>0</v>
      </c>
      <c r="AE41" s="82">
        <f t="shared" si="131"/>
        <v>0</v>
      </c>
      <c r="AF41" s="82">
        <f t="shared" si="131"/>
        <v>0</v>
      </c>
      <c r="AG41" s="82">
        <f t="shared" si="131"/>
        <v>0</v>
      </c>
      <c r="AH41" s="82">
        <f t="shared" si="131"/>
        <v>0</v>
      </c>
      <c r="AI41" s="82">
        <f t="shared" ref="AI41:BN41" si="132">IF(AI20=0,0,AI39*AI20)</f>
        <v>0</v>
      </c>
      <c r="AJ41" s="82">
        <f t="shared" si="132"/>
        <v>0</v>
      </c>
      <c r="AK41" s="82">
        <f t="shared" si="132"/>
        <v>0</v>
      </c>
      <c r="AL41" s="82">
        <f t="shared" si="132"/>
        <v>0</v>
      </c>
      <c r="AM41" s="82">
        <f t="shared" si="132"/>
        <v>0</v>
      </c>
      <c r="AN41" s="82">
        <f t="shared" si="132"/>
        <v>0</v>
      </c>
      <c r="AO41" s="82">
        <f t="shared" si="132"/>
        <v>0</v>
      </c>
      <c r="AP41" s="82">
        <f t="shared" si="132"/>
        <v>0</v>
      </c>
      <c r="AQ41" s="82">
        <f t="shared" si="132"/>
        <v>0</v>
      </c>
      <c r="AR41" s="82">
        <f t="shared" si="132"/>
        <v>0</v>
      </c>
      <c r="AS41" s="82">
        <f t="shared" si="132"/>
        <v>0</v>
      </c>
      <c r="AT41" s="82">
        <f t="shared" si="132"/>
        <v>0</v>
      </c>
      <c r="AU41" s="82">
        <f t="shared" si="132"/>
        <v>0</v>
      </c>
      <c r="AV41" s="82">
        <f t="shared" si="132"/>
        <v>0</v>
      </c>
      <c r="AW41" s="82">
        <f t="shared" si="132"/>
        <v>0</v>
      </c>
      <c r="AX41" s="82">
        <f t="shared" si="132"/>
        <v>0</v>
      </c>
      <c r="AY41" s="82">
        <f t="shared" si="132"/>
        <v>0</v>
      </c>
      <c r="AZ41" s="82">
        <f t="shared" si="132"/>
        <v>0</v>
      </c>
      <c r="BA41" s="82">
        <f t="shared" si="132"/>
        <v>0</v>
      </c>
      <c r="BB41" s="82">
        <f t="shared" si="132"/>
        <v>0</v>
      </c>
      <c r="BC41" s="82">
        <f t="shared" si="132"/>
        <v>0</v>
      </c>
      <c r="BD41" s="82">
        <f t="shared" si="132"/>
        <v>0</v>
      </c>
      <c r="BE41" s="82">
        <f t="shared" si="132"/>
        <v>0</v>
      </c>
      <c r="BF41" s="82">
        <f t="shared" si="132"/>
        <v>0</v>
      </c>
      <c r="BG41" s="82">
        <f t="shared" si="132"/>
        <v>0</v>
      </c>
      <c r="BH41" s="82">
        <f t="shared" si="132"/>
        <v>0</v>
      </c>
      <c r="BI41" s="82">
        <f t="shared" si="132"/>
        <v>0</v>
      </c>
      <c r="BJ41" s="82">
        <f t="shared" si="132"/>
        <v>0</v>
      </c>
      <c r="BK41" s="82">
        <f t="shared" si="132"/>
        <v>0</v>
      </c>
      <c r="BL41" s="82">
        <f t="shared" si="132"/>
        <v>0</v>
      </c>
      <c r="BM41" s="82">
        <f t="shared" si="132"/>
        <v>0</v>
      </c>
      <c r="BN41" s="82">
        <f t="shared" si="132"/>
        <v>0</v>
      </c>
      <c r="BO41" s="82">
        <f t="shared" ref="BO41:CA41" si="133">IF(BO20=0,0,BO39*BO20)</f>
        <v>0</v>
      </c>
      <c r="BP41" s="82">
        <f t="shared" si="133"/>
        <v>0</v>
      </c>
      <c r="BQ41" s="82">
        <f t="shared" si="133"/>
        <v>0</v>
      </c>
      <c r="BR41" s="82">
        <f t="shared" si="133"/>
        <v>0</v>
      </c>
      <c r="BS41" s="82">
        <f t="shared" si="133"/>
        <v>0</v>
      </c>
      <c r="BT41" s="82">
        <f t="shared" si="133"/>
        <v>0</v>
      </c>
      <c r="BU41" s="82">
        <f t="shared" si="133"/>
        <v>0</v>
      </c>
      <c r="BV41" s="82">
        <f t="shared" si="133"/>
        <v>0</v>
      </c>
      <c r="BW41" s="82">
        <f t="shared" si="133"/>
        <v>0</v>
      </c>
      <c r="BX41" s="82">
        <f t="shared" si="133"/>
        <v>0</v>
      </c>
      <c r="BY41" s="82">
        <f t="shared" si="133"/>
        <v>0</v>
      </c>
      <c r="BZ41" s="82">
        <f t="shared" si="133"/>
        <v>0</v>
      </c>
      <c r="CA41" s="82">
        <f t="shared" si="133"/>
        <v>0</v>
      </c>
    </row>
    <row r="42" spans="1:79" ht="14.25" customHeight="1">
      <c r="A42" s="113" t="s">
        <v>187</v>
      </c>
      <c r="B42" s="124"/>
      <c r="C42" s="82">
        <f>C25</f>
        <v>441.09020272609297</v>
      </c>
      <c r="D42" s="82">
        <f t="shared" ref="D42:AI42" si="134">C42+D25</f>
        <v>882.18040545218594</v>
      </c>
      <c r="E42" s="82">
        <f t="shared" si="134"/>
        <v>1323.270608178279</v>
      </c>
      <c r="F42" s="82">
        <f t="shared" si="134"/>
        <v>1764.3608109043719</v>
      </c>
      <c r="G42" s="82">
        <f t="shared" si="134"/>
        <v>2205.4510136304648</v>
      </c>
      <c r="H42" s="82">
        <f t="shared" si="134"/>
        <v>2646.5412163565579</v>
      </c>
      <c r="I42" s="82">
        <f t="shared" si="134"/>
        <v>3087.6314190826511</v>
      </c>
      <c r="J42" s="82">
        <f t="shared" si="134"/>
        <v>3528.7216218087442</v>
      </c>
      <c r="K42" s="82">
        <f t="shared" si="134"/>
        <v>3969.8118245348373</v>
      </c>
      <c r="L42" s="82">
        <f t="shared" si="134"/>
        <v>4410.9020272609305</v>
      </c>
      <c r="M42" s="82">
        <f t="shared" si="134"/>
        <v>4851.9922299870232</v>
      </c>
      <c r="N42" s="82">
        <f t="shared" si="134"/>
        <v>5293.0824327131158</v>
      </c>
      <c r="O42" s="82">
        <f t="shared" si="134"/>
        <v>5734.1726354392085</v>
      </c>
      <c r="P42" s="82">
        <f t="shared" si="134"/>
        <v>6175.2628381653012</v>
      </c>
      <c r="Q42" s="82">
        <f t="shared" si="134"/>
        <v>6616.3530408913939</v>
      </c>
      <c r="R42" s="82">
        <f t="shared" si="134"/>
        <v>7057.4432436174866</v>
      </c>
      <c r="S42" s="82">
        <f t="shared" si="134"/>
        <v>7498.5334463435793</v>
      </c>
      <c r="T42" s="82">
        <f t="shared" si="134"/>
        <v>7939.623649069672</v>
      </c>
      <c r="U42" s="82">
        <f t="shared" si="134"/>
        <v>8380.7138517957646</v>
      </c>
      <c r="V42" s="82">
        <f t="shared" si="134"/>
        <v>8821.8040545218573</v>
      </c>
      <c r="W42" s="82">
        <f t="shared" si="134"/>
        <v>9262.89425724795</v>
      </c>
      <c r="X42" s="82">
        <f t="shared" si="134"/>
        <v>9703.9844599740427</v>
      </c>
      <c r="Y42" s="82">
        <f t="shared" si="134"/>
        <v>10145.074662700135</v>
      </c>
      <c r="Z42" s="82">
        <f t="shared" si="134"/>
        <v>10586.164865426228</v>
      </c>
      <c r="AA42" s="82">
        <f t="shared" si="134"/>
        <v>11027.255068152321</v>
      </c>
      <c r="AB42" s="82">
        <f t="shared" si="134"/>
        <v>11468.345270878413</v>
      </c>
      <c r="AC42" s="82">
        <f t="shared" si="134"/>
        <v>11909.435473604506</v>
      </c>
      <c r="AD42" s="82">
        <f t="shared" si="134"/>
        <v>12350.525676330599</v>
      </c>
      <c r="AE42" s="82">
        <f t="shared" si="134"/>
        <v>12791.615879056691</v>
      </c>
      <c r="AF42" s="82">
        <f t="shared" si="134"/>
        <v>13232.706081782784</v>
      </c>
      <c r="AG42" s="82">
        <f t="shared" si="134"/>
        <v>13673.796284508877</v>
      </c>
      <c r="AH42" s="82">
        <f t="shared" si="134"/>
        <v>17819.796284508877</v>
      </c>
      <c r="AI42" s="82">
        <f t="shared" si="134"/>
        <v>22415.796284508877</v>
      </c>
      <c r="AJ42" s="82">
        <f t="shared" ref="AJ42:BO42" si="135">AI42+AJ25</f>
        <v>27515.796284508877</v>
      </c>
      <c r="AK42" s="82">
        <f t="shared" si="135"/>
        <v>33203.796284508877</v>
      </c>
      <c r="AL42" s="82">
        <f t="shared" si="135"/>
        <v>39581.796284508877</v>
      </c>
      <c r="AM42" s="82">
        <f t="shared" si="135"/>
        <v>46799.796284508877</v>
      </c>
      <c r="AN42" s="82">
        <f t="shared" si="135"/>
        <v>55019.796284508877</v>
      </c>
      <c r="AO42" s="82">
        <f t="shared" si="135"/>
        <v>64421.796284508877</v>
      </c>
      <c r="AP42" s="82">
        <f t="shared" si="135"/>
        <v>75185.796284508877</v>
      </c>
      <c r="AQ42" s="82">
        <f t="shared" si="135"/>
        <v>87491.796284508877</v>
      </c>
      <c r="AR42" s="82">
        <f t="shared" si="135"/>
        <v>101513.79628450888</v>
      </c>
      <c r="AS42" s="82">
        <f t="shared" si="135"/>
        <v>117449.79628450888</v>
      </c>
      <c r="AT42" s="82">
        <f t="shared" si="135"/>
        <v>135533.79628450889</v>
      </c>
      <c r="AU42" s="82">
        <f t="shared" si="135"/>
        <v>156095.79628450889</v>
      </c>
      <c r="AV42" s="82">
        <f t="shared" si="135"/>
        <v>179537.79628450889</v>
      </c>
      <c r="AW42" s="82">
        <f t="shared" si="135"/>
        <v>206279.79628450889</v>
      </c>
      <c r="AX42" s="82">
        <f t="shared" si="135"/>
        <v>236753.79628450889</v>
      </c>
      <c r="AY42" s="82">
        <f t="shared" si="135"/>
        <v>271589.79628450889</v>
      </c>
      <c r="AZ42" s="82">
        <f t="shared" si="135"/>
        <v>311513.79628450889</v>
      </c>
      <c r="BA42" s="82">
        <f t="shared" si="135"/>
        <v>357383.79628450889</v>
      </c>
      <c r="BB42" s="82">
        <f t="shared" si="135"/>
        <v>410177.79628450889</v>
      </c>
      <c r="BC42" s="82">
        <f t="shared" si="135"/>
        <v>470975.79628450889</v>
      </c>
      <c r="BD42" s="82">
        <f t="shared" si="135"/>
        <v>540899.79628450889</v>
      </c>
      <c r="BE42" s="82">
        <f t="shared" si="135"/>
        <v>620801.79628450889</v>
      </c>
      <c r="BF42" s="82">
        <f t="shared" si="135"/>
        <v>711425.79628450889</v>
      </c>
      <c r="BG42" s="82">
        <f t="shared" si="135"/>
        <v>813419.79628450889</v>
      </c>
      <c r="BH42" s="82">
        <f t="shared" si="135"/>
        <v>926921.79628450889</v>
      </c>
      <c r="BI42" s="82">
        <f t="shared" si="135"/>
        <v>1051961.7962845089</v>
      </c>
      <c r="BJ42" s="82">
        <f t="shared" si="135"/>
        <v>1187999.7962845089</v>
      </c>
      <c r="BK42" s="82">
        <f t="shared" si="135"/>
        <v>1334039.7962845089</v>
      </c>
      <c r="BL42" s="82">
        <f t="shared" si="135"/>
        <v>1334039.7962845089</v>
      </c>
      <c r="BM42" s="82">
        <f t="shared" si="135"/>
        <v>1334039.7962845089</v>
      </c>
      <c r="BN42" s="82">
        <f t="shared" si="135"/>
        <v>1334039.7962845089</v>
      </c>
      <c r="BO42" s="82">
        <f t="shared" si="135"/>
        <v>1334039.7962845089</v>
      </c>
      <c r="BP42" s="82">
        <f t="shared" ref="BP42:CA42" si="136">BO42+BP25</f>
        <v>1334039.7962845089</v>
      </c>
      <c r="BQ42" s="82">
        <f t="shared" si="136"/>
        <v>1334039.7962845089</v>
      </c>
      <c r="BR42" s="82">
        <f t="shared" si="136"/>
        <v>1334039.7962845089</v>
      </c>
      <c r="BS42" s="82">
        <f t="shared" si="136"/>
        <v>1334039.7962845089</v>
      </c>
      <c r="BT42" s="82">
        <f t="shared" si="136"/>
        <v>1334039.7962845089</v>
      </c>
      <c r="BU42" s="82">
        <f t="shared" si="136"/>
        <v>1334039.7962845089</v>
      </c>
      <c r="BV42" s="82">
        <f t="shared" si="136"/>
        <v>1334039.7962845089</v>
      </c>
      <c r="BW42" s="82">
        <f t="shared" si="136"/>
        <v>1334039.7962845089</v>
      </c>
      <c r="BX42" s="82">
        <f t="shared" si="136"/>
        <v>1334039.7962845089</v>
      </c>
      <c r="BY42" s="82">
        <f t="shared" si="136"/>
        <v>1334039.7962845089</v>
      </c>
      <c r="BZ42" s="82">
        <f t="shared" si="136"/>
        <v>1334039.7962845089</v>
      </c>
      <c r="CA42" s="82">
        <f t="shared" si="136"/>
        <v>1334039.7962845089</v>
      </c>
    </row>
    <row r="43" spans="1:79" ht="14.25" customHeight="1">
      <c r="A43" s="113" t="s">
        <v>188</v>
      </c>
      <c r="B43" s="124"/>
      <c r="C43" s="85">
        <f t="shared" ref="C43:AH43" si="137">C41/C42</f>
        <v>0</v>
      </c>
      <c r="D43" s="85">
        <f t="shared" si="137"/>
        <v>0</v>
      </c>
      <c r="E43" s="85">
        <f t="shared" si="137"/>
        <v>0</v>
      </c>
      <c r="F43" s="85">
        <f t="shared" si="137"/>
        <v>0</v>
      </c>
      <c r="G43" s="85">
        <f t="shared" si="137"/>
        <v>0</v>
      </c>
      <c r="H43" s="85">
        <f t="shared" si="137"/>
        <v>0</v>
      </c>
      <c r="I43" s="85">
        <f t="shared" si="137"/>
        <v>0</v>
      </c>
      <c r="J43" s="85">
        <f t="shared" si="137"/>
        <v>0</v>
      </c>
      <c r="K43" s="85">
        <f t="shared" si="137"/>
        <v>0</v>
      </c>
      <c r="L43" s="85">
        <f t="shared" si="137"/>
        <v>0</v>
      </c>
      <c r="M43" s="85">
        <f t="shared" si="137"/>
        <v>0</v>
      </c>
      <c r="N43" s="85">
        <f t="shared" si="137"/>
        <v>0</v>
      </c>
      <c r="O43" s="85">
        <f t="shared" si="137"/>
        <v>0</v>
      </c>
      <c r="P43" s="85">
        <f t="shared" si="137"/>
        <v>0</v>
      </c>
      <c r="Q43" s="85">
        <f t="shared" si="137"/>
        <v>0</v>
      </c>
      <c r="R43" s="85">
        <f t="shared" si="137"/>
        <v>0</v>
      </c>
      <c r="S43" s="85">
        <f t="shared" si="137"/>
        <v>0</v>
      </c>
      <c r="T43" s="85">
        <f t="shared" si="137"/>
        <v>0</v>
      </c>
      <c r="U43" s="85">
        <f t="shared" si="137"/>
        <v>0</v>
      </c>
      <c r="V43" s="85">
        <f t="shared" si="137"/>
        <v>0</v>
      </c>
      <c r="W43" s="85">
        <f t="shared" si="137"/>
        <v>0</v>
      </c>
      <c r="X43" s="85">
        <f t="shared" si="137"/>
        <v>0</v>
      </c>
      <c r="Y43" s="85">
        <f t="shared" si="137"/>
        <v>0</v>
      </c>
      <c r="Z43" s="85">
        <f t="shared" si="137"/>
        <v>0</v>
      </c>
      <c r="AA43" s="85">
        <f t="shared" si="137"/>
        <v>0</v>
      </c>
      <c r="AB43" s="85">
        <f t="shared" si="137"/>
        <v>0</v>
      </c>
      <c r="AC43" s="85">
        <f t="shared" si="137"/>
        <v>0</v>
      </c>
      <c r="AD43" s="85">
        <f t="shared" si="137"/>
        <v>0</v>
      </c>
      <c r="AE43" s="85">
        <f t="shared" si="137"/>
        <v>0</v>
      </c>
      <c r="AF43" s="85">
        <f t="shared" si="137"/>
        <v>0</v>
      </c>
      <c r="AG43" s="85">
        <f t="shared" si="137"/>
        <v>0</v>
      </c>
      <c r="AH43" s="85">
        <f t="shared" si="137"/>
        <v>0</v>
      </c>
      <c r="AI43" s="85">
        <f t="shared" ref="AI43:BN43" si="138">AI41/AI42</f>
        <v>0</v>
      </c>
      <c r="AJ43" s="85">
        <f t="shared" si="138"/>
        <v>0</v>
      </c>
      <c r="AK43" s="85">
        <f t="shared" si="138"/>
        <v>0</v>
      </c>
      <c r="AL43" s="85">
        <f t="shared" si="138"/>
        <v>0</v>
      </c>
      <c r="AM43" s="85">
        <f t="shared" si="138"/>
        <v>0</v>
      </c>
      <c r="AN43" s="85">
        <f t="shared" si="138"/>
        <v>0</v>
      </c>
      <c r="AO43" s="85">
        <f t="shared" si="138"/>
        <v>0</v>
      </c>
      <c r="AP43" s="85">
        <f t="shared" si="138"/>
        <v>0</v>
      </c>
      <c r="AQ43" s="85">
        <f t="shared" si="138"/>
        <v>0</v>
      </c>
      <c r="AR43" s="85">
        <f t="shared" si="138"/>
        <v>0</v>
      </c>
      <c r="AS43" s="85">
        <f t="shared" si="138"/>
        <v>0</v>
      </c>
      <c r="AT43" s="85">
        <f t="shared" si="138"/>
        <v>0</v>
      </c>
      <c r="AU43" s="85">
        <f t="shared" si="138"/>
        <v>0</v>
      </c>
      <c r="AV43" s="85">
        <f t="shared" si="138"/>
        <v>0</v>
      </c>
      <c r="AW43" s="85">
        <f t="shared" si="138"/>
        <v>0</v>
      </c>
      <c r="AX43" s="85">
        <f t="shared" si="138"/>
        <v>0</v>
      </c>
      <c r="AY43" s="85">
        <f t="shared" si="138"/>
        <v>0</v>
      </c>
      <c r="AZ43" s="85">
        <f t="shared" si="138"/>
        <v>0</v>
      </c>
      <c r="BA43" s="85">
        <f t="shared" si="138"/>
        <v>0</v>
      </c>
      <c r="BB43" s="85">
        <f t="shared" si="138"/>
        <v>0</v>
      </c>
      <c r="BC43" s="85">
        <f t="shared" si="138"/>
        <v>0</v>
      </c>
      <c r="BD43" s="85">
        <f t="shared" si="138"/>
        <v>0</v>
      </c>
      <c r="BE43" s="85">
        <f t="shared" si="138"/>
        <v>0</v>
      </c>
      <c r="BF43" s="85">
        <f t="shared" si="138"/>
        <v>0</v>
      </c>
      <c r="BG43" s="85">
        <f t="shared" si="138"/>
        <v>0</v>
      </c>
      <c r="BH43" s="85">
        <f t="shared" si="138"/>
        <v>0</v>
      </c>
      <c r="BI43" s="85">
        <f t="shared" si="138"/>
        <v>0</v>
      </c>
      <c r="BJ43" s="85">
        <f t="shared" si="138"/>
        <v>0</v>
      </c>
      <c r="BK43" s="85">
        <f t="shared" si="138"/>
        <v>0</v>
      </c>
      <c r="BL43" s="85">
        <f t="shared" si="138"/>
        <v>0</v>
      </c>
      <c r="BM43" s="85">
        <f t="shared" si="138"/>
        <v>0</v>
      </c>
      <c r="BN43" s="85">
        <f t="shared" si="138"/>
        <v>0</v>
      </c>
      <c r="BO43" s="85">
        <f t="shared" ref="BO43" si="139">BO41/BO42</f>
        <v>0</v>
      </c>
      <c r="BP43" s="85">
        <f t="shared" ref="BP43:CA43" si="140">BP41/BP42</f>
        <v>0</v>
      </c>
      <c r="BQ43" s="85">
        <f t="shared" si="140"/>
        <v>0</v>
      </c>
      <c r="BR43" s="85">
        <f t="shared" si="140"/>
        <v>0</v>
      </c>
      <c r="BS43" s="85">
        <f t="shared" si="140"/>
        <v>0</v>
      </c>
      <c r="BT43" s="85">
        <f t="shared" si="140"/>
        <v>0</v>
      </c>
      <c r="BU43" s="85">
        <f t="shared" si="140"/>
        <v>0</v>
      </c>
      <c r="BV43" s="85">
        <f t="shared" si="140"/>
        <v>0</v>
      </c>
      <c r="BW43" s="85">
        <f t="shared" si="140"/>
        <v>0</v>
      </c>
      <c r="BX43" s="85">
        <f t="shared" si="140"/>
        <v>0</v>
      </c>
      <c r="BY43" s="85">
        <f t="shared" si="140"/>
        <v>0</v>
      </c>
      <c r="BZ43" s="85">
        <f t="shared" si="140"/>
        <v>0</v>
      </c>
      <c r="CA43" s="85">
        <f t="shared" si="140"/>
        <v>0</v>
      </c>
    </row>
    <row r="44" spans="1:79" ht="14.25" customHeight="1">
      <c r="A44" s="243"/>
      <c r="B44" s="243"/>
      <c r="C44" s="243"/>
      <c r="D44" s="243"/>
      <c r="E44" s="243"/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/>
      <c r="Q44" s="243"/>
      <c r="R44" s="243"/>
      <c r="S44" s="243"/>
      <c r="T44" s="243"/>
      <c r="U44" s="243"/>
      <c r="V44" s="243"/>
      <c r="W44" s="243"/>
      <c r="X44" s="243"/>
      <c r="Y44" s="243"/>
      <c r="Z44" s="243"/>
      <c r="AA44" s="243"/>
      <c r="AB44" s="243"/>
      <c r="AC44" s="243"/>
      <c r="AD44" s="243"/>
      <c r="AE44" s="243"/>
      <c r="AF44" s="243"/>
      <c r="AG44" s="243"/>
      <c r="AH44" s="243"/>
      <c r="AI44" s="243"/>
      <c r="AJ44" s="243"/>
      <c r="AK44" s="243"/>
      <c r="AL44" s="243"/>
      <c r="AM44" s="243"/>
      <c r="AN44" s="243"/>
      <c r="AO44" s="243"/>
      <c r="AP44" s="243"/>
      <c r="AQ44" s="243"/>
      <c r="AR44" s="243"/>
      <c r="AS44" s="243"/>
      <c r="AT44" s="243"/>
      <c r="AU44" s="243"/>
      <c r="AV44" s="243"/>
      <c r="AW44" s="243"/>
      <c r="AX44" s="243"/>
      <c r="AY44" s="243"/>
      <c r="AZ44" s="243"/>
      <c r="BA44" s="243"/>
      <c r="BB44" s="243"/>
      <c r="BC44" s="243"/>
      <c r="BD44" s="243"/>
      <c r="BE44" s="243"/>
      <c r="BF44" s="243"/>
      <c r="BG44" s="243"/>
      <c r="BH44" s="243"/>
      <c r="BI44" s="243"/>
      <c r="BJ44" s="243"/>
      <c r="BK44" s="243"/>
      <c r="BL44" s="243"/>
      <c r="BM44" s="243"/>
      <c r="BN44" s="243"/>
      <c r="BO44" s="243"/>
      <c r="BP44" s="243"/>
      <c r="BQ44" s="243"/>
      <c r="BR44" s="243"/>
      <c r="BS44" s="243"/>
      <c r="BT44" s="243"/>
      <c r="BU44" s="243"/>
      <c r="BV44" s="243"/>
      <c r="BW44" s="243"/>
      <c r="BX44" s="243"/>
      <c r="BY44" s="243"/>
      <c r="BZ44" s="243"/>
      <c r="CA44" s="243"/>
    </row>
    <row r="45" spans="1:79" ht="14.25" customHeight="1">
      <c r="A45" s="296" t="s">
        <v>333</v>
      </c>
      <c r="B45" s="283"/>
      <c r="C45" s="283"/>
      <c r="D45" s="283"/>
      <c r="E45" s="283"/>
      <c r="F45" s="283"/>
      <c r="G45" s="283"/>
      <c r="H45" s="283"/>
      <c r="I45" s="283"/>
    </row>
    <row r="46" spans="1:79" ht="14.25" customHeight="1">
      <c r="A46" s="21" t="s">
        <v>42</v>
      </c>
      <c r="C46" s="143">
        <f>C3</f>
        <v>0.04</v>
      </c>
      <c r="D46" s="141" t="s">
        <v>178</v>
      </c>
      <c r="E46" s="141"/>
      <c r="F46" s="141"/>
      <c r="G46" s="141"/>
    </row>
    <row r="47" spans="1:79" ht="14.25" customHeight="1" thickBot="1">
      <c r="A47" s="126"/>
      <c r="C47" s="154" t="s">
        <v>199</v>
      </c>
    </row>
    <row r="48" spans="1:79" ht="14.25" customHeight="1">
      <c r="A48" t="s">
        <v>180</v>
      </c>
      <c r="C48" s="98">
        <f>C5</f>
        <v>105000</v>
      </c>
      <c r="E48" s="132" t="s">
        <v>204</v>
      </c>
      <c r="F48" s="132"/>
      <c r="G48" s="132"/>
      <c r="H48" s="132"/>
      <c r="I48" s="133"/>
      <c r="J48" s="132"/>
    </row>
    <row r="49" spans="1:79" ht="14.25" customHeight="1">
      <c r="A49" s="21"/>
      <c r="C49" s="123"/>
      <c r="E49" s="132" t="s">
        <v>207</v>
      </c>
      <c r="F49" s="132"/>
      <c r="G49" s="134"/>
      <c r="H49" s="132"/>
      <c r="I49" s="132"/>
      <c r="J49" s="132"/>
    </row>
    <row r="50" spans="1:79" ht="14.25" customHeight="1">
      <c r="A50" s="113" t="s">
        <v>194</v>
      </c>
      <c r="C50" s="163">
        <f>C7</f>
        <v>3</v>
      </c>
      <c r="E50" s="159"/>
      <c r="F50" s="132" t="s">
        <v>184</v>
      </c>
      <c r="G50" s="159"/>
      <c r="H50" s="159"/>
      <c r="I50" s="159"/>
      <c r="J50" s="159"/>
      <c r="L50" s="138" t="s">
        <v>177</v>
      </c>
      <c r="M50" s="137"/>
    </row>
    <row r="51" spans="1:79" ht="14.25" customHeight="1">
      <c r="E51" s="132" t="s">
        <v>208</v>
      </c>
      <c r="F51" s="132"/>
      <c r="G51" s="132"/>
      <c r="H51" s="132"/>
      <c r="I51" s="132"/>
      <c r="J51" s="132"/>
      <c r="L51" s="137" t="s">
        <v>166</v>
      </c>
      <c r="M51" s="137">
        <f>M8</f>
        <v>35</v>
      </c>
      <c r="P51" s="106"/>
    </row>
    <row r="52" spans="1:79" ht="14.25" customHeight="1">
      <c r="A52" s="128" t="s">
        <v>176</v>
      </c>
      <c r="B52" s="129"/>
      <c r="C52" s="168">
        <f>C9</f>
        <v>2.5000000000000001E-2</v>
      </c>
      <c r="L52" s="137" t="s">
        <v>201</v>
      </c>
      <c r="M52" s="137">
        <f>M9</f>
        <v>31</v>
      </c>
    </row>
    <row r="53" spans="1:79" ht="14.25" customHeight="1">
      <c r="A53" s="294" t="s">
        <v>203</v>
      </c>
      <c r="B53" s="295"/>
      <c r="C53" s="295"/>
      <c r="D53" s="158"/>
      <c r="E53" s="139" t="s">
        <v>206</v>
      </c>
      <c r="F53" s="140"/>
      <c r="G53" s="140"/>
      <c r="H53" s="140"/>
      <c r="I53" s="140"/>
      <c r="J53" s="140"/>
      <c r="L53" s="137" t="s">
        <v>202</v>
      </c>
      <c r="M53" s="137">
        <f>M51+M52</f>
        <v>66</v>
      </c>
    </row>
    <row r="54" spans="1:79" ht="14.25" customHeight="1">
      <c r="A54" s="295"/>
      <c r="B54" s="295"/>
      <c r="C54" s="295"/>
      <c r="D54" s="158"/>
    </row>
    <row r="55" spans="1:79" ht="14.25" customHeight="1">
      <c r="A55" s="295"/>
      <c r="B55" s="295"/>
      <c r="C55" s="295"/>
      <c r="E55" s="135" t="s">
        <v>205</v>
      </c>
      <c r="F55" s="136"/>
      <c r="G55" s="136"/>
      <c r="H55" s="136"/>
      <c r="I55" s="136"/>
      <c r="J55" s="136"/>
    </row>
    <row r="56" spans="1:79" ht="14.25" customHeight="1">
      <c r="E56" s="152" t="s">
        <v>209</v>
      </c>
      <c r="F56" s="153"/>
      <c r="G56" s="153"/>
      <c r="H56" s="153"/>
      <c r="I56" s="153"/>
      <c r="J56" s="153"/>
    </row>
    <row r="57" spans="1:79" ht="14.25" customHeight="1">
      <c r="A57" s="160" t="s">
        <v>210</v>
      </c>
      <c r="C57" s="161">
        <f>B70+1%*C48+1.25*MIN(4%*C48,B70/B75)</f>
        <v>90683.500118964104</v>
      </c>
    </row>
    <row r="58" spans="1:79" ht="14.25" customHeight="1">
      <c r="A58" s="233" t="s">
        <v>325</v>
      </c>
      <c r="E58" s="151" t="s">
        <v>191</v>
      </c>
      <c r="F58" s="151"/>
      <c r="G58" s="151"/>
      <c r="H58" s="151"/>
      <c r="I58" s="151"/>
      <c r="J58" s="151"/>
      <c r="K58" s="129"/>
      <c r="L58" s="130"/>
      <c r="M58" s="129"/>
    </row>
    <row r="59" spans="1:79" ht="14.25" customHeight="1"/>
    <row r="60" spans="1:79" ht="14.25" customHeight="1">
      <c r="A60" s="21" t="s">
        <v>43</v>
      </c>
      <c r="B60" s="21">
        <v>0</v>
      </c>
      <c r="C60" s="2">
        <v>1</v>
      </c>
      <c r="D60" s="2">
        <f t="shared" ref="D60:D61" si="141">C60+1</f>
        <v>2</v>
      </c>
      <c r="E60" s="2">
        <f t="shared" ref="E60:E61" si="142">D60+1</f>
        <v>3</v>
      </c>
      <c r="F60" s="2">
        <f t="shared" ref="F60:F61" si="143">E60+1</f>
        <v>4</v>
      </c>
      <c r="G60" s="2">
        <f t="shared" ref="G60:G61" si="144">F60+1</f>
        <v>5</v>
      </c>
      <c r="H60" s="2">
        <f t="shared" ref="H60:H61" si="145">G60+1</f>
        <v>6</v>
      </c>
      <c r="I60" s="2">
        <f t="shared" ref="I60:I61" si="146">H60+1</f>
        <v>7</v>
      </c>
      <c r="J60" s="2">
        <f t="shared" ref="J60:J61" si="147">I60+1</f>
        <v>8</v>
      </c>
      <c r="K60" s="2">
        <f t="shared" ref="K60:K61" si="148">J60+1</f>
        <v>9</v>
      </c>
      <c r="L60" s="2">
        <f t="shared" ref="L60:L61" si="149">K60+1</f>
        <v>10</v>
      </c>
      <c r="M60" s="2">
        <f t="shared" ref="M60:M61" si="150">L60+1</f>
        <v>11</v>
      </c>
      <c r="N60" s="2">
        <f t="shared" ref="N60:N61" si="151">M60+1</f>
        <v>12</v>
      </c>
      <c r="O60" s="2">
        <f t="shared" ref="O60:O61" si="152">N60+1</f>
        <v>13</v>
      </c>
      <c r="P60" s="2">
        <f t="shared" ref="P60:P61" si="153">O60+1</f>
        <v>14</v>
      </c>
      <c r="Q60" s="2">
        <f t="shared" ref="Q60:Q61" si="154">P60+1</f>
        <v>15</v>
      </c>
      <c r="R60" s="2">
        <f t="shared" ref="R60:R61" si="155">Q60+1</f>
        <v>16</v>
      </c>
      <c r="S60" s="2">
        <f t="shared" ref="S60:S61" si="156">R60+1</f>
        <v>17</v>
      </c>
      <c r="T60" s="2">
        <f t="shared" ref="T60:T61" si="157">S60+1</f>
        <v>18</v>
      </c>
      <c r="U60" s="2">
        <f t="shared" ref="U60:U61" si="158">T60+1</f>
        <v>19</v>
      </c>
      <c r="V60" s="2">
        <f t="shared" ref="V60:V61" si="159">U60+1</f>
        <v>20</v>
      </c>
      <c r="W60" s="2">
        <f t="shared" ref="W60:W61" si="160">V60+1</f>
        <v>21</v>
      </c>
      <c r="X60" s="2">
        <f t="shared" ref="X60:X61" si="161">W60+1</f>
        <v>22</v>
      </c>
      <c r="Y60" s="2">
        <f t="shared" ref="Y60:Y61" si="162">X60+1</f>
        <v>23</v>
      </c>
      <c r="Z60" s="2">
        <f t="shared" ref="Z60:Z61" si="163">Y60+1</f>
        <v>24</v>
      </c>
      <c r="AA60" s="2">
        <f t="shared" ref="AA60:AA61" si="164">Z60+1</f>
        <v>25</v>
      </c>
      <c r="AB60" s="2">
        <f t="shared" ref="AB60:AB61" si="165">AA60+1</f>
        <v>26</v>
      </c>
      <c r="AC60" s="2">
        <f t="shared" ref="AC60:AC61" si="166">AB60+1</f>
        <v>27</v>
      </c>
      <c r="AD60" s="2">
        <f t="shared" ref="AD60:AD61" si="167">AC60+1</f>
        <v>28</v>
      </c>
      <c r="AE60" s="2">
        <f t="shared" ref="AE60:AE61" si="168">AD60+1</f>
        <v>29</v>
      </c>
      <c r="AF60" s="2">
        <f t="shared" ref="AF60:AF61" si="169">AE60+1</f>
        <v>30</v>
      </c>
      <c r="AG60" s="2">
        <f t="shared" ref="AG60:AG61" si="170">AF60+1</f>
        <v>31</v>
      </c>
      <c r="AH60" s="2">
        <f t="shared" ref="AH60:AH61" si="171">AG60+1</f>
        <v>32</v>
      </c>
      <c r="AI60" s="2">
        <f t="shared" ref="AI60:AI61" si="172">AH60+1</f>
        <v>33</v>
      </c>
      <c r="AJ60" s="2">
        <f t="shared" ref="AJ60:AJ61" si="173">AI60+1</f>
        <v>34</v>
      </c>
      <c r="AK60" s="2">
        <f t="shared" ref="AK60:AK61" si="174">AJ60+1</f>
        <v>35</v>
      </c>
      <c r="AL60" s="2">
        <f t="shared" ref="AL60:AL61" si="175">AK60+1</f>
        <v>36</v>
      </c>
      <c r="AM60" s="2">
        <f t="shared" ref="AM60:AM61" si="176">AL60+1</f>
        <v>37</v>
      </c>
      <c r="AN60" s="2">
        <f t="shared" ref="AN60:AN61" si="177">AM60+1</f>
        <v>38</v>
      </c>
      <c r="AO60" s="2">
        <f t="shared" ref="AO60:AO61" si="178">AN60+1</f>
        <v>39</v>
      </c>
      <c r="AP60" s="2">
        <f t="shared" ref="AP60:AP61" si="179">AO60+1</f>
        <v>40</v>
      </c>
      <c r="AQ60" s="2">
        <f t="shared" ref="AQ60:AQ61" si="180">AP60+1</f>
        <v>41</v>
      </c>
      <c r="AR60" s="2">
        <f t="shared" ref="AR60:AR61" si="181">AQ60+1</f>
        <v>42</v>
      </c>
      <c r="AS60" s="2">
        <f t="shared" ref="AS60:AS61" si="182">AR60+1</f>
        <v>43</v>
      </c>
      <c r="AT60" s="2">
        <f t="shared" ref="AT60:AT61" si="183">AS60+1</f>
        <v>44</v>
      </c>
      <c r="AU60" s="2">
        <f t="shared" ref="AU60:AU61" si="184">AT60+1</f>
        <v>45</v>
      </c>
      <c r="AV60" s="2">
        <f t="shared" ref="AV60:AV61" si="185">AU60+1</f>
        <v>46</v>
      </c>
      <c r="AW60" s="2">
        <f t="shared" ref="AW60:AW61" si="186">AV60+1</f>
        <v>47</v>
      </c>
      <c r="AX60" s="2">
        <f t="shared" ref="AX60:AX61" si="187">AW60+1</f>
        <v>48</v>
      </c>
      <c r="AY60" s="2">
        <f t="shared" ref="AY60:AY61" si="188">AX60+1</f>
        <v>49</v>
      </c>
      <c r="AZ60" s="2">
        <f t="shared" ref="AZ60:AZ61" si="189">AY60+1</f>
        <v>50</v>
      </c>
      <c r="BA60" s="2">
        <f t="shared" ref="BA60:BA61" si="190">AZ60+1</f>
        <v>51</v>
      </c>
      <c r="BB60" s="2">
        <f t="shared" ref="BB60:BB61" si="191">BA60+1</f>
        <v>52</v>
      </c>
      <c r="BC60" s="2">
        <f t="shared" ref="BC60:BC61" si="192">BB60+1</f>
        <v>53</v>
      </c>
      <c r="BD60" s="2">
        <f t="shared" ref="BD60:BD61" si="193">BC60+1</f>
        <v>54</v>
      </c>
      <c r="BE60" s="2">
        <f t="shared" ref="BE60:BE61" si="194">BD60+1</f>
        <v>55</v>
      </c>
      <c r="BF60" s="2">
        <f t="shared" ref="BF60:BF61" si="195">BE60+1</f>
        <v>56</v>
      </c>
      <c r="BG60" s="2">
        <f t="shared" ref="BG60:BG61" si="196">BF60+1</f>
        <v>57</v>
      </c>
      <c r="BH60" s="2">
        <f t="shared" ref="BH60:BH61" si="197">BG60+1</f>
        <v>58</v>
      </c>
      <c r="BI60" s="2">
        <f t="shared" ref="BI60:BI61" si="198">BH60+1</f>
        <v>59</v>
      </c>
      <c r="BJ60" s="2">
        <f t="shared" ref="BJ60:BJ61" si="199">BI60+1</f>
        <v>60</v>
      </c>
      <c r="BK60" s="2">
        <f t="shared" ref="BK60:BK61" si="200">BJ60+1</f>
        <v>61</v>
      </c>
      <c r="BL60" s="2">
        <f t="shared" ref="BL60:BL61" si="201">BK60+1</f>
        <v>62</v>
      </c>
      <c r="BM60" s="2">
        <f t="shared" ref="BM60:BM61" si="202">BL60+1</f>
        <v>63</v>
      </c>
      <c r="BN60" s="2">
        <f t="shared" ref="BN60:BN61" si="203">BM60+1</f>
        <v>64</v>
      </c>
      <c r="BO60" s="2">
        <f t="shared" ref="BO60:BO61" si="204">BN60+1</f>
        <v>65</v>
      </c>
      <c r="BP60" s="2">
        <f t="shared" ref="BP60:BP61" si="205">BO60+1</f>
        <v>66</v>
      </c>
      <c r="BQ60" s="2">
        <f t="shared" ref="BQ60:BQ61" si="206">BP60+1</f>
        <v>67</v>
      </c>
      <c r="BR60" s="2">
        <f t="shared" ref="BR60:BR61" si="207">BQ60+1</f>
        <v>68</v>
      </c>
      <c r="BS60" s="2">
        <f t="shared" ref="BS60:BS61" si="208">BR60+1</f>
        <v>69</v>
      </c>
      <c r="BT60" s="2">
        <f t="shared" ref="BT60:BT61" si="209">BS60+1</f>
        <v>70</v>
      </c>
      <c r="BU60" s="2">
        <f t="shared" ref="BU60:BU61" si="210">BT60+1</f>
        <v>71</v>
      </c>
      <c r="BV60" s="2">
        <f t="shared" ref="BV60:BV61" si="211">BU60+1</f>
        <v>72</v>
      </c>
      <c r="BW60" s="2">
        <f t="shared" ref="BW60:BW61" si="212">BV60+1</f>
        <v>73</v>
      </c>
      <c r="BX60" s="2">
        <f t="shared" ref="BX60:BX61" si="213">BW60+1</f>
        <v>74</v>
      </c>
      <c r="BY60" s="2">
        <f t="shared" ref="BY60:BY61" si="214">BX60+1</f>
        <v>75</v>
      </c>
      <c r="BZ60" s="2">
        <f t="shared" ref="BZ60:BZ61" si="215">BY60+1</f>
        <v>76</v>
      </c>
      <c r="CA60" s="2">
        <f t="shared" ref="CA60:CA61" si="216">BZ60+1</f>
        <v>77</v>
      </c>
    </row>
    <row r="61" spans="1:79" ht="14.25" customHeight="1">
      <c r="A61" s="21" t="s">
        <v>48</v>
      </c>
      <c r="B61" s="21"/>
      <c r="C61" s="2">
        <f>M51</f>
        <v>35</v>
      </c>
      <c r="D61" s="2">
        <f t="shared" si="141"/>
        <v>36</v>
      </c>
      <c r="E61" s="2">
        <f t="shared" si="142"/>
        <v>37</v>
      </c>
      <c r="F61" s="2">
        <f t="shared" si="143"/>
        <v>38</v>
      </c>
      <c r="G61" s="2">
        <f t="shared" si="144"/>
        <v>39</v>
      </c>
      <c r="H61" s="2">
        <f t="shared" si="145"/>
        <v>40</v>
      </c>
      <c r="I61" s="2">
        <f t="shared" si="146"/>
        <v>41</v>
      </c>
      <c r="J61" s="2">
        <f t="shared" si="147"/>
        <v>42</v>
      </c>
      <c r="K61" s="2">
        <f t="shared" si="148"/>
        <v>43</v>
      </c>
      <c r="L61" s="2">
        <f t="shared" si="149"/>
        <v>44</v>
      </c>
      <c r="M61" s="2">
        <f t="shared" si="150"/>
        <v>45</v>
      </c>
      <c r="N61" s="2">
        <f t="shared" si="151"/>
        <v>46</v>
      </c>
      <c r="O61" s="2">
        <f t="shared" si="152"/>
        <v>47</v>
      </c>
      <c r="P61" s="2">
        <f t="shared" si="153"/>
        <v>48</v>
      </c>
      <c r="Q61" s="2">
        <f t="shared" si="154"/>
        <v>49</v>
      </c>
      <c r="R61" s="2">
        <f t="shared" si="155"/>
        <v>50</v>
      </c>
      <c r="S61" s="2">
        <f t="shared" si="156"/>
        <v>51</v>
      </c>
      <c r="T61" s="2">
        <f t="shared" si="157"/>
        <v>52</v>
      </c>
      <c r="U61" s="2">
        <f t="shared" si="158"/>
        <v>53</v>
      </c>
      <c r="V61" s="2">
        <f t="shared" si="159"/>
        <v>54</v>
      </c>
      <c r="W61" s="2">
        <f t="shared" si="160"/>
        <v>55</v>
      </c>
      <c r="X61" s="2">
        <f t="shared" si="161"/>
        <v>56</v>
      </c>
      <c r="Y61" s="2">
        <f t="shared" si="162"/>
        <v>57</v>
      </c>
      <c r="Z61" s="2">
        <f t="shared" si="163"/>
        <v>58</v>
      </c>
      <c r="AA61" s="2">
        <f t="shared" si="164"/>
        <v>59</v>
      </c>
      <c r="AB61" s="2">
        <f t="shared" si="165"/>
        <v>60</v>
      </c>
      <c r="AC61" s="2">
        <f t="shared" si="166"/>
        <v>61</v>
      </c>
      <c r="AD61" s="2">
        <f t="shared" si="167"/>
        <v>62</v>
      </c>
      <c r="AE61" s="2">
        <f t="shared" si="168"/>
        <v>63</v>
      </c>
      <c r="AF61" s="2">
        <f t="shared" si="169"/>
        <v>64</v>
      </c>
      <c r="AG61" s="2">
        <f t="shared" si="170"/>
        <v>65</v>
      </c>
      <c r="AH61" s="2">
        <f t="shared" si="171"/>
        <v>66</v>
      </c>
      <c r="AI61" s="2">
        <f t="shared" si="172"/>
        <v>67</v>
      </c>
      <c r="AJ61" s="2">
        <f t="shared" si="173"/>
        <v>68</v>
      </c>
      <c r="AK61" s="2">
        <f t="shared" si="174"/>
        <v>69</v>
      </c>
      <c r="AL61" s="2">
        <f t="shared" si="175"/>
        <v>70</v>
      </c>
      <c r="AM61" s="2">
        <f t="shared" si="176"/>
        <v>71</v>
      </c>
      <c r="AN61" s="2">
        <f t="shared" si="177"/>
        <v>72</v>
      </c>
      <c r="AO61" s="2">
        <f t="shared" si="178"/>
        <v>73</v>
      </c>
      <c r="AP61" s="2">
        <f t="shared" si="179"/>
        <v>74</v>
      </c>
      <c r="AQ61" s="2">
        <f t="shared" si="180"/>
        <v>75</v>
      </c>
      <c r="AR61" s="2">
        <f t="shared" si="181"/>
        <v>76</v>
      </c>
      <c r="AS61" s="2">
        <f t="shared" si="182"/>
        <v>77</v>
      </c>
      <c r="AT61" s="2">
        <f t="shared" si="183"/>
        <v>78</v>
      </c>
      <c r="AU61" s="2">
        <f t="shared" si="184"/>
        <v>79</v>
      </c>
      <c r="AV61" s="2">
        <f t="shared" si="185"/>
        <v>80</v>
      </c>
      <c r="AW61" s="2">
        <f t="shared" si="186"/>
        <v>81</v>
      </c>
      <c r="AX61" s="2">
        <f t="shared" si="187"/>
        <v>82</v>
      </c>
      <c r="AY61" s="2">
        <f t="shared" si="188"/>
        <v>83</v>
      </c>
      <c r="AZ61" s="2">
        <f t="shared" si="189"/>
        <v>84</v>
      </c>
      <c r="BA61" s="2">
        <f t="shared" si="190"/>
        <v>85</v>
      </c>
      <c r="BB61" s="2">
        <f t="shared" si="191"/>
        <v>86</v>
      </c>
      <c r="BC61" s="2">
        <f t="shared" si="192"/>
        <v>87</v>
      </c>
      <c r="BD61" s="2">
        <f t="shared" si="193"/>
        <v>88</v>
      </c>
      <c r="BE61" s="2">
        <f t="shared" si="194"/>
        <v>89</v>
      </c>
      <c r="BF61" s="2">
        <f t="shared" si="195"/>
        <v>90</v>
      </c>
      <c r="BG61" s="2">
        <f t="shared" si="196"/>
        <v>91</v>
      </c>
      <c r="BH61" s="2">
        <f t="shared" si="197"/>
        <v>92</v>
      </c>
      <c r="BI61" s="2">
        <f t="shared" si="198"/>
        <v>93</v>
      </c>
      <c r="BJ61" s="2">
        <f t="shared" si="199"/>
        <v>94</v>
      </c>
      <c r="BK61" s="2">
        <f t="shared" si="200"/>
        <v>95</v>
      </c>
      <c r="BL61" s="2">
        <f t="shared" si="201"/>
        <v>96</v>
      </c>
      <c r="BM61" s="2">
        <f t="shared" si="202"/>
        <v>97</v>
      </c>
      <c r="BN61" s="2">
        <f t="shared" si="203"/>
        <v>98</v>
      </c>
      <c r="BO61" s="2">
        <f t="shared" si="204"/>
        <v>99</v>
      </c>
      <c r="BP61" s="2">
        <f t="shared" si="205"/>
        <v>100</v>
      </c>
      <c r="BQ61" s="2">
        <f t="shared" si="206"/>
        <v>101</v>
      </c>
      <c r="BR61" s="2">
        <f t="shared" si="207"/>
        <v>102</v>
      </c>
      <c r="BS61" s="2">
        <f t="shared" si="208"/>
        <v>103</v>
      </c>
      <c r="BT61" s="2">
        <f t="shared" si="209"/>
        <v>104</v>
      </c>
      <c r="BU61" s="2">
        <f t="shared" si="210"/>
        <v>105</v>
      </c>
      <c r="BV61" s="2">
        <f t="shared" si="211"/>
        <v>106</v>
      </c>
      <c r="BW61" s="2">
        <f t="shared" si="212"/>
        <v>107</v>
      </c>
      <c r="BX61" s="2">
        <f t="shared" si="213"/>
        <v>108</v>
      </c>
      <c r="BY61" s="2">
        <f t="shared" si="214"/>
        <v>109</v>
      </c>
      <c r="BZ61" s="2">
        <f t="shared" si="215"/>
        <v>110</v>
      </c>
      <c r="CA61" s="2">
        <f t="shared" si="216"/>
        <v>111</v>
      </c>
    </row>
    <row r="62" spans="1:79" ht="14.25" customHeight="1">
      <c r="A62" s="21" t="s">
        <v>192</v>
      </c>
      <c r="B62" s="21"/>
      <c r="C62" s="2">
        <f>C19</f>
        <v>1</v>
      </c>
      <c r="D62" s="2">
        <f t="shared" ref="D62:BO62" si="217">D19</f>
        <v>1</v>
      </c>
      <c r="E62" s="2">
        <f t="shared" si="217"/>
        <v>1</v>
      </c>
      <c r="F62" s="2">
        <f t="shared" si="217"/>
        <v>1</v>
      </c>
      <c r="G62" s="2">
        <f t="shared" si="217"/>
        <v>1</v>
      </c>
      <c r="H62" s="2">
        <f t="shared" si="217"/>
        <v>1</v>
      </c>
      <c r="I62" s="2">
        <f t="shared" si="217"/>
        <v>1</v>
      </c>
      <c r="J62" s="2">
        <f t="shared" si="217"/>
        <v>1</v>
      </c>
      <c r="K62" s="2">
        <f t="shared" si="217"/>
        <v>1</v>
      </c>
      <c r="L62" s="2">
        <f t="shared" si="217"/>
        <v>1</v>
      </c>
      <c r="M62" s="2">
        <f t="shared" si="217"/>
        <v>1</v>
      </c>
      <c r="N62" s="2">
        <f t="shared" si="217"/>
        <v>1</v>
      </c>
      <c r="O62" s="2">
        <f t="shared" si="217"/>
        <v>1</v>
      </c>
      <c r="P62" s="2">
        <f t="shared" si="217"/>
        <v>1</v>
      </c>
      <c r="Q62" s="2">
        <f t="shared" si="217"/>
        <v>1</v>
      </c>
      <c r="R62" s="2">
        <f t="shared" si="217"/>
        <v>1</v>
      </c>
      <c r="S62" s="2">
        <f t="shared" si="217"/>
        <v>1</v>
      </c>
      <c r="T62" s="2">
        <f t="shared" si="217"/>
        <v>1</v>
      </c>
      <c r="U62" s="2">
        <f t="shared" si="217"/>
        <v>1</v>
      </c>
      <c r="V62" s="2">
        <f t="shared" si="217"/>
        <v>1</v>
      </c>
      <c r="W62" s="2">
        <f t="shared" si="217"/>
        <v>1</v>
      </c>
      <c r="X62" s="2">
        <f t="shared" si="217"/>
        <v>1</v>
      </c>
      <c r="Y62" s="2">
        <f t="shared" si="217"/>
        <v>1</v>
      </c>
      <c r="Z62" s="2">
        <f t="shared" si="217"/>
        <v>1</v>
      </c>
      <c r="AA62" s="2">
        <f t="shared" si="217"/>
        <v>1</v>
      </c>
      <c r="AB62" s="2">
        <f t="shared" si="217"/>
        <v>1</v>
      </c>
      <c r="AC62" s="2">
        <f t="shared" si="217"/>
        <v>1</v>
      </c>
      <c r="AD62" s="2">
        <f t="shared" si="217"/>
        <v>1</v>
      </c>
      <c r="AE62" s="2">
        <f t="shared" si="217"/>
        <v>1</v>
      </c>
      <c r="AF62" s="2">
        <f t="shared" si="217"/>
        <v>1</v>
      </c>
      <c r="AG62" s="2">
        <f t="shared" si="217"/>
        <v>1</v>
      </c>
      <c r="AH62" s="2">
        <f t="shared" si="217"/>
        <v>0</v>
      </c>
      <c r="AI62" s="2">
        <f t="shared" si="217"/>
        <v>0</v>
      </c>
      <c r="AJ62" s="2">
        <f t="shared" si="217"/>
        <v>0</v>
      </c>
      <c r="AK62" s="2">
        <f t="shared" si="217"/>
        <v>0</v>
      </c>
      <c r="AL62" s="2">
        <f t="shared" si="217"/>
        <v>0</v>
      </c>
      <c r="AM62" s="2">
        <f t="shared" si="217"/>
        <v>0</v>
      </c>
      <c r="AN62" s="2">
        <f t="shared" si="217"/>
        <v>0</v>
      </c>
      <c r="AO62" s="2">
        <f t="shared" si="217"/>
        <v>0</v>
      </c>
      <c r="AP62" s="2">
        <f t="shared" si="217"/>
        <v>0</v>
      </c>
      <c r="AQ62" s="2">
        <f t="shared" si="217"/>
        <v>0</v>
      </c>
      <c r="AR62" s="2">
        <f t="shared" si="217"/>
        <v>0</v>
      </c>
      <c r="AS62" s="2">
        <f t="shared" si="217"/>
        <v>0</v>
      </c>
      <c r="AT62" s="2">
        <f t="shared" si="217"/>
        <v>0</v>
      </c>
      <c r="AU62" s="2">
        <f t="shared" si="217"/>
        <v>0</v>
      </c>
      <c r="AV62" s="2">
        <f t="shared" si="217"/>
        <v>0</v>
      </c>
      <c r="AW62" s="2">
        <f t="shared" si="217"/>
        <v>0</v>
      </c>
      <c r="AX62" s="2">
        <f t="shared" si="217"/>
        <v>0</v>
      </c>
      <c r="AY62" s="2">
        <f t="shared" si="217"/>
        <v>0</v>
      </c>
      <c r="AZ62" s="2">
        <f t="shared" si="217"/>
        <v>0</v>
      </c>
      <c r="BA62" s="2">
        <f t="shared" si="217"/>
        <v>0</v>
      </c>
      <c r="BB62" s="2">
        <f t="shared" si="217"/>
        <v>0</v>
      </c>
      <c r="BC62" s="2">
        <f t="shared" si="217"/>
        <v>0</v>
      </c>
      <c r="BD62" s="2">
        <f t="shared" si="217"/>
        <v>0</v>
      </c>
      <c r="BE62" s="2">
        <f t="shared" si="217"/>
        <v>0</v>
      </c>
      <c r="BF62" s="2">
        <f t="shared" si="217"/>
        <v>0</v>
      </c>
      <c r="BG62" s="2">
        <f t="shared" si="217"/>
        <v>0</v>
      </c>
      <c r="BH62" s="2">
        <f t="shared" si="217"/>
        <v>0</v>
      </c>
      <c r="BI62" s="2">
        <f t="shared" si="217"/>
        <v>0</v>
      </c>
      <c r="BJ62" s="2">
        <f t="shared" si="217"/>
        <v>0</v>
      </c>
      <c r="BK62" s="2">
        <f t="shared" si="217"/>
        <v>0</v>
      </c>
      <c r="BL62" s="2">
        <f t="shared" si="217"/>
        <v>0</v>
      </c>
      <c r="BM62" s="2">
        <f t="shared" si="217"/>
        <v>0</v>
      </c>
      <c r="BN62" s="2">
        <f t="shared" si="217"/>
        <v>0</v>
      </c>
      <c r="BO62" s="2">
        <f t="shared" si="217"/>
        <v>0</v>
      </c>
      <c r="BP62" s="2">
        <f t="shared" ref="BP62:CA62" si="218">BP19</f>
        <v>0</v>
      </c>
      <c r="BQ62" s="2">
        <f t="shared" si="218"/>
        <v>0</v>
      </c>
      <c r="BR62" s="2">
        <f t="shared" si="218"/>
        <v>0</v>
      </c>
      <c r="BS62" s="2">
        <f t="shared" si="218"/>
        <v>0</v>
      </c>
      <c r="BT62" s="2">
        <f t="shared" si="218"/>
        <v>0</v>
      </c>
      <c r="BU62" s="2">
        <f t="shared" si="218"/>
        <v>0</v>
      </c>
      <c r="BV62" s="2">
        <f t="shared" si="218"/>
        <v>0</v>
      </c>
      <c r="BW62" s="2">
        <f t="shared" si="218"/>
        <v>0</v>
      </c>
      <c r="BX62" s="2">
        <f t="shared" si="218"/>
        <v>0</v>
      </c>
      <c r="BY62" s="2">
        <f t="shared" si="218"/>
        <v>0</v>
      </c>
      <c r="BZ62" s="2">
        <f t="shared" si="218"/>
        <v>0</v>
      </c>
      <c r="CA62" s="2">
        <f t="shared" si="218"/>
        <v>0</v>
      </c>
    </row>
    <row r="63" spans="1:79" ht="14.25" customHeight="1">
      <c r="A63" s="113" t="s">
        <v>167</v>
      </c>
      <c r="B63" s="90"/>
      <c r="C63" s="121">
        <f>C20</f>
        <v>100000</v>
      </c>
      <c r="D63" s="121">
        <f t="shared" ref="D63:BO63" si="219">D20</f>
        <v>100000</v>
      </c>
      <c r="E63" s="121">
        <f t="shared" si="219"/>
        <v>100000</v>
      </c>
      <c r="F63" s="121">
        <f t="shared" si="219"/>
        <v>100000</v>
      </c>
      <c r="G63" s="121">
        <f t="shared" si="219"/>
        <v>100000</v>
      </c>
      <c r="H63" s="121">
        <f t="shared" si="219"/>
        <v>100000</v>
      </c>
      <c r="I63" s="121">
        <f t="shared" si="219"/>
        <v>100000</v>
      </c>
      <c r="J63" s="121">
        <f t="shared" si="219"/>
        <v>100000</v>
      </c>
      <c r="K63" s="121">
        <f t="shared" si="219"/>
        <v>100000</v>
      </c>
      <c r="L63" s="121">
        <f t="shared" si="219"/>
        <v>150000</v>
      </c>
      <c r="M63" s="121">
        <f t="shared" si="219"/>
        <v>150000</v>
      </c>
      <c r="N63" s="121">
        <f t="shared" si="219"/>
        <v>150000</v>
      </c>
      <c r="O63" s="121">
        <f t="shared" si="219"/>
        <v>150000</v>
      </c>
      <c r="P63" s="121">
        <f t="shared" si="219"/>
        <v>150000</v>
      </c>
      <c r="Q63" s="121">
        <f t="shared" si="219"/>
        <v>150000</v>
      </c>
      <c r="R63" s="121">
        <f t="shared" si="219"/>
        <v>150000</v>
      </c>
      <c r="S63" s="121">
        <f t="shared" si="219"/>
        <v>150000</v>
      </c>
      <c r="T63" s="121">
        <f t="shared" si="219"/>
        <v>170000</v>
      </c>
      <c r="U63" s="121">
        <f t="shared" si="219"/>
        <v>170000</v>
      </c>
      <c r="V63" s="121">
        <f t="shared" si="219"/>
        <v>170000</v>
      </c>
      <c r="W63" s="121">
        <f t="shared" si="219"/>
        <v>170000</v>
      </c>
      <c r="X63" s="121">
        <f t="shared" si="219"/>
        <v>170000</v>
      </c>
      <c r="Y63" s="121">
        <f t="shared" si="219"/>
        <v>170000</v>
      </c>
      <c r="Z63" s="121">
        <f t="shared" si="219"/>
        <v>170000</v>
      </c>
      <c r="AA63" s="121">
        <f t="shared" si="219"/>
        <v>170000</v>
      </c>
      <c r="AB63" s="121">
        <f t="shared" si="219"/>
        <v>200000</v>
      </c>
      <c r="AC63" s="121">
        <f t="shared" si="219"/>
        <v>200000</v>
      </c>
      <c r="AD63" s="121">
        <f t="shared" si="219"/>
        <v>200000</v>
      </c>
      <c r="AE63" s="121">
        <f t="shared" si="219"/>
        <v>200000</v>
      </c>
      <c r="AF63" s="121">
        <f t="shared" si="219"/>
        <v>200000</v>
      </c>
      <c r="AG63" s="121">
        <f t="shared" si="219"/>
        <v>200000</v>
      </c>
      <c r="AH63" s="121">
        <f t="shared" si="219"/>
        <v>200000</v>
      </c>
      <c r="AI63" s="121">
        <f t="shared" si="219"/>
        <v>200000</v>
      </c>
      <c r="AJ63" s="121">
        <f t="shared" si="219"/>
        <v>200000</v>
      </c>
      <c r="AK63" s="121">
        <f t="shared" si="219"/>
        <v>200000</v>
      </c>
      <c r="AL63" s="121">
        <f t="shared" si="219"/>
        <v>200000</v>
      </c>
      <c r="AM63" s="121">
        <f t="shared" si="219"/>
        <v>200000</v>
      </c>
      <c r="AN63" s="121">
        <f t="shared" si="219"/>
        <v>200000</v>
      </c>
      <c r="AO63" s="121">
        <f t="shared" si="219"/>
        <v>200000</v>
      </c>
      <c r="AP63" s="121">
        <f t="shared" si="219"/>
        <v>200000</v>
      </c>
      <c r="AQ63" s="121">
        <f t="shared" si="219"/>
        <v>200000</v>
      </c>
      <c r="AR63" s="121">
        <f t="shared" si="219"/>
        <v>200000</v>
      </c>
      <c r="AS63" s="121">
        <f t="shared" si="219"/>
        <v>200000</v>
      </c>
      <c r="AT63" s="121">
        <f t="shared" si="219"/>
        <v>200000</v>
      </c>
      <c r="AU63" s="121">
        <f t="shared" si="219"/>
        <v>200000</v>
      </c>
      <c r="AV63" s="121">
        <f t="shared" si="219"/>
        <v>200000</v>
      </c>
      <c r="AW63" s="121">
        <f t="shared" si="219"/>
        <v>200000</v>
      </c>
      <c r="AX63" s="121">
        <f t="shared" si="219"/>
        <v>200000</v>
      </c>
      <c r="AY63" s="121">
        <f t="shared" si="219"/>
        <v>200000</v>
      </c>
      <c r="AZ63" s="121">
        <f t="shared" si="219"/>
        <v>200000</v>
      </c>
      <c r="BA63" s="121">
        <f t="shared" si="219"/>
        <v>200000</v>
      </c>
      <c r="BB63" s="121">
        <f t="shared" si="219"/>
        <v>200000</v>
      </c>
      <c r="BC63" s="121">
        <f t="shared" si="219"/>
        <v>200000</v>
      </c>
      <c r="BD63" s="121">
        <f t="shared" si="219"/>
        <v>200000</v>
      </c>
      <c r="BE63" s="121">
        <f t="shared" si="219"/>
        <v>200000</v>
      </c>
      <c r="BF63" s="121">
        <f t="shared" si="219"/>
        <v>200000</v>
      </c>
      <c r="BG63" s="121">
        <f t="shared" si="219"/>
        <v>200000</v>
      </c>
      <c r="BH63" s="121">
        <f t="shared" si="219"/>
        <v>200000</v>
      </c>
      <c r="BI63" s="121">
        <f t="shared" si="219"/>
        <v>200000</v>
      </c>
      <c r="BJ63" s="121">
        <f t="shared" si="219"/>
        <v>200000</v>
      </c>
      <c r="BK63" s="121">
        <f t="shared" si="219"/>
        <v>200000</v>
      </c>
      <c r="BL63" s="121">
        <f t="shared" si="219"/>
        <v>0</v>
      </c>
      <c r="BM63" s="121">
        <f t="shared" si="219"/>
        <v>0</v>
      </c>
      <c r="BN63" s="121">
        <f t="shared" si="219"/>
        <v>0</v>
      </c>
      <c r="BO63" s="121">
        <f t="shared" si="219"/>
        <v>0</v>
      </c>
      <c r="BP63" s="121">
        <f t="shared" ref="BP63:CA63" si="220">BP20</f>
        <v>0</v>
      </c>
      <c r="BQ63" s="121">
        <f t="shared" si="220"/>
        <v>0</v>
      </c>
      <c r="BR63" s="121">
        <f t="shared" si="220"/>
        <v>0</v>
      </c>
      <c r="BS63" s="121">
        <f t="shared" si="220"/>
        <v>0</v>
      </c>
      <c r="BT63" s="121">
        <f t="shared" si="220"/>
        <v>0</v>
      </c>
      <c r="BU63" s="121">
        <f t="shared" si="220"/>
        <v>0</v>
      </c>
      <c r="BV63" s="121">
        <f t="shared" si="220"/>
        <v>0</v>
      </c>
      <c r="BW63" s="121">
        <f t="shared" si="220"/>
        <v>0</v>
      </c>
      <c r="BX63" s="121">
        <f t="shared" si="220"/>
        <v>0</v>
      </c>
      <c r="BY63" s="121">
        <f t="shared" si="220"/>
        <v>0</v>
      </c>
      <c r="BZ63" s="121">
        <f t="shared" si="220"/>
        <v>0</v>
      </c>
      <c r="CA63" s="121">
        <f t="shared" si="220"/>
        <v>0</v>
      </c>
    </row>
    <row r="64" spans="1:79" ht="14.25" customHeight="1">
      <c r="A64" s="21" t="s">
        <v>37</v>
      </c>
      <c r="C64" s="36">
        <f>C21</f>
        <v>1.3000000000000002E-4</v>
      </c>
      <c r="D64" s="36">
        <f t="shared" ref="D64:BO64" si="221">D21</f>
        <v>1.6000000000000001E-4</v>
      </c>
      <c r="E64" s="36">
        <f t="shared" si="221"/>
        <v>2.5000000000000001E-4</v>
      </c>
      <c r="F64" s="36">
        <f t="shared" si="221"/>
        <v>2.9E-4</v>
      </c>
      <c r="G64" s="36">
        <f t="shared" si="221"/>
        <v>3.4000000000000002E-4</v>
      </c>
      <c r="H64" s="36">
        <f t="shared" si="221"/>
        <v>3.8000000000000002E-4</v>
      </c>
      <c r="I64" s="36">
        <f t="shared" si="221"/>
        <v>4.2999999999999999E-4</v>
      </c>
      <c r="J64" s="36">
        <f t="shared" si="221"/>
        <v>5.2999999999999998E-4</v>
      </c>
      <c r="K64" s="36">
        <f t="shared" si="221"/>
        <v>5.9999999999999995E-4</v>
      </c>
      <c r="L64" s="36">
        <f t="shared" si="221"/>
        <v>6.6E-4</v>
      </c>
      <c r="M64" s="36">
        <f t="shared" si="221"/>
        <v>6.9999999999999999E-4</v>
      </c>
      <c r="N64" s="36">
        <f t="shared" si="221"/>
        <v>7.7999999999999999E-4</v>
      </c>
      <c r="O64" s="36">
        <f t="shared" si="221"/>
        <v>8.8000000000000003E-4</v>
      </c>
      <c r="P64" s="36">
        <f t="shared" si="221"/>
        <v>1E-3</v>
      </c>
      <c r="Q64" s="36">
        <f t="shared" si="221"/>
        <v>1.1200000000000001E-3</v>
      </c>
      <c r="R64" s="36">
        <f t="shared" si="221"/>
        <v>1.2600000000000001E-3</v>
      </c>
      <c r="S64" s="36">
        <f t="shared" si="221"/>
        <v>1.4E-3</v>
      </c>
      <c r="T64" s="36">
        <f t="shared" si="221"/>
        <v>1.5400000000000001E-3</v>
      </c>
      <c r="U64" s="36">
        <f t="shared" si="221"/>
        <v>1.73E-3</v>
      </c>
      <c r="V64" s="36">
        <f t="shared" si="221"/>
        <v>1.9599999999999999E-3</v>
      </c>
      <c r="W64" s="36">
        <f t="shared" si="221"/>
        <v>2.2499999999999998E-3</v>
      </c>
      <c r="X64" s="36">
        <f t="shared" si="221"/>
        <v>2.5699999999999998E-3</v>
      </c>
      <c r="Y64" s="36">
        <f t="shared" si="221"/>
        <v>2.8700000000000002E-3</v>
      </c>
      <c r="Z64" s="36">
        <f t="shared" si="221"/>
        <v>3.15E-3</v>
      </c>
      <c r="AA64" s="36">
        <f t="shared" si="221"/>
        <v>3.4100000000000003E-3</v>
      </c>
      <c r="AB64" s="36">
        <f t="shared" si="221"/>
        <v>3.7099999999999998E-3</v>
      </c>
      <c r="AC64" s="36">
        <f t="shared" si="221"/>
        <v>4.0599999999999994E-3</v>
      </c>
      <c r="AD64" s="36">
        <f t="shared" si="221"/>
        <v>4.4999999999999997E-3</v>
      </c>
      <c r="AE64" s="36">
        <f t="shared" si="221"/>
        <v>5.0099999999999997E-3</v>
      </c>
      <c r="AF64" s="36">
        <f t="shared" si="221"/>
        <v>5.5899999999999995E-3</v>
      </c>
      <c r="AG64" s="36">
        <f t="shared" si="221"/>
        <v>6.2199999999999998E-3</v>
      </c>
      <c r="AH64" s="36">
        <f t="shared" si="221"/>
        <v>6.9100000000000003E-3</v>
      </c>
      <c r="AI64" s="36">
        <f t="shared" si="221"/>
        <v>7.6600000000000001E-3</v>
      </c>
      <c r="AJ64" s="36">
        <f t="shared" si="221"/>
        <v>8.5000000000000006E-3</v>
      </c>
      <c r="AK64" s="36">
        <f t="shared" si="221"/>
        <v>9.4800000000000006E-3</v>
      </c>
      <c r="AL64" s="36">
        <f t="shared" si="221"/>
        <v>1.0630000000000001E-2</v>
      </c>
      <c r="AM64" s="36">
        <f t="shared" si="221"/>
        <v>1.2029999999999999E-2</v>
      </c>
      <c r="AN64" s="36">
        <f t="shared" si="221"/>
        <v>1.3699999999999999E-2</v>
      </c>
      <c r="AO64" s="36">
        <f t="shared" si="221"/>
        <v>1.567E-2</v>
      </c>
      <c r="AP64" s="36">
        <f t="shared" si="221"/>
        <v>1.7940000000000001E-2</v>
      </c>
      <c r="AQ64" s="36">
        <f t="shared" si="221"/>
        <v>2.051E-2</v>
      </c>
      <c r="AR64" s="36">
        <f t="shared" si="221"/>
        <v>2.3370000000000002E-2</v>
      </c>
      <c r="AS64" s="36">
        <f t="shared" si="221"/>
        <v>2.656E-2</v>
      </c>
      <c r="AT64" s="36">
        <f t="shared" si="221"/>
        <v>3.014E-2</v>
      </c>
      <c r="AU64" s="36">
        <f t="shared" si="221"/>
        <v>3.4270000000000002E-2</v>
      </c>
      <c r="AV64" s="36">
        <f t="shared" si="221"/>
        <v>3.9070000000000001E-2</v>
      </c>
      <c r="AW64" s="36">
        <f t="shared" si="221"/>
        <v>4.4569999999999999E-2</v>
      </c>
      <c r="AX64" s="36">
        <f t="shared" si="221"/>
        <v>5.0790000000000002E-2</v>
      </c>
      <c r="AY64" s="36">
        <f t="shared" si="221"/>
        <v>5.806E-2</v>
      </c>
      <c r="AZ64" s="36">
        <f t="shared" si="221"/>
        <v>6.6540000000000002E-2</v>
      </c>
      <c r="BA64" s="36">
        <f t="shared" si="221"/>
        <v>7.6450000000000004E-2</v>
      </c>
      <c r="BB64" s="36">
        <f t="shared" si="221"/>
        <v>8.7989999999999999E-2</v>
      </c>
      <c r="BC64" s="36">
        <f t="shared" si="221"/>
        <v>0.10133</v>
      </c>
      <c r="BD64" s="36">
        <f t="shared" si="221"/>
        <v>0.11654</v>
      </c>
      <c r="BE64" s="36">
        <f t="shared" si="221"/>
        <v>0.13316999999999998</v>
      </c>
      <c r="BF64" s="36">
        <f t="shared" si="221"/>
        <v>0.15103999999999998</v>
      </c>
      <c r="BG64" s="36">
        <f t="shared" si="221"/>
        <v>0.16999</v>
      </c>
      <c r="BH64" s="36">
        <f t="shared" si="221"/>
        <v>0.18916999999999998</v>
      </c>
      <c r="BI64" s="36">
        <f t="shared" si="221"/>
        <v>0.2084</v>
      </c>
      <c r="BJ64" s="36">
        <f t="shared" si="221"/>
        <v>0.22672999999999999</v>
      </c>
      <c r="BK64" s="36">
        <f t="shared" si="221"/>
        <v>0.24340000000000001</v>
      </c>
      <c r="BL64" s="36">
        <f t="shared" si="221"/>
        <v>0.26243</v>
      </c>
      <c r="BM64" s="36">
        <f t="shared" si="221"/>
        <v>0.28269</v>
      </c>
      <c r="BN64" s="36">
        <f t="shared" si="221"/>
        <v>0.30470999999999998</v>
      </c>
      <c r="BO64" s="36">
        <f t="shared" si="221"/>
        <v>0.32800000000000001</v>
      </c>
      <c r="BP64" s="36">
        <f t="shared" ref="BP64:CA64" si="222">BP21</f>
        <v>0.35208999999999996</v>
      </c>
      <c r="BQ64" s="36">
        <f t="shared" si="222"/>
        <v>0.37447000000000003</v>
      </c>
      <c r="BR64" s="36">
        <f t="shared" si="222"/>
        <v>0.39679999999999999</v>
      </c>
      <c r="BS64" s="36">
        <f t="shared" si="222"/>
        <v>0.41866000000000003</v>
      </c>
      <c r="BT64" s="36">
        <f t="shared" si="222"/>
        <v>0.43964999999999999</v>
      </c>
      <c r="BU64" s="36">
        <f t="shared" si="222"/>
        <v>0.45935999999999999</v>
      </c>
      <c r="BV64" s="36">
        <f t="shared" si="222"/>
        <v>0.47743000000000002</v>
      </c>
      <c r="BW64" s="36">
        <f t="shared" si="222"/>
        <v>0.50331999999999999</v>
      </c>
      <c r="BX64" s="36">
        <f t="shared" si="222"/>
        <v>0.53061000000000003</v>
      </c>
      <c r="BY64" s="36">
        <f t="shared" si="222"/>
        <v>0.55938999999999994</v>
      </c>
      <c r="BZ64" s="36">
        <f t="shared" si="222"/>
        <v>0.58972000000000002</v>
      </c>
      <c r="CA64" s="36">
        <f t="shared" si="222"/>
        <v>0.62170000000000003</v>
      </c>
    </row>
    <row r="65" spans="1:79" ht="14.25" customHeight="1">
      <c r="A65" s="21" t="s">
        <v>93</v>
      </c>
      <c r="B65" s="87">
        <v>1</v>
      </c>
      <c r="C65" s="36">
        <f t="shared" ref="C65" si="223">B65*(1-C64)</f>
        <v>0.99987000000000004</v>
      </c>
      <c r="D65" s="36">
        <f t="shared" ref="D65" si="224">C65*(1-D64)</f>
        <v>0.99971002079999993</v>
      </c>
      <c r="E65" s="36">
        <f t="shared" ref="E65" si="225">D65*(1-E64)</f>
        <v>0.99946009329480001</v>
      </c>
      <c r="F65" s="36">
        <f t="shared" ref="F65" si="226">E65*(1-F64)</f>
        <v>0.9991702498677445</v>
      </c>
      <c r="G65" s="36">
        <f t="shared" ref="G65" si="227">F65*(1-G64)</f>
        <v>0.99883053198278948</v>
      </c>
      <c r="H65" s="36">
        <f t="shared" ref="H65" si="228">G65*(1-H64)</f>
        <v>0.99845097638063596</v>
      </c>
      <c r="I65" s="36">
        <f t="shared" ref="I65" si="229">H65*(1-I64)</f>
        <v>0.99802164246079228</v>
      </c>
      <c r="J65" s="36">
        <f t="shared" ref="J65" si="230">I65*(1-J64)</f>
        <v>0.99749269099028803</v>
      </c>
      <c r="K65" s="36">
        <f t="shared" ref="K65" si="231">J65*(1-K64)</f>
        <v>0.99689419537569379</v>
      </c>
      <c r="L65" s="36">
        <f t="shared" ref="L65" si="232">K65*(1-L64)</f>
        <v>0.99623624520674581</v>
      </c>
      <c r="M65" s="36">
        <f t="shared" ref="M65" si="233">L65*(1-M64)</f>
        <v>0.99553887983510103</v>
      </c>
      <c r="N65" s="36">
        <f t="shared" ref="N65" si="234">M65*(1-N64)</f>
        <v>0.99476235950882963</v>
      </c>
      <c r="O65" s="36">
        <f t="shared" ref="O65" si="235">N65*(1-O64)</f>
        <v>0.99388696863246184</v>
      </c>
      <c r="P65" s="36">
        <f t="shared" ref="P65" si="236">O65*(1-P64)</f>
        <v>0.99289308166382939</v>
      </c>
      <c r="Q65" s="36">
        <f t="shared" ref="Q65" si="237">P65*(1-Q64)</f>
        <v>0.99178104141236589</v>
      </c>
      <c r="R65" s="36">
        <f t="shared" ref="R65" si="238">Q65*(1-R64)</f>
        <v>0.99053139730018624</v>
      </c>
      <c r="S65" s="36">
        <f t="shared" ref="S65" si="239">R65*(1-S64)</f>
        <v>0.98914465334396606</v>
      </c>
      <c r="T65" s="36">
        <f t="shared" ref="T65" si="240">S65*(1-T64)</f>
        <v>0.9876213705778164</v>
      </c>
      <c r="U65" s="36">
        <f t="shared" ref="U65" si="241">T65*(1-U64)</f>
        <v>0.9859127856067168</v>
      </c>
      <c r="V65" s="36">
        <f t="shared" ref="V65" si="242">U65*(1-V64)</f>
        <v>0.9839803965469277</v>
      </c>
      <c r="W65" s="36">
        <f t="shared" ref="W65" si="243">V65*(1-W64)</f>
        <v>0.98176644065469709</v>
      </c>
      <c r="X65" s="36">
        <f t="shared" ref="X65" si="244">W65*(1-X64)</f>
        <v>0.97924330090221456</v>
      </c>
      <c r="Y65" s="36">
        <f t="shared" ref="Y65" si="245">X65*(1-Y64)</f>
        <v>0.97643287262862521</v>
      </c>
      <c r="Z65" s="36">
        <f t="shared" ref="Z65" si="246">Y65*(1-Z64)</f>
        <v>0.97335710907984507</v>
      </c>
      <c r="AA65" s="36">
        <f t="shared" ref="AA65" si="247">Z65*(1-AA64)</f>
        <v>0.97003796133788278</v>
      </c>
      <c r="AB65" s="36">
        <f t="shared" ref="AB65" si="248">AA65*(1-AB64)</f>
        <v>0.96643912050131919</v>
      </c>
      <c r="AC65" s="36">
        <f t="shared" ref="AC65" si="249">AB65*(1-AC64)</f>
        <v>0.96251537767208384</v>
      </c>
      <c r="AD65" s="36">
        <f t="shared" ref="AD65" si="250">AC65*(1-AD64)</f>
        <v>0.9581840584725595</v>
      </c>
      <c r="AE65" s="36">
        <f t="shared" ref="AE65" si="251">AD65*(1-AE64)</f>
        <v>0.95338355633961203</v>
      </c>
      <c r="AF65" s="36">
        <f t="shared" ref="AF65" si="252">AE65*(1-AF64)</f>
        <v>0.94805414225967366</v>
      </c>
      <c r="AG65" s="36">
        <f t="shared" ref="AG65" si="253">AF65*(1-AG64)</f>
        <v>0.9421572454948185</v>
      </c>
      <c r="AH65" s="36">
        <f t="shared" ref="AH65" si="254">AG65*(1-AH64)</f>
        <v>0.9356469389284493</v>
      </c>
      <c r="AI65" s="36">
        <f t="shared" ref="AI65" si="255">AH65*(1-AI64)</f>
        <v>0.92847988337625742</v>
      </c>
      <c r="AJ65" s="36">
        <f t="shared" ref="AJ65" si="256">AI65*(1-AJ64)</f>
        <v>0.92058780436755927</v>
      </c>
      <c r="AK65" s="36">
        <f t="shared" ref="AK65" si="257">AJ65*(1-AK64)</f>
        <v>0.91186063198215472</v>
      </c>
      <c r="AL65" s="36">
        <f t="shared" ref="AL65" si="258">AK65*(1-AL64)</f>
        <v>0.90216755346418442</v>
      </c>
      <c r="AM65" s="36">
        <f t="shared" ref="AM65" si="259">AL65*(1-AM64)</f>
        <v>0.89131447779601025</v>
      </c>
      <c r="AN65" s="36">
        <f t="shared" ref="AN65" si="260">AM65*(1-AN64)</f>
        <v>0.8791034694502049</v>
      </c>
      <c r="AO65" s="36">
        <f t="shared" ref="AO65" si="261">AN65*(1-AO64)</f>
        <v>0.86532791808392018</v>
      </c>
      <c r="AP65" s="36">
        <f t="shared" ref="AP65" si="262">AO65*(1-AP64)</f>
        <v>0.84980393523349473</v>
      </c>
      <c r="AQ65" s="36">
        <f t="shared" ref="AQ65" si="263">AP65*(1-AQ64)</f>
        <v>0.83237445652185571</v>
      </c>
      <c r="AR65" s="36">
        <f t="shared" ref="AR65" si="264">AQ65*(1-AR64)</f>
        <v>0.81292186547293999</v>
      </c>
      <c r="AS65" s="36">
        <f t="shared" ref="AS65" si="265">AR65*(1-AS64)</f>
        <v>0.79133066072597869</v>
      </c>
      <c r="AT65" s="36">
        <f t="shared" ref="AT65" si="266">AS65*(1-AT64)</f>
        <v>0.7674799546116976</v>
      </c>
      <c r="AU65" s="36">
        <f t="shared" ref="AU65" si="267">AT65*(1-AU64)</f>
        <v>0.74117841656715466</v>
      </c>
      <c r="AV65" s="36">
        <f t="shared" ref="AV65" si="268">AU65*(1-AV64)</f>
        <v>0.71222057583187592</v>
      </c>
      <c r="AW65" s="36">
        <f t="shared" ref="AW65" si="269">AV65*(1-AW64)</f>
        <v>0.68047690476704925</v>
      </c>
      <c r="AX65" s="36">
        <f t="shared" ref="AX65" si="270">AW65*(1-AX64)</f>
        <v>0.64591548277393085</v>
      </c>
      <c r="AY65" s="36">
        <f t="shared" ref="AY65" si="271">AX65*(1-AY64)</f>
        <v>0.60841362984407643</v>
      </c>
      <c r="AZ65" s="36">
        <f t="shared" ref="AZ65" si="272">AY65*(1-AZ64)</f>
        <v>0.56792978691425156</v>
      </c>
      <c r="BA65" s="36">
        <f t="shared" ref="BA65" si="273">AZ65*(1-BA64)</f>
        <v>0.52451155470465705</v>
      </c>
      <c r="BB65" s="36">
        <f t="shared" ref="BB65" si="274">BA65*(1-BB64)</f>
        <v>0.47835978300619425</v>
      </c>
      <c r="BC65" s="36">
        <f t="shared" ref="BC65" si="275">BB65*(1-BC64)</f>
        <v>0.42988758619417655</v>
      </c>
      <c r="BD65" s="36">
        <f t="shared" ref="BD65" si="276">BC65*(1-BD64)</f>
        <v>0.37978848689910721</v>
      </c>
      <c r="BE65" s="36">
        <f t="shared" ref="BE65" si="277">BD65*(1-BE64)</f>
        <v>0.32921205409875309</v>
      </c>
      <c r="BF65" s="36">
        <f t="shared" ref="BF65" si="278">BE65*(1-BF64)</f>
        <v>0.27948786544767745</v>
      </c>
      <c r="BG65" s="36">
        <f t="shared" ref="BG65" si="279">BF65*(1-BG64)</f>
        <v>0.23197772320022678</v>
      </c>
      <c r="BH65" s="36">
        <f t="shared" ref="BH65" si="280">BG65*(1-BH64)</f>
        <v>0.18809449730243988</v>
      </c>
      <c r="BI65" s="36">
        <f t="shared" ref="BI65" si="281">BH65*(1-BI64)</f>
        <v>0.14889560406461141</v>
      </c>
      <c r="BJ65" s="36">
        <f t="shared" ref="BJ65" si="282">BI65*(1-BJ64)</f>
        <v>0.11513650375504207</v>
      </c>
      <c r="BK65" s="36">
        <f t="shared" ref="BK65" si="283">BJ65*(1-BK64)</f>
        <v>8.7112278741064822E-2</v>
      </c>
      <c r="BL65" s="36">
        <f t="shared" ref="BL65" si="284">BK65*(1-BL64)</f>
        <v>6.4251403431047183E-2</v>
      </c>
      <c r="BM65" s="36">
        <f t="shared" ref="BM65" si="285">BL65*(1-BM64)</f>
        <v>4.6088174195124454E-2</v>
      </c>
      <c r="BN65" s="36">
        <f t="shared" ref="BN65" si="286">BM65*(1-BN64)</f>
        <v>3.2044646636128077E-2</v>
      </c>
      <c r="BO65" s="36">
        <f t="shared" ref="BO65" si="287">BN65*(1-BO64)</f>
        <v>2.1534002539478066E-2</v>
      </c>
      <c r="BP65" s="36">
        <f t="shared" ref="BP65" si="288">BO65*(1-BP64)</f>
        <v>1.3952095585353234E-2</v>
      </c>
      <c r="BQ65" s="36">
        <f t="shared" ref="BQ65" si="289">BP65*(1-BQ64)</f>
        <v>8.7274543515060074E-3</v>
      </c>
      <c r="BR65" s="36">
        <f t="shared" ref="BR65" si="290">BQ65*(1-BR64)</f>
        <v>5.264400464828423E-3</v>
      </c>
      <c r="BS65" s="36">
        <f t="shared" ref="BS65" si="291">BR65*(1-BS64)</f>
        <v>3.0604065662233554E-3</v>
      </c>
      <c r="BT65" s="36">
        <f t="shared" ref="BT65" si="292">BS65*(1-BT64)</f>
        <v>1.7148988193832573E-3</v>
      </c>
      <c r="BU65" s="36">
        <f t="shared" ref="BU65" si="293">BT65*(1-BU64)</f>
        <v>9.2714289771136428E-4</v>
      </c>
      <c r="BV65" s="36">
        <f t="shared" ref="BV65" si="294">BU65*(1-BV64)</f>
        <v>4.8449706405702761E-4</v>
      </c>
      <c r="BW65" s="36">
        <f t="shared" ref="BW65" si="295">BV65*(1-BW64)</f>
        <v>2.4064000177584447E-4</v>
      </c>
      <c r="BX65" s="36">
        <f t="shared" ref="BX65" si="296">BW65*(1-BX64)</f>
        <v>1.1295401043356363E-4</v>
      </c>
      <c r="BY65" s="36">
        <f t="shared" ref="BY65" si="297">BX65*(1-BY64)</f>
        <v>4.9768666537132476E-5</v>
      </c>
      <c r="BZ65" s="36">
        <f t="shared" ref="BZ65" si="298">BY65*(1-BZ64)</f>
        <v>2.041908850685471E-5</v>
      </c>
      <c r="CA65" s="36">
        <f t="shared" ref="CA65" si="299">BZ65*(1-CA64)</f>
        <v>7.7245411821431367E-6</v>
      </c>
    </row>
    <row r="66" spans="1:79" ht="14.25" customHeight="1"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</row>
    <row r="67" spans="1:79" ht="14.25" customHeight="1">
      <c r="A67" s="21" t="s">
        <v>193</v>
      </c>
      <c r="C67" s="36">
        <f>C64*$C$50</f>
        <v>3.9000000000000005E-4</v>
      </c>
      <c r="D67" s="36">
        <f t="shared" ref="D67:BO67" si="300">D64*$C$50</f>
        <v>4.8000000000000007E-4</v>
      </c>
      <c r="E67" s="36">
        <f t="shared" si="300"/>
        <v>7.5000000000000002E-4</v>
      </c>
      <c r="F67" s="36">
        <f t="shared" si="300"/>
        <v>8.7000000000000001E-4</v>
      </c>
      <c r="G67" s="36">
        <f t="shared" si="300"/>
        <v>1.0200000000000001E-3</v>
      </c>
      <c r="H67" s="36">
        <f t="shared" si="300"/>
        <v>1.14E-3</v>
      </c>
      <c r="I67" s="36">
        <f t="shared" si="300"/>
        <v>1.2899999999999999E-3</v>
      </c>
      <c r="J67" s="36">
        <f t="shared" si="300"/>
        <v>1.5899999999999998E-3</v>
      </c>
      <c r="K67" s="36">
        <f t="shared" si="300"/>
        <v>1.8E-3</v>
      </c>
      <c r="L67" s="36">
        <f t="shared" si="300"/>
        <v>1.98E-3</v>
      </c>
      <c r="M67" s="36">
        <f t="shared" si="300"/>
        <v>2.0999999999999999E-3</v>
      </c>
      <c r="N67" s="36">
        <f t="shared" si="300"/>
        <v>2.3400000000000001E-3</v>
      </c>
      <c r="O67" s="36">
        <f t="shared" si="300"/>
        <v>2.64E-3</v>
      </c>
      <c r="P67" s="36">
        <f t="shared" si="300"/>
        <v>3.0000000000000001E-3</v>
      </c>
      <c r="Q67" s="36">
        <f t="shared" si="300"/>
        <v>3.3600000000000001E-3</v>
      </c>
      <c r="R67" s="36">
        <f t="shared" si="300"/>
        <v>3.7800000000000004E-3</v>
      </c>
      <c r="S67" s="36">
        <f t="shared" si="300"/>
        <v>4.1999999999999997E-3</v>
      </c>
      <c r="T67" s="36">
        <f t="shared" si="300"/>
        <v>4.6200000000000008E-3</v>
      </c>
      <c r="U67" s="36">
        <f t="shared" si="300"/>
        <v>5.1900000000000002E-3</v>
      </c>
      <c r="V67" s="36">
        <f t="shared" si="300"/>
        <v>5.8799999999999998E-3</v>
      </c>
      <c r="W67" s="36">
        <f t="shared" si="300"/>
        <v>6.7499999999999991E-3</v>
      </c>
      <c r="X67" s="36">
        <f t="shared" si="300"/>
        <v>7.7099999999999998E-3</v>
      </c>
      <c r="Y67" s="36">
        <f t="shared" si="300"/>
        <v>8.6099999999999996E-3</v>
      </c>
      <c r="Z67" s="36">
        <f t="shared" si="300"/>
        <v>9.4500000000000001E-3</v>
      </c>
      <c r="AA67" s="36">
        <f t="shared" si="300"/>
        <v>1.0230000000000001E-2</v>
      </c>
      <c r="AB67" s="36">
        <f t="shared" si="300"/>
        <v>1.1129999999999999E-2</v>
      </c>
      <c r="AC67" s="36">
        <f t="shared" si="300"/>
        <v>1.2179999999999998E-2</v>
      </c>
      <c r="AD67" s="36">
        <f t="shared" si="300"/>
        <v>1.3499999999999998E-2</v>
      </c>
      <c r="AE67" s="36">
        <f t="shared" si="300"/>
        <v>1.5029999999999998E-2</v>
      </c>
      <c r="AF67" s="36">
        <f t="shared" si="300"/>
        <v>1.677E-2</v>
      </c>
      <c r="AG67" s="36">
        <f t="shared" si="300"/>
        <v>1.866E-2</v>
      </c>
      <c r="AH67" s="36">
        <f t="shared" si="300"/>
        <v>2.0730000000000002E-2</v>
      </c>
      <c r="AI67" s="36">
        <f t="shared" si="300"/>
        <v>2.298E-2</v>
      </c>
      <c r="AJ67" s="36">
        <f t="shared" si="300"/>
        <v>2.5500000000000002E-2</v>
      </c>
      <c r="AK67" s="36">
        <f t="shared" si="300"/>
        <v>2.844E-2</v>
      </c>
      <c r="AL67" s="36">
        <f t="shared" si="300"/>
        <v>3.1890000000000002E-2</v>
      </c>
      <c r="AM67" s="36">
        <f t="shared" si="300"/>
        <v>3.6089999999999997E-2</v>
      </c>
      <c r="AN67" s="36">
        <f t="shared" si="300"/>
        <v>4.1099999999999998E-2</v>
      </c>
      <c r="AO67" s="36">
        <f t="shared" si="300"/>
        <v>4.7009999999999996E-2</v>
      </c>
      <c r="AP67" s="36">
        <f t="shared" si="300"/>
        <v>5.3820000000000007E-2</v>
      </c>
      <c r="AQ67" s="36">
        <f t="shared" si="300"/>
        <v>6.1530000000000001E-2</v>
      </c>
      <c r="AR67" s="36">
        <f t="shared" si="300"/>
        <v>7.0110000000000006E-2</v>
      </c>
      <c r="AS67" s="36">
        <f t="shared" si="300"/>
        <v>7.9680000000000001E-2</v>
      </c>
      <c r="AT67" s="36">
        <f t="shared" si="300"/>
        <v>9.042E-2</v>
      </c>
      <c r="AU67" s="36">
        <f t="shared" si="300"/>
        <v>0.10281000000000001</v>
      </c>
      <c r="AV67" s="36">
        <f t="shared" si="300"/>
        <v>0.11721000000000001</v>
      </c>
      <c r="AW67" s="36">
        <f t="shared" si="300"/>
        <v>0.13371</v>
      </c>
      <c r="AX67" s="36">
        <f t="shared" si="300"/>
        <v>0.15237000000000001</v>
      </c>
      <c r="AY67" s="36">
        <f t="shared" si="300"/>
        <v>0.17418</v>
      </c>
      <c r="AZ67" s="36">
        <f t="shared" si="300"/>
        <v>0.19962000000000002</v>
      </c>
      <c r="BA67" s="36">
        <f t="shared" si="300"/>
        <v>0.22935</v>
      </c>
      <c r="BB67" s="36">
        <f t="shared" si="300"/>
        <v>0.26396999999999998</v>
      </c>
      <c r="BC67" s="36">
        <f t="shared" si="300"/>
        <v>0.30398999999999998</v>
      </c>
      <c r="BD67" s="36">
        <f t="shared" si="300"/>
        <v>0.34962000000000004</v>
      </c>
      <c r="BE67" s="36">
        <f t="shared" si="300"/>
        <v>0.39950999999999992</v>
      </c>
      <c r="BF67" s="36">
        <f t="shared" si="300"/>
        <v>0.45311999999999997</v>
      </c>
      <c r="BG67" s="36">
        <f t="shared" si="300"/>
        <v>0.50997000000000003</v>
      </c>
      <c r="BH67" s="36">
        <f t="shared" si="300"/>
        <v>0.56750999999999996</v>
      </c>
      <c r="BI67" s="36">
        <f t="shared" si="300"/>
        <v>0.62519999999999998</v>
      </c>
      <c r="BJ67" s="36">
        <f t="shared" si="300"/>
        <v>0.68018999999999996</v>
      </c>
      <c r="BK67" s="36">
        <f t="shared" si="300"/>
        <v>0.73019999999999996</v>
      </c>
      <c r="BL67" s="36">
        <f t="shared" si="300"/>
        <v>0.78729000000000005</v>
      </c>
      <c r="BM67" s="36">
        <f t="shared" si="300"/>
        <v>0.84806999999999999</v>
      </c>
      <c r="BN67" s="36">
        <f t="shared" si="300"/>
        <v>0.91412999999999989</v>
      </c>
      <c r="BO67" s="36">
        <f t="shared" si="300"/>
        <v>0.98399999999999999</v>
      </c>
      <c r="BP67" s="36">
        <f t="shared" ref="BP67:CA67" si="301">BP64*$C$50</f>
        <v>1.0562699999999998</v>
      </c>
      <c r="BQ67" s="36">
        <f t="shared" si="301"/>
        <v>1.12341</v>
      </c>
      <c r="BR67" s="36">
        <f t="shared" si="301"/>
        <v>1.1903999999999999</v>
      </c>
      <c r="BS67" s="36">
        <f t="shared" si="301"/>
        <v>1.2559800000000001</v>
      </c>
      <c r="BT67" s="36">
        <f t="shared" si="301"/>
        <v>1.3189500000000001</v>
      </c>
      <c r="BU67" s="36">
        <f t="shared" si="301"/>
        <v>1.37808</v>
      </c>
      <c r="BV67" s="36">
        <f t="shared" si="301"/>
        <v>1.4322900000000001</v>
      </c>
      <c r="BW67" s="36">
        <f t="shared" si="301"/>
        <v>1.50996</v>
      </c>
      <c r="BX67" s="36">
        <f t="shared" si="301"/>
        <v>1.5918300000000001</v>
      </c>
      <c r="BY67" s="36">
        <f t="shared" si="301"/>
        <v>1.6781699999999997</v>
      </c>
      <c r="BZ67" s="36">
        <f t="shared" si="301"/>
        <v>1.7691600000000001</v>
      </c>
      <c r="CA67" s="36">
        <f t="shared" si="301"/>
        <v>1.8651</v>
      </c>
    </row>
    <row r="68" spans="1:79" ht="14.25" customHeight="1">
      <c r="A68" s="21" t="s">
        <v>195</v>
      </c>
      <c r="C68" s="189">
        <f>Alt1Prem!B1</f>
        <v>452.13780165692054</v>
      </c>
      <c r="D68" s="98">
        <f>IF(D62=1,$C$68,D67*D63)</f>
        <v>452.13780165692054</v>
      </c>
      <c r="E68" s="98">
        <f t="shared" ref="E68:BP68" si="302">IF(E62=1,$C$68,E67*E63)</f>
        <v>452.13780165692054</v>
      </c>
      <c r="F68" s="98">
        <f t="shared" si="302"/>
        <v>452.13780165692054</v>
      </c>
      <c r="G68" s="98">
        <f t="shared" si="302"/>
        <v>452.13780165692054</v>
      </c>
      <c r="H68" s="98">
        <f t="shared" si="302"/>
        <v>452.13780165692054</v>
      </c>
      <c r="I68" s="98">
        <f t="shared" si="302"/>
        <v>452.13780165692054</v>
      </c>
      <c r="J68" s="98">
        <f t="shared" si="302"/>
        <v>452.13780165692054</v>
      </c>
      <c r="K68" s="98">
        <f t="shared" si="302"/>
        <v>452.13780165692054</v>
      </c>
      <c r="L68" s="98">
        <f t="shared" si="302"/>
        <v>452.13780165692054</v>
      </c>
      <c r="M68" s="98">
        <f t="shared" si="302"/>
        <v>452.13780165692054</v>
      </c>
      <c r="N68" s="98">
        <f t="shared" si="302"/>
        <v>452.13780165692054</v>
      </c>
      <c r="O68" s="98">
        <f t="shared" si="302"/>
        <v>452.13780165692054</v>
      </c>
      <c r="P68" s="98">
        <f t="shared" si="302"/>
        <v>452.13780165692054</v>
      </c>
      <c r="Q68" s="98">
        <f t="shared" si="302"/>
        <v>452.13780165692054</v>
      </c>
      <c r="R68" s="98">
        <f t="shared" si="302"/>
        <v>452.13780165692054</v>
      </c>
      <c r="S68" s="98">
        <f t="shared" si="302"/>
        <v>452.13780165692054</v>
      </c>
      <c r="T68" s="98">
        <f t="shared" si="302"/>
        <v>452.13780165692054</v>
      </c>
      <c r="U68" s="98">
        <f t="shared" si="302"/>
        <v>452.13780165692054</v>
      </c>
      <c r="V68" s="98">
        <f t="shared" si="302"/>
        <v>452.13780165692054</v>
      </c>
      <c r="W68" s="98">
        <f t="shared" si="302"/>
        <v>452.13780165692054</v>
      </c>
      <c r="X68" s="98">
        <f t="shared" si="302"/>
        <v>452.13780165692054</v>
      </c>
      <c r="Y68" s="98">
        <f t="shared" si="302"/>
        <v>452.13780165692054</v>
      </c>
      <c r="Z68" s="98">
        <f t="shared" si="302"/>
        <v>452.13780165692054</v>
      </c>
      <c r="AA68" s="98">
        <f t="shared" si="302"/>
        <v>452.13780165692054</v>
      </c>
      <c r="AB68" s="98">
        <f t="shared" si="302"/>
        <v>452.13780165692054</v>
      </c>
      <c r="AC68" s="98">
        <f t="shared" si="302"/>
        <v>452.13780165692054</v>
      </c>
      <c r="AD68" s="98">
        <f t="shared" si="302"/>
        <v>452.13780165692054</v>
      </c>
      <c r="AE68" s="98">
        <f t="shared" si="302"/>
        <v>452.13780165692054</v>
      </c>
      <c r="AF68" s="98">
        <f t="shared" si="302"/>
        <v>452.13780165692054</v>
      </c>
      <c r="AG68" s="98">
        <f t="shared" si="302"/>
        <v>452.13780165692054</v>
      </c>
      <c r="AH68" s="98">
        <f t="shared" si="302"/>
        <v>4146</v>
      </c>
      <c r="AI68" s="98">
        <f t="shared" si="302"/>
        <v>4596</v>
      </c>
      <c r="AJ68" s="98">
        <f t="shared" si="302"/>
        <v>5100</v>
      </c>
      <c r="AK68" s="98">
        <f t="shared" si="302"/>
        <v>5688</v>
      </c>
      <c r="AL68" s="98">
        <f t="shared" si="302"/>
        <v>6378</v>
      </c>
      <c r="AM68" s="98">
        <f t="shared" si="302"/>
        <v>7217.9999999999991</v>
      </c>
      <c r="AN68" s="98">
        <f t="shared" si="302"/>
        <v>8220</v>
      </c>
      <c r="AO68" s="98">
        <f t="shared" si="302"/>
        <v>9402</v>
      </c>
      <c r="AP68" s="98">
        <f t="shared" si="302"/>
        <v>10764.000000000002</v>
      </c>
      <c r="AQ68" s="98">
        <f t="shared" si="302"/>
        <v>12306</v>
      </c>
      <c r="AR68" s="98">
        <f t="shared" si="302"/>
        <v>14022.000000000002</v>
      </c>
      <c r="AS68" s="98">
        <f t="shared" si="302"/>
        <v>15936</v>
      </c>
      <c r="AT68" s="98">
        <f t="shared" si="302"/>
        <v>18084</v>
      </c>
      <c r="AU68" s="98">
        <f t="shared" si="302"/>
        <v>20562.000000000004</v>
      </c>
      <c r="AV68" s="98">
        <f t="shared" si="302"/>
        <v>23442</v>
      </c>
      <c r="AW68" s="98">
        <f t="shared" si="302"/>
        <v>26742</v>
      </c>
      <c r="AX68" s="98">
        <f t="shared" si="302"/>
        <v>30474</v>
      </c>
      <c r="AY68" s="98">
        <f t="shared" si="302"/>
        <v>34836</v>
      </c>
      <c r="AZ68" s="98">
        <f t="shared" si="302"/>
        <v>39924.000000000007</v>
      </c>
      <c r="BA68" s="98">
        <f t="shared" si="302"/>
        <v>45870</v>
      </c>
      <c r="BB68" s="98">
        <f t="shared" si="302"/>
        <v>52794</v>
      </c>
      <c r="BC68" s="98">
        <f t="shared" si="302"/>
        <v>60798</v>
      </c>
      <c r="BD68" s="98">
        <f t="shared" si="302"/>
        <v>69924.000000000015</v>
      </c>
      <c r="BE68" s="98">
        <f t="shared" si="302"/>
        <v>79901.999999999985</v>
      </c>
      <c r="BF68" s="98">
        <f t="shared" si="302"/>
        <v>90624</v>
      </c>
      <c r="BG68" s="98">
        <f t="shared" si="302"/>
        <v>101994</v>
      </c>
      <c r="BH68" s="98">
        <f t="shared" si="302"/>
        <v>113501.99999999999</v>
      </c>
      <c r="BI68" s="98">
        <f t="shared" si="302"/>
        <v>125040</v>
      </c>
      <c r="BJ68" s="98">
        <f t="shared" si="302"/>
        <v>136038</v>
      </c>
      <c r="BK68" s="98">
        <f t="shared" si="302"/>
        <v>146040</v>
      </c>
      <c r="BL68" s="98">
        <f t="shared" si="302"/>
        <v>0</v>
      </c>
      <c r="BM68" s="98">
        <f t="shared" si="302"/>
        <v>0</v>
      </c>
      <c r="BN68" s="98">
        <f t="shared" si="302"/>
        <v>0</v>
      </c>
      <c r="BO68" s="98">
        <f t="shared" si="302"/>
        <v>0</v>
      </c>
      <c r="BP68" s="98">
        <f t="shared" si="302"/>
        <v>0</v>
      </c>
      <c r="BQ68" s="98">
        <f t="shared" ref="BQ68:CA68" si="303">IF(BQ62=1,$C$68,BQ67*BQ63)</f>
        <v>0</v>
      </c>
      <c r="BR68" s="98">
        <f t="shared" si="303"/>
        <v>0</v>
      </c>
      <c r="BS68" s="98">
        <f t="shared" si="303"/>
        <v>0</v>
      </c>
      <c r="BT68" s="98">
        <f t="shared" si="303"/>
        <v>0</v>
      </c>
      <c r="BU68" s="98">
        <f t="shared" si="303"/>
        <v>0</v>
      </c>
      <c r="BV68" s="98">
        <f t="shared" si="303"/>
        <v>0</v>
      </c>
      <c r="BW68" s="98">
        <f t="shared" si="303"/>
        <v>0</v>
      </c>
      <c r="BX68" s="98">
        <f t="shared" si="303"/>
        <v>0</v>
      </c>
      <c r="BY68" s="98">
        <f t="shared" si="303"/>
        <v>0</v>
      </c>
      <c r="BZ68" s="98">
        <f t="shared" si="303"/>
        <v>0</v>
      </c>
      <c r="CA68" s="98">
        <f t="shared" si="303"/>
        <v>0</v>
      </c>
    </row>
    <row r="69" spans="1:79" ht="14.25" customHeight="1">
      <c r="A69" s="21" t="s">
        <v>196</v>
      </c>
      <c r="C69" s="98">
        <f t="shared" ref="C69" si="304">C68*B65</f>
        <v>452.13780165692054</v>
      </c>
      <c r="D69" s="98">
        <f t="shared" ref="D69" si="305">D68*C65</f>
        <v>452.07902374270515</v>
      </c>
      <c r="E69" s="98">
        <f t="shared" ref="E69" si="306">E68*D65</f>
        <v>452.00669109890629</v>
      </c>
      <c r="F69" s="98">
        <f t="shared" ref="F69" si="307">F68*E65</f>
        <v>451.89368942613157</v>
      </c>
      <c r="G69" s="98">
        <f t="shared" ref="G69" si="308">G68*F65</f>
        <v>451.76264025619798</v>
      </c>
      <c r="H69" s="98">
        <f t="shared" ref="H69" si="309">H68*G65</f>
        <v>451.60904095851089</v>
      </c>
      <c r="I69" s="98">
        <f t="shared" ref="I69" si="310">I68*H65</f>
        <v>451.43742952294662</v>
      </c>
      <c r="J69" s="98">
        <f t="shared" ref="J69" si="311">J68*I65</f>
        <v>451.24331142825179</v>
      </c>
      <c r="K69" s="98">
        <f t="shared" ref="K69" si="312">K68*J65</f>
        <v>451.00415247319478</v>
      </c>
      <c r="L69" s="98">
        <f t="shared" ref="L69" si="313">L68*K65</f>
        <v>450.73354998171084</v>
      </c>
      <c r="M69" s="98">
        <f t="shared" ref="M69" si="314">M68*L65</f>
        <v>450.43606583872287</v>
      </c>
      <c r="N69" s="98">
        <f t="shared" ref="N69" si="315">N68*M65</f>
        <v>450.12076059263575</v>
      </c>
      <c r="O69" s="98">
        <f t="shared" ref="O69" si="316">O68*N65</f>
        <v>449.76966639937348</v>
      </c>
      <c r="P69" s="98">
        <f t="shared" ref="P69" si="317">P68*O65</f>
        <v>449.37386909294202</v>
      </c>
      <c r="Q69" s="98">
        <f t="shared" ref="Q69" si="318">Q68*P65</f>
        <v>448.92449522384908</v>
      </c>
      <c r="R69" s="98">
        <f t="shared" ref="R69" si="319">R68*Q65</f>
        <v>448.42169978919839</v>
      </c>
      <c r="S69" s="98">
        <f t="shared" ref="S69" si="320">S68*R65</f>
        <v>447.85668844746397</v>
      </c>
      <c r="T69" s="98">
        <f t="shared" ref="T69" si="321">T68*S65</f>
        <v>447.22968908363754</v>
      </c>
      <c r="U69" s="98">
        <f t="shared" ref="U69" si="322">U68*T65</f>
        <v>446.54095536244876</v>
      </c>
      <c r="V69" s="98">
        <f t="shared" ref="V69" si="323">V68*U65</f>
        <v>445.76843950967174</v>
      </c>
      <c r="W69" s="98">
        <f t="shared" ref="W69" si="324">W68*V65</f>
        <v>444.89473336823283</v>
      </c>
      <c r="X69" s="98">
        <f t="shared" ref="X69" si="325">X68*W65</f>
        <v>443.89372021815427</v>
      </c>
      <c r="Y69" s="98">
        <f t="shared" ref="Y69" si="326">Y68*X65</f>
        <v>442.75291335719368</v>
      </c>
      <c r="Z69" s="98">
        <f t="shared" ref="Z69" si="327">Z68*Y65</f>
        <v>441.48221249585851</v>
      </c>
      <c r="AA69" s="98">
        <f t="shared" ref="AA69" si="328">AA68*Z65</f>
        <v>440.09154352649659</v>
      </c>
      <c r="AB69" s="98">
        <f t="shared" ref="AB69" si="329">AB68*AA65</f>
        <v>438.59083136307123</v>
      </c>
      <c r="AC69" s="98">
        <f t="shared" ref="AC69" si="330">AC68*AB65</f>
        <v>436.96365937871417</v>
      </c>
      <c r="AD69" s="98">
        <f t="shared" ref="AD69" si="331">AD68*AC65</f>
        <v>435.18958692163659</v>
      </c>
      <c r="AE69" s="98">
        <f t="shared" ref="AE69" si="332">AE68*AD65</f>
        <v>433.23123378048928</v>
      </c>
      <c r="AF69" s="98">
        <f t="shared" ref="AF69" si="333">AF68*AE65</f>
        <v>431.06074529924905</v>
      </c>
      <c r="AG69" s="98">
        <f t="shared" ref="AG69" si="334">AG68*AF65</f>
        <v>428.65111573302624</v>
      </c>
      <c r="AH69" s="98">
        <f t="shared" ref="AH69" si="335">AH68*AG65</f>
        <v>3906.1839398215175</v>
      </c>
      <c r="AI69" s="98">
        <f t="shared" ref="AI69" si="336">AI68*AH65</f>
        <v>4300.233331315153</v>
      </c>
      <c r="AJ69" s="98">
        <f t="shared" ref="AJ69" si="337">AJ68*AI65</f>
        <v>4735.2474052189127</v>
      </c>
      <c r="AK69" s="98">
        <f t="shared" ref="AK69" si="338">AK68*AJ65</f>
        <v>5236.3034312426771</v>
      </c>
      <c r="AL69" s="98">
        <f t="shared" ref="AL69" si="339">AL68*AK65</f>
        <v>5815.8471107821824</v>
      </c>
      <c r="AM69" s="98">
        <f t="shared" ref="AM69" si="340">AM68*AL65</f>
        <v>6511.8454009044826</v>
      </c>
      <c r="AN69" s="98">
        <f t="shared" ref="AN69" si="341">AN68*AM65</f>
        <v>7326.6050074832046</v>
      </c>
      <c r="AO69" s="98">
        <f t="shared" ref="AO69" si="342">AO68*AN65</f>
        <v>8265.3308197708266</v>
      </c>
      <c r="AP69" s="98">
        <f t="shared" ref="AP69" si="343">AP68*AO65</f>
        <v>9314.3897102553183</v>
      </c>
      <c r="AQ69" s="98">
        <f t="shared" ref="AQ69" si="344">AQ68*AP65</f>
        <v>10457.687226983386</v>
      </c>
      <c r="AR69" s="98">
        <f t="shared" ref="AR69" si="345">AR68*AQ65</f>
        <v>11671.554629349463</v>
      </c>
      <c r="AS69" s="98">
        <f t="shared" ref="AS69" si="346">AS68*AR65</f>
        <v>12954.722848176772</v>
      </c>
      <c r="AT69" s="98">
        <f t="shared" ref="AT69" si="347">AT68*AS65</f>
        <v>14310.423668568599</v>
      </c>
      <c r="AU69" s="98">
        <f t="shared" ref="AU69" si="348">AU68*AT65</f>
        <v>15780.922826725729</v>
      </c>
      <c r="AV69" s="98">
        <f t="shared" ref="AV69" si="349">AV68*AU65</f>
        <v>17374.70444116724</v>
      </c>
      <c r="AW69" s="98">
        <f t="shared" ref="AW69" si="350">AW68*AV65</f>
        <v>19046.202638896026</v>
      </c>
      <c r="AX69" s="98">
        <f t="shared" ref="AX69" si="351">AX68*AW65</f>
        <v>20736.853195871059</v>
      </c>
      <c r="AY69" s="98">
        <f t="shared" ref="AY69" si="352">AY68*AX65</f>
        <v>22501.111757912655</v>
      </c>
      <c r="AZ69" s="98">
        <f t="shared" ref="AZ69" si="353">AZ68*AY65</f>
        <v>24290.305757894912</v>
      </c>
      <c r="BA69" s="98">
        <f t="shared" ref="BA69" si="354">BA68*AZ65</f>
        <v>26050.939325756717</v>
      </c>
      <c r="BB69" s="98">
        <f t="shared" ref="BB69" si="355">BB68*BA65</f>
        <v>27691.063019077665</v>
      </c>
      <c r="BC69" s="98">
        <f t="shared" ref="BC69" si="356">BC68*BB65</f>
        <v>29083.318087210599</v>
      </c>
      <c r="BD69" s="98">
        <f t="shared" ref="BD69" si="357">BD68*BC65</f>
        <v>30059.459577041609</v>
      </c>
      <c r="BE69" s="98">
        <f t="shared" ref="BE69" si="358">BE68*BD65</f>
        <v>30345.859680212459</v>
      </c>
      <c r="BF69" s="98">
        <f t="shared" ref="BF69" si="359">BF68*BE65</f>
        <v>29834.513190645401</v>
      </c>
      <c r="BG69" s="98">
        <f t="shared" ref="BG69" si="360">BG68*BF65</f>
        <v>28506.085348470413</v>
      </c>
      <c r="BH69" s="98">
        <f t="shared" ref="BH69" si="361">BH68*BG65</f>
        <v>26329.935538672136</v>
      </c>
      <c r="BI69" s="98">
        <f t="shared" ref="BI69" si="362">BI68*BH65</f>
        <v>23519.335942697082</v>
      </c>
      <c r="BJ69" s="98">
        <f t="shared" ref="BJ69" si="363">BJ68*BI65</f>
        <v>20255.460185741609</v>
      </c>
      <c r="BK69" s="98">
        <f t="shared" ref="BK69" si="364">BK68*BJ65</f>
        <v>16814.535008386345</v>
      </c>
      <c r="BL69" s="98">
        <f t="shared" ref="BL69" si="365">BL68*BK65</f>
        <v>0</v>
      </c>
      <c r="BM69" s="98">
        <f t="shared" ref="BM69" si="366">BM68*BL65</f>
        <v>0</v>
      </c>
      <c r="BN69" s="98">
        <f t="shared" ref="BN69" si="367">BN68*BM65</f>
        <v>0</v>
      </c>
      <c r="BO69" s="98">
        <f t="shared" ref="BO69" si="368">BO68*BN65</f>
        <v>0</v>
      </c>
      <c r="BP69" s="98">
        <f t="shared" ref="BP69" si="369">BP68*BO65</f>
        <v>0</v>
      </c>
      <c r="BQ69" s="98">
        <f t="shared" ref="BQ69" si="370">BQ68*BP65</f>
        <v>0</v>
      </c>
      <c r="BR69" s="98">
        <f t="shared" ref="BR69" si="371">BR68*BQ65</f>
        <v>0</v>
      </c>
      <c r="BS69" s="98">
        <f t="shared" ref="BS69" si="372">BS68*BR65</f>
        <v>0</v>
      </c>
      <c r="BT69" s="98">
        <f t="shared" ref="BT69" si="373">BT68*BS65</f>
        <v>0</v>
      </c>
      <c r="BU69" s="98">
        <f t="shared" ref="BU69" si="374">BU68*BT65</f>
        <v>0</v>
      </c>
      <c r="BV69" s="98">
        <f t="shared" ref="BV69" si="375">BV68*BU65</f>
        <v>0</v>
      </c>
      <c r="BW69" s="98">
        <f t="shared" ref="BW69" si="376">BW68*BV65</f>
        <v>0</v>
      </c>
      <c r="BX69" s="98">
        <f t="shared" ref="BX69" si="377">BX68*BW65</f>
        <v>0</v>
      </c>
      <c r="BY69" s="98">
        <f t="shared" ref="BY69" si="378">BY68*BX65</f>
        <v>0</v>
      </c>
      <c r="BZ69" s="98">
        <f t="shared" ref="BZ69" si="379">BZ68*BY65</f>
        <v>0</v>
      </c>
      <c r="CA69" s="98">
        <f t="shared" ref="CA69" si="380">CA68*BZ65</f>
        <v>0</v>
      </c>
    </row>
    <row r="70" spans="1:79" ht="14.25" customHeight="1">
      <c r="A70" s="21" t="s">
        <v>197</v>
      </c>
      <c r="B70" s="88">
        <f>NPV(C46,D69:CA69)+C69</f>
        <v>84811.069395924773</v>
      </c>
      <c r="C70" s="98">
        <f t="shared" ref="C70" si="381">IF(C64=1,0,(B70-C68)*(1+$C$3)/(1-C64))</f>
        <v>87744.695668475455</v>
      </c>
      <c r="D70" s="98">
        <f t="shared" ref="D70" si="382">IF(D64=1,0,(C70-D68)*(1+$C$3)/(1-D64))</f>
        <v>90798.787987569289</v>
      </c>
      <c r="E70" s="98">
        <f t="shared" ref="E70" si="383">IF(E64=1,0,(D70-E68)*(1+$C$3)/(1-E64))</f>
        <v>93984.012196397962</v>
      </c>
      <c r="F70" s="98">
        <f t="shared" ref="F70" si="384">IF(F64=1,0,(E70-F68)*(1+$C$3)/(1-F64))</f>
        <v>97301.366766893072</v>
      </c>
      <c r="G70" s="98">
        <f t="shared" ref="G70" si="385">IF(G64=1,0,(F70-G68)*(1+$C$3)/(1-G64))</f>
        <v>100757.45565876958</v>
      </c>
      <c r="H70" s="98">
        <f t="shared" ref="H70" si="386">IF(H64=1,0,(G70-H68)*(1+$C$3)/(1-H64))</f>
        <v>104357.18630219201</v>
      </c>
      <c r="I70" s="98">
        <f t="shared" ref="I70" si="387">IF(I64=1,0,(H70-I68)*(1+$C$3)/(1-I64))</f>
        <v>108107.73676736647</v>
      </c>
      <c r="J70" s="98">
        <f t="shared" ref="J70" si="388">IF(J64=1,0,(I70-J68)*(1+$C$3)/(1-J64))</f>
        <v>112021.19415724128</v>
      </c>
      <c r="K70" s="98">
        <f t="shared" ref="K70" si="389">IF(K64=1,0,(J70-K68)*(1+$C$3)/(1-K64))</f>
        <v>116101.47949750624</v>
      </c>
      <c r="L70" s="98">
        <f t="shared" ref="L70" si="390">IF(L64=1,0,(K70-L68)*(1+$C$3)/(1-L64))</f>
        <v>120354.74949835222</v>
      </c>
      <c r="M70" s="98">
        <f t="shared" ref="M70" si="391">IF(M64=1,0,(L70-M68)*(1+$C$3)/(1-M64))</f>
        <v>124786.06641105085</v>
      </c>
      <c r="N70" s="98">
        <f t="shared" ref="N70" si="392">IF(N64=1,0,(M70-N68)*(1+$C$3)/(1-N64))</f>
        <v>129408.22416862122</v>
      </c>
      <c r="O70" s="98">
        <f t="shared" ref="O70" si="393">IF(O64=1,0,(N70-O68)*(1+$C$3)/(1-O64))</f>
        <v>134232.4543814986</v>
      </c>
      <c r="P70" s="98">
        <f t="shared" ref="P70" si="394">IF(P64=1,0,(O70-P68)*(1+$C$3)/(1-P64))</f>
        <v>139270.80004307843</v>
      </c>
      <c r="Q70" s="98">
        <f t="shared" ref="Q70" si="395">IF(Q64=1,0,(P70-Q68)*(1+$C$3)/(1-Q64))</f>
        <v>144533.28601141117</v>
      </c>
      <c r="R70" s="98">
        <f t="shared" ref="R70" si="396">IF(R64=1,0,(Q70-R68)*(1+$C$3)/(1-R64))</f>
        <v>150033.43626784193</v>
      </c>
      <c r="S70" s="98">
        <f t="shared" ref="S70" si="397">IF(S64=1,0,(R70-S68)*(1+$C$3)/(1-S64))</f>
        <v>155782.64610938556</v>
      </c>
      <c r="T70" s="98">
        <f t="shared" ref="T70" si="398">IF(T64=1,0,(S70-T68)*(1+$C$3)/(1-T64))</f>
        <v>161792.88969016063</v>
      </c>
      <c r="U70" s="98">
        <f t="shared" ref="U70" si="399">IF(U64=1,0,(T70-U68)*(1+$C$3)/(1-U64))</f>
        <v>168085.16930694491</v>
      </c>
      <c r="V70" s="98">
        <f t="shared" ref="V70" si="400">IF(V64=1,0,(U70-V68)*(1+$C$3)/(1-V64))</f>
        <v>174680.7269904007</v>
      </c>
      <c r="W70" s="98">
        <f t="shared" ref="W70" si="401">IF(W64=1,0,(V70-W68)*(1+$C$3)/(1-W64))</f>
        <v>181606.3470371271</v>
      </c>
      <c r="X70" s="98">
        <f t="shared" ref="X70" si="402">IF(X64=1,0,(W70-X68)*(1+$C$3)/(1-X64))</f>
        <v>188885.81414724744</v>
      </c>
      <c r="Y70" s="98">
        <f t="shared" ref="Y70" si="403">IF(Y64=1,0,(X70-Y68)*(1+$C$3)/(1-Y64))</f>
        <v>196535.07907636333</v>
      </c>
      <c r="Z70" s="98">
        <f t="shared" ref="Z70" si="404">IF(Z64=1,0,(Y70-Z68)*(1+$C$3)/(1-Z64))</f>
        <v>204570.65649364967</v>
      </c>
      <c r="AA70" s="98">
        <f t="shared" ref="AA70" si="405">IF(AA64=1,0,(Z70-AA68)*(1+$C$3)/(1-AA64))</f>
        <v>213009.62225155029</v>
      </c>
      <c r="AB70" s="98">
        <f t="shared" ref="AB70" si="406">IF(AB64=1,0,(AA70-AB68)*(1+$C$3)/(1-AB64))</f>
        <v>221882.96964527309</v>
      </c>
      <c r="AC70" s="98">
        <f t="shared" ref="AC70" si="407">IF(AC64=1,0,(AB70-AC68)*(1+$C$3)/(1-AC64))</f>
        <v>231226.84611257788</v>
      </c>
      <c r="AD70" s="98">
        <f t="shared" ref="AD70" si="408">IF(AD64=1,0,(AC70-AD68)*(1+$C$3)/(1-AD64))</f>
        <v>241090.60436299129</v>
      </c>
      <c r="AE70" s="98">
        <f t="shared" ref="AE70" si="409">IF(AE64=1,0,(AD70-AE68)*(1+$C$3)/(1-AE64))</f>
        <v>251524.14117105474</v>
      </c>
      <c r="AF70" s="98">
        <f t="shared" ref="AF70" si="410">IF(AF64=1,0,(AE70-AF68)*(1+$C$3)/(1-AF64))</f>
        <v>262582.72091408347</v>
      </c>
      <c r="AG70" s="98">
        <f t="shared" ref="AG70" si="411">IF(AG64=1,0,(AF70-AG68)*(1+$C$3)/(1-AG64))</f>
        <v>274322.08983570168</v>
      </c>
      <c r="AH70" s="98">
        <f t="shared" ref="AH70" si="412">IF(AH64=1,0,(AG70-AH68)*(1+$C$3)/(1-AH64))</f>
        <v>282938.23664434219</v>
      </c>
      <c r="AI70" s="98">
        <f t="shared" ref="AI70" si="413">IF(AI64=1,0,(AH70-AI68)*(1+$C$3)/(1-AI64))</f>
        <v>291710.42798850784</v>
      </c>
      <c r="AJ70" s="98">
        <f t="shared" ref="AJ70" si="414">IF(AJ64=1,0,(AI70-AJ68)*(1+$C$3)/(1-AJ64))</f>
        <v>300630.2018235483</v>
      </c>
      <c r="AK70" s="98">
        <f t="shared" ref="AK70" si="415">IF(AK64=1,0,(AJ70-AK68)*(1+$C$3)/(1-AK64))</f>
        <v>309675.61472407449</v>
      </c>
      <c r="AL70" s="98">
        <f t="shared" ref="AL70" si="416">IF(AL64=1,0,(AK70-AL68)*(1+$C$3)/(1-AL64))</f>
        <v>318818.56061234669</v>
      </c>
      <c r="AM70" s="98">
        <f t="shared" ref="AM70" si="417">IF(AM64=1,0,(AL70-AM68)*(1+$C$3)/(1-AM64))</f>
        <v>328010.54995277239</v>
      </c>
      <c r="AN70" s="98">
        <f t="shared" ref="AN70" si="418">IF(AN64=1,0,(AM70-AN68)*(1+$C$3)/(1-AN64))</f>
        <v>337201.83711941936</v>
      </c>
      <c r="AO70" s="98">
        <f t="shared" ref="AO70" si="419">IF(AO64=1,0,(AN70-AO68)*(1+$C$3)/(1-AO64))</f>
        <v>346338.96214094473</v>
      </c>
      <c r="AP70" s="98">
        <f t="shared" ref="AP70" si="420">IF(AP64=1,0,(AO70-AP68)*(1+$C$3)/(1-AP64))</f>
        <v>355373.35868132551</v>
      </c>
      <c r="AQ70" s="98">
        <f t="shared" ref="AQ70" si="421">IF(AQ64=1,0,(AP70-AQ68)*(1+$C$3)/(1-AQ64))</f>
        <v>364261.04710469587</v>
      </c>
      <c r="AR70" s="98">
        <f t="shared" ref="AR70" si="422">IF(AR64=1,0,(AQ70-AR68)*(1+$C$3)/(1-AR64))</f>
        <v>372964.79627789819</v>
      </c>
      <c r="AS70" s="98">
        <f t="shared" ref="AS70" si="423">IF(AS64=1,0,(AR70-AS68)*(1+$C$3)/(1-AS64))</f>
        <v>381441.02166442113</v>
      </c>
      <c r="AT70" s="98">
        <f t="shared" ref="AT70" si="424">IF(AT64=1,0,(AS70-AT68)*(1+$C$3)/(1-AT64))</f>
        <v>389634.89836780366</v>
      </c>
      <c r="AU70" s="98">
        <f t="shared" ref="AU70" si="425">IF(AU64=1,0,(AT70-AU68)*(1+$C$3)/(1-AU64))</f>
        <v>397456.65382924402</v>
      </c>
      <c r="AV70" s="98">
        <f t="shared" ref="AV70" si="426">IF(AV64=1,0,(AU70-AV68)*(1+$C$3)/(1-AV64))</f>
        <v>404790.40094742994</v>
      </c>
      <c r="AW70" s="98">
        <f t="shared" ref="AW70" si="427">IF(AW64=1,0,(AV70-AW68)*(1+$C$3)/(1-AW64))</f>
        <v>411511.40008721425</v>
      </c>
      <c r="AX70" s="98">
        <f t="shared" ref="AX70" si="428">IF(AX64=1,0,(AW70-AX68)*(1+$C$3)/(1-AX64))</f>
        <v>417482.85004446103</v>
      </c>
      <c r="AY70" s="98">
        <f t="shared" ref="AY70" si="429">IF(AY64=1,0,(AX70-AY68)*(1+$C$3)/(1-AY64))</f>
        <v>422482.03075168212</v>
      </c>
      <c r="AZ70" s="98">
        <f t="shared" ref="AZ70" si="430">IF(AZ64=1,0,(AY70-AZ68)*(1+$C$3)/(1-AZ64))</f>
        <v>426221.10425915348</v>
      </c>
      <c r="BA70" s="98">
        <f t="shared" ref="BA70" si="431">IF(BA64=1,0,(AZ70-BA68)*(1+$C$3)/(1-BA64))</f>
        <v>428309.40223000338</v>
      </c>
      <c r="BB70" s="98">
        <f t="shared" ref="BB70" si="432">IF(BB64=1,0,(BA70-BB68)*(1+$C$3)/(1-BB64))</f>
        <v>428214.62299668154</v>
      </c>
      <c r="BC70" s="98">
        <f t="shared" ref="BC70" si="433">IF(BC64=1,0,(BB70-BC68)*(1+$C$3)/(1-BC64))</f>
        <v>425198.66905154154</v>
      </c>
      <c r="BD70" s="98">
        <f t="shared" ref="BD70" si="434">IF(BD64=1,0,(BC70-BD68)*(1+$C$3)/(1-BD64))</f>
        <v>418225.67610712786</v>
      </c>
      <c r="BE70" s="98">
        <f t="shared" ref="BE70" si="435">IF(BE64=1,0,(BD70-BE68)*(1+$C$3)/(1-BE64))</f>
        <v>405911.91254503536</v>
      </c>
      <c r="BF70" s="98">
        <f t="shared" ref="BF70" si="436">IF(BF64=1,0,(BE70-BF68)*(1+$C$3)/(1-BF64))</f>
        <v>386236.60602011497</v>
      </c>
      <c r="BG70" s="98">
        <f t="shared" ref="BG70" si="437">IF(BG64=1,0,(BF70-BG68)*(1+$C$3)/(1-BG64))</f>
        <v>356155.11892738589</v>
      </c>
      <c r="BH70" s="98">
        <f t="shared" ref="BH70" si="438">IF(BH64=1,0,(BG70-BH68)*(1+$C$3)/(1-BH64))</f>
        <v>311235.70129926287</v>
      </c>
      <c r="BI70" s="98">
        <f t="shared" ref="BI70" si="439">IF(BI64=1,0,(BH70-BI68)*(1+$C$3)/(1-BI64))</f>
        <v>244622.95269231102</v>
      </c>
      <c r="BJ70" s="98">
        <f t="shared" ref="BJ70" si="440">IF(BJ64=1,0,(BI70-BJ68)*(1+$C$3)/(1-BJ64))</f>
        <v>146040.00000000448</v>
      </c>
      <c r="BK70" s="98">
        <f t="shared" ref="BK70" si="441">IF(BK64=1,0,(BJ70-BK68)*(1+$C$3)/(1-BK64))</f>
        <v>6.1608108458240422E-9</v>
      </c>
      <c r="BL70" s="98">
        <f t="shared" ref="BL70" si="442">IF(BL64=1,0,(BK70-BL68)*(1+$C$3)/(1-BL64))</f>
        <v>8.6869629725409158E-9</v>
      </c>
      <c r="BM70" s="98">
        <f t="shared" ref="BM70" si="443">IF(BM64=1,0,(BL70-BM68)*(1+$C$3)/(1-BM64))</f>
        <v>1.2594891318178405E-8</v>
      </c>
      <c r="BN70" s="98">
        <f t="shared" ref="BN70" si="444">IF(BN64=1,0,(BM70-BN68)*(1+$C$3)/(1-BN64))</f>
        <v>1.8839170663903612E-8</v>
      </c>
      <c r="BO70" s="98">
        <f t="shared" ref="BO70" si="445">IF(BO64=1,0,(BN70-BO68)*(1+$C$3)/(1-BO64))</f>
        <v>2.9155859360803214E-8</v>
      </c>
      <c r="BP70" s="98">
        <f t="shared" ref="BP70" si="446">IF(BP64=1,0,(BO70-BP68)*(1+$C$3)/(1-BP64))</f>
        <v>4.6799854509477158E-8</v>
      </c>
      <c r="BQ70" s="98">
        <f t="shared" ref="BQ70" si="447">IF(BQ64=1,0,(BP70-BQ68)*(1+$C$3)/(1-BQ64))</f>
        <v>7.7808975892213414E-8</v>
      </c>
      <c r="BR70" s="98">
        <f t="shared" ref="BR70" si="448">IF(BR64=1,0,(BQ70-BR68)*(1+$C$3)/(1-BR64))</f>
        <v>1.341534067107128E-7</v>
      </c>
      <c r="BS70" s="98">
        <f t="shared" ref="BS70" si="449">IF(BS64=1,0,(BR70-BS68)*(1+$C$3)/(1-BS64))</f>
        <v>2.3999646158726616E-7</v>
      </c>
      <c r="BT70" s="98">
        <f t="shared" ref="BT70" si="450">IF(BT64=1,0,(BS70-BT68)*(1+$C$3)/(1-BT64))</f>
        <v>4.4542932105069477E-7</v>
      </c>
      <c r="BU70" s="98">
        <f t="shared" ref="BU70" si="451">IF(BU64=1,0,(BT70-BU68)*(1+$C$3)/(1-BU64))</f>
        <v>8.5684835360447358E-7</v>
      </c>
      <c r="BV70" s="98">
        <f t="shared" ref="BV70" si="452">IF(BV64=1,0,(BU70-BV68)*(1+$C$3)/(1-BV64))</f>
        <v>1.7052687443761651E-6</v>
      </c>
      <c r="BW70" s="98">
        <f t="shared" ref="BW70" si="453">IF(BW64=1,0,(BV70-BW68)*(1+$C$3)/(1-BW64))</f>
        <v>3.5706682253185388E-6</v>
      </c>
      <c r="BX70" s="98">
        <f t="shared" ref="BX70" si="454">IF(BX64=1,0,(BW70-BX68)*(1+$C$3)/(1-BX64))</f>
        <v>7.9113209789967414E-6</v>
      </c>
      <c r="BY70" s="98">
        <f t="shared" ref="BY70" si="455">IF(BY64=1,0,(BX70-BY68)*(1+$C$3)/(1-BY64))</f>
        <v>1.8673597553747331E-5</v>
      </c>
      <c r="BZ70" s="98">
        <f t="shared" ref="BZ70" si="456">IF(BZ64=1,0,(BY70-BZ68)*(1+$C$3)/(1-BZ64))</f>
        <v>4.73348480449869E-5</v>
      </c>
      <c r="CA70" s="98">
        <f t="shared" ref="CA70" si="457">IF(CA64=1,0,(BZ70-CA68)*(1+$C$3)/(1-CA64))</f>
        <v>1.3013016644669942E-4</v>
      </c>
    </row>
    <row r="71" spans="1:79" ht="14.25" customHeight="1">
      <c r="A71" s="21" t="s">
        <v>198</v>
      </c>
      <c r="B71" s="127"/>
      <c r="C71" s="92">
        <f>C70/$B$70</f>
        <v>1.034590134205897</v>
      </c>
      <c r="D71" s="92">
        <f t="shared" ref="D71:BO71" si="458">D70/$B$70</f>
        <v>1.0706006731702906</v>
      </c>
      <c r="E71" s="92">
        <f t="shared" si="458"/>
        <v>1.108157376929785</v>
      </c>
      <c r="F71" s="92">
        <f t="shared" si="458"/>
        <v>1.1472720183807572</v>
      </c>
      <c r="G71" s="92">
        <f t="shared" si="458"/>
        <v>1.1880224642422803</v>
      </c>
      <c r="H71" s="92">
        <f t="shared" si="458"/>
        <v>1.23046657759991</v>
      </c>
      <c r="I71" s="92">
        <f t="shared" si="458"/>
        <v>1.2746889944599746</v>
      </c>
      <c r="J71" s="92">
        <f t="shared" si="458"/>
        <v>1.3208322328102133</v>
      </c>
      <c r="K71" s="92">
        <f t="shared" si="458"/>
        <v>1.368942525126148</v>
      </c>
      <c r="L71" s="92">
        <f t="shared" si="458"/>
        <v>1.4190924646463112</v>
      </c>
      <c r="M71" s="92">
        <f t="shared" si="458"/>
        <v>1.4713417399385711</v>
      </c>
      <c r="N71" s="92">
        <f t="shared" si="458"/>
        <v>1.5258412031630315</v>
      </c>
      <c r="O71" s="92">
        <f t="shared" si="458"/>
        <v>1.58272328526904</v>
      </c>
      <c r="P71" s="92">
        <f t="shared" si="458"/>
        <v>1.6421299841524046</v>
      </c>
      <c r="Q71" s="92">
        <f t="shared" si="458"/>
        <v>1.7041795020492465</v>
      </c>
      <c r="R71" s="92">
        <f t="shared" si="458"/>
        <v>1.7690312990564783</v>
      </c>
      <c r="S71" s="92">
        <f t="shared" si="458"/>
        <v>1.8368197361377809</v>
      </c>
      <c r="T71" s="92">
        <f t="shared" si="458"/>
        <v>1.9076859995109894</v>
      </c>
      <c r="U71" s="92">
        <f t="shared" si="458"/>
        <v>1.9818777254448994</v>
      </c>
      <c r="V71" s="92">
        <f t="shared" si="458"/>
        <v>2.0596453768898502</v>
      </c>
      <c r="W71" s="92">
        <f t="shared" si="458"/>
        <v>2.1413047651755397</v>
      </c>
      <c r="X71" s="92">
        <f t="shared" si="458"/>
        <v>2.2271363336484886</v>
      </c>
      <c r="Y71" s="92">
        <f t="shared" si="458"/>
        <v>2.3173281562914352</v>
      </c>
      <c r="Z71" s="92">
        <f t="shared" si="458"/>
        <v>2.4120749561433952</v>
      </c>
      <c r="AA71" s="92">
        <f t="shared" si="458"/>
        <v>2.5115780731068762</v>
      </c>
      <c r="AB71" s="92">
        <f t="shared" si="458"/>
        <v>2.6162029464509349</v>
      </c>
      <c r="AC71" s="92">
        <f t="shared" si="458"/>
        <v>2.7263757874946508</v>
      </c>
      <c r="AD71" s="92">
        <f t="shared" si="458"/>
        <v>2.8426785097768836</v>
      </c>
      <c r="AE71" s="92">
        <f t="shared" si="458"/>
        <v>2.9656994418601288</v>
      </c>
      <c r="AF71" s="92">
        <f t="shared" si="458"/>
        <v>3.0960902012479603</v>
      </c>
      <c r="AG71" s="92">
        <f t="shared" si="458"/>
        <v>3.2345080870880167</v>
      </c>
      <c r="AH71" s="92">
        <f t="shared" si="458"/>
        <v>3.3361003305299386</v>
      </c>
      <c r="AI71" s="92">
        <f t="shared" si="458"/>
        <v>3.4395324816234982</v>
      </c>
      <c r="AJ71" s="92">
        <f t="shared" si="458"/>
        <v>3.5447047651305028</v>
      </c>
      <c r="AK71" s="92">
        <f t="shared" si="458"/>
        <v>3.6513584480159214</v>
      </c>
      <c r="AL71" s="92">
        <f t="shared" si="458"/>
        <v>3.7591621339426964</v>
      </c>
      <c r="AM71" s="92">
        <f t="shared" si="458"/>
        <v>3.8675440869813333</v>
      </c>
      <c r="AN71" s="92">
        <f t="shared" si="458"/>
        <v>3.9759177607495433</v>
      </c>
      <c r="AO71" s="92">
        <f t="shared" si="458"/>
        <v>4.0836528133388512</v>
      </c>
      <c r="AP71" s="92">
        <f t="shared" si="458"/>
        <v>4.1901766032725138</v>
      </c>
      <c r="AQ71" s="92">
        <f t="shared" si="458"/>
        <v>4.2949705704595074</v>
      </c>
      <c r="AR71" s="92">
        <f t="shared" si="458"/>
        <v>4.397595725821839</v>
      </c>
      <c r="AS71" s="92">
        <f t="shared" si="458"/>
        <v>4.4975381678508777</v>
      </c>
      <c r="AT71" s="92">
        <f t="shared" si="458"/>
        <v>4.5941514609238716</v>
      </c>
      <c r="AU71" s="92">
        <f t="shared" si="458"/>
        <v>4.6863771045474172</v>
      </c>
      <c r="AV71" s="92">
        <f t="shared" si="458"/>
        <v>4.7728486839110698</v>
      </c>
      <c r="AW71" s="92">
        <f t="shared" si="458"/>
        <v>4.8520954047419149</v>
      </c>
      <c r="AX71" s="92">
        <f t="shared" si="458"/>
        <v>4.9225042558480148</v>
      </c>
      <c r="AY71" s="92">
        <f t="shared" si="458"/>
        <v>4.9814491641344949</v>
      </c>
      <c r="AZ71" s="92">
        <f t="shared" si="458"/>
        <v>5.0255362571767508</v>
      </c>
      <c r="BA71" s="92">
        <f t="shared" si="458"/>
        <v>5.0501591983296459</v>
      </c>
      <c r="BB71" s="92">
        <f t="shared" si="458"/>
        <v>5.0490416645690539</v>
      </c>
      <c r="BC71" s="92">
        <f t="shared" si="458"/>
        <v>5.0134808118805845</v>
      </c>
      <c r="BD71" s="92">
        <f t="shared" si="458"/>
        <v>4.9312628538465741</v>
      </c>
      <c r="BE71" s="92">
        <f t="shared" si="458"/>
        <v>4.7860723303712955</v>
      </c>
      <c r="BF71" s="92">
        <f t="shared" si="458"/>
        <v>4.5540824891269898</v>
      </c>
      <c r="BG71" s="92">
        <f t="shared" si="458"/>
        <v>4.1993942708674226</v>
      </c>
      <c r="BH71" s="92">
        <f t="shared" si="458"/>
        <v>3.6697532941875384</v>
      </c>
      <c r="BI71" s="92">
        <f t="shared" si="458"/>
        <v>2.8843281240840635</v>
      </c>
      <c r="BJ71" s="92">
        <f t="shared" si="458"/>
        <v>1.7219450366584081</v>
      </c>
      <c r="BK71" s="92">
        <f t="shared" si="458"/>
        <v>7.2641589001353551E-14</v>
      </c>
      <c r="BL71" s="92">
        <f t="shared" si="458"/>
        <v>1.0242723071899303E-13</v>
      </c>
      <c r="BM71" s="92">
        <f t="shared" si="458"/>
        <v>1.4850527658578961E-13</v>
      </c>
      <c r="BN71" s="92">
        <f t="shared" si="458"/>
        <v>2.2213103546609503E-13</v>
      </c>
      <c r="BO71" s="92">
        <f t="shared" si="458"/>
        <v>3.4377422155467095E-13</v>
      </c>
      <c r="BP71" s="92">
        <f t="shared" ref="BP71:CA71" si="459">BP70/$B$70</f>
        <v>5.5181304566507356E-13</v>
      </c>
      <c r="BQ71" s="92">
        <f t="shared" si="459"/>
        <v>9.1743891978270688E-13</v>
      </c>
      <c r="BR71" s="92">
        <f t="shared" si="459"/>
        <v>1.5817912410046673E-12</v>
      </c>
      <c r="BS71" s="92">
        <f t="shared" si="459"/>
        <v>2.8297775667335018E-12</v>
      </c>
      <c r="BT71" s="92">
        <f t="shared" si="459"/>
        <v>5.2520186836849143E-12</v>
      </c>
      <c r="BU71" s="92">
        <f t="shared" si="459"/>
        <v>1.0103024990811467E-11</v>
      </c>
      <c r="BV71" s="92">
        <f t="shared" si="459"/>
        <v>2.0106676599199967E-11</v>
      </c>
      <c r="BW71" s="92">
        <f t="shared" si="459"/>
        <v>4.2101440893871241E-11</v>
      </c>
      <c r="BX71" s="92">
        <f t="shared" si="459"/>
        <v>9.3281702911493827E-11</v>
      </c>
      <c r="BY71" s="92">
        <f t="shared" si="459"/>
        <v>2.2017877721330335E-10</v>
      </c>
      <c r="BZ71" s="92">
        <f t="shared" si="459"/>
        <v>5.5812110827199842E-10</v>
      </c>
      <c r="CA71" s="92">
        <f t="shared" si="459"/>
        <v>1.5343535622597897E-9</v>
      </c>
    </row>
    <row r="72" spans="1:79" ht="14.25" customHeight="1">
      <c r="A72" s="155" t="s">
        <v>211</v>
      </c>
      <c r="B72" s="127"/>
      <c r="C72" s="122">
        <f>$C$57*C71</f>
        <v>93820.25455833954</v>
      </c>
      <c r="D72" s="122">
        <f t="shared" ref="D72:BO72" si="460">$C$57*D71</f>
        <v>97085.816272801094</v>
      </c>
      <c r="E72" s="122">
        <f t="shared" si="460"/>
        <v>100491.58962264311</v>
      </c>
      <c r="F72" s="122">
        <f t="shared" si="460"/>
        <v>104038.64221531559</v>
      </c>
      <c r="G72" s="122">
        <f t="shared" si="460"/>
        <v>107734.03527744685</v>
      </c>
      <c r="H72" s="122">
        <f t="shared" si="460"/>
        <v>111583.01603616279</v>
      </c>
      <c r="I72" s="122">
        <f t="shared" si="460"/>
        <v>115593.25958075335</v>
      </c>
      <c r="J72" s="122">
        <f t="shared" si="460"/>
        <v>119777.68994117661</v>
      </c>
      <c r="K72" s="122">
        <f t="shared" si="460"/>
        <v>124140.49964013207</v>
      </c>
      <c r="L72" s="122">
        <f t="shared" si="460"/>
        <v>128688.27168657482</v>
      </c>
      <c r="M72" s="122">
        <f t="shared" si="460"/>
        <v>133426.41884875626</v>
      </c>
      <c r="N72" s="122">
        <f t="shared" si="460"/>
        <v>138368.62092855509</v>
      </c>
      <c r="O72" s="122">
        <f t="shared" si="460"/>
        <v>143526.88722798225</v>
      </c>
      <c r="P72" s="122">
        <f t="shared" si="460"/>
        <v>148914.09461323911</v>
      </c>
      <c r="Q72" s="122">
        <f t="shared" si="460"/>
        <v>154540.96207681904</v>
      </c>
      <c r="R72" s="122">
        <f t="shared" si="460"/>
        <v>160421.95001843938</v>
      </c>
      <c r="S72" s="122">
        <f t="shared" si="460"/>
        <v>166569.24276056606</v>
      </c>
      <c r="T72" s="122">
        <f t="shared" si="460"/>
        <v>172995.64356360096</v>
      </c>
      <c r="U72" s="122">
        <f t="shared" si="460"/>
        <v>179723.60895115483</v>
      </c>
      <c r="V72" s="122">
        <f t="shared" si="460"/>
        <v>186775.85178021461</v>
      </c>
      <c r="W72" s="122">
        <f t="shared" si="460"/>
        <v>194181.01092753446</v>
      </c>
      <c r="X72" s="122">
        <f t="shared" si="460"/>
        <v>201964.517977362</v>
      </c>
      <c r="Y72" s="122">
        <f t="shared" si="460"/>
        <v>210143.42813673324</v>
      </c>
      <c r="Z72" s="122">
        <f t="shared" si="460"/>
        <v>218735.39957237992</v>
      </c>
      <c r="AA72" s="122">
        <f t="shared" si="460"/>
        <v>227758.69049137505</v>
      </c>
      <c r="AB72" s="122">
        <f t="shared" si="460"/>
        <v>237246.4402057176</v>
      </c>
      <c r="AC72" s="122">
        <f t="shared" si="460"/>
        <v>247237.29904961202</v>
      </c>
      <c r="AD72" s="122">
        <f t="shared" si="460"/>
        <v>257784.03697952873</v>
      </c>
      <c r="AE72" s="122">
        <f t="shared" si="460"/>
        <v>268940.00568873476</v>
      </c>
      <c r="AF72" s="122">
        <f t="shared" si="460"/>
        <v>280764.29613319301</v>
      </c>
      <c r="AG72" s="122">
        <f t="shared" si="460"/>
        <v>293316.51450023655</v>
      </c>
      <c r="AH72" s="122">
        <f t="shared" si="460"/>
        <v>302529.25472048786</v>
      </c>
      <c r="AI72" s="122">
        <f t="shared" si="460"/>
        <v>311908.84420648543</v>
      </c>
      <c r="AJ72" s="122">
        <f t="shared" si="460"/>
        <v>321446.23499040457</v>
      </c>
      <c r="AK72" s="122">
        <f t="shared" si="460"/>
        <v>331117.96425503236</v>
      </c>
      <c r="AL72" s="122">
        <f t="shared" si="460"/>
        <v>340893.97982059786</v>
      </c>
      <c r="AM72" s="122">
        <f t="shared" si="460"/>
        <v>350722.43467187067</v>
      </c>
      <c r="AN72" s="122">
        <f t="shared" si="460"/>
        <v>360550.13872992271</v>
      </c>
      <c r="AO72" s="122">
        <f t="shared" si="460"/>
        <v>370319.93038422184</v>
      </c>
      <c r="AP72" s="122">
        <f t="shared" si="460"/>
        <v>379979.88050134364</v>
      </c>
      <c r="AQ72" s="122">
        <f t="shared" si="460"/>
        <v>389482.96423721209</v>
      </c>
      <c r="AR72" s="122">
        <f t="shared" si="460"/>
        <v>398789.3725257208</v>
      </c>
      <c r="AS72" s="122">
        <f t="shared" si="460"/>
        <v>407852.50297935068</v>
      </c>
      <c r="AT72" s="122">
        <f t="shared" si="460"/>
        <v>416613.73455322901</v>
      </c>
      <c r="AU72" s="122">
        <f t="shared" si="460"/>
        <v>424977.07871773635</v>
      </c>
      <c r="AV72" s="122">
        <f t="shared" si="460"/>
        <v>432818.62419524719</v>
      </c>
      <c r="AW72" s="122">
        <f t="shared" si="460"/>
        <v>440004.99421313865</v>
      </c>
      <c r="AX72" s="122">
        <f t="shared" si="460"/>
        <v>446389.91527079477</v>
      </c>
      <c r="AY72" s="122">
        <f t="shared" si="460"/>
        <v>451735.2458684041</v>
      </c>
      <c r="AZ72" s="122">
        <f t="shared" si="460"/>
        <v>455733.21777554631</v>
      </c>
      <c r="BA72" s="122">
        <f t="shared" si="460"/>
        <v>457966.11226251413</v>
      </c>
      <c r="BB72" s="122">
        <f t="shared" si="460"/>
        <v>457864.77038960252</v>
      </c>
      <c r="BC72" s="122">
        <f t="shared" si="460"/>
        <v>454639.98780059721</v>
      </c>
      <c r="BD72" s="122">
        <f t="shared" si="460"/>
        <v>447184.17559343908</v>
      </c>
      <c r="BE72" s="122">
        <f t="shared" si="460"/>
        <v>434017.79074059619</v>
      </c>
      <c r="BF72" s="122">
        <f t="shared" si="460"/>
        <v>412980.13994451973</v>
      </c>
      <c r="BG72" s="122">
        <f t="shared" si="460"/>
        <v>380815.77086178306</v>
      </c>
      <c r="BH72" s="122">
        <f t="shared" si="460"/>
        <v>332786.07329002453</v>
      </c>
      <c r="BI72" s="122">
        <f t="shared" si="460"/>
        <v>261560.96978350868</v>
      </c>
      <c r="BJ72" s="122">
        <f t="shared" si="460"/>
        <v>156152.00293666241</v>
      </c>
      <c r="BK72" s="122">
        <f t="shared" si="460"/>
        <v>6.5873935448459859E-9</v>
      </c>
      <c r="BL72" s="122">
        <f t="shared" si="460"/>
        <v>9.2884597890909679E-9</v>
      </c>
      <c r="BM72" s="122">
        <f t="shared" si="460"/>
        <v>1.346697826693425E-8</v>
      </c>
      <c r="BN72" s="122">
        <f t="shared" si="460"/>
        <v>2.0143619781115248E-8</v>
      </c>
      <c r="BO72" s="122">
        <f t="shared" si="460"/>
        <v>3.1174649661249793E-8</v>
      </c>
      <c r="BP72" s="122">
        <f t="shared" ref="BP72:CA72" si="461">$C$57*BP71</f>
        <v>5.0040338392214641E-8</v>
      </c>
      <c r="BQ72" s="122">
        <f t="shared" si="461"/>
        <v>8.3196572391257405E-8</v>
      </c>
      <c r="BR72" s="122">
        <f t="shared" si="461"/>
        <v>1.4344236619182313E-7</v>
      </c>
      <c r="BS72" s="122">
        <f t="shared" si="461"/>
        <v>2.5661413430951948E-7</v>
      </c>
      <c r="BT72" s="122">
        <f t="shared" si="461"/>
        <v>4.7627143692674265E-7</v>
      </c>
      <c r="BU72" s="122">
        <f t="shared" si="461"/>
        <v>9.16177667956149E-7</v>
      </c>
      <c r="BV72" s="122">
        <f t="shared" si="461"/>
        <v>1.823343809775523E-6</v>
      </c>
      <c r="BW72" s="122">
        <f t="shared" si="461"/>
        <v>3.8179060203079326E-6</v>
      </c>
      <c r="BX72" s="122">
        <f t="shared" si="461"/>
        <v>8.4591113170716254E-6</v>
      </c>
      <c r="BY72" s="122">
        <f t="shared" si="461"/>
        <v>1.9966582169615966E-5</v>
      </c>
      <c r="BZ72" s="122">
        <f t="shared" si="461"/>
        <v>5.0612375588380149E-5</v>
      </c>
      <c r="CA72" s="122">
        <f t="shared" si="461"/>
        <v>1.3914055144571865E-4</v>
      </c>
    </row>
    <row r="73" spans="1:79" ht="14.25" customHeight="1">
      <c r="A73" s="21"/>
      <c r="B73" s="127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  <c r="AA73" s="98"/>
      <c r="AB73" s="98"/>
      <c r="AC73" s="98"/>
      <c r="AD73" s="98"/>
      <c r="AE73" s="98"/>
      <c r="AF73" s="98"/>
      <c r="AG73" s="98"/>
      <c r="AH73" s="98"/>
      <c r="AI73" s="98"/>
      <c r="AJ73" s="98"/>
      <c r="AK73" s="98"/>
      <c r="AL73" s="98"/>
      <c r="AM73" s="98"/>
      <c r="AN73" s="98"/>
      <c r="AO73" s="98"/>
      <c r="AP73" s="98"/>
      <c r="AQ73" s="98"/>
      <c r="AR73" s="98"/>
      <c r="AS73" s="98"/>
      <c r="AT73" s="98"/>
      <c r="AU73" s="98"/>
      <c r="AV73" s="98"/>
      <c r="AW73" s="98"/>
      <c r="AX73" s="98"/>
      <c r="AY73" s="98"/>
      <c r="AZ73" s="98"/>
      <c r="BA73" s="98"/>
      <c r="BB73" s="98"/>
      <c r="BC73" s="98"/>
      <c r="BD73" s="98"/>
      <c r="BE73" s="98"/>
      <c r="BF73" s="98"/>
      <c r="BG73" s="98"/>
      <c r="BH73" s="98"/>
      <c r="BI73" s="98"/>
      <c r="BJ73" s="98"/>
      <c r="BK73" s="98"/>
      <c r="BL73" s="98"/>
      <c r="BM73" s="98"/>
      <c r="BN73" s="98"/>
      <c r="BO73" s="98"/>
      <c r="BP73" s="98"/>
      <c r="BQ73" s="98"/>
      <c r="BR73" s="98"/>
      <c r="BS73" s="98"/>
      <c r="BT73" s="98"/>
      <c r="BU73" s="98"/>
      <c r="BV73" s="98"/>
      <c r="BW73" s="98"/>
      <c r="BX73" s="98"/>
      <c r="BY73" s="98"/>
      <c r="BZ73" s="98"/>
      <c r="CA73" s="98"/>
    </row>
    <row r="74" spans="1:79" ht="14.25" customHeight="1">
      <c r="A74" s="113" t="s">
        <v>200</v>
      </c>
      <c r="B74" s="95">
        <v>1</v>
      </c>
      <c r="C74" s="36">
        <f t="shared" ref="C74" si="462">IF(C63=0,0,B74*(1-C64))</f>
        <v>0.99987000000000004</v>
      </c>
      <c r="D74" s="36">
        <f t="shared" ref="D74" si="463">IF(D63=0,0,C74*(1-D64))</f>
        <v>0.99971002079999993</v>
      </c>
      <c r="E74" s="36">
        <f t="shared" ref="E74" si="464">IF(E63=0,0,D74*(1-E64))</f>
        <v>0.99946009329480001</v>
      </c>
      <c r="F74" s="36">
        <f t="shared" ref="F74" si="465">IF(F63=0,0,E74*(1-F64))</f>
        <v>0.9991702498677445</v>
      </c>
      <c r="G74" s="36">
        <f t="shared" ref="G74" si="466">IF(G63=0,0,F74*(1-G64))</f>
        <v>0.99883053198278948</v>
      </c>
      <c r="H74" s="36">
        <f t="shared" ref="H74" si="467">IF(H63=0,0,G74*(1-H64))</f>
        <v>0.99845097638063596</v>
      </c>
      <c r="I74" s="36">
        <f t="shared" ref="I74" si="468">IF(I63=0,0,H74*(1-I64))</f>
        <v>0.99802164246079228</v>
      </c>
      <c r="J74" s="36">
        <f t="shared" ref="J74" si="469">IF(J63=0,0,I74*(1-J64))</f>
        <v>0.99749269099028803</v>
      </c>
      <c r="K74" s="36">
        <f t="shared" ref="K74" si="470">IF(K63=0,0,J74*(1-K64))</f>
        <v>0.99689419537569379</v>
      </c>
      <c r="L74" s="36">
        <f t="shared" ref="L74" si="471">IF(L63=0,0,K74*(1-L64))</f>
        <v>0.99623624520674581</v>
      </c>
      <c r="M74" s="36">
        <f t="shared" ref="M74" si="472">IF(M63=0,0,L74*(1-M64))</f>
        <v>0.99553887983510103</v>
      </c>
      <c r="N74" s="36">
        <f t="shared" ref="N74" si="473">IF(N63=0,0,M74*(1-N64))</f>
        <v>0.99476235950882963</v>
      </c>
      <c r="O74" s="36">
        <f t="shared" ref="O74" si="474">IF(O63=0,0,N74*(1-O64))</f>
        <v>0.99388696863246184</v>
      </c>
      <c r="P74" s="36">
        <f t="shared" ref="P74" si="475">IF(P63=0,0,O74*(1-P64))</f>
        <v>0.99289308166382939</v>
      </c>
      <c r="Q74" s="36">
        <f t="shared" ref="Q74" si="476">IF(Q63=0,0,P74*(1-Q64))</f>
        <v>0.99178104141236589</v>
      </c>
      <c r="R74" s="36">
        <f t="shared" ref="R74" si="477">IF(R63=0,0,Q74*(1-R64))</f>
        <v>0.99053139730018624</v>
      </c>
      <c r="S74" s="36">
        <f t="shared" ref="S74" si="478">IF(S63=0,0,R74*(1-S64))</f>
        <v>0.98914465334396606</v>
      </c>
      <c r="T74" s="36">
        <f t="shared" ref="T74" si="479">IF(T63=0,0,S74*(1-T64))</f>
        <v>0.9876213705778164</v>
      </c>
      <c r="U74" s="36">
        <f t="shared" ref="U74" si="480">IF(U63=0,0,T74*(1-U64))</f>
        <v>0.9859127856067168</v>
      </c>
      <c r="V74" s="36">
        <f t="shared" ref="V74" si="481">IF(V63=0,0,U74*(1-V64))</f>
        <v>0.9839803965469277</v>
      </c>
      <c r="W74" s="36">
        <f t="shared" ref="W74" si="482">IF(W63=0,0,V74*(1-W64))</f>
        <v>0.98176644065469709</v>
      </c>
      <c r="X74" s="36">
        <f t="shared" ref="X74" si="483">IF(X63=0,0,W74*(1-X64))</f>
        <v>0.97924330090221456</v>
      </c>
      <c r="Y74" s="36">
        <f t="shared" ref="Y74" si="484">IF(Y63=0,0,X74*(1-Y64))</f>
        <v>0.97643287262862521</v>
      </c>
      <c r="Z74" s="36">
        <f t="shared" ref="Z74" si="485">IF(Z63=0,0,Y74*(1-Z64))</f>
        <v>0.97335710907984507</v>
      </c>
      <c r="AA74" s="36">
        <f t="shared" ref="AA74" si="486">IF(AA63=0,0,Z74*(1-AA64))</f>
        <v>0.97003796133788278</v>
      </c>
      <c r="AB74" s="36">
        <f t="shared" ref="AB74" si="487">IF(AB63=0,0,AA74*(1-AB64))</f>
        <v>0.96643912050131919</v>
      </c>
      <c r="AC74" s="36">
        <f t="shared" ref="AC74" si="488">IF(AC63=0,0,AB74*(1-AC64))</f>
        <v>0.96251537767208384</v>
      </c>
      <c r="AD74" s="36">
        <f t="shared" ref="AD74" si="489">IF(AD63=0,0,AC74*(1-AD64))</f>
        <v>0.9581840584725595</v>
      </c>
      <c r="AE74" s="36">
        <f t="shared" ref="AE74" si="490">IF(AE63=0,0,AD74*(1-AE64))</f>
        <v>0.95338355633961203</v>
      </c>
      <c r="AF74" s="36">
        <f t="shared" ref="AF74" si="491">IF(AF63=0,0,AE74*(1-AF64))</f>
        <v>0.94805414225967366</v>
      </c>
      <c r="AG74" s="36">
        <f t="shared" ref="AG74" si="492">IF(AG63=0,0,AF74*(1-AG64))</f>
        <v>0.9421572454948185</v>
      </c>
      <c r="AH74" s="36">
        <f t="shared" ref="AH74" si="493">IF(AH63=0,0,AG74*(1-AH64))</f>
        <v>0.9356469389284493</v>
      </c>
      <c r="AI74" s="36">
        <f t="shared" ref="AI74" si="494">IF(AI63=0,0,AH74*(1-AI64))</f>
        <v>0.92847988337625742</v>
      </c>
      <c r="AJ74" s="36">
        <f t="shared" ref="AJ74" si="495">IF(AJ63=0,0,AI74*(1-AJ64))</f>
        <v>0.92058780436755927</v>
      </c>
      <c r="AK74" s="36">
        <f t="shared" ref="AK74" si="496">IF(AK63=0,0,AJ74*(1-AK64))</f>
        <v>0.91186063198215472</v>
      </c>
      <c r="AL74" s="36">
        <f t="shared" ref="AL74" si="497">IF(AL63=0,0,AK74*(1-AL64))</f>
        <v>0.90216755346418442</v>
      </c>
      <c r="AM74" s="36">
        <f t="shared" ref="AM74" si="498">IF(AM63=0,0,AL74*(1-AM64))</f>
        <v>0.89131447779601025</v>
      </c>
      <c r="AN74" s="36">
        <f t="shared" ref="AN74" si="499">IF(AN63=0,0,AM74*(1-AN64))</f>
        <v>0.8791034694502049</v>
      </c>
      <c r="AO74" s="36">
        <f t="shared" ref="AO74" si="500">IF(AO63=0,0,AN74*(1-AO64))</f>
        <v>0.86532791808392018</v>
      </c>
      <c r="AP74" s="36">
        <f t="shared" ref="AP74" si="501">IF(AP63=0,0,AO74*(1-AP64))</f>
        <v>0.84980393523349473</v>
      </c>
      <c r="AQ74" s="36">
        <f t="shared" ref="AQ74" si="502">IF(AQ63=0,0,AP74*(1-AQ64))</f>
        <v>0.83237445652185571</v>
      </c>
      <c r="AR74" s="36">
        <f t="shared" ref="AR74" si="503">IF(AR63=0,0,AQ74*(1-AR64))</f>
        <v>0.81292186547293999</v>
      </c>
      <c r="AS74" s="36">
        <f t="shared" ref="AS74" si="504">IF(AS63=0,0,AR74*(1-AS64))</f>
        <v>0.79133066072597869</v>
      </c>
      <c r="AT74" s="36">
        <f t="shared" ref="AT74" si="505">IF(AT63=0,0,AS74*(1-AT64))</f>
        <v>0.7674799546116976</v>
      </c>
      <c r="AU74" s="36">
        <f t="shared" ref="AU74" si="506">IF(AU63=0,0,AT74*(1-AU64))</f>
        <v>0.74117841656715466</v>
      </c>
      <c r="AV74" s="36">
        <f t="shared" ref="AV74" si="507">IF(AV63=0,0,AU74*(1-AV64))</f>
        <v>0.71222057583187592</v>
      </c>
      <c r="AW74" s="36">
        <f t="shared" ref="AW74" si="508">IF(AW63=0,0,AV74*(1-AW64))</f>
        <v>0.68047690476704925</v>
      </c>
      <c r="AX74" s="36">
        <f t="shared" ref="AX74" si="509">IF(AX63=0,0,AW74*(1-AX64))</f>
        <v>0.64591548277393085</v>
      </c>
      <c r="AY74" s="36">
        <f t="shared" ref="AY74" si="510">IF(AY63=0,0,AX74*(1-AY64))</f>
        <v>0.60841362984407643</v>
      </c>
      <c r="AZ74" s="36">
        <f t="shared" ref="AZ74" si="511">IF(AZ63=0,0,AY74*(1-AZ64))</f>
        <v>0.56792978691425156</v>
      </c>
      <c r="BA74" s="36">
        <f t="shared" ref="BA74" si="512">IF(BA63=0,0,AZ74*(1-BA64))</f>
        <v>0.52451155470465705</v>
      </c>
      <c r="BB74" s="36">
        <f t="shared" ref="BB74" si="513">IF(BB63=0,0,BA74*(1-BB64))</f>
        <v>0.47835978300619425</v>
      </c>
      <c r="BC74" s="36">
        <f t="shared" ref="BC74" si="514">IF(BC63=0,0,BB74*(1-BC64))</f>
        <v>0.42988758619417655</v>
      </c>
      <c r="BD74" s="36">
        <f t="shared" ref="BD74" si="515">IF(BD63=0,0,BC74*(1-BD64))</f>
        <v>0.37978848689910721</v>
      </c>
      <c r="BE74" s="36">
        <f t="shared" ref="BE74" si="516">IF(BE63=0,0,BD74*(1-BE64))</f>
        <v>0.32921205409875309</v>
      </c>
      <c r="BF74" s="36">
        <f t="shared" ref="BF74" si="517">IF(BF63=0,0,BE74*(1-BF64))</f>
        <v>0.27948786544767745</v>
      </c>
      <c r="BG74" s="36">
        <f t="shared" ref="BG74" si="518">IF(BG63=0,0,BF74*(1-BG64))</f>
        <v>0.23197772320022678</v>
      </c>
      <c r="BH74" s="36">
        <f t="shared" ref="BH74" si="519">IF(BH63=0,0,BG74*(1-BH64))</f>
        <v>0.18809449730243988</v>
      </c>
      <c r="BI74" s="36">
        <f t="shared" ref="BI74" si="520">IF(BI63=0,0,BH74*(1-BI64))</f>
        <v>0.14889560406461141</v>
      </c>
      <c r="BJ74" s="36">
        <f t="shared" ref="BJ74" si="521">IF(BJ63=0,0,BI74*(1-BJ64))</f>
        <v>0.11513650375504207</v>
      </c>
      <c r="BK74" s="36">
        <f t="shared" ref="BK74" si="522">IF(BK63=0,0,BJ74*(1-BK64))</f>
        <v>8.7112278741064822E-2</v>
      </c>
      <c r="BL74" s="36">
        <f t="shared" ref="BL74" si="523">IF(BL63=0,0,BK74*(1-BL64))</f>
        <v>0</v>
      </c>
      <c r="BM74" s="36">
        <f t="shared" ref="BM74" si="524">IF(BM63=0,0,BL74*(1-BM64))</f>
        <v>0</v>
      </c>
      <c r="BN74" s="36">
        <f t="shared" ref="BN74" si="525">IF(BN63=0,0,BM74*(1-BN64))</f>
        <v>0</v>
      </c>
      <c r="BO74" s="36">
        <f t="shared" ref="BO74" si="526">IF(BO63=0,0,BN74*(1-BO64))</f>
        <v>0</v>
      </c>
      <c r="BP74" s="36">
        <f t="shared" ref="BP74" si="527">IF(BP63=0,0,BO74*(1-BP64))</f>
        <v>0</v>
      </c>
      <c r="BQ74" s="36">
        <f t="shared" ref="BQ74" si="528">IF(BQ63=0,0,BP74*(1-BQ64))</f>
        <v>0</v>
      </c>
      <c r="BR74" s="36">
        <f t="shared" ref="BR74" si="529">IF(BR63=0,0,BQ74*(1-BR64))</f>
        <v>0</v>
      </c>
      <c r="BS74" s="36">
        <f t="shared" ref="BS74" si="530">IF(BS63=0,0,BR74*(1-BS64))</f>
        <v>0</v>
      </c>
      <c r="BT74" s="36">
        <f t="shared" ref="BT74" si="531">IF(BT63=0,0,BS74*(1-BT64))</f>
        <v>0</v>
      </c>
      <c r="BU74" s="36">
        <f t="shared" ref="BU74" si="532">IF(BU63=0,0,BT74*(1-BU64))</f>
        <v>0</v>
      </c>
      <c r="BV74" s="36">
        <f t="shared" ref="BV74" si="533">IF(BV63=0,0,BU74*(1-BV64))</f>
        <v>0</v>
      </c>
      <c r="BW74" s="36">
        <f t="shared" ref="BW74" si="534">IF(BW63=0,0,BV74*(1-BW64))</f>
        <v>0</v>
      </c>
      <c r="BX74" s="36">
        <f t="shared" ref="BX74" si="535">IF(BX63=0,0,BW74*(1-BX64))</f>
        <v>0</v>
      </c>
      <c r="BY74" s="36">
        <f t="shared" ref="BY74" si="536">IF(BY63=0,0,BX74*(1-BY64))</f>
        <v>0</v>
      </c>
      <c r="BZ74" s="36">
        <f t="shared" ref="BZ74" si="537">IF(BZ63=0,0,BY74*(1-BZ64))</f>
        <v>0</v>
      </c>
      <c r="CA74" s="36">
        <f t="shared" ref="CA74" si="538">IF(CA63=0,0,BZ74*(1-CA64))</f>
        <v>0</v>
      </c>
    </row>
    <row r="75" spans="1:79" ht="14.25" customHeight="1">
      <c r="A75" s="113" t="s">
        <v>179</v>
      </c>
      <c r="B75" s="156">
        <f>NPV($C$3,C74:CA74)+B74</f>
        <v>21.983485680451807</v>
      </c>
      <c r="C75" s="157">
        <f t="shared" ref="C75" si="539">IF(D63=0,0,(B75-1)*(1+$C$3)/(1-C64))</f>
        <v>21.825662443787571</v>
      </c>
      <c r="D75" s="157">
        <f t="shared" ref="D75" si="540">IF(E63=0,0,(C75-1)*(1+$C$3)/(1-D64))</f>
        <v>21.662154886320888</v>
      </c>
      <c r="E75" s="157">
        <f t="shared" ref="E75" si="541">IF(F63=0,0,(D75-1)*(1+$C$3)/(1-E64))</f>
        <v>21.494014585420079</v>
      </c>
      <c r="F75" s="157">
        <f t="shared" ref="F75" si="542">IF(G63=0,0,(E75-1)*(1+$C$3)/(1-F64))</f>
        <v>21.319957956644309</v>
      </c>
      <c r="G75" s="157">
        <f t="shared" ref="G75" si="543">IF(H63=0,0,(F75-1)*(1+$C$3)/(1-G64))</f>
        <v>21.139943855821063</v>
      </c>
      <c r="H75" s="157">
        <f t="shared" ref="H75" si="544">IF(I63=0,0,(G75-1)*(1+$C$3)/(1-H64))</f>
        <v>20.953503941551695</v>
      </c>
      <c r="I75" s="157">
        <f t="shared" ref="I75" si="545">IF(J63=0,0,(H75-1)*(1+$C$3)/(1-I64))</f>
        <v>20.760571144806029</v>
      </c>
      <c r="J75" s="157">
        <f t="shared" ref="J75" si="546">IF(K63=0,0,(I75-1)*(1+$C$3)/(1-J64))</f>
        <v>20.561891793248694</v>
      </c>
      <c r="K75" s="157">
        <f t="shared" ref="K75" si="547">IF(L63=0,0,(J75-1)*(1+$C$3)/(1-K64))</f>
        <v>20.356581413826941</v>
      </c>
      <c r="L75" s="157">
        <f t="shared" ref="L75" si="548">IF(M63=0,0,(K75-1)*(1+$C$3)/(1-L64))</f>
        <v>20.144139802649768</v>
      </c>
      <c r="M75" s="157">
        <f t="shared" ref="M75" si="549">IF(N63=0,0,(L75-1)*(1+$C$3)/(1-M64))</f>
        <v>19.923852091219615</v>
      </c>
      <c r="N75" s="157">
        <f t="shared" ref="N75" si="550">IF(O63=0,0,(M75-1)*(1+$C$3)/(1-N64))</f>
        <v>19.696169186834133</v>
      </c>
      <c r="O75" s="157">
        <f t="shared" ref="O75" si="551">IF(P63=0,0,(N75-1)*(1+$C$3)/(1-O64))</f>
        <v>19.461141759055469</v>
      </c>
      <c r="P75" s="157">
        <f t="shared" ref="P75" si="552">IF(Q63=0,0,(O75-1)*(1+$C$3)/(1-P64))</f>
        <v>19.218806235653339</v>
      </c>
      <c r="Q75" s="157">
        <f t="shared" ref="Q75" si="553">IF(R63=0,0,(P75-1)*(1+$C$3)/(1-Q64))</f>
        <v>18.96880354504993</v>
      </c>
      <c r="R75" s="157">
        <f t="shared" ref="R75" si="554">IF(S63=0,0,(Q75-1)*(1+$C$3)/(1-R64))</f>
        <v>18.711131712810069</v>
      </c>
      <c r="S75" s="157">
        <f t="shared" ref="S75" si="555">IF(T63=0,0,(R75-1)*(1+$C$3)/(1-S64))</f>
        <v>18.445400542081384</v>
      </c>
      <c r="T75" s="157">
        <f t="shared" ref="T75" si="556">IF(U63=0,0,(S75-1)*(1+$C$3)/(1-T64))</f>
        <v>18.171200212091261</v>
      </c>
      <c r="U75" s="157">
        <f t="shared" ref="U75" si="557">IF(V63=0,0,(T75-1)*(1+$C$3)/(1-U64))</f>
        <v>17.888996183973184</v>
      </c>
      <c r="V75" s="157">
        <f t="shared" ref="V75" si="558">IF(W63=0,0,(U75-1)*(1+$C$3)/(1-V64))</f>
        <v>17.599050169664654</v>
      </c>
      <c r="W75" s="157">
        <f t="shared" ref="W75" si="559">IF(X63=0,0,(V75-1)*(1+$C$3)/(1-W64))</f>
        <v>17.301941544927327</v>
      </c>
      <c r="X75" s="157">
        <f t="shared" ref="X75" si="560">IF(Y63=0,0,(W75-1)*(1+$C$3)/(1-X64))</f>
        <v>16.997703304216255</v>
      </c>
      <c r="Y75" s="157">
        <f t="shared" ref="Y75" si="561">IF(Z63=0,0,(X75-1)*(1+$C$3)/(1-Y64))</f>
        <v>16.685498817992546</v>
      </c>
      <c r="Z75" s="157">
        <f t="shared" ref="Z75" si="562">IF(AA63=0,0,(Y75-1)*(1+$C$3)/(1-Z64))</f>
        <v>16.364466841262225</v>
      </c>
      <c r="AA75" s="157">
        <f t="shared" ref="AA75" si="563">IF(AB63=0,0,(Z75-1)*(1+$C$3)/(1-AA64))</f>
        <v>16.033720501823936</v>
      </c>
      <c r="AB75" s="157">
        <f t="shared" ref="AB75" si="564">IF(AC63=0,0,(AA75-1)*(1+$C$3)/(1-AB64))</f>
        <v>15.693291433113746</v>
      </c>
      <c r="AC75" s="157">
        <f t="shared" ref="AC75" si="565">IF(AD63=0,0,(AB75-1)*(1+$C$3)/(1-AC64))</f>
        <v>15.343316957284872</v>
      </c>
      <c r="AD75" s="157">
        <f t="shared" ref="AD75" si="566">IF(AE63=0,0,(AC75-1)*(1+$C$3)/(1-AD64))</f>
        <v>14.984479794652202</v>
      </c>
      <c r="AE75" s="157">
        <f t="shared" ref="AE75" si="567">IF(AF63=0,0,(AD75-1)*(1+$C$3)/(1-AE64))</f>
        <v>14.617090610396376</v>
      </c>
      <c r="AF75" s="157">
        <f t="shared" ref="AF75" si="568">IF(AG63=0,0,(AE75-1)*(1+$C$3)/(1-AF64))</f>
        <v>14.241383568962732</v>
      </c>
      <c r="AG75" s="157">
        <f t="shared" ref="AG75" si="569">IF(AH63=0,0,(AF75-1)*(1+$C$3)/(1-AG64))</f>
        <v>13.857230887843629</v>
      </c>
      <c r="AH75" s="157">
        <f t="shared" ref="AH75" si="570">IF(AI63=0,0,(AG75-1)*(1+$C$3)/(1-AH64))</f>
        <v>13.464560234578309</v>
      </c>
      <c r="AI75" s="157">
        <f t="shared" ref="AI75" si="571">IF(AJ63=0,0,(AH75-1)*(1+$C$3)/(1-AI64))</f>
        <v>13.063206808111577</v>
      </c>
      <c r="AJ75" s="157">
        <f t="shared" ref="AJ75" si="572">IF(AK63=0,0,(AI75-1)*(1+$C$3)/(1-AJ64))</f>
        <v>12.653288028679819</v>
      </c>
      <c r="AK75" s="157">
        <f t="shared" ref="AK75" si="573">IF(AL63=0,0,(AJ75-1)*(1+$C$3)/(1-AK64))</f>
        <v>12.235411248462437</v>
      </c>
      <c r="AL75" s="157">
        <f t="shared" ref="AL75" si="574">IF(AM63=0,0,(AK75-1)*(1+$C$3)/(1-AL64))</f>
        <v>11.810371952253389</v>
      </c>
      <c r="AM75" s="157">
        <f t="shared" ref="AM75" si="575">IF(AN63=0,0,(AL75-1)*(1+$C$3)/(1-AM64))</f>
        <v>11.379684434085574</v>
      </c>
      <c r="AN75" s="157">
        <f t="shared" ref="AN75" si="576">IF(AO63=0,0,(AM75-1)*(1+$C$3)/(1-AN64))</f>
        <v>10.944815787741049</v>
      </c>
      <c r="AO75" s="157">
        <f t="shared" ref="AO75" si="577">IF(AP63=0,0,(AN75-1)*(1+$C$3)/(1-AO64))</f>
        <v>10.507257138612752</v>
      </c>
      <c r="AP75" s="157">
        <f t="shared" ref="AP75" si="578">IF(AQ63=0,0,(AO75-1)*(1+$C$3)/(1-AP64))</f>
        <v>10.068170401153965</v>
      </c>
      <c r="AQ75" s="157">
        <f t="shared" ref="AQ75" si="579">IF(AR63=0,0,(AP75-1)*(1+$C$3)/(1-AQ64))</f>
        <v>9.6283751923961702</v>
      </c>
      <c r="AR75" s="157">
        <f t="shared" ref="AR75" si="580">IF(AS63=0,0,(AQ75-1)*(1+$C$3)/(1-AR64))</f>
        <v>9.1882393537900917</v>
      </c>
      <c r="AS75" s="157">
        <f t="shared" ref="AS75" si="581">IF(AT63=0,0,(AR75-1)*(1+$C$3)/(1-AS64))</f>
        <v>8.7481189677244586</v>
      </c>
      <c r="AT75" s="157">
        <f t="shared" ref="AT75" si="582">IF(AU63=0,0,(AS75-1)*(1+$C$3)/(1-AT64))</f>
        <v>8.3084607329237592</v>
      </c>
      <c r="AU75" s="157">
        <f t="shared" ref="AU75" si="583">IF(AV63=0,0,(AT75-1)*(1+$C$3)/(1-AU64))</f>
        <v>7.8705219494483032</v>
      </c>
      <c r="AV75" s="157">
        <f t="shared" ref="AV75" si="584">IF(AW63=0,0,(AU75-1)*(1+$C$3)/(1-AV64))</f>
        <v>7.4358619539677564</v>
      </c>
      <c r="AW75" s="157">
        <f t="shared" ref="AW75" si="585">IF(AX63=0,0,(AV75-1)*(1+$C$3)/(1-AW64))</f>
        <v>7.0055330397061715</v>
      </c>
      <c r="AX75" s="157">
        <f t="shared" ref="AX75" si="586">IF(AY63=0,0,(AW75-1)*(1+$C$3)/(1-AX64))</f>
        <v>6.5799500229605865</v>
      </c>
      <c r="AY75" s="157">
        <f t="shared" ref="AY75" si="587">IF(AZ63=0,0,(AX75-1)*(1+$C$3)/(1-AY64))</f>
        <v>6.1608467884143474</v>
      </c>
      <c r="AZ75" s="157">
        <f t="shared" ref="AZ75" si="588">IF(BA63=0,0,(AY75-1)*(1+$C$3)/(1-AZ64))</f>
        <v>5.7498775094282797</v>
      </c>
      <c r="BA75" s="157">
        <f t="shared" ref="BA75" si="589">IF(BB63=0,0,(AZ75-1)*(1+$C$3)/(1-BA64))</f>
        <v>5.3487874070764017</v>
      </c>
      <c r="BB75" s="157">
        <f t="shared" ref="BB75" si="590">IF(BC63=0,0,(BA75-1)*(1+$C$3)/(1-BB64))</f>
        <v>4.9590891584077568</v>
      </c>
      <c r="BC75" s="157">
        <f t="shared" ref="BC75" si="591">IF(BD63=0,0,(BB75-1)*(1+$C$3)/(1-BC64))</f>
        <v>4.5817182333271029</v>
      </c>
      <c r="BD75" s="157">
        <f t="shared" ref="BD75" si="592">IF(BE63=0,0,(BC75-1)*(1+$C$3)/(1-BD64))</f>
        <v>4.2163617624569163</v>
      </c>
      <c r="BE75" s="157">
        <f t="shared" ref="BE75" si="593">IF(BF63=0,0,(BD75-1)*(1+$C$3)/(1-BE64))</f>
        <v>3.8589068594247928</v>
      </c>
      <c r="BF75" s="157">
        <f t="shared" ref="BF75" si="594">IF(BG63=0,0,(BE75-1)*(1+$C$3)/(1-BF64))</f>
        <v>3.5022417237582268</v>
      </c>
      <c r="BG75" s="157">
        <f t="shared" ref="BG75" si="595">IF(BH63=0,0,(BF75-1)*(1+$C$3)/(1-BG64))</f>
        <v>3.1353012526458186</v>
      </c>
      <c r="BH75" s="157">
        <f t="shared" ref="BH75" si="596">IF(BI63=0,0,(BG75-1)*(1+$C$3)/(1-BH64))</f>
        <v>2.7388149214405622</v>
      </c>
      <c r="BI75" s="157">
        <f t="shared" ref="BI75" si="597">IF(BJ63=0,0,(BH75-1)*(1+$C$3)/(1-BI64))</f>
        <v>2.2844460817309056</v>
      </c>
      <c r="BJ75" s="157">
        <f t="shared" ref="BJ75" si="598">IF(BK63=0,0,(BI75-1)*(1+$C$3)/(1-BJ64))</f>
        <v>1.7275000000001834</v>
      </c>
      <c r="BK75" s="157">
        <f t="shared" ref="BK75" si="599">IF(BL63=0,0,(BJ75-1)*(1+$C$3)/(1-BK64))</f>
        <v>0</v>
      </c>
      <c r="BL75" s="157">
        <f t="shared" ref="BL75" si="600">IF(BM63=0,0,(BK75-1)*(1+$C$3)/(1-BL64))</f>
        <v>0</v>
      </c>
      <c r="BM75" s="157">
        <f t="shared" ref="BM75" si="601">IF(BN63=0,0,(BL75-1)*(1+$C$3)/(1-BM64))</f>
        <v>0</v>
      </c>
      <c r="BN75" s="157">
        <f t="shared" ref="BN75" si="602">IF(BO63=0,0,(BM75-1)*(1+$C$3)/(1-BN64))</f>
        <v>0</v>
      </c>
      <c r="BO75" s="157">
        <f t="shared" ref="BO75" si="603">IF(BP63=0,0,(BN75-1)*(1+$C$3)/(1-BO64))</f>
        <v>0</v>
      </c>
      <c r="BP75" s="157">
        <f t="shared" ref="BP75" si="604">IF(BQ63=0,0,(BO75-1)*(1+$C$3)/(1-BP64))</f>
        <v>0</v>
      </c>
      <c r="BQ75" s="157">
        <f t="shared" ref="BQ75" si="605">IF(BR63=0,0,(BP75-1)*(1+$C$3)/(1-BQ64))</f>
        <v>0</v>
      </c>
      <c r="BR75" s="157">
        <f t="shared" ref="BR75" si="606">IF(BS63=0,0,(BQ75-1)*(1+$C$3)/(1-BR64))</f>
        <v>0</v>
      </c>
      <c r="BS75" s="157">
        <f t="shared" ref="BS75" si="607">IF(BT63=0,0,(BR75-1)*(1+$C$3)/(1-BS64))</f>
        <v>0</v>
      </c>
      <c r="BT75" s="157">
        <f t="shared" ref="BT75" si="608">IF(BU63=0,0,(BS75-1)*(1+$C$3)/(1-BT64))</f>
        <v>0</v>
      </c>
      <c r="BU75" s="157">
        <f t="shared" ref="BU75" si="609">IF(BV63=0,0,(BT75-1)*(1+$C$3)/(1-BU64))</f>
        <v>0</v>
      </c>
      <c r="BV75" s="157">
        <f t="shared" ref="BV75" si="610">IF(BW63=0,0,(BU75-1)*(1+$C$3)/(1-BV64))</f>
        <v>0</v>
      </c>
      <c r="BW75" s="157">
        <f t="shared" ref="BW75" si="611">IF(BX63=0,0,(BV75-1)*(1+$C$3)/(1-BW64))</f>
        <v>0</v>
      </c>
      <c r="BX75" s="157">
        <f t="shared" ref="BX75" si="612">IF(BY63=0,0,(BW75-1)*(1+$C$3)/(1-BX64))</f>
        <v>0</v>
      </c>
      <c r="BY75" s="157">
        <f t="shared" ref="BY75" si="613">IF(BZ63=0,0,(BX75-1)*(1+$C$3)/(1-BY64))</f>
        <v>0</v>
      </c>
      <c r="BZ75" s="157">
        <f t="shared" ref="BZ75" si="614">IF(CA63=0,0,(BY75-1)*(1+$C$3)/(1-BZ64))</f>
        <v>0</v>
      </c>
      <c r="CA75" s="157">
        <f t="shared" ref="CA75" si="615">IF(CB63=0,0,(BZ75-1)*(1+$C$3)/(1-CA64))</f>
        <v>0</v>
      </c>
    </row>
    <row r="76" spans="1:79" ht="14.25" customHeight="1">
      <c r="A76" s="21" t="s">
        <v>183</v>
      </c>
      <c r="B76" s="95"/>
      <c r="C76" s="131">
        <f t="shared" ref="C76:BN76" si="616">C63*C64</f>
        <v>13.000000000000002</v>
      </c>
      <c r="D76" s="131">
        <f t="shared" si="616"/>
        <v>16</v>
      </c>
      <c r="E76" s="131">
        <f t="shared" si="616"/>
        <v>25</v>
      </c>
      <c r="F76" s="131">
        <f t="shared" si="616"/>
        <v>29</v>
      </c>
      <c r="G76" s="131">
        <f t="shared" si="616"/>
        <v>34</v>
      </c>
      <c r="H76" s="131">
        <f t="shared" si="616"/>
        <v>38</v>
      </c>
      <c r="I76" s="131">
        <f t="shared" si="616"/>
        <v>43</v>
      </c>
      <c r="J76" s="131">
        <f t="shared" si="616"/>
        <v>53</v>
      </c>
      <c r="K76" s="131">
        <f t="shared" si="616"/>
        <v>59.999999999999993</v>
      </c>
      <c r="L76" s="131">
        <f t="shared" si="616"/>
        <v>99</v>
      </c>
      <c r="M76" s="131">
        <f t="shared" si="616"/>
        <v>105</v>
      </c>
      <c r="N76" s="131">
        <f t="shared" si="616"/>
        <v>117</v>
      </c>
      <c r="O76" s="131">
        <f t="shared" si="616"/>
        <v>132</v>
      </c>
      <c r="P76" s="131">
        <f t="shared" si="616"/>
        <v>150</v>
      </c>
      <c r="Q76" s="131">
        <f t="shared" si="616"/>
        <v>168.00000000000003</v>
      </c>
      <c r="R76" s="131">
        <f t="shared" si="616"/>
        <v>189</v>
      </c>
      <c r="S76" s="131">
        <f t="shared" si="616"/>
        <v>210</v>
      </c>
      <c r="T76" s="131">
        <f t="shared" si="616"/>
        <v>261.8</v>
      </c>
      <c r="U76" s="131">
        <f t="shared" si="616"/>
        <v>294.10000000000002</v>
      </c>
      <c r="V76" s="131">
        <f t="shared" si="616"/>
        <v>333.2</v>
      </c>
      <c r="W76" s="131">
        <f t="shared" si="616"/>
        <v>382.49999999999994</v>
      </c>
      <c r="X76" s="131">
        <f t="shared" si="616"/>
        <v>436.9</v>
      </c>
      <c r="Y76" s="131">
        <f t="shared" si="616"/>
        <v>487.90000000000003</v>
      </c>
      <c r="Z76" s="131">
        <f t="shared" si="616"/>
        <v>535.5</v>
      </c>
      <c r="AA76" s="131">
        <f t="shared" si="616"/>
        <v>579.70000000000005</v>
      </c>
      <c r="AB76" s="131">
        <f t="shared" si="616"/>
        <v>742</v>
      </c>
      <c r="AC76" s="131">
        <f t="shared" si="616"/>
        <v>811.99999999999989</v>
      </c>
      <c r="AD76" s="131">
        <f t="shared" si="616"/>
        <v>899.99999999999989</v>
      </c>
      <c r="AE76" s="131">
        <f t="shared" si="616"/>
        <v>1001.9999999999999</v>
      </c>
      <c r="AF76" s="131">
        <f t="shared" si="616"/>
        <v>1118</v>
      </c>
      <c r="AG76" s="131">
        <f t="shared" si="616"/>
        <v>1244</v>
      </c>
      <c r="AH76" s="131">
        <f t="shared" si="616"/>
        <v>1382</v>
      </c>
      <c r="AI76" s="131">
        <f t="shared" si="616"/>
        <v>1532</v>
      </c>
      <c r="AJ76" s="131">
        <f t="shared" si="616"/>
        <v>1700.0000000000002</v>
      </c>
      <c r="AK76" s="131">
        <f t="shared" si="616"/>
        <v>1896.0000000000002</v>
      </c>
      <c r="AL76" s="131">
        <f t="shared" si="616"/>
        <v>2126</v>
      </c>
      <c r="AM76" s="131">
        <f t="shared" si="616"/>
        <v>2406</v>
      </c>
      <c r="AN76" s="131">
        <f t="shared" si="616"/>
        <v>2739.9999999999995</v>
      </c>
      <c r="AO76" s="131">
        <f t="shared" si="616"/>
        <v>3134</v>
      </c>
      <c r="AP76" s="131">
        <f t="shared" si="616"/>
        <v>3588</v>
      </c>
      <c r="AQ76" s="131">
        <f t="shared" si="616"/>
        <v>4102</v>
      </c>
      <c r="AR76" s="131">
        <f t="shared" si="616"/>
        <v>4674</v>
      </c>
      <c r="AS76" s="131">
        <f t="shared" si="616"/>
        <v>5312</v>
      </c>
      <c r="AT76" s="131">
        <f t="shared" si="616"/>
        <v>6028</v>
      </c>
      <c r="AU76" s="131">
        <f t="shared" si="616"/>
        <v>6854</v>
      </c>
      <c r="AV76" s="131">
        <f t="shared" si="616"/>
        <v>7814</v>
      </c>
      <c r="AW76" s="131">
        <f t="shared" si="616"/>
        <v>8914</v>
      </c>
      <c r="AX76" s="131">
        <f t="shared" si="616"/>
        <v>10158</v>
      </c>
      <c r="AY76" s="131">
        <f t="shared" si="616"/>
        <v>11612</v>
      </c>
      <c r="AZ76" s="131">
        <f t="shared" si="616"/>
        <v>13308</v>
      </c>
      <c r="BA76" s="131">
        <f t="shared" si="616"/>
        <v>15290</v>
      </c>
      <c r="BB76" s="131">
        <f t="shared" si="616"/>
        <v>17598</v>
      </c>
      <c r="BC76" s="131">
        <f t="shared" si="616"/>
        <v>20266</v>
      </c>
      <c r="BD76" s="131">
        <f t="shared" si="616"/>
        <v>23308</v>
      </c>
      <c r="BE76" s="131">
        <f t="shared" si="616"/>
        <v>26633.999999999996</v>
      </c>
      <c r="BF76" s="131">
        <f t="shared" si="616"/>
        <v>30207.999999999996</v>
      </c>
      <c r="BG76" s="131">
        <f t="shared" si="616"/>
        <v>33998</v>
      </c>
      <c r="BH76" s="131">
        <f t="shared" si="616"/>
        <v>37833.999999999993</v>
      </c>
      <c r="BI76" s="131">
        <f t="shared" si="616"/>
        <v>41680</v>
      </c>
      <c r="BJ76" s="131">
        <f t="shared" si="616"/>
        <v>45346</v>
      </c>
      <c r="BK76" s="131">
        <f t="shared" si="616"/>
        <v>48680</v>
      </c>
      <c r="BL76" s="131">
        <f t="shared" si="616"/>
        <v>0</v>
      </c>
      <c r="BM76" s="131">
        <f t="shared" si="616"/>
        <v>0</v>
      </c>
      <c r="BN76" s="131">
        <f t="shared" si="616"/>
        <v>0</v>
      </c>
      <c r="BO76" s="131">
        <f t="shared" ref="BO76:CA76" si="617">BO63*BO64</f>
        <v>0</v>
      </c>
      <c r="BP76" s="131">
        <f t="shared" si="617"/>
        <v>0</v>
      </c>
      <c r="BQ76" s="131">
        <f t="shared" si="617"/>
        <v>0</v>
      </c>
      <c r="BR76" s="131">
        <f t="shared" si="617"/>
        <v>0</v>
      </c>
      <c r="BS76" s="131">
        <f t="shared" si="617"/>
        <v>0</v>
      </c>
      <c r="BT76" s="131">
        <f t="shared" si="617"/>
        <v>0</v>
      </c>
      <c r="BU76" s="131">
        <f t="shared" si="617"/>
        <v>0</v>
      </c>
      <c r="BV76" s="131">
        <f t="shared" si="617"/>
        <v>0</v>
      </c>
      <c r="BW76" s="131">
        <f t="shared" si="617"/>
        <v>0</v>
      </c>
      <c r="BX76" s="131">
        <f t="shared" si="617"/>
        <v>0</v>
      </c>
      <c r="BY76" s="131">
        <f t="shared" si="617"/>
        <v>0</v>
      </c>
      <c r="BZ76" s="131">
        <f t="shared" si="617"/>
        <v>0</v>
      </c>
      <c r="CA76" s="131">
        <f t="shared" si="617"/>
        <v>0</v>
      </c>
    </row>
    <row r="77" spans="1:79" ht="14.25" customHeight="1">
      <c r="A77" s="113" t="s">
        <v>185</v>
      </c>
      <c r="C77" s="122">
        <f t="shared" ref="C77" si="618">B74*C76</f>
        <v>13.000000000000002</v>
      </c>
      <c r="D77" s="122">
        <f t="shared" ref="D77" si="619">C74*D76</f>
        <v>15.997920000000001</v>
      </c>
      <c r="E77" s="122">
        <f t="shared" ref="E77" si="620">D74*E76</f>
        <v>24.992750519999998</v>
      </c>
      <c r="F77" s="122">
        <f t="shared" ref="F77" si="621">E74*F76</f>
        <v>28.984342705549199</v>
      </c>
      <c r="G77" s="122">
        <f t="shared" ref="G77" si="622">F74*G76</f>
        <v>33.971788495503311</v>
      </c>
      <c r="H77" s="122">
        <f t="shared" ref="H77" si="623">G74*H76</f>
        <v>37.955560215345997</v>
      </c>
      <c r="I77" s="122">
        <f t="shared" ref="I77" si="624">H74*I76</f>
        <v>42.933391984367347</v>
      </c>
      <c r="J77" s="122">
        <f t="shared" ref="J77" si="625">I74*J76</f>
        <v>52.89514705042199</v>
      </c>
      <c r="K77" s="122">
        <f t="shared" ref="K77" si="626">J74*K76</f>
        <v>59.849561459417274</v>
      </c>
      <c r="L77" s="122">
        <f t="shared" ref="L77" si="627">K74*L76</f>
        <v>98.69252534219369</v>
      </c>
      <c r="M77" s="122">
        <f t="shared" ref="M77" si="628">L74*M76</f>
        <v>104.60480574670831</v>
      </c>
      <c r="N77" s="122">
        <f t="shared" ref="N77" si="629">M74*N76</f>
        <v>116.47804894070683</v>
      </c>
      <c r="O77" s="122">
        <f t="shared" ref="O77" si="630">N74*O76</f>
        <v>131.30863145516551</v>
      </c>
      <c r="P77" s="122">
        <f t="shared" ref="P77" si="631">O74*P76</f>
        <v>149.08304529486927</v>
      </c>
      <c r="Q77" s="122">
        <f t="shared" ref="Q77" si="632">P74*Q76</f>
        <v>166.80603771952337</v>
      </c>
      <c r="R77" s="122">
        <f t="shared" ref="R77" si="633">Q74*R76</f>
        <v>187.44661682693715</v>
      </c>
      <c r="S77" s="122">
        <f t="shared" ref="S77" si="634">R74*S76</f>
        <v>208.01159343303911</v>
      </c>
      <c r="T77" s="122">
        <f t="shared" ref="T77" si="635">S74*T76</f>
        <v>258.9580702454503</v>
      </c>
      <c r="U77" s="122">
        <f t="shared" ref="U77" si="636">T74*U76</f>
        <v>290.45944508693583</v>
      </c>
      <c r="V77" s="122">
        <f t="shared" ref="V77" si="637">U74*V76</f>
        <v>328.50614016415801</v>
      </c>
      <c r="W77" s="122">
        <f t="shared" ref="W77" si="638">V74*W76</f>
        <v>376.37250167919979</v>
      </c>
      <c r="X77" s="122">
        <f t="shared" ref="X77" si="639">W74*X76</f>
        <v>428.93375792203716</v>
      </c>
      <c r="Y77" s="122">
        <f t="shared" ref="Y77" si="640">X74*Y76</f>
        <v>477.77280651019049</v>
      </c>
      <c r="Z77" s="122">
        <f t="shared" ref="Z77" si="641">Y74*Z76</f>
        <v>522.87980329262882</v>
      </c>
      <c r="AA77" s="122">
        <f t="shared" ref="AA77" si="642">Z74*AA76</f>
        <v>564.25511613358628</v>
      </c>
      <c r="AB77" s="122">
        <f t="shared" ref="AB77" si="643">AA74*AB76</f>
        <v>719.76816731270901</v>
      </c>
      <c r="AC77" s="122">
        <f t="shared" ref="AC77" si="644">AB74*AC76</f>
        <v>784.74856584707106</v>
      </c>
      <c r="AD77" s="122">
        <f t="shared" ref="AD77" si="645">AC74*AD76</f>
        <v>866.26383990487534</v>
      </c>
      <c r="AE77" s="122">
        <f t="shared" ref="AE77" si="646">AD74*AE76</f>
        <v>960.10042658950454</v>
      </c>
      <c r="AF77" s="122">
        <f t="shared" ref="AF77" si="647">AE74*AF76</f>
        <v>1065.8828159876862</v>
      </c>
      <c r="AG77" s="122">
        <f t="shared" ref="AG77" si="648">AF74*AG76</f>
        <v>1179.379352971034</v>
      </c>
      <c r="AH77" s="122">
        <f t="shared" ref="AH77" si="649">AG74*AH76</f>
        <v>1302.0613132738392</v>
      </c>
      <c r="AI77" s="122">
        <f t="shared" ref="AI77" si="650">AH74*AI76</f>
        <v>1433.4111104383844</v>
      </c>
      <c r="AJ77" s="122">
        <f t="shared" ref="AJ77" si="651">AI74*AJ76</f>
        <v>1578.4158017396378</v>
      </c>
      <c r="AK77" s="122">
        <f t="shared" ref="AK77" si="652">AJ74*AK76</f>
        <v>1745.4344770808925</v>
      </c>
      <c r="AL77" s="122">
        <f t="shared" ref="AL77" si="653">AK74*AL76</f>
        <v>1938.615703594061</v>
      </c>
      <c r="AM77" s="122">
        <f t="shared" ref="AM77" si="654">AL74*AM76</f>
        <v>2170.6151336348275</v>
      </c>
      <c r="AN77" s="122">
        <f t="shared" ref="AN77" si="655">AM74*AN76</f>
        <v>2442.2016691610675</v>
      </c>
      <c r="AO77" s="122">
        <f t="shared" ref="AO77" si="656">AN74*AO76</f>
        <v>2755.110273256942</v>
      </c>
      <c r="AP77" s="122">
        <f t="shared" ref="AP77" si="657">AO74*AP76</f>
        <v>3104.7965700851055</v>
      </c>
      <c r="AQ77" s="122">
        <f t="shared" ref="AQ77" si="658">AP74*AQ76</f>
        <v>3485.8957423277952</v>
      </c>
      <c r="AR77" s="122">
        <f t="shared" ref="AR77" si="659">AQ74*AR76</f>
        <v>3890.5182097831535</v>
      </c>
      <c r="AS77" s="122">
        <f t="shared" ref="AS77" si="660">AR74*AS76</f>
        <v>4318.2409493922569</v>
      </c>
      <c r="AT77" s="122">
        <f t="shared" ref="AT77" si="661">AS74*AT76</f>
        <v>4770.1412228561994</v>
      </c>
      <c r="AU77" s="122">
        <f t="shared" ref="AU77" si="662">AT74*AU76</f>
        <v>5260.3076089085753</v>
      </c>
      <c r="AV77" s="122">
        <f t="shared" ref="AV77" si="663">AU74*AV76</f>
        <v>5791.5681470557465</v>
      </c>
      <c r="AW77" s="122">
        <f t="shared" ref="AW77" si="664">AV74*AW76</f>
        <v>6348.7342129653416</v>
      </c>
      <c r="AX77" s="122">
        <f t="shared" ref="AX77" si="665">AW74*AX76</f>
        <v>6912.2843986236867</v>
      </c>
      <c r="AY77" s="122">
        <f t="shared" ref="AY77" si="666">AX74*AY76</f>
        <v>7500.3705859708853</v>
      </c>
      <c r="AZ77" s="122">
        <f t="shared" ref="AZ77" si="667">AY74*AZ76</f>
        <v>8096.7685859649691</v>
      </c>
      <c r="BA77" s="122">
        <f t="shared" ref="BA77" si="668">AZ74*BA76</f>
        <v>8683.6464419189069</v>
      </c>
      <c r="BB77" s="122">
        <f t="shared" ref="BB77" si="669">BA74*BB76</f>
        <v>9230.3543396925543</v>
      </c>
      <c r="BC77" s="122">
        <f t="shared" ref="BC77" si="670">BB74*BC76</f>
        <v>9694.4393624035329</v>
      </c>
      <c r="BD77" s="122">
        <f t="shared" ref="BD77" si="671">BC74*BD76</f>
        <v>10019.819859013867</v>
      </c>
      <c r="BE77" s="122">
        <f t="shared" ref="BE77" si="672">BD74*BE76</f>
        <v>10115.286560070821</v>
      </c>
      <c r="BF77" s="122">
        <f t="shared" ref="BF77" si="673">BE74*BF76</f>
        <v>9944.837730215133</v>
      </c>
      <c r="BG77" s="122">
        <f t="shared" ref="BG77" si="674">BF74*BG76</f>
        <v>9502.0284494901389</v>
      </c>
      <c r="BH77" s="122">
        <f t="shared" ref="BH77" si="675">BG74*BH76</f>
        <v>8776.6451795573776</v>
      </c>
      <c r="BI77" s="122">
        <f t="shared" ref="BI77" si="676">BH74*BI76</f>
        <v>7839.778647565694</v>
      </c>
      <c r="BJ77" s="122">
        <f t="shared" ref="BJ77" si="677">BI74*BJ76</f>
        <v>6751.8200619138688</v>
      </c>
      <c r="BK77" s="122">
        <f t="shared" ref="BK77" si="678">BJ74*BK76</f>
        <v>5604.8450027954477</v>
      </c>
      <c r="BL77" s="122">
        <f t="shared" ref="BL77" si="679">BK74*BL76</f>
        <v>0</v>
      </c>
      <c r="BM77" s="122">
        <f t="shared" ref="BM77" si="680">BL74*BM76</f>
        <v>0</v>
      </c>
      <c r="BN77" s="122">
        <f t="shared" ref="BN77" si="681">BM74*BN76</f>
        <v>0</v>
      </c>
      <c r="BO77" s="122">
        <f t="shared" ref="BO77" si="682">BN74*BO76</f>
        <v>0</v>
      </c>
      <c r="BP77" s="122">
        <f t="shared" ref="BP77" si="683">BO74*BP76</f>
        <v>0</v>
      </c>
      <c r="BQ77" s="122">
        <f t="shared" ref="BQ77" si="684">BP74*BQ76</f>
        <v>0</v>
      </c>
      <c r="BR77" s="122">
        <f t="shared" ref="BR77" si="685">BQ74*BR76</f>
        <v>0</v>
      </c>
      <c r="BS77" s="122">
        <f t="shared" ref="BS77" si="686">BR74*BS76</f>
        <v>0</v>
      </c>
      <c r="BT77" s="122">
        <f t="shared" ref="BT77" si="687">BS74*BT76</f>
        <v>0</v>
      </c>
      <c r="BU77" s="122">
        <f t="shared" ref="BU77" si="688">BT74*BU76</f>
        <v>0</v>
      </c>
      <c r="BV77" s="122">
        <f t="shared" ref="BV77" si="689">BU74*BV76</f>
        <v>0</v>
      </c>
      <c r="BW77" s="122">
        <f t="shared" ref="BW77" si="690">BV74*BW76</f>
        <v>0</v>
      </c>
      <c r="BX77" s="122">
        <f t="shared" ref="BX77" si="691">BW74*BX76</f>
        <v>0</v>
      </c>
      <c r="BY77" s="122">
        <f t="shared" ref="BY77" si="692">BX74*BY76</f>
        <v>0</v>
      </c>
      <c r="BZ77" s="122">
        <f t="shared" ref="BZ77" si="693">BY74*BZ76</f>
        <v>0</v>
      </c>
      <c r="CA77" s="122">
        <f t="shared" ref="CA77" si="694">BZ74*CA76</f>
        <v>0</v>
      </c>
    </row>
    <row r="78" spans="1:79" ht="14.25" customHeight="1">
      <c r="A78" s="155" t="s">
        <v>181</v>
      </c>
      <c r="B78" s="89">
        <f>NPV($C$46,C$77:$CA77)</f>
        <v>28653.570587492639</v>
      </c>
      <c r="C78" s="89">
        <f>IF(C64=1,0,(B78*(1+$C$46)-C76)/(1-C$64))</f>
        <v>29790.586187196681</v>
      </c>
      <c r="D78" s="89">
        <f t="shared" ref="D78:BO78" si="695">IF(D64=1,0,(C78*(1+$C$46)-D76)/(1-D$64))</f>
        <v>30971.165021087927</v>
      </c>
      <c r="E78" s="89">
        <f t="shared" si="695"/>
        <v>32193.059886903167</v>
      </c>
      <c r="F78" s="89">
        <f t="shared" si="695"/>
        <v>33461.48611335217</v>
      </c>
      <c r="G78" s="89">
        <f t="shared" si="695"/>
        <v>34777.769999686148</v>
      </c>
      <c r="H78" s="89">
        <f t="shared" si="695"/>
        <v>36144.615753659986</v>
      </c>
      <c r="I78" s="89">
        <f t="shared" si="695"/>
        <v>37563.552711472323</v>
      </c>
      <c r="J78" s="89">
        <f t="shared" si="695"/>
        <v>39033.782724775352</v>
      </c>
      <c r="K78" s="89">
        <f t="shared" si="695"/>
        <v>40559.469715595726</v>
      </c>
      <c r="L78" s="89">
        <f t="shared" si="695"/>
        <v>42110.641527627784</v>
      </c>
      <c r="M78" s="89">
        <f t="shared" si="695"/>
        <v>43720.67165889412</v>
      </c>
      <c r="N78" s="89">
        <f t="shared" si="695"/>
        <v>45387.901088098602</v>
      </c>
      <c r="O78" s="89">
        <f t="shared" si="695"/>
        <v>47112.87646290991</v>
      </c>
      <c r="P78" s="89">
        <f t="shared" si="695"/>
        <v>48896.287809235546</v>
      </c>
      <c r="Q78" s="89">
        <f t="shared" si="695"/>
        <v>50740.969207116941</v>
      </c>
      <c r="R78" s="89">
        <f t="shared" si="695"/>
        <v>52647.94438532713</v>
      </c>
      <c r="S78" s="89">
        <f t="shared" si="695"/>
        <v>54620.33062361327</v>
      </c>
      <c r="T78" s="89">
        <f t="shared" si="695"/>
        <v>56630.55490310859</v>
      </c>
      <c r="U78" s="89">
        <f t="shared" si="695"/>
        <v>58703.233693522736</v>
      </c>
      <c r="V78" s="89">
        <f t="shared" si="695"/>
        <v>60837.404353797094</v>
      </c>
      <c r="W78" s="89">
        <f t="shared" si="695"/>
        <v>63030.218519618116</v>
      </c>
      <c r="X78" s="89">
        <f t="shared" si="695"/>
        <v>65282.302778543693</v>
      </c>
      <c r="Y78" s="89">
        <f t="shared" si="695"/>
        <v>67599.70604603758</v>
      </c>
      <c r="Z78" s="89">
        <f t="shared" si="695"/>
        <v>69988.658562350494</v>
      </c>
      <c r="AA78" s="89">
        <f t="shared" si="695"/>
        <v>72455.578427281551</v>
      </c>
      <c r="AB78" s="89">
        <f t="shared" si="695"/>
        <v>74889.642136699971</v>
      </c>
      <c r="AC78" s="89">
        <f t="shared" si="695"/>
        <v>77387.420750414647</v>
      </c>
      <c r="AD78" s="89">
        <f t="shared" si="695"/>
        <v>79942.659548399039</v>
      </c>
      <c r="AE78" s="89">
        <f t="shared" si="695"/>
        <v>82551.951205876438</v>
      </c>
      <c r="AF78" s="89">
        <f t="shared" si="695"/>
        <v>85212.366382187931</v>
      </c>
      <c r="AG78" s="89">
        <f t="shared" si="695"/>
        <v>87923.74674221201</v>
      </c>
      <c r="AH78" s="89">
        <f t="shared" si="695"/>
        <v>90685.3322578019</v>
      </c>
      <c r="AI78" s="89">
        <f t="shared" si="695"/>
        <v>93496.932047598588</v>
      </c>
      <c r="AJ78" s="89">
        <f t="shared" si="695"/>
        <v>96355.833917803859</v>
      </c>
      <c r="AK78" s="89">
        <f t="shared" si="695"/>
        <v>99255.004719254546</v>
      </c>
      <c r="AL78" s="89">
        <f t="shared" si="695"/>
        <v>102185.43609370077</v>
      </c>
      <c r="AM78" s="89">
        <f t="shared" si="695"/>
        <v>105131.5865233244</v>
      </c>
      <c r="AN78" s="89">
        <f t="shared" si="695"/>
        <v>108077.5118972497</v>
      </c>
      <c r="AO78" s="89">
        <f t="shared" si="695"/>
        <v>111006.07760927707</v>
      </c>
      <c r="AP78" s="89">
        <f t="shared" si="695"/>
        <v>113901.71752606577</v>
      </c>
      <c r="AQ78" s="89">
        <f t="shared" si="695"/>
        <v>116750.33561047933</v>
      </c>
      <c r="AR78" s="89">
        <f t="shared" si="695"/>
        <v>119539.99880701854</v>
      </c>
      <c r="AS78" s="89">
        <f t="shared" si="695"/>
        <v>122256.73771295538</v>
      </c>
      <c r="AT78" s="89">
        <f t="shared" si="695"/>
        <v>124882.98024609078</v>
      </c>
      <c r="AU78" s="89">
        <f t="shared" si="695"/>
        <v>127389.95315039858</v>
      </c>
      <c r="AV78" s="89">
        <f t="shared" si="695"/>
        <v>129740.51312417611</v>
      </c>
      <c r="AW78" s="89">
        <f t="shared" si="695"/>
        <v>131894.67951513262</v>
      </c>
      <c r="AX78" s="89">
        <f t="shared" si="695"/>
        <v>133808.60578348095</v>
      </c>
      <c r="AY78" s="89">
        <f t="shared" si="695"/>
        <v>135410.90729220564</v>
      </c>
      <c r="AZ78" s="89">
        <f t="shared" si="695"/>
        <v>136609.32828819004</v>
      </c>
      <c r="BA78" s="89">
        <f t="shared" si="695"/>
        <v>137278.65456089831</v>
      </c>
      <c r="BB78" s="89">
        <f t="shared" si="695"/>
        <v>137248.27660150026</v>
      </c>
      <c r="BC78" s="89">
        <f t="shared" si="695"/>
        <v>136281.62469600662</v>
      </c>
      <c r="BD78" s="89">
        <f t="shared" si="695"/>
        <v>134046.69105997655</v>
      </c>
      <c r="BE78" s="89">
        <f t="shared" si="695"/>
        <v>130099.97196956223</v>
      </c>
      <c r="BF78" s="89">
        <f t="shared" si="695"/>
        <v>123793.7839808056</v>
      </c>
      <c r="BG78" s="89">
        <f t="shared" si="695"/>
        <v>114152.28170749488</v>
      </c>
      <c r="BH78" s="89">
        <f t="shared" si="695"/>
        <v>99755.032467711702</v>
      </c>
      <c r="BI78" s="89">
        <f t="shared" si="695"/>
        <v>78404.792529585873</v>
      </c>
      <c r="BJ78" s="89">
        <f t="shared" si="695"/>
        <v>46807.692307692421</v>
      </c>
      <c r="BK78" s="89">
        <f t="shared" si="695"/>
        <v>1.5386640474086021E-10</v>
      </c>
      <c r="BL78" s="89">
        <f t="shared" si="695"/>
        <v>2.1695711719632659E-10</v>
      </c>
      <c r="BM78" s="89">
        <f t="shared" si="695"/>
        <v>3.1455772522923098E-10</v>
      </c>
      <c r="BN78" s="89">
        <f t="shared" si="695"/>
        <v>4.7050875783975064E-10</v>
      </c>
      <c r="BO78" s="89">
        <f t="shared" si="695"/>
        <v>7.2816831570437605E-10</v>
      </c>
      <c r="BP78" s="89">
        <f t="shared" ref="BP78:CA78" si="696">IF(BP64=1,0,(BO78*(1+$C$46)-BP76)/(1-BP$64))</f>
        <v>1.1688275352017273E-9</v>
      </c>
      <c r="BQ78" s="89">
        <f t="shared" si="696"/>
        <v>1.9432811161891462E-9</v>
      </c>
      <c r="BR78" s="89">
        <f t="shared" si="696"/>
        <v>3.3504846830847351E-9</v>
      </c>
      <c r="BS78" s="89">
        <f t="shared" si="696"/>
        <v>5.993917622059595E-9</v>
      </c>
      <c r="BT78" s="89">
        <f t="shared" si="696"/>
        <v>1.1124608417849522E-8</v>
      </c>
      <c r="BU78" s="89">
        <f t="shared" si="696"/>
        <v>2.1399809031080761E-8</v>
      </c>
      <c r="BV78" s="89">
        <f t="shared" si="696"/>
        <v>4.2589129479924206E-8</v>
      </c>
      <c r="BW78" s="89">
        <f t="shared" si="696"/>
        <v>8.9177528104858617E-8</v>
      </c>
      <c r="BX78" s="89">
        <f t="shared" si="696"/>
        <v>1.9758543903588268E-7</v>
      </c>
      <c r="BY78" s="89">
        <f t="shared" si="696"/>
        <v>4.6637356527840488E-7</v>
      </c>
      <c r="BZ78" s="89">
        <f t="shared" si="696"/>
        <v>1.1821890121125599E-6</v>
      </c>
      <c r="CA78" s="89">
        <f t="shared" si="696"/>
        <v>3.2500041570104744E-6</v>
      </c>
    </row>
    <row r="79" spans="1:79" ht="14.25" customHeight="1">
      <c r="A79" s="155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  <c r="AA79" s="89"/>
      <c r="AB79" s="89"/>
      <c r="AC79" s="89"/>
      <c r="AD79" s="89"/>
      <c r="AE79" s="89"/>
      <c r="AF79" s="89"/>
      <c r="AG79" s="89"/>
      <c r="AH79" s="89"/>
      <c r="AI79" s="89"/>
      <c r="AJ79" s="89"/>
      <c r="AK79" s="89"/>
      <c r="AL79" s="89"/>
      <c r="AM79" s="89"/>
      <c r="AN79" s="89"/>
      <c r="AO79" s="89"/>
      <c r="AP79" s="89"/>
      <c r="AQ79" s="89"/>
      <c r="AR79" s="89"/>
      <c r="AS79" s="89"/>
      <c r="AT79" s="89"/>
      <c r="AU79" s="89"/>
      <c r="AV79" s="89"/>
      <c r="AW79" s="89"/>
      <c r="AX79" s="89"/>
      <c r="AY79" s="89"/>
      <c r="AZ79" s="89"/>
      <c r="BA79" s="89"/>
      <c r="BB79" s="89"/>
      <c r="BC79" s="89"/>
      <c r="BD79" s="89"/>
      <c r="BE79" s="89"/>
      <c r="BF79" s="89"/>
      <c r="BG79" s="89"/>
      <c r="BH79" s="89"/>
      <c r="BI79" s="89"/>
      <c r="BJ79" s="89"/>
      <c r="BK79" s="89"/>
      <c r="BL79" s="89"/>
      <c r="BM79" s="89"/>
      <c r="BN79" s="89"/>
      <c r="BO79" s="89"/>
      <c r="BP79" s="89"/>
      <c r="BQ79" s="89"/>
      <c r="BR79" s="89"/>
      <c r="BS79" s="89"/>
      <c r="BT79" s="89"/>
      <c r="BU79" s="89"/>
      <c r="BV79" s="89"/>
      <c r="BW79" s="89"/>
      <c r="BX79" s="89"/>
      <c r="BY79" s="89"/>
      <c r="BZ79" s="89"/>
      <c r="CA79" s="89"/>
    </row>
    <row r="80" spans="1:79" ht="14.25" customHeight="1">
      <c r="A80" s="21" t="s">
        <v>45</v>
      </c>
      <c r="B80" s="89"/>
      <c r="C80" s="89">
        <f t="shared" ref="C80:BN80" si="697">C78-C72</f>
        <v>-64029.668371142863</v>
      </c>
      <c r="D80" s="89">
        <f t="shared" si="697"/>
        <v>-66114.651251713163</v>
      </c>
      <c r="E80" s="89">
        <f t="shared" si="697"/>
        <v>-68298.529735739939</v>
      </c>
      <c r="F80" s="89">
        <f t="shared" si="697"/>
        <v>-70577.156101963425</v>
      </c>
      <c r="G80" s="89">
        <f t="shared" si="697"/>
        <v>-72956.2652777607</v>
      </c>
      <c r="H80" s="89">
        <f t="shared" si="697"/>
        <v>-75438.400282502815</v>
      </c>
      <c r="I80" s="89">
        <f t="shared" si="697"/>
        <v>-78029.706869281028</v>
      </c>
      <c r="J80" s="89">
        <f t="shared" si="697"/>
        <v>-80743.907216401247</v>
      </c>
      <c r="K80" s="89">
        <f t="shared" si="697"/>
        <v>-83581.029924536342</v>
      </c>
      <c r="L80" s="89">
        <f t="shared" si="697"/>
        <v>-86577.630158947039</v>
      </c>
      <c r="M80" s="89">
        <f t="shared" si="697"/>
        <v>-89705.747189862144</v>
      </c>
      <c r="N80" s="89">
        <f t="shared" si="697"/>
        <v>-92980.719840456484</v>
      </c>
      <c r="O80" s="89">
        <f t="shared" si="697"/>
        <v>-96414.010765072337</v>
      </c>
      <c r="P80" s="89">
        <f t="shared" si="697"/>
        <v>-100017.80680400357</v>
      </c>
      <c r="Q80" s="89">
        <f t="shared" si="697"/>
        <v>-103799.9928697021</v>
      </c>
      <c r="R80" s="89">
        <f t="shared" si="697"/>
        <v>-107774.00563311225</v>
      </c>
      <c r="S80" s="89">
        <f t="shared" si="697"/>
        <v>-111948.9121369528</v>
      </c>
      <c r="T80" s="89">
        <f t="shared" si="697"/>
        <v>-116365.08866049236</v>
      </c>
      <c r="U80" s="89">
        <f t="shared" si="697"/>
        <v>-121020.3752576321</v>
      </c>
      <c r="V80" s="89">
        <f t="shared" si="697"/>
        <v>-125938.44742641752</v>
      </c>
      <c r="W80" s="89">
        <f t="shared" si="697"/>
        <v>-131150.79240791633</v>
      </c>
      <c r="X80" s="89">
        <f t="shared" si="697"/>
        <v>-136682.2151988183</v>
      </c>
      <c r="Y80" s="89">
        <f t="shared" si="697"/>
        <v>-142543.72209069566</v>
      </c>
      <c r="Z80" s="89">
        <f t="shared" si="697"/>
        <v>-148746.74101002942</v>
      </c>
      <c r="AA80" s="89">
        <f t="shared" si="697"/>
        <v>-155303.1120640935</v>
      </c>
      <c r="AB80" s="89">
        <f t="shared" si="697"/>
        <v>-162356.79806901765</v>
      </c>
      <c r="AC80" s="89">
        <f t="shared" si="697"/>
        <v>-169849.87829919736</v>
      </c>
      <c r="AD80" s="89">
        <f t="shared" si="697"/>
        <v>-177841.37743112969</v>
      </c>
      <c r="AE80" s="89">
        <f t="shared" si="697"/>
        <v>-186388.05448285834</v>
      </c>
      <c r="AF80" s="89">
        <f t="shared" si="697"/>
        <v>-195551.92975100508</v>
      </c>
      <c r="AG80" s="89">
        <f t="shared" si="697"/>
        <v>-205392.76775802454</v>
      </c>
      <c r="AH80" s="89">
        <f t="shared" si="697"/>
        <v>-211843.92246268597</v>
      </c>
      <c r="AI80" s="89">
        <f t="shared" si="697"/>
        <v>-218411.91215888684</v>
      </c>
      <c r="AJ80" s="89">
        <f t="shared" si="697"/>
        <v>-225090.40107260071</v>
      </c>
      <c r="AK80" s="89">
        <f t="shared" si="697"/>
        <v>-231862.9595357778</v>
      </c>
      <c r="AL80" s="89">
        <f t="shared" si="697"/>
        <v>-238708.5437268971</v>
      </c>
      <c r="AM80" s="89">
        <f t="shared" si="697"/>
        <v>-245590.84814854627</v>
      </c>
      <c r="AN80" s="89">
        <f t="shared" si="697"/>
        <v>-252472.62683267301</v>
      </c>
      <c r="AO80" s="89">
        <f t="shared" si="697"/>
        <v>-259313.85277494477</v>
      </c>
      <c r="AP80" s="89">
        <f t="shared" si="697"/>
        <v>-266078.16297527787</v>
      </c>
      <c r="AQ80" s="89">
        <f t="shared" si="697"/>
        <v>-272732.62862673274</v>
      </c>
      <c r="AR80" s="89">
        <f t="shared" si="697"/>
        <v>-279249.37371870223</v>
      </c>
      <c r="AS80" s="89">
        <f t="shared" si="697"/>
        <v>-285595.76526639529</v>
      </c>
      <c r="AT80" s="89">
        <f t="shared" si="697"/>
        <v>-291730.75430713821</v>
      </c>
      <c r="AU80" s="89">
        <f t="shared" si="697"/>
        <v>-297587.12556733779</v>
      </c>
      <c r="AV80" s="89">
        <f t="shared" si="697"/>
        <v>-303078.11107107106</v>
      </c>
      <c r="AW80" s="89">
        <f t="shared" si="697"/>
        <v>-308110.31469800603</v>
      </c>
      <c r="AX80" s="89">
        <f t="shared" si="697"/>
        <v>-312581.30948731385</v>
      </c>
      <c r="AY80" s="89">
        <f t="shared" si="697"/>
        <v>-316324.33857619844</v>
      </c>
      <c r="AZ80" s="89">
        <f t="shared" si="697"/>
        <v>-319123.8894873563</v>
      </c>
      <c r="BA80" s="89">
        <f t="shared" si="697"/>
        <v>-320687.45770161581</v>
      </c>
      <c r="BB80" s="89">
        <f t="shared" si="697"/>
        <v>-320616.49378810229</v>
      </c>
      <c r="BC80" s="89">
        <f t="shared" si="697"/>
        <v>-318358.36310459056</v>
      </c>
      <c r="BD80" s="89">
        <f t="shared" si="697"/>
        <v>-313137.48453346256</v>
      </c>
      <c r="BE80" s="89">
        <f t="shared" si="697"/>
        <v>-303917.81877103396</v>
      </c>
      <c r="BF80" s="89">
        <f t="shared" si="697"/>
        <v>-289186.35596371413</v>
      </c>
      <c r="BG80" s="89">
        <f t="shared" si="697"/>
        <v>-266663.4891542882</v>
      </c>
      <c r="BH80" s="89">
        <f t="shared" si="697"/>
        <v>-233031.04082231282</v>
      </c>
      <c r="BI80" s="89">
        <f t="shared" si="697"/>
        <v>-183156.1772539228</v>
      </c>
      <c r="BJ80" s="89">
        <f t="shared" si="697"/>
        <v>-109344.31062896998</v>
      </c>
      <c r="BK80" s="89">
        <f t="shared" si="697"/>
        <v>-6.4335271401051254E-9</v>
      </c>
      <c r="BL80" s="89">
        <f t="shared" si="697"/>
        <v>-9.0715026718946415E-9</v>
      </c>
      <c r="BM80" s="89">
        <f t="shared" si="697"/>
        <v>-1.3152420541705018E-8</v>
      </c>
      <c r="BN80" s="89">
        <f t="shared" si="697"/>
        <v>-1.9673111023275498E-8</v>
      </c>
      <c r="BO80" s="89">
        <f t="shared" ref="BO80:CA80" si="698">BO78-BO72</f>
        <v>-3.0446481345545415E-8</v>
      </c>
      <c r="BP80" s="89">
        <f t="shared" si="698"/>
        <v>-4.8871510857012913E-8</v>
      </c>
      <c r="BQ80" s="89">
        <f t="shared" si="698"/>
        <v>-8.1253291275068262E-8</v>
      </c>
      <c r="BR80" s="89">
        <f t="shared" si="698"/>
        <v>-1.4009188150873839E-7</v>
      </c>
      <c r="BS80" s="89">
        <f t="shared" si="698"/>
        <v>-2.5062021668745987E-7</v>
      </c>
      <c r="BT80" s="89">
        <f t="shared" si="698"/>
        <v>-4.6514682850889315E-7</v>
      </c>
      <c r="BU80" s="89">
        <f t="shared" si="698"/>
        <v>-8.9477785892506822E-7</v>
      </c>
      <c r="BV80" s="89">
        <f t="shared" si="698"/>
        <v>-1.7807546802955987E-6</v>
      </c>
      <c r="BW80" s="89">
        <f t="shared" si="698"/>
        <v>-3.728728492203074E-6</v>
      </c>
      <c r="BX80" s="89">
        <f t="shared" si="698"/>
        <v>-8.2615258780357428E-6</v>
      </c>
      <c r="BY80" s="89">
        <f t="shared" si="698"/>
        <v>-1.9500208604337562E-5</v>
      </c>
      <c r="BZ80" s="89">
        <f t="shared" si="698"/>
        <v>-4.9430186576267592E-5</v>
      </c>
      <c r="CA80" s="89">
        <f t="shared" si="698"/>
        <v>-1.3589054728870817E-4</v>
      </c>
    </row>
    <row r="81" spans="1:79" ht="14.25" customHeight="1">
      <c r="A81" s="21" t="s">
        <v>46</v>
      </c>
      <c r="B81" s="89"/>
      <c r="C81" s="89">
        <f t="shared" ref="C81:BN81" si="699">MAX(C80,0)</f>
        <v>0</v>
      </c>
      <c r="D81" s="89">
        <f t="shared" si="699"/>
        <v>0</v>
      </c>
      <c r="E81" s="89">
        <f t="shared" si="699"/>
        <v>0</v>
      </c>
      <c r="F81" s="89">
        <f t="shared" si="699"/>
        <v>0</v>
      </c>
      <c r="G81" s="89">
        <f t="shared" si="699"/>
        <v>0</v>
      </c>
      <c r="H81" s="89">
        <f t="shared" si="699"/>
        <v>0</v>
      </c>
      <c r="I81" s="89">
        <f t="shared" si="699"/>
        <v>0</v>
      </c>
      <c r="J81" s="89">
        <f t="shared" si="699"/>
        <v>0</v>
      </c>
      <c r="K81" s="89">
        <f t="shared" si="699"/>
        <v>0</v>
      </c>
      <c r="L81" s="89">
        <f t="shared" si="699"/>
        <v>0</v>
      </c>
      <c r="M81" s="89">
        <f t="shared" si="699"/>
        <v>0</v>
      </c>
      <c r="N81" s="89">
        <f t="shared" si="699"/>
        <v>0</v>
      </c>
      <c r="O81" s="89">
        <f t="shared" si="699"/>
        <v>0</v>
      </c>
      <c r="P81" s="89">
        <f t="shared" si="699"/>
        <v>0</v>
      </c>
      <c r="Q81" s="89">
        <f t="shared" si="699"/>
        <v>0</v>
      </c>
      <c r="R81" s="89">
        <f t="shared" si="699"/>
        <v>0</v>
      </c>
      <c r="S81" s="89">
        <f t="shared" si="699"/>
        <v>0</v>
      </c>
      <c r="T81" s="89">
        <f t="shared" si="699"/>
        <v>0</v>
      </c>
      <c r="U81" s="89">
        <f t="shared" si="699"/>
        <v>0</v>
      </c>
      <c r="V81" s="89">
        <f t="shared" si="699"/>
        <v>0</v>
      </c>
      <c r="W81" s="89">
        <f t="shared" si="699"/>
        <v>0</v>
      </c>
      <c r="X81" s="89">
        <f t="shared" si="699"/>
        <v>0</v>
      </c>
      <c r="Y81" s="89">
        <f t="shared" si="699"/>
        <v>0</v>
      </c>
      <c r="Z81" s="89">
        <f t="shared" si="699"/>
        <v>0</v>
      </c>
      <c r="AA81" s="89">
        <f t="shared" si="699"/>
        <v>0</v>
      </c>
      <c r="AB81" s="89">
        <f t="shared" si="699"/>
        <v>0</v>
      </c>
      <c r="AC81" s="89">
        <f t="shared" si="699"/>
        <v>0</v>
      </c>
      <c r="AD81" s="89">
        <f t="shared" si="699"/>
        <v>0</v>
      </c>
      <c r="AE81" s="89">
        <f t="shared" si="699"/>
        <v>0</v>
      </c>
      <c r="AF81" s="89">
        <f t="shared" si="699"/>
        <v>0</v>
      </c>
      <c r="AG81" s="89">
        <f t="shared" si="699"/>
        <v>0</v>
      </c>
      <c r="AH81" s="89">
        <f t="shared" si="699"/>
        <v>0</v>
      </c>
      <c r="AI81" s="89">
        <f t="shared" si="699"/>
        <v>0</v>
      </c>
      <c r="AJ81" s="89">
        <f t="shared" si="699"/>
        <v>0</v>
      </c>
      <c r="AK81" s="89">
        <f t="shared" si="699"/>
        <v>0</v>
      </c>
      <c r="AL81" s="89">
        <f t="shared" si="699"/>
        <v>0</v>
      </c>
      <c r="AM81" s="89">
        <f t="shared" si="699"/>
        <v>0</v>
      </c>
      <c r="AN81" s="89">
        <f t="shared" si="699"/>
        <v>0</v>
      </c>
      <c r="AO81" s="89">
        <f t="shared" si="699"/>
        <v>0</v>
      </c>
      <c r="AP81" s="89">
        <f t="shared" si="699"/>
        <v>0</v>
      </c>
      <c r="AQ81" s="89">
        <f t="shared" si="699"/>
        <v>0</v>
      </c>
      <c r="AR81" s="89">
        <f t="shared" si="699"/>
        <v>0</v>
      </c>
      <c r="AS81" s="89">
        <f t="shared" si="699"/>
        <v>0</v>
      </c>
      <c r="AT81" s="89">
        <f t="shared" si="699"/>
        <v>0</v>
      </c>
      <c r="AU81" s="89">
        <f t="shared" si="699"/>
        <v>0</v>
      </c>
      <c r="AV81" s="89">
        <f t="shared" si="699"/>
        <v>0</v>
      </c>
      <c r="AW81" s="89">
        <f t="shared" si="699"/>
        <v>0</v>
      </c>
      <c r="AX81" s="89">
        <f t="shared" si="699"/>
        <v>0</v>
      </c>
      <c r="AY81" s="89">
        <f t="shared" si="699"/>
        <v>0</v>
      </c>
      <c r="AZ81" s="89">
        <f t="shared" si="699"/>
        <v>0</v>
      </c>
      <c r="BA81" s="89">
        <f t="shared" si="699"/>
        <v>0</v>
      </c>
      <c r="BB81" s="89">
        <f t="shared" si="699"/>
        <v>0</v>
      </c>
      <c r="BC81" s="89">
        <f t="shared" si="699"/>
        <v>0</v>
      </c>
      <c r="BD81" s="89">
        <f t="shared" si="699"/>
        <v>0</v>
      </c>
      <c r="BE81" s="89">
        <f t="shared" si="699"/>
        <v>0</v>
      </c>
      <c r="BF81" s="89">
        <f t="shared" si="699"/>
        <v>0</v>
      </c>
      <c r="BG81" s="89">
        <f t="shared" si="699"/>
        <v>0</v>
      </c>
      <c r="BH81" s="89">
        <f t="shared" si="699"/>
        <v>0</v>
      </c>
      <c r="BI81" s="89">
        <f t="shared" si="699"/>
        <v>0</v>
      </c>
      <c r="BJ81" s="89">
        <f t="shared" si="699"/>
        <v>0</v>
      </c>
      <c r="BK81" s="89">
        <f t="shared" si="699"/>
        <v>0</v>
      </c>
      <c r="BL81" s="89">
        <f t="shared" si="699"/>
        <v>0</v>
      </c>
      <c r="BM81" s="89">
        <f t="shared" si="699"/>
        <v>0</v>
      </c>
      <c r="BN81" s="89">
        <f t="shared" si="699"/>
        <v>0</v>
      </c>
      <c r="BO81" s="89">
        <f t="shared" ref="BO81:CA81" si="700">MAX(BO80,0)</f>
        <v>0</v>
      </c>
      <c r="BP81" s="89">
        <f t="shared" si="700"/>
        <v>0</v>
      </c>
      <c r="BQ81" s="89">
        <f t="shared" si="700"/>
        <v>0</v>
      </c>
      <c r="BR81" s="89">
        <f t="shared" si="700"/>
        <v>0</v>
      </c>
      <c r="BS81" s="89">
        <f t="shared" si="700"/>
        <v>0</v>
      </c>
      <c r="BT81" s="89">
        <f t="shared" si="700"/>
        <v>0</v>
      </c>
      <c r="BU81" s="89">
        <f t="shared" si="700"/>
        <v>0</v>
      </c>
      <c r="BV81" s="89">
        <f t="shared" si="700"/>
        <v>0</v>
      </c>
      <c r="BW81" s="89">
        <f t="shared" si="700"/>
        <v>0</v>
      </c>
      <c r="BX81" s="89">
        <f t="shared" si="700"/>
        <v>0</v>
      </c>
      <c r="BY81" s="89">
        <f t="shared" si="700"/>
        <v>0</v>
      </c>
      <c r="BZ81" s="89">
        <f t="shared" si="700"/>
        <v>0</v>
      </c>
      <c r="CA81" s="89">
        <f t="shared" si="700"/>
        <v>0</v>
      </c>
    </row>
    <row r="82" spans="1:79" ht="14.25" customHeight="1">
      <c r="A82" s="113" t="s">
        <v>182</v>
      </c>
      <c r="B82" s="124"/>
      <c r="C82" s="85">
        <f>IF(C63=0,0,IF(C81/C63&lt;$C$52,0,C81/C63))</f>
        <v>0</v>
      </c>
      <c r="D82" s="85">
        <f t="shared" ref="D82:BO82" si="701">IF(D63=0,0,IF(D81/D63&lt;$C$52,0,D81/D63))</f>
        <v>0</v>
      </c>
      <c r="E82" s="85">
        <f t="shared" si="701"/>
        <v>0</v>
      </c>
      <c r="F82" s="85">
        <f t="shared" si="701"/>
        <v>0</v>
      </c>
      <c r="G82" s="85">
        <f t="shared" si="701"/>
        <v>0</v>
      </c>
      <c r="H82" s="85">
        <f t="shared" si="701"/>
        <v>0</v>
      </c>
      <c r="I82" s="85">
        <f t="shared" si="701"/>
        <v>0</v>
      </c>
      <c r="J82" s="85">
        <f t="shared" si="701"/>
        <v>0</v>
      </c>
      <c r="K82" s="85">
        <f t="shared" si="701"/>
        <v>0</v>
      </c>
      <c r="L82" s="85">
        <f t="shared" si="701"/>
        <v>0</v>
      </c>
      <c r="M82" s="85">
        <f t="shared" si="701"/>
        <v>0</v>
      </c>
      <c r="N82" s="85">
        <f t="shared" si="701"/>
        <v>0</v>
      </c>
      <c r="O82" s="85">
        <f t="shared" si="701"/>
        <v>0</v>
      </c>
      <c r="P82" s="85">
        <f t="shared" si="701"/>
        <v>0</v>
      </c>
      <c r="Q82" s="85">
        <f t="shared" si="701"/>
        <v>0</v>
      </c>
      <c r="R82" s="85">
        <f t="shared" si="701"/>
        <v>0</v>
      </c>
      <c r="S82" s="85">
        <f t="shared" si="701"/>
        <v>0</v>
      </c>
      <c r="T82" s="85">
        <f t="shared" si="701"/>
        <v>0</v>
      </c>
      <c r="U82" s="85">
        <f t="shared" si="701"/>
        <v>0</v>
      </c>
      <c r="V82" s="85">
        <f t="shared" si="701"/>
        <v>0</v>
      </c>
      <c r="W82" s="85">
        <f t="shared" si="701"/>
        <v>0</v>
      </c>
      <c r="X82" s="85">
        <f t="shared" si="701"/>
        <v>0</v>
      </c>
      <c r="Y82" s="85">
        <f t="shared" si="701"/>
        <v>0</v>
      </c>
      <c r="Z82" s="85">
        <f t="shared" si="701"/>
        <v>0</v>
      </c>
      <c r="AA82" s="85">
        <f t="shared" si="701"/>
        <v>0</v>
      </c>
      <c r="AB82" s="85">
        <f t="shared" si="701"/>
        <v>0</v>
      </c>
      <c r="AC82" s="85">
        <f t="shared" si="701"/>
        <v>0</v>
      </c>
      <c r="AD82" s="85">
        <f t="shared" si="701"/>
        <v>0</v>
      </c>
      <c r="AE82" s="85">
        <f t="shared" si="701"/>
        <v>0</v>
      </c>
      <c r="AF82" s="85">
        <f t="shared" si="701"/>
        <v>0</v>
      </c>
      <c r="AG82" s="85">
        <f t="shared" si="701"/>
        <v>0</v>
      </c>
      <c r="AH82" s="85">
        <f t="shared" si="701"/>
        <v>0</v>
      </c>
      <c r="AI82" s="85">
        <f t="shared" si="701"/>
        <v>0</v>
      </c>
      <c r="AJ82" s="85">
        <f t="shared" si="701"/>
        <v>0</v>
      </c>
      <c r="AK82" s="85">
        <f t="shared" si="701"/>
        <v>0</v>
      </c>
      <c r="AL82" s="85">
        <f t="shared" si="701"/>
        <v>0</v>
      </c>
      <c r="AM82" s="85">
        <f t="shared" si="701"/>
        <v>0</v>
      </c>
      <c r="AN82" s="85">
        <f t="shared" si="701"/>
        <v>0</v>
      </c>
      <c r="AO82" s="85">
        <f t="shared" si="701"/>
        <v>0</v>
      </c>
      <c r="AP82" s="85">
        <f t="shared" si="701"/>
        <v>0</v>
      </c>
      <c r="AQ82" s="85">
        <f t="shared" si="701"/>
        <v>0</v>
      </c>
      <c r="AR82" s="85">
        <f t="shared" si="701"/>
        <v>0</v>
      </c>
      <c r="AS82" s="85">
        <f t="shared" si="701"/>
        <v>0</v>
      </c>
      <c r="AT82" s="85">
        <f t="shared" si="701"/>
        <v>0</v>
      </c>
      <c r="AU82" s="85">
        <f t="shared" si="701"/>
        <v>0</v>
      </c>
      <c r="AV82" s="85">
        <f t="shared" si="701"/>
        <v>0</v>
      </c>
      <c r="AW82" s="85">
        <f t="shared" si="701"/>
        <v>0</v>
      </c>
      <c r="AX82" s="85">
        <f t="shared" si="701"/>
        <v>0</v>
      </c>
      <c r="AY82" s="85">
        <f t="shared" si="701"/>
        <v>0</v>
      </c>
      <c r="AZ82" s="85">
        <f t="shared" si="701"/>
        <v>0</v>
      </c>
      <c r="BA82" s="85">
        <f t="shared" si="701"/>
        <v>0</v>
      </c>
      <c r="BB82" s="85">
        <f t="shared" si="701"/>
        <v>0</v>
      </c>
      <c r="BC82" s="85">
        <f t="shared" si="701"/>
        <v>0</v>
      </c>
      <c r="BD82" s="85">
        <f t="shared" si="701"/>
        <v>0</v>
      </c>
      <c r="BE82" s="85">
        <f t="shared" si="701"/>
        <v>0</v>
      </c>
      <c r="BF82" s="85">
        <f t="shared" si="701"/>
        <v>0</v>
      </c>
      <c r="BG82" s="85">
        <f t="shared" si="701"/>
        <v>0</v>
      </c>
      <c r="BH82" s="85">
        <f t="shared" si="701"/>
        <v>0</v>
      </c>
      <c r="BI82" s="85">
        <f t="shared" si="701"/>
        <v>0</v>
      </c>
      <c r="BJ82" s="85">
        <f t="shared" si="701"/>
        <v>0</v>
      </c>
      <c r="BK82" s="85">
        <f t="shared" si="701"/>
        <v>0</v>
      </c>
      <c r="BL82" s="85">
        <f t="shared" si="701"/>
        <v>0</v>
      </c>
      <c r="BM82" s="85">
        <f t="shared" si="701"/>
        <v>0</v>
      </c>
      <c r="BN82" s="85">
        <f t="shared" si="701"/>
        <v>0</v>
      </c>
      <c r="BO82" s="85">
        <f t="shared" si="701"/>
        <v>0</v>
      </c>
      <c r="BP82" s="85">
        <f t="shared" ref="BP82:CA82" si="702">IF(BP63=0,0,IF(BP81/BP63&lt;$C$52,0,BP81/BP63))</f>
        <v>0</v>
      </c>
      <c r="BQ82" s="85">
        <f t="shared" si="702"/>
        <v>0</v>
      </c>
      <c r="BR82" s="85">
        <f t="shared" si="702"/>
        <v>0</v>
      </c>
      <c r="BS82" s="85">
        <f t="shared" si="702"/>
        <v>0</v>
      </c>
      <c r="BT82" s="85">
        <f t="shared" si="702"/>
        <v>0</v>
      </c>
      <c r="BU82" s="85">
        <f t="shared" si="702"/>
        <v>0</v>
      </c>
      <c r="BV82" s="85">
        <f t="shared" si="702"/>
        <v>0</v>
      </c>
      <c r="BW82" s="85">
        <f t="shared" si="702"/>
        <v>0</v>
      </c>
      <c r="BX82" s="85">
        <f t="shared" si="702"/>
        <v>0</v>
      </c>
      <c r="BY82" s="85">
        <f t="shared" si="702"/>
        <v>0</v>
      </c>
      <c r="BZ82" s="85">
        <f t="shared" si="702"/>
        <v>0</v>
      </c>
      <c r="CA82" s="85">
        <f t="shared" si="702"/>
        <v>0</v>
      </c>
    </row>
    <row r="83" spans="1:79" ht="14.25" customHeight="1">
      <c r="A83" s="113"/>
      <c r="B83" s="124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</row>
    <row r="84" spans="1:79" ht="14.25" customHeight="1">
      <c r="A84" s="113" t="s">
        <v>186</v>
      </c>
      <c r="B84" s="124"/>
      <c r="C84" s="82">
        <f t="shared" ref="C84:BN84" si="703">IF(C63=0,0,C82*C63)</f>
        <v>0</v>
      </c>
      <c r="D84" s="82">
        <f t="shared" si="703"/>
        <v>0</v>
      </c>
      <c r="E84" s="82">
        <f t="shared" si="703"/>
        <v>0</v>
      </c>
      <c r="F84" s="82">
        <f t="shared" si="703"/>
        <v>0</v>
      </c>
      <c r="G84" s="82">
        <f t="shared" si="703"/>
        <v>0</v>
      </c>
      <c r="H84" s="82">
        <f t="shared" si="703"/>
        <v>0</v>
      </c>
      <c r="I84" s="82">
        <f t="shared" si="703"/>
        <v>0</v>
      </c>
      <c r="J84" s="82">
        <f t="shared" si="703"/>
        <v>0</v>
      </c>
      <c r="K84" s="82">
        <f t="shared" si="703"/>
        <v>0</v>
      </c>
      <c r="L84" s="82">
        <f t="shared" si="703"/>
        <v>0</v>
      </c>
      <c r="M84" s="82">
        <f t="shared" si="703"/>
        <v>0</v>
      </c>
      <c r="N84" s="82">
        <f t="shared" si="703"/>
        <v>0</v>
      </c>
      <c r="O84" s="82">
        <f t="shared" si="703"/>
        <v>0</v>
      </c>
      <c r="P84" s="82">
        <f t="shared" si="703"/>
        <v>0</v>
      </c>
      <c r="Q84" s="82">
        <f t="shared" si="703"/>
        <v>0</v>
      </c>
      <c r="R84" s="82">
        <f t="shared" si="703"/>
        <v>0</v>
      </c>
      <c r="S84" s="82">
        <f t="shared" si="703"/>
        <v>0</v>
      </c>
      <c r="T84" s="82">
        <f t="shared" si="703"/>
        <v>0</v>
      </c>
      <c r="U84" s="82">
        <f t="shared" si="703"/>
        <v>0</v>
      </c>
      <c r="V84" s="82">
        <f t="shared" si="703"/>
        <v>0</v>
      </c>
      <c r="W84" s="82">
        <f t="shared" si="703"/>
        <v>0</v>
      </c>
      <c r="X84" s="82">
        <f t="shared" si="703"/>
        <v>0</v>
      </c>
      <c r="Y84" s="82">
        <f t="shared" si="703"/>
        <v>0</v>
      </c>
      <c r="Z84" s="82">
        <f t="shared" si="703"/>
        <v>0</v>
      </c>
      <c r="AA84" s="82">
        <f t="shared" si="703"/>
        <v>0</v>
      </c>
      <c r="AB84" s="82">
        <f t="shared" si="703"/>
        <v>0</v>
      </c>
      <c r="AC84" s="82">
        <f t="shared" si="703"/>
        <v>0</v>
      </c>
      <c r="AD84" s="82">
        <f t="shared" si="703"/>
        <v>0</v>
      </c>
      <c r="AE84" s="82">
        <f t="shared" si="703"/>
        <v>0</v>
      </c>
      <c r="AF84" s="82">
        <f t="shared" si="703"/>
        <v>0</v>
      </c>
      <c r="AG84" s="82">
        <f t="shared" si="703"/>
        <v>0</v>
      </c>
      <c r="AH84" s="82">
        <f t="shared" si="703"/>
        <v>0</v>
      </c>
      <c r="AI84" s="82">
        <f t="shared" si="703"/>
        <v>0</v>
      </c>
      <c r="AJ84" s="82">
        <f t="shared" si="703"/>
        <v>0</v>
      </c>
      <c r="AK84" s="82">
        <f t="shared" si="703"/>
        <v>0</v>
      </c>
      <c r="AL84" s="82">
        <f t="shared" si="703"/>
        <v>0</v>
      </c>
      <c r="AM84" s="82">
        <f t="shared" si="703"/>
        <v>0</v>
      </c>
      <c r="AN84" s="82">
        <f t="shared" si="703"/>
        <v>0</v>
      </c>
      <c r="AO84" s="82">
        <f t="shared" si="703"/>
        <v>0</v>
      </c>
      <c r="AP84" s="82">
        <f t="shared" si="703"/>
        <v>0</v>
      </c>
      <c r="AQ84" s="82">
        <f t="shared" si="703"/>
        <v>0</v>
      </c>
      <c r="AR84" s="82">
        <f t="shared" si="703"/>
        <v>0</v>
      </c>
      <c r="AS84" s="82">
        <f t="shared" si="703"/>
        <v>0</v>
      </c>
      <c r="AT84" s="82">
        <f t="shared" si="703"/>
        <v>0</v>
      </c>
      <c r="AU84" s="82">
        <f t="shared" si="703"/>
        <v>0</v>
      </c>
      <c r="AV84" s="82">
        <f t="shared" si="703"/>
        <v>0</v>
      </c>
      <c r="AW84" s="82">
        <f t="shared" si="703"/>
        <v>0</v>
      </c>
      <c r="AX84" s="82">
        <f t="shared" si="703"/>
        <v>0</v>
      </c>
      <c r="AY84" s="82">
        <f t="shared" si="703"/>
        <v>0</v>
      </c>
      <c r="AZ84" s="82">
        <f t="shared" si="703"/>
        <v>0</v>
      </c>
      <c r="BA84" s="82">
        <f t="shared" si="703"/>
        <v>0</v>
      </c>
      <c r="BB84" s="82">
        <f t="shared" si="703"/>
        <v>0</v>
      </c>
      <c r="BC84" s="82">
        <f t="shared" si="703"/>
        <v>0</v>
      </c>
      <c r="BD84" s="82">
        <f t="shared" si="703"/>
        <v>0</v>
      </c>
      <c r="BE84" s="82">
        <f t="shared" si="703"/>
        <v>0</v>
      </c>
      <c r="BF84" s="82">
        <f t="shared" si="703"/>
        <v>0</v>
      </c>
      <c r="BG84" s="82">
        <f t="shared" si="703"/>
        <v>0</v>
      </c>
      <c r="BH84" s="82">
        <f t="shared" si="703"/>
        <v>0</v>
      </c>
      <c r="BI84" s="82">
        <f t="shared" si="703"/>
        <v>0</v>
      </c>
      <c r="BJ84" s="82">
        <f t="shared" si="703"/>
        <v>0</v>
      </c>
      <c r="BK84" s="82">
        <f t="shared" si="703"/>
        <v>0</v>
      </c>
      <c r="BL84" s="82">
        <f t="shared" si="703"/>
        <v>0</v>
      </c>
      <c r="BM84" s="82">
        <f t="shared" si="703"/>
        <v>0</v>
      </c>
      <c r="BN84" s="82">
        <f t="shared" si="703"/>
        <v>0</v>
      </c>
      <c r="BO84" s="82">
        <f t="shared" ref="BO84:CA84" si="704">IF(BO63=0,0,BO82*BO63)</f>
        <v>0</v>
      </c>
      <c r="BP84" s="82">
        <f t="shared" si="704"/>
        <v>0</v>
      </c>
      <c r="BQ84" s="82">
        <f t="shared" si="704"/>
        <v>0</v>
      </c>
      <c r="BR84" s="82">
        <f t="shared" si="704"/>
        <v>0</v>
      </c>
      <c r="BS84" s="82">
        <f t="shared" si="704"/>
        <v>0</v>
      </c>
      <c r="BT84" s="82">
        <f t="shared" si="704"/>
        <v>0</v>
      </c>
      <c r="BU84" s="82">
        <f t="shared" si="704"/>
        <v>0</v>
      </c>
      <c r="BV84" s="82">
        <f t="shared" si="704"/>
        <v>0</v>
      </c>
      <c r="BW84" s="82">
        <f t="shared" si="704"/>
        <v>0</v>
      </c>
      <c r="BX84" s="82">
        <f t="shared" si="704"/>
        <v>0</v>
      </c>
      <c r="BY84" s="82">
        <f t="shared" si="704"/>
        <v>0</v>
      </c>
      <c r="BZ84" s="82">
        <f t="shared" si="704"/>
        <v>0</v>
      </c>
      <c r="CA84" s="82">
        <f t="shared" si="704"/>
        <v>0</v>
      </c>
    </row>
    <row r="85" spans="1:79" ht="14.25" customHeight="1">
      <c r="A85" s="113" t="s">
        <v>187</v>
      </c>
      <c r="B85" s="124"/>
      <c r="C85" s="82">
        <f>C68</f>
        <v>452.13780165692054</v>
      </c>
      <c r="D85" s="82">
        <f t="shared" ref="D85" si="705">C85+D68</f>
        <v>904.27560331384109</v>
      </c>
      <c r="E85" s="82">
        <f t="shared" ref="E85" si="706">D85+E68</f>
        <v>1356.4134049707616</v>
      </c>
      <c r="F85" s="82">
        <f t="shared" ref="F85" si="707">E85+F68</f>
        <v>1808.5512066276822</v>
      </c>
      <c r="G85" s="82">
        <f t="shared" ref="G85" si="708">F85+G68</f>
        <v>2260.6890082846026</v>
      </c>
      <c r="H85" s="82">
        <f t="shared" ref="H85" si="709">G85+H68</f>
        <v>2712.8268099415232</v>
      </c>
      <c r="I85" s="82">
        <f t="shared" ref="I85" si="710">H85+I68</f>
        <v>3164.9646115984438</v>
      </c>
      <c r="J85" s="82">
        <f t="shared" ref="J85" si="711">I85+J68</f>
        <v>3617.1024132553644</v>
      </c>
      <c r="K85" s="82">
        <f t="shared" ref="K85" si="712">J85+K68</f>
        <v>4069.240214912285</v>
      </c>
      <c r="L85" s="82">
        <f t="shared" ref="L85" si="713">K85+L68</f>
        <v>4521.3780165692051</v>
      </c>
      <c r="M85" s="82">
        <f t="shared" ref="M85" si="714">L85+M68</f>
        <v>4973.5158182261257</v>
      </c>
      <c r="N85" s="82">
        <f t="shared" ref="N85" si="715">M85+N68</f>
        <v>5425.6536198830463</v>
      </c>
      <c r="O85" s="82">
        <f t="shared" ref="O85" si="716">N85+O68</f>
        <v>5877.7914215399669</v>
      </c>
      <c r="P85" s="82">
        <f t="shared" ref="P85" si="717">O85+P68</f>
        <v>6329.9292231968875</v>
      </c>
      <c r="Q85" s="82">
        <f t="shared" ref="Q85" si="718">P85+Q68</f>
        <v>6782.0670248538081</v>
      </c>
      <c r="R85" s="82">
        <f t="shared" ref="R85" si="719">Q85+R68</f>
        <v>7234.2048265107287</v>
      </c>
      <c r="S85" s="82">
        <f t="shared" ref="S85" si="720">R85+S68</f>
        <v>7686.3426281676493</v>
      </c>
      <c r="T85" s="82">
        <f t="shared" ref="T85" si="721">S85+T68</f>
        <v>8138.4804298245699</v>
      </c>
      <c r="U85" s="82">
        <f t="shared" ref="U85" si="722">T85+U68</f>
        <v>8590.6182314814905</v>
      </c>
      <c r="V85" s="82">
        <f t="shared" ref="V85" si="723">U85+V68</f>
        <v>9042.7560331384102</v>
      </c>
      <c r="W85" s="82">
        <f t="shared" ref="W85" si="724">V85+W68</f>
        <v>9494.8938347953299</v>
      </c>
      <c r="X85" s="82">
        <f t="shared" ref="X85" si="725">W85+X68</f>
        <v>9947.0316364522496</v>
      </c>
      <c r="Y85" s="82">
        <f t="shared" ref="Y85" si="726">X85+Y68</f>
        <v>10399.169438109169</v>
      </c>
      <c r="Z85" s="82">
        <f t="shared" ref="Z85" si="727">Y85+Z68</f>
        <v>10851.307239766089</v>
      </c>
      <c r="AA85" s="82">
        <f t="shared" ref="AA85" si="728">Z85+AA68</f>
        <v>11303.445041423009</v>
      </c>
      <c r="AB85" s="82">
        <f t="shared" ref="AB85" si="729">AA85+AB68</f>
        <v>11755.582843079928</v>
      </c>
      <c r="AC85" s="82">
        <f t="shared" ref="AC85" si="730">AB85+AC68</f>
        <v>12207.720644736848</v>
      </c>
      <c r="AD85" s="82">
        <f t="shared" ref="AD85" si="731">AC85+AD68</f>
        <v>12659.858446393768</v>
      </c>
      <c r="AE85" s="82">
        <f t="shared" ref="AE85" si="732">AD85+AE68</f>
        <v>13111.996248050687</v>
      </c>
      <c r="AF85" s="82">
        <f t="shared" ref="AF85" si="733">AE85+AF68</f>
        <v>13564.134049707607</v>
      </c>
      <c r="AG85" s="82">
        <f t="shared" ref="AG85" si="734">AF85+AG68</f>
        <v>14016.271851364527</v>
      </c>
      <c r="AH85" s="82">
        <f t="shared" ref="AH85" si="735">AG85+AH68</f>
        <v>18162.271851364527</v>
      </c>
      <c r="AI85" s="82">
        <f t="shared" ref="AI85" si="736">AH85+AI68</f>
        <v>22758.271851364527</v>
      </c>
      <c r="AJ85" s="82">
        <f t="shared" ref="AJ85" si="737">AI85+AJ68</f>
        <v>27858.271851364527</v>
      </c>
      <c r="AK85" s="82">
        <f t="shared" ref="AK85" si="738">AJ85+AK68</f>
        <v>33546.271851364523</v>
      </c>
      <c r="AL85" s="82">
        <f t="shared" ref="AL85" si="739">AK85+AL68</f>
        <v>39924.271851364523</v>
      </c>
      <c r="AM85" s="82">
        <f t="shared" ref="AM85" si="740">AL85+AM68</f>
        <v>47142.271851364523</v>
      </c>
      <c r="AN85" s="82">
        <f t="shared" ref="AN85" si="741">AM85+AN68</f>
        <v>55362.271851364523</v>
      </c>
      <c r="AO85" s="82">
        <f t="shared" ref="AO85" si="742">AN85+AO68</f>
        <v>64764.271851364523</v>
      </c>
      <c r="AP85" s="82">
        <f t="shared" ref="AP85" si="743">AO85+AP68</f>
        <v>75528.271851364523</v>
      </c>
      <c r="AQ85" s="82">
        <f t="shared" ref="AQ85" si="744">AP85+AQ68</f>
        <v>87834.271851364523</v>
      </c>
      <c r="AR85" s="82">
        <f t="shared" ref="AR85" si="745">AQ85+AR68</f>
        <v>101856.27185136452</v>
      </c>
      <c r="AS85" s="82">
        <f t="shared" ref="AS85" si="746">AR85+AS68</f>
        <v>117792.27185136452</v>
      </c>
      <c r="AT85" s="82">
        <f t="shared" ref="AT85" si="747">AS85+AT68</f>
        <v>135876.27185136452</v>
      </c>
      <c r="AU85" s="82">
        <f t="shared" ref="AU85" si="748">AT85+AU68</f>
        <v>156438.27185136452</v>
      </c>
      <c r="AV85" s="82">
        <f t="shared" ref="AV85" si="749">AU85+AV68</f>
        <v>179880.27185136452</v>
      </c>
      <c r="AW85" s="82">
        <f t="shared" ref="AW85" si="750">AV85+AW68</f>
        <v>206622.27185136452</v>
      </c>
      <c r="AX85" s="82">
        <f t="shared" ref="AX85" si="751">AW85+AX68</f>
        <v>237096.27185136452</v>
      </c>
      <c r="AY85" s="82">
        <f t="shared" ref="AY85" si="752">AX85+AY68</f>
        <v>271932.27185136452</v>
      </c>
      <c r="AZ85" s="82">
        <f t="shared" ref="AZ85" si="753">AY85+AZ68</f>
        <v>311856.27185136452</v>
      </c>
      <c r="BA85" s="82">
        <f t="shared" ref="BA85" si="754">AZ85+BA68</f>
        <v>357726.27185136452</v>
      </c>
      <c r="BB85" s="82">
        <f t="shared" ref="BB85" si="755">BA85+BB68</f>
        <v>410520.27185136452</v>
      </c>
      <c r="BC85" s="82">
        <f t="shared" ref="BC85" si="756">BB85+BC68</f>
        <v>471318.27185136452</v>
      </c>
      <c r="BD85" s="82">
        <f t="shared" ref="BD85" si="757">BC85+BD68</f>
        <v>541242.27185136452</v>
      </c>
      <c r="BE85" s="82">
        <f t="shared" ref="BE85" si="758">BD85+BE68</f>
        <v>621144.27185136452</v>
      </c>
      <c r="BF85" s="82">
        <f t="shared" ref="BF85" si="759">BE85+BF68</f>
        <v>711768.27185136452</v>
      </c>
      <c r="BG85" s="82">
        <f t="shared" ref="BG85" si="760">BF85+BG68</f>
        <v>813762.27185136452</v>
      </c>
      <c r="BH85" s="82">
        <f t="shared" ref="BH85" si="761">BG85+BH68</f>
        <v>927264.27185136452</v>
      </c>
      <c r="BI85" s="82">
        <f t="shared" ref="BI85" si="762">BH85+BI68</f>
        <v>1052304.2718513645</v>
      </c>
      <c r="BJ85" s="82">
        <f t="shared" ref="BJ85" si="763">BI85+BJ68</f>
        <v>1188342.2718513645</v>
      </c>
      <c r="BK85" s="82">
        <f t="shared" ref="BK85" si="764">BJ85+BK68</f>
        <v>1334382.2718513645</v>
      </c>
      <c r="BL85" s="82">
        <f t="shared" ref="BL85" si="765">BK85+BL68</f>
        <v>1334382.2718513645</v>
      </c>
      <c r="BM85" s="82">
        <f t="shared" ref="BM85" si="766">BL85+BM68</f>
        <v>1334382.2718513645</v>
      </c>
      <c r="BN85" s="82">
        <f t="shared" ref="BN85" si="767">BM85+BN68</f>
        <v>1334382.2718513645</v>
      </c>
      <c r="BO85" s="82">
        <f t="shared" ref="BO85" si="768">BN85+BO68</f>
        <v>1334382.2718513645</v>
      </c>
      <c r="BP85" s="82">
        <f t="shared" ref="BP85" si="769">BO85+BP68</f>
        <v>1334382.2718513645</v>
      </c>
      <c r="BQ85" s="82">
        <f t="shared" ref="BQ85" si="770">BP85+BQ68</f>
        <v>1334382.2718513645</v>
      </c>
      <c r="BR85" s="82">
        <f t="shared" ref="BR85" si="771">BQ85+BR68</f>
        <v>1334382.2718513645</v>
      </c>
      <c r="BS85" s="82">
        <f t="shared" ref="BS85" si="772">BR85+BS68</f>
        <v>1334382.2718513645</v>
      </c>
      <c r="BT85" s="82">
        <f t="shared" ref="BT85" si="773">BS85+BT68</f>
        <v>1334382.2718513645</v>
      </c>
      <c r="BU85" s="82">
        <f t="shared" ref="BU85" si="774">BT85+BU68</f>
        <v>1334382.2718513645</v>
      </c>
      <c r="BV85" s="82">
        <f t="shared" ref="BV85" si="775">BU85+BV68</f>
        <v>1334382.2718513645</v>
      </c>
      <c r="BW85" s="82">
        <f t="shared" ref="BW85" si="776">BV85+BW68</f>
        <v>1334382.2718513645</v>
      </c>
      <c r="BX85" s="82">
        <f t="shared" ref="BX85" si="777">BW85+BX68</f>
        <v>1334382.2718513645</v>
      </c>
      <c r="BY85" s="82">
        <f t="shared" ref="BY85" si="778">BX85+BY68</f>
        <v>1334382.2718513645</v>
      </c>
      <c r="BZ85" s="82">
        <f t="shared" ref="BZ85" si="779">BY85+BZ68</f>
        <v>1334382.2718513645</v>
      </c>
      <c r="CA85" s="82">
        <f t="shared" ref="CA85" si="780">BZ85+CA68</f>
        <v>1334382.2718513645</v>
      </c>
    </row>
    <row r="86" spans="1:79" ht="14.25" customHeight="1">
      <c r="A86" s="113" t="s">
        <v>188</v>
      </c>
      <c r="B86" s="124"/>
      <c r="C86" s="85">
        <f t="shared" ref="C86:BN86" si="781">C84/C85</f>
        <v>0</v>
      </c>
      <c r="D86" s="85">
        <f t="shared" si="781"/>
        <v>0</v>
      </c>
      <c r="E86" s="85">
        <f t="shared" si="781"/>
        <v>0</v>
      </c>
      <c r="F86" s="85">
        <f t="shared" si="781"/>
        <v>0</v>
      </c>
      <c r="G86" s="85">
        <f t="shared" si="781"/>
        <v>0</v>
      </c>
      <c r="H86" s="85">
        <f t="shared" si="781"/>
        <v>0</v>
      </c>
      <c r="I86" s="85">
        <f t="shared" si="781"/>
        <v>0</v>
      </c>
      <c r="J86" s="85">
        <f t="shared" si="781"/>
        <v>0</v>
      </c>
      <c r="K86" s="85">
        <f t="shared" si="781"/>
        <v>0</v>
      </c>
      <c r="L86" s="85">
        <f t="shared" si="781"/>
        <v>0</v>
      </c>
      <c r="M86" s="85">
        <f t="shared" si="781"/>
        <v>0</v>
      </c>
      <c r="N86" s="85">
        <f t="shared" si="781"/>
        <v>0</v>
      </c>
      <c r="O86" s="85">
        <f t="shared" si="781"/>
        <v>0</v>
      </c>
      <c r="P86" s="85">
        <f t="shared" si="781"/>
        <v>0</v>
      </c>
      <c r="Q86" s="85">
        <f t="shared" si="781"/>
        <v>0</v>
      </c>
      <c r="R86" s="85">
        <f t="shared" si="781"/>
        <v>0</v>
      </c>
      <c r="S86" s="85">
        <f t="shared" si="781"/>
        <v>0</v>
      </c>
      <c r="T86" s="85">
        <f t="shared" si="781"/>
        <v>0</v>
      </c>
      <c r="U86" s="85">
        <f t="shared" si="781"/>
        <v>0</v>
      </c>
      <c r="V86" s="85">
        <f t="shared" si="781"/>
        <v>0</v>
      </c>
      <c r="W86" s="85">
        <f t="shared" si="781"/>
        <v>0</v>
      </c>
      <c r="X86" s="85">
        <f t="shared" si="781"/>
        <v>0</v>
      </c>
      <c r="Y86" s="85">
        <f t="shared" si="781"/>
        <v>0</v>
      </c>
      <c r="Z86" s="85">
        <f t="shared" si="781"/>
        <v>0</v>
      </c>
      <c r="AA86" s="85">
        <f t="shared" si="781"/>
        <v>0</v>
      </c>
      <c r="AB86" s="85">
        <f t="shared" si="781"/>
        <v>0</v>
      </c>
      <c r="AC86" s="85">
        <f t="shared" si="781"/>
        <v>0</v>
      </c>
      <c r="AD86" s="85">
        <f t="shared" si="781"/>
        <v>0</v>
      </c>
      <c r="AE86" s="85">
        <f t="shared" si="781"/>
        <v>0</v>
      </c>
      <c r="AF86" s="85">
        <f t="shared" si="781"/>
        <v>0</v>
      </c>
      <c r="AG86" s="85">
        <f t="shared" si="781"/>
        <v>0</v>
      </c>
      <c r="AH86" s="85">
        <f t="shared" si="781"/>
        <v>0</v>
      </c>
      <c r="AI86" s="85">
        <f t="shared" si="781"/>
        <v>0</v>
      </c>
      <c r="AJ86" s="85">
        <f t="shared" si="781"/>
        <v>0</v>
      </c>
      <c r="AK86" s="85">
        <f t="shared" si="781"/>
        <v>0</v>
      </c>
      <c r="AL86" s="85">
        <f t="shared" si="781"/>
        <v>0</v>
      </c>
      <c r="AM86" s="85">
        <f t="shared" si="781"/>
        <v>0</v>
      </c>
      <c r="AN86" s="85">
        <f t="shared" si="781"/>
        <v>0</v>
      </c>
      <c r="AO86" s="85">
        <f t="shared" si="781"/>
        <v>0</v>
      </c>
      <c r="AP86" s="85">
        <f t="shared" si="781"/>
        <v>0</v>
      </c>
      <c r="AQ86" s="85">
        <f t="shared" si="781"/>
        <v>0</v>
      </c>
      <c r="AR86" s="85">
        <f t="shared" si="781"/>
        <v>0</v>
      </c>
      <c r="AS86" s="85">
        <f t="shared" si="781"/>
        <v>0</v>
      </c>
      <c r="AT86" s="85">
        <f t="shared" si="781"/>
        <v>0</v>
      </c>
      <c r="AU86" s="85">
        <f t="shared" si="781"/>
        <v>0</v>
      </c>
      <c r="AV86" s="85">
        <f t="shared" si="781"/>
        <v>0</v>
      </c>
      <c r="AW86" s="85">
        <f t="shared" si="781"/>
        <v>0</v>
      </c>
      <c r="AX86" s="85">
        <f t="shared" si="781"/>
        <v>0</v>
      </c>
      <c r="AY86" s="85">
        <f t="shared" si="781"/>
        <v>0</v>
      </c>
      <c r="AZ86" s="85">
        <f t="shared" si="781"/>
        <v>0</v>
      </c>
      <c r="BA86" s="85">
        <f t="shared" si="781"/>
        <v>0</v>
      </c>
      <c r="BB86" s="85">
        <f t="shared" si="781"/>
        <v>0</v>
      </c>
      <c r="BC86" s="85">
        <f t="shared" si="781"/>
        <v>0</v>
      </c>
      <c r="BD86" s="85">
        <f t="shared" si="781"/>
        <v>0</v>
      </c>
      <c r="BE86" s="85">
        <f t="shared" si="781"/>
        <v>0</v>
      </c>
      <c r="BF86" s="85">
        <f t="shared" si="781"/>
        <v>0</v>
      </c>
      <c r="BG86" s="85">
        <f t="shared" si="781"/>
        <v>0</v>
      </c>
      <c r="BH86" s="85">
        <f t="shared" si="781"/>
        <v>0</v>
      </c>
      <c r="BI86" s="85">
        <f t="shared" si="781"/>
        <v>0</v>
      </c>
      <c r="BJ86" s="85">
        <f t="shared" si="781"/>
        <v>0</v>
      </c>
      <c r="BK86" s="85">
        <f t="shared" si="781"/>
        <v>0</v>
      </c>
      <c r="BL86" s="85">
        <f t="shared" si="781"/>
        <v>0</v>
      </c>
      <c r="BM86" s="85">
        <f t="shared" si="781"/>
        <v>0</v>
      </c>
      <c r="BN86" s="85">
        <f t="shared" si="781"/>
        <v>0</v>
      </c>
      <c r="BO86" s="85">
        <f t="shared" ref="BO86:CA86" si="782">BO84/BO85</f>
        <v>0</v>
      </c>
      <c r="BP86" s="85">
        <f t="shared" si="782"/>
        <v>0</v>
      </c>
      <c r="BQ86" s="85">
        <f t="shared" si="782"/>
        <v>0</v>
      </c>
      <c r="BR86" s="85">
        <f t="shared" si="782"/>
        <v>0</v>
      </c>
      <c r="BS86" s="85">
        <f t="shared" si="782"/>
        <v>0</v>
      </c>
      <c r="BT86" s="85">
        <f t="shared" si="782"/>
        <v>0</v>
      </c>
      <c r="BU86" s="85">
        <f t="shared" si="782"/>
        <v>0</v>
      </c>
      <c r="BV86" s="85">
        <f t="shared" si="782"/>
        <v>0</v>
      </c>
      <c r="BW86" s="85">
        <f t="shared" si="782"/>
        <v>0</v>
      </c>
      <c r="BX86" s="85">
        <f t="shared" si="782"/>
        <v>0</v>
      </c>
      <c r="BY86" s="85">
        <f t="shared" si="782"/>
        <v>0</v>
      </c>
      <c r="BZ86" s="85">
        <f t="shared" si="782"/>
        <v>0</v>
      </c>
      <c r="CA86" s="85">
        <f t="shared" si="782"/>
        <v>0</v>
      </c>
    </row>
    <row r="87" spans="1:79" ht="14.25" customHeight="1">
      <c r="A87" s="243"/>
      <c r="B87" s="243"/>
      <c r="C87" s="243"/>
      <c r="D87" s="243"/>
      <c r="E87" s="243"/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/>
      <c r="Q87" s="243"/>
      <c r="R87" s="243"/>
      <c r="S87" s="243"/>
      <c r="T87" s="243"/>
      <c r="U87" s="243"/>
      <c r="V87" s="243"/>
      <c r="W87" s="243"/>
      <c r="X87" s="243"/>
      <c r="Y87" s="243"/>
      <c r="Z87" s="243"/>
      <c r="AA87" s="243"/>
      <c r="AB87" s="243"/>
      <c r="AC87" s="243"/>
      <c r="AD87" s="243"/>
      <c r="AE87" s="243"/>
      <c r="AF87" s="243"/>
      <c r="AG87" s="243"/>
      <c r="AH87" s="243"/>
      <c r="AI87" s="243"/>
      <c r="AJ87" s="243"/>
      <c r="AK87" s="243"/>
      <c r="AL87" s="243"/>
      <c r="AM87" s="243"/>
      <c r="AN87" s="243"/>
      <c r="AO87" s="243"/>
      <c r="AP87" s="243"/>
      <c r="AQ87" s="243"/>
      <c r="AR87" s="243"/>
      <c r="AS87" s="243"/>
      <c r="AT87" s="243"/>
      <c r="AU87" s="243"/>
      <c r="AV87" s="243"/>
      <c r="AW87" s="243"/>
      <c r="AX87" s="243"/>
      <c r="AY87" s="243"/>
      <c r="AZ87" s="243"/>
      <c r="BA87" s="243"/>
      <c r="BB87" s="243"/>
      <c r="BC87" s="243"/>
      <c r="BD87" s="243"/>
      <c r="BE87" s="243"/>
      <c r="BF87" s="243"/>
      <c r="BG87" s="243"/>
      <c r="BH87" s="243"/>
      <c r="BI87" s="243"/>
      <c r="BJ87" s="243"/>
      <c r="BK87" s="243"/>
      <c r="BL87" s="243"/>
      <c r="BM87" s="243"/>
      <c r="BN87" s="243"/>
      <c r="BO87" s="243"/>
      <c r="BP87" s="243"/>
      <c r="BQ87" s="243"/>
      <c r="BR87" s="243"/>
      <c r="BS87" s="243"/>
      <c r="BT87" s="243"/>
      <c r="BU87" s="243"/>
      <c r="BV87" s="243"/>
      <c r="BW87" s="243"/>
      <c r="BX87" s="243"/>
      <c r="BY87" s="243"/>
      <c r="BZ87" s="243"/>
      <c r="CA87" s="243"/>
    </row>
    <row r="88" spans="1:79" ht="14.25" customHeight="1">
      <c r="A88" s="296" t="s">
        <v>334</v>
      </c>
      <c r="B88" s="283"/>
      <c r="C88" s="283"/>
      <c r="D88" s="283"/>
      <c r="E88" s="283"/>
      <c r="F88" s="283"/>
      <c r="G88" s="283"/>
      <c r="H88" s="283"/>
      <c r="I88" s="283"/>
    </row>
    <row r="89" spans="1:79" ht="14.25" customHeight="1">
      <c r="A89" s="21" t="s">
        <v>42</v>
      </c>
      <c r="C89" s="143">
        <f>C3</f>
        <v>0.04</v>
      </c>
      <c r="D89" s="141" t="s">
        <v>178</v>
      </c>
      <c r="E89" s="141"/>
      <c r="F89" s="141"/>
      <c r="G89" s="141"/>
    </row>
    <row r="90" spans="1:79" ht="14.25" customHeight="1" thickBot="1">
      <c r="A90" s="126"/>
      <c r="C90" s="154" t="s">
        <v>199</v>
      </c>
    </row>
    <row r="91" spans="1:79" ht="14.25" customHeight="1">
      <c r="A91" t="s">
        <v>180</v>
      </c>
      <c r="C91" s="98">
        <f>C5</f>
        <v>105000</v>
      </c>
      <c r="E91" s="132" t="s">
        <v>204</v>
      </c>
      <c r="F91" s="132"/>
      <c r="G91" s="132"/>
      <c r="H91" s="132"/>
      <c r="I91" s="133"/>
      <c r="J91" s="132"/>
    </row>
    <row r="92" spans="1:79" ht="14.25" customHeight="1">
      <c r="A92" s="21"/>
      <c r="C92" s="123"/>
      <c r="E92" s="132" t="s">
        <v>207</v>
      </c>
      <c r="F92" s="132"/>
      <c r="G92" s="134"/>
      <c r="H92" s="132"/>
      <c r="I92" s="132"/>
      <c r="J92" s="132"/>
    </row>
    <row r="93" spans="1:79" ht="14.25" customHeight="1">
      <c r="A93" s="113" t="s">
        <v>194</v>
      </c>
      <c r="C93" s="163">
        <f>C7</f>
        <v>3</v>
      </c>
      <c r="E93" s="159"/>
      <c r="F93" s="132" t="s">
        <v>184</v>
      </c>
      <c r="G93" s="159"/>
      <c r="H93" s="159"/>
      <c r="I93" s="159"/>
      <c r="J93" s="159"/>
      <c r="L93" s="138" t="s">
        <v>177</v>
      </c>
      <c r="M93" s="137"/>
    </row>
    <row r="94" spans="1:79" ht="14.25" customHeight="1">
      <c r="E94" s="132" t="s">
        <v>208</v>
      </c>
      <c r="F94" s="132"/>
      <c r="G94" s="132"/>
      <c r="H94" s="132"/>
      <c r="I94" s="132"/>
      <c r="J94" s="132"/>
      <c r="L94" s="137" t="s">
        <v>166</v>
      </c>
      <c r="M94" s="137">
        <f>M51</f>
        <v>35</v>
      </c>
      <c r="P94" s="106"/>
    </row>
    <row r="95" spans="1:79" ht="14.25" customHeight="1">
      <c r="A95" s="128" t="s">
        <v>176</v>
      </c>
      <c r="B95" s="129"/>
      <c r="C95" s="168">
        <f>C9</f>
        <v>2.5000000000000001E-2</v>
      </c>
      <c r="L95" s="137" t="s">
        <v>201</v>
      </c>
      <c r="M95" s="137">
        <f>M52</f>
        <v>31</v>
      </c>
    </row>
    <row r="96" spans="1:79" ht="14.25" customHeight="1">
      <c r="A96" s="294" t="s">
        <v>203</v>
      </c>
      <c r="B96" s="295"/>
      <c r="C96" s="295"/>
      <c r="D96" s="158"/>
      <c r="E96" s="139" t="s">
        <v>206</v>
      </c>
      <c r="F96" s="140"/>
      <c r="G96" s="140"/>
      <c r="H96" s="140"/>
      <c r="I96" s="140"/>
      <c r="J96" s="140"/>
      <c r="L96" s="137" t="s">
        <v>202</v>
      </c>
      <c r="M96" s="137">
        <f>M94+M95</f>
        <v>66</v>
      </c>
    </row>
    <row r="97" spans="1:79" ht="14.25" customHeight="1">
      <c r="A97" s="295"/>
      <c r="B97" s="295"/>
      <c r="C97" s="295"/>
      <c r="D97" s="158"/>
    </row>
    <row r="98" spans="1:79" ht="14.25" customHeight="1">
      <c r="A98" s="295"/>
      <c r="B98" s="295"/>
      <c r="C98" s="295"/>
      <c r="E98" s="135" t="s">
        <v>205</v>
      </c>
      <c r="F98" s="136"/>
      <c r="G98" s="136"/>
      <c r="H98" s="136"/>
      <c r="I98" s="136"/>
      <c r="J98" s="136"/>
    </row>
    <row r="99" spans="1:79" ht="14.25" customHeight="1">
      <c r="E99" s="152" t="s">
        <v>209</v>
      </c>
      <c r="F99" s="153"/>
      <c r="G99" s="153"/>
      <c r="H99" s="153"/>
      <c r="I99" s="153"/>
      <c r="J99" s="153"/>
    </row>
    <row r="100" spans="1:79" ht="14.25" customHeight="1">
      <c r="A100" s="160" t="s">
        <v>210</v>
      </c>
      <c r="C100" s="161">
        <f>B113+1%*C91+1.25*MIN(4%*C91,B113/B118)</f>
        <v>90553.307374635478</v>
      </c>
    </row>
    <row r="101" spans="1:79" ht="14.25" customHeight="1">
      <c r="A101" s="233" t="s">
        <v>325</v>
      </c>
      <c r="E101" s="151" t="s">
        <v>191</v>
      </c>
      <c r="F101" s="151"/>
      <c r="G101" s="151"/>
      <c r="H101" s="151"/>
      <c r="I101" s="151"/>
      <c r="J101" s="151"/>
      <c r="K101" s="129"/>
      <c r="L101" s="130"/>
      <c r="M101" s="129"/>
    </row>
    <row r="102" spans="1:79" ht="14.25" customHeight="1"/>
    <row r="103" spans="1:79" ht="14.25" customHeight="1">
      <c r="A103" s="21" t="s">
        <v>43</v>
      </c>
      <c r="B103" s="21">
        <v>0</v>
      </c>
      <c r="C103" s="2">
        <v>1</v>
      </c>
      <c r="D103" s="2">
        <f t="shared" ref="D103" si="783">C103+1</f>
        <v>2</v>
      </c>
      <c r="E103" s="2">
        <f t="shared" ref="E103" si="784">D103+1</f>
        <v>3</v>
      </c>
      <c r="F103" s="2">
        <f t="shared" ref="F103" si="785">E103+1</f>
        <v>4</v>
      </c>
      <c r="G103" s="2">
        <f t="shared" ref="G103" si="786">F103+1</f>
        <v>5</v>
      </c>
      <c r="H103" s="2">
        <f t="shared" ref="H103" si="787">G103+1</f>
        <v>6</v>
      </c>
      <c r="I103" s="2">
        <f t="shared" ref="I103" si="788">H103+1</f>
        <v>7</v>
      </c>
      <c r="J103" s="2">
        <f t="shared" ref="J103" si="789">I103+1</f>
        <v>8</v>
      </c>
      <c r="K103" s="2">
        <f t="shared" ref="K103" si="790">J103+1</f>
        <v>9</v>
      </c>
      <c r="L103" s="2">
        <f t="shared" ref="L103" si="791">K103+1</f>
        <v>10</v>
      </c>
      <c r="M103" s="2">
        <f t="shared" ref="M103" si="792">L103+1</f>
        <v>11</v>
      </c>
      <c r="N103" s="2">
        <f t="shared" ref="N103" si="793">M103+1</f>
        <v>12</v>
      </c>
      <c r="O103" s="2">
        <f t="shared" ref="O103" si="794">N103+1</f>
        <v>13</v>
      </c>
      <c r="P103" s="2">
        <f t="shared" ref="P103" si="795">O103+1</f>
        <v>14</v>
      </c>
      <c r="Q103" s="2">
        <f t="shared" ref="Q103" si="796">P103+1</f>
        <v>15</v>
      </c>
      <c r="R103" s="2">
        <f t="shared" ref="R103" si="797">Q103+1</f>
        <v>16</v>
      </c>
      <c r="S103" s="2">
        <f t="shared" ref="S103" si="798">R103+1</f>
        <v>17</v>
      </c>
      <c r="T103" s="2">
        <f t="shared" ref="T103" si="799">S103+1</f>
        <v>18</v>
      </c>
      <c r="U103" s="2">
        <f t="shared" ref="U103" si="800">T103+1</f>
        <v>19</v>
      </c>
      <c r="V103" s="2">
        <f t="shared" ref="V103" si="801">U103+1</f>
        <v>20</v>
      </c>
      <c r="W103" s="2">
        <f t="shared" ref="W103" si="802">V103+1</f>
        <v>21</v>
      </c>
      <c r="X103" s="2">
        <f t="shared" ref="X103" si="803">W103+1</f>
        <v>22</v>
      </c>
      <c r="Y103" s="2">
        <f t="shared" ref="Y103" si="804">X103+1</f>
        <v>23</v>
      </c>
      <c r="Z103" s="2">
        <f t="shared" ref="Z103" si="805">Y103+1</f>
        <v>24</v>
      </c>
      <c r="AA103" s="2">
        <f t="shared" ref="AA103" si="806">Z103+1</f>
        <v>25</v>
      </c>
      <c r="AB103" s="2">
        <f t="shared" ref="AB103" si="807">AA103+1</f>
        <v>26</v>
      </c>
      <c r="AC103" s="2">
        <f t="shared" ref="AC103" si="808">AB103+1</f>
        <v>27</v>
      </c>
      <c r="AD103" s="2">
        <f t="shared" ref="AD103" si="809">AC103+1</f>
        <v>28</v>
      </c>
      <c r="AE103" s="2">
        <f t="shared" ref="AE103" si="810">AD103+1</f>
        <v>29</v>
      </c>
      <c r="AF103" s="2">
        <f t="shared" ref="AF103" si="811">AE103+1</f>
        <v>30</v>
      </c>
      <c r="AG103" s="2">
        <f t="shared" ref="AG103" si="812">AF103+1</f>
        <v>31</v>
      </c>
      <c r="AH103" s="2">
        <f t="shared" ref="AH103" si="813">AG103+1</f>
        <v>32</v>
      </c>
      <c r="AI103" s="2">
        <f t="shared" ref="AI103" si="814">AH103+1</f>
        <v>33</v>
      </c>
      <c r="AJ103" s="2">
        <f t="shared" ref="AJ103" si="815">AI103+1</f>
        <v>34</v>
      </c>
      <c r="AK103" s="2">
        <f t="shared" ref="AK103" si="816">AJ103+1</f>
        <v>35</v>
      </c>
      <c r="AL103" s="2">
        <f t="shared" ref="AL103" si="817">AK103+1</f>
        <v>36</v>
      </c>
      <c r="AM103" s="2">
        <f t="shared" ref="AM103" si="818">AL103+1</f>
        <v>37</v>
      </c>
      <c r="AN103" s="2">
        <f t="shared" ref="AN103" si="819">AM103+1</f>
        <v>38</v>
      </c>
      <c r="AO103" s="2">
        <f t="shared" ref="AO103" si="820">AN103+1</f>
        <v>39</v>
      </c>
      <c r="AP103" s="2">
        <f t="shared" ref="AP103" si="821">AO103+1</f>
        <v>40</v>
      </c>
      <c r="AQ103" s="2">
        <f t="shared" ref="AQ103" si="822">AP103+1</f>
        <v>41</v>
      </c>
      <c r="AR103" s="2">
        <f t="shared" ref="AR103" si="823">AQ103+1</f>
        <v>42</v>
      </c>
      <c r="AS103" s="2">
        <f t="shared" ref="AS103" si="824">AR103+1</f>
        <v>43</v>
      </c>
      <c r="AT103" s="2">
        <f t="shared" ref="AT103" si="825">AS103+1</f>
        <v>44</v>
      </c>
      <c r="AU103" s="2">
        <f t="shared" ref="AU103" si="826">AT103+1</f>
        <v>45</v>
      </c>
      <c r="AV103" s="2">
        <f t="shared" ref="AV103" si="827">AU103+1</f>
        <v>46</v>
      </c>
      <c r="AW103" s="2">
        <f t="shared" ref="AW103" si="828">AV103+1</f>
        <v>47</v>
      </c>
      <c r="AX103" s="2">
        <f t="shared" ref="AX103" si="829">AW103+1</f>
        <v>48</v>
      </c>
      <c r="AY103" s="2">
        <f t="shared" ref="AY103" si="830">AX103+1</f>
        <v>49</v>
      </c>
      <c r="AZ103" s="2">
        <f t="shared" ref="AZ103" si="831">AY103+1</f>
        <v>50</v>
      </c>
      <c r="BA103" s="2">
        <f t="shared" ref="BA103" si="832">AZ103+1</f>
        <v>51</v>
      </c>
      <c r="BB103" s="2">
        <f t="shared" ref="BB103" si="833">BA103+1</f>
        <v>52</v>
      </c>
      <c r="BC103" s="2">
        <f t="shared" ref="BC103" si="834">BB103+1</f>
        <v>53</v>
      </c>
      <c r="BD103" s="2">
        <f t="shared" ref="BD103" si="835">BC103+1</f>
        <v>54</v>
      </c>
      <c r="BE103" s="2">
        <f t="shared" ref="BE103" si="836">BD103+1</f>
        <v>55</v>
      </c>
      <c r="BF103" s="2">
        <f t="shared" ref="BF103" si="837">BE103+1</f>
        <v>56</v>
      </c>
      <c r="BG103" s="2">
        <f t="shared" ref="BG103" si="838">BF103+1</f>
        <v>57</v>
      </c>
      <c r="BH103" s="2">
        <f t="shared" ref="BH103" si="839">BG103+1</f>
        <v>58</v>
      </c>
      <c r="BI103" s="2">
        <f t="shared" ref="BI103" si="840">BH103+1</f>
        <v>59</v>
      </c>
      <c r="BJ103" s="2">
        <f t="shared" ref="BJ103" si="841">BI103+1</f>
        <v>60</v>
      </c>
      <c r="BK103" s="2">
        <f t="shared" ref="BK103" si="842">BJ103+1</f>
        <v>61</v>
      </c>
      <c r="BL103" s="2">
        <f t="shared" ref="BL103" si="843">BK103+1</f>
        <v>62</v>
      </c>
      <c r="BM103" s="2">
        <f t="shared" ref="BM103" si="844">BL103+1</f>
        <v>63</v>
      </c>
      <c r="BN103" s="2">
        <f t="shared" ref="BN103" si="845">BM103+1</f>
        <v>64</v>
      </c>
      <c r="BO103" s="2">
        <f t="shared" ref="BO103" si="846">BN103+1</f>
        <v>65</v>
      </c>
      <c r="BP103" s="2">
        <f t="shared" ref="BP103" si="847">BO103+1</f>
        <v>66</v>
      </c>
      <c r="BQ103" s="2">
        <f t="shared" ref="BQ103" si="848">BP103+1</f>
        <v>67</v>
      </c>
      <c r="BR103" s="2">
        <f t="shared" ref="BR103" si="849">BQ103+1</f>
        <v>68</v>
      </c>
      <c r="BS103" s="2">
        <f t="shared" ref="BS103" si="850">BR103+1</f>
        <v>69</v>
      </c>
      <c r="BT103" s="2">
        <f t="shared" ref="BT103" si="851">BS103+1</f>
        <v>70</v>
      </c>
      <c r="BU103" s="2">
        <f t="shared" ref="BU103" si="852">BT103+1</f>
        <v>71</v>
      </c>
      <c r="BV103" s="2">
        <f t="shared" ref="BV103" si="853">BU103+1</f>
        <v>72</v>
      </c>
      <c r="BW103" s="2">
        <f t="shared" ref="BW103" si="854">BV103+1</f>
        <v>73</v>
      </c>
      <c r="BX103" s="2">
        <f t="shared" ref="BX103" si="855">BW103+1</f>
        <v>74</v>
      </c>
      <c r="BY103" s="2">
        <f t="shared" ref="BY103" si="856">BX103+1</f>
        <v>75</v>
      </c>
      <c r="BZ103" s="2">
        <f t="shared" ref="BZ103" si="857">BY103+1</f>
        <v>76</v>
      </c>
      <c r="CA103" s="2">
        <f t="shared" ref="CA103" si="858">BZ103+1</f>
        <v>77</v>
      </c>
    </row>
    <row r="104" spans="1:79" ht="14.25" customHeight="1">
      <c r="A104" s="21" t="s">
        <v>48</v>
      </c>
      <c r="B104" s="21"/>
      <c r="C104" s="2">
        <f>C18</f>
        <v>35</v>
      </c>
      <c r="D104" s="2">
        <f t="shared" ref="D104:BO104" si="859">D18</f>
        <v>36</v>
      </c>
      <c r="E104" s="2">
        <f t="shared" si="859"/>
        <v>37</v>
      </c>
      <c r="F104" s="2">
        <f t="shared" si="859"/>
        <v>38</v>
      </c>
      <c r="G104" s="2">
        <f t="shared" si="859"/>
        <v>39</v>
      </c>
      <c r="H104" s="2">
        <f t="shared" si="859"/>
        <v>40</v>
      </c>
      <c r="I104" s="2">
        <f t="shared" si="859"/>
        <v>41</v>
      </c>
      <c r="J104" s="2">
        <f t="shared" si="859"/>
        <v>42</v>
      </c>
      <c r="K104" s="2">
        <f t="shared" si="859"/>
        <v>43</v>
      </c>
      <c r="L104" s="2">
        <f t="shared" si="859"/>
        <v>44</v>
      </c>
      <c r="M104" s="2">
        <f t="shared" si="859"/>
        <v>45</v>
      </c>
      <c r="N104" s="2">
        <f t="shared" si="859"/>
        <v>46</v>
      </c>
      <c r="O104" s="2">
        <f t="shared" si="859"/>
        <v>47</v>
      </c>
      <c r="P104" s="2">
        <f t="shared" si="859"/>
        <v>48</v>
      </c>
      <c r="Q104" s="2">
        <f t="shared" si="859"/>
        <v>49</v>
      </c>
      <c r="R104" s="2">
        <f t="shared" si="859"/>
        <v>50</v>
      </c>
      <c r="S104" s="2">
        <f t="shared" si="859"/>
        <v>51</v>
      </c>
      <c r="T104" s="2">
        <f t="shared" si="859"/>
        <v>52</v>
      </c>
      <c r="U104" s="2">
        <f t="shared" si="859"/>
        <v>53</v>
      </c>
      <c r="V104" s="2">
        <f t="shared" si="859"/>
        <v>54</v>
      </c>
      <c r="W104" s="2">
        <f t="shared" si="859"/>
        <v>55</v>
      </c>
      <c r="X104" s="2">
        <f t="shared" si="859"/>
        <v>56</v>
      </c>
      <c r="Y104" s="2">
        <f t="shared" si="859"/>
        <v>57</v>
      </c>
      <c r="Z104" s="2">
        <f t="shared" si="859"/>
        <v>58</v>
      </c>
      <c r="AA104" s="2">
        <f t="shared" si="859"/>
        <v>59</v>
      </c>
      <c r="AB104" s="2">
        <f t="shared" si="859"/>
        <v>60</v>
      </c>
      <c r="AC104" s="2">
        <f t="shared" si="859"/>
        <v>61</v>
      </c>
      <c r="AD104" s="2">
        <f t="shared" si="859"/>
        <v>62</v>
      </c>
      <c r="AE104" s="2">
        <f t="shared" si="859"/>
        <v>63</v>
      </c>
      <c r="AF104" s="2">
        <f t="shared" si="859"/>
        <v>64</v>
      </c>
      <c r="AG104" s="2">
        <f t="shared" si="859"/>
        <v>65</v>
      </c>
      <c r="AH104" s="2">
        <f t="shared" si="859"/>
        <v>66</v>
      </c>
      <c r="AI104" s="2">
        <f t="shared" si="859"/>
        <v>67</v>
      </c>
      <c r="AJ104" s="2">
        <f t="shared" si="859"/>
        <v>68</v>
      </c>
      <c r="AK104" s="2">
        <f t="shared" si="859"/>
        <v>69</v>
      </c>
      <c r="AL104" s="2">
        <f t="shared" si="859"/>
        <v>70</v>
      </c>
      <c r="AM104" s="2">
        <f t="shared" si="859"/>
        <v>71</v>
      </c>
      <c r="AN104" s="2">
        <f t="shared" si="859"/>
        <v>72</v>
      </c>
      <c r="AO104" s="2">
        <f t="shared" si="859"/>
        <v>73</v>
      </c>
      <c r="AP104" s="2">
        <f t="shared" si="859"/>
        <v>74</v>
      </c>
      <c r="AQ104" s="2">
        <f t="shared" si="859"/>
        <v>75</v>
      </c>
      <c r="AR104" s="2">
        <f t="shared" si="859"/>
        <v>76</v>
      </c>
      <c r="AS104" s="2">
        <f t="shared" si="859"/>
        <v>77</v>
      </c>
      <c r="AT104" s="2">
        <f t="shared" si="859"/>
        <v>78</v>
      </c>
      <c r="AU104" s="2">
        <f t="shared" si="859"/>
        <v>79</v>
      </c>
      <c r="AV104" s="2">
        <f t="shared" si="859"/>
        <v>80</v>
      </c>
      <c r="AW104" s="2">
        <f t="shared" si="859"/>
        <v>81</v>
      </c>
      <c r="AX104" s="2">
        <f t="shared" si="859"/>
        <v>82</v>
      </c>
      <c r="AY104" s="2">
        <f t="shared" si="859"/>
        <v>83</v>
      </c>
      <c r="AZ104" s="2">
        <f t="shared" si="859"/>
        <v>84</v>
      </c>
      <c r="BA104" s="2">
        <f t="shared" si="859"/>
        <v>85</v>
      </c>
      <c r="BB104" s="2">
        <f t="shared" si="859"/>
        <v>86</v>
      </c>
      <c r="BC104" s="2">
        <f t="shared" si="859"/>
        <v>87</v>
      </c>
      <c r="BD104" s="2">
        <f t="shared" si="859"/>
        <v>88</v>
      </c>
      <c r="BE104" s="2">
        <f t="shared" si="859"/>
        <v>89</v>
      </c>
      <c r="BF104" s="2">
        <f t="shared" si="859"/>
        <v>90</v>
      </c>
      <c r="BG104" s="2">
        <f t="shared" si="859"/>
        <v>91</v>
      </c>
      <c r="BH104" s="2">
        <f t="shared" si="859"/>
        <v>92</v>
      </c>
      <c r="BI104" s="2">
        <f t="shared" si="859"/>
        <v>93</v>
      </c>
      <c r="BJ104" s="2">
        <f t="shared" si="859"/>
        <v>94</v>
      </c>
      <c r="BK104" s="2">
        <f t="shared" si="859"/>
        <v>95</v>
      </c>
      <c r="BL104" s="2">
        <f t="shared" si="859"/>
        <v>96</v>
      </c>
      <c r="BM104" s="2">
        <f t="shared" si="859"/>
        <v>97</v>
      </c>
      <c r="BN104" s="2">
        <f t="shared" si="859"/>
        <v>98</v>
      </c>
      <c r="BO104" s="2">
        <f t="shared" si="859"/>
        <v>99</v>
      </c>
      <c r="BP104" s="2">
        <f t="shared" ref="BP104:CA104" si="860">BP18</f>
        <v>100</v>
      </c>
      <c r="BQ104" s="2">
        <f t="shared" si="860"/>
        <v>101</v>
      </c>
      <c r="BR104" s="2">
        <f t="shared" si="860"/>
        <v>102</v>
      </c>
      <c r="BS104" s="2">
        <f t="shared" si="860"/>
        <v>103</v>
      </c>
      <c r="BT104" s="2">
        <f t="shared" si="860"/>
        <v>104</v>
      </c>
      <c r="BU104" s="2">
        <f t="shared" si="860"/>
        <v>105</v>
      </c>
      <c r="BV104" s="2">
        <f t="shared" si="860"/>
        <v>106</v>
      </c>
      <c r="BW104" s="2">
        <f t="shared" si="860"/>
        <v>107</v>
      </c>
      <c r="BX104" s="2">
        <f t="shared" si="860"/>
        <v>108</v>
      </c>
      <c r="BY104" s="2">
        <f t="shared" si="860"/>
        <v>109</v>
      </c>
      <c r="BZ104" s="2">
        <f t="shared" si="860"/>
        <v>110</v>
      </c>
      <c r="CA104" s="2">
        <f t="shared" si="860"/>
        <v>111</v>
      </c>
    </row>
    <row r="105" spans="1:79" ht="14.25" customHeight="1">
      <c r="A105" s="21" t="s">
        <v>192</v>
      </c>
      <c r="B105" s="21"/>
      <c r="C105" s="2">
        <f>C19</f>
        <v>1</v>
      </c>
      <c r="D105" s="2">
        <f t="shared" ref="D105:BO105" si="861">D19</f>
        <v>1</v>
      </c>
      <c r="E105" s="2">
        <f t="shared" si="861"/>
        <v>1</v>
      </c>
      <c r="F105" s="2">
        <f t="shared" si="861"/>
        <v>1</v>
      </c>
      <c r="G105" s="2">
        <f t="shared" si="861"/>
        <v>1</v>
      </c>
      <c r="H105" s="2">
        <f t="shared" si="861"/>
        <v>1</v>
      </c>
      <c r="I105" s="2">
        <f t="shared" si="861"/>
        <v>1</v>
      </c>
      <c r="J105" s="2">
        <f t="shared" si="861"/>
        <v>1</v>
      </c>
      <c r="K105" s="2">
        <f t="shared" si="861"/>
        <v>1</v>
      </c>
      <c r="L105" s="2">
        <f t="shared" si="861"/>
        <v>1</v>
      </c>
      <c r="M105" s="2">
        <f t="shared" si="861"/>
        <v>1</v>
      </c>
      <c r="N105" s="2">
        <f t="shared" si="861"/>
        <v>1</v>
      </c>
      <c r="O105" s="2">
        <f t="shared" si="861"/>
        <v>1</v>
      </c>
      <c r="P105" s="2">
        <f t="shared" si="861"/>
        <v>1</v>
      </c>
      <c r="Q105" s="2">
        <f t="shared" si="861"/>
        <v>1</v>
      </c>
      <c r="R105" s="2">
        <f t="shared" si="861"/>
        <v>1</v>
      </c>
      <c r="S105" s="2">
        <f t="shared" si="861"/>
        <v>1</v>
      </c>
      <c r="T105" s="2">
        <f t="shared" si="861"/>
        <v>1</v>
      </c>
      <c r="U105" s="2">
        <f t="shared" si="861"/>
        <v>1</v>
      </c>
      <c r="V105" s="2">
        <f t="shared" si="861"/>
        <v>1</v>
      </c>
      <c r="W105" s="2">
        <f t="shared" si="861"/>
        <v>1</v>
      </c>
      <c r="X105" s="2">
        <f t="shared" si="861"/>
        <v>1</v>
      </c>
      <c r="Y105" s="2">
        <f t="shared" si="861"/>
        <v>1</v>
      </c>
      <c r="Z105" s="2">
        <f t="shared" si="861"/>
        <v>1</v>
      </c>
      <c r="AA105" s="2">
        <f t="shared" si="861"/>
        <v>1</v>
      </c>
      <c r="AB105" s="2">
        <f t="shared" si="861"/>
        <v>1</v>
      </c>
      <c r="AC105" s="2">
        <f t="shared" si="861"/>
        <v>1</v>
      </c>
      <c r="AD105" s="2">
        <f t="shared" si="861"/>
        <v>1</v>
      </c>
      <c r="AE105" s="2">
        <f t="shared" si="861"/>
        <v>1</v>
      </c>
      <c r="AF105" s="2">
        <f t="shared" si="861"/>
        <v>1</v>
      </c>
      <c r="AG105" s="2">
        <f t="shared" si="861"/>
        <v>1</v>
      </c>
      <c r="AH105" s="2">
        <f t="shared" si="861"/>
        <v>0</v>
      </c>
      <c r="AI105" s="2">
        <f t="shared" si="861"/>
        <v>0</v>
      </c>
      <c r="AJ105" s="2">
        <f t="shared" si="861"/>
        <v>0</v>
      </c>
      <c r="AK105" s="2">
        <f t="shared" si="861"/>
        <v>0</v>
      </c>
      <c r="AL105" s="2">
        <f t="shared" si="861"/>
        <v>0</v>
      </c>
      <c r="AM105" s="2">
        <f t="shared" si="861"/>
        <v>0</v>
      </c>
      <c r="AN105" s="2">
        <f t="shared" si="861"/>
        <v>0</v>
      </c>
      <c r="AO105" s="2">
        <f t="shared" si="861"/>
        <v>0</v>
      </c>
      <c r="AP105" s="2">
        <f t="shared" si="861"/>
        <v>0</v>
      </c>
      <c r="AQ105" s="2">
        <f t="shared" si="861"/>
        <v>0</v>
      </c>
      <c r="AR105" s="2">
        <f t="shared" si="861"/>
        <v>0</v>
      </c>
      <c r="AS105" s="2">
        <f t="shared" si="861"/>
        <v>0</v>
      </c>
      <c r="AT105" s="2">
        <f t="shared" si="861"/>
        <v>0</v>
      </c>
      <c r="AU105" s="2">
        <f t="shared" si="861"/>
        <v>0</v>
      </c>
      <c r="AV105" s="2">
        <f t="shared" si="861"/>
        <v>0</v>
      </c>
      <c r="AW105" s="2">
        <f t="shared" si="861"/>
        <v>0</v>
      </c>
      <c r="AX105" s="2">
        <f t="shared" si="861"/>
        <v>0</v>
      </c>
      <c r="AY105" s="2">
        <f t="shared" si="861"/>
        <v>0</v>
      </c>
      <c r="AZ105" s="2">
        <f t="shared" si="861"/>
        <v>0</v>
      </c>
      <c r="BA105" s="2">
        <f t="shared" si="861"/>
        <v>0</v>
      </c>
      <c r="BB105" s="2">
        <f t="shared" si="861"/>
        <v>0</v>
      </c>
      <c r="BC105" s="2">
        <f t="shared" si="861"/>
        <v>0</v>
      </c>
      <c r="BD105" s="2">
        <f t="shared" si="861"/>
        <v>0</v>
      </c>
      <c r="BE105" s="2">
        <f t="shared" si="861"/>
        <v>0</v>
      </c>
      <c r="BF105" s="2">
        <f t="shared" si="861"/>
        <v>0</v>
      </c>
      <c r="BG105" s="2">
        <f t="shared" si="861"/>
        <v>0</v>
      </c>
      <c r="BH105" s="2">
        <f t="shared" si="861"/>
        <v>0</v>
      </c>
      <c r="BI105" s="2">
        <f t="shared" si="861"/>
        <v>0</v>
      </c>
      <c r="BJ105" s="2">
        <f t="shared" si="861"/>
        <v>0</v>
      </c>
      <c r="BK105" s="2">
        <f t="shared" si="861"/>
        <v>0</v>
      </c>
      <c r="BL105" s="2">
        <f t="shared" si="861"/>
        <v>0</v>
      </c>
      <c r="BM105" s="2">
        <f t="shared" si="861"/>
        <v>0</v>
      </c>
      <c r="BN105" s="2">
        <f t="shared" si="861"/>
        <v>0</v>
      </c>
      <c r="BO105" s="2">
        <f t="shared" si="861"/>
        <v>0</v>
      </c>
      <c r="BP105" s="2">
        <f t="shared" ref="BP105:CA105" si="862">BP19</f>
        <v>0</v>
      </c>
      <c r="BQ105" s="2">
        <f t="shared" si="862"/>
        <v>0</v>
      </c>
      <c r="BR105" s="2">
        <f t="shared" si="862"/>
        <v>0</v>
      </c>
      <c r="BS105" s="2">
        <f t="shared" si="862"/>
        <v>0</v>
      </c>
      <c r="BT105" s="2">
        <f t="shared" si="862"/>
        <v>0</v>
      </c>
      <c r="BU105" s="2">
        <f t="shared" si="862"/>
        <v>0</v>
      </c>
      <c r="BV105" s="2">
        <f t="shared" si="862"/>
        <v>0</v>
      </c>
      <c r="BW105" s="2">
        <f t="shared" si="862"/>
        <v>0</v>
      </c>
      <c r="BX105" s="2">
        <f t="shared" si="862"/>
        <v>0</v>
      </c>
      <c r="BY105" s="2">
        <f t="shared" si="862"/>
        <v>0</v>
      </c>
      <c r="BZ105" s="2">
        <f t="shared" si="862"/>
        <v>0</v>
      </c>
      <c r="CA105" s="2">
        <f t="shared" si="862"/>
        <v>0</v>
      </c>
    </row>
    <row r="106" spans="1:79" ht="14.25" customHeight="1">
      <c r="A106" s="113" t="s">
        <v>167</v>
      </c>
      <c r="B106" s="90"/>
      <c r="C106" s="121">
        <f>C20</f>
        <v>100000</v>
      </c>
      <c r="D106" s="121">
        <f t="shared" ref="D106:BO106" si="863">D20</f>
        <v>100000</v>
      </c>
      <c r="E106" s="121">
        <f t="shared" si="863"/>
        <v>100000</v>
      </c>
      <c r="F106" s="121">
        <f t="shared" si="863"/>
        <v>100000</v>
      </c>
      <c r="G106" s="121">
        <f t="shared" si="863"/>
        <v>100000</v>
      </c>
      <c r="H106" s="121">
        <f t="shared" si="863"/>
        <v>100000</v>
      </c>
      <c r="I106" s="121">
        <f t="shared" si="863"/>
        <v>100000</v>
      </c>
      <c r="J106" s="121">
        <f t="shared" si="863"/>
        <v>100000</v>
      </c>
      <c r="K106" s="121">
        <f t="shared" si="863"/>
        <v>100000</v>
      </c>
      <c r="L106" s="121">
        <f t="shared" si="863"/>
        <v>150000</v>
      </c>
      <c r="M106" s="121">
        <f t="shared" si="863"/>
        <v>150000</v>
      </c>
      <c r="N106" s="121">
        <f t="shared" si="863"/>
        <v>150000</v>
      </c>
      <c r="O106" s="121">
        <f t="shared" si="863"/>
        <v>150000</v>
      </c>
      <c r="P106" s="121">
        <f t="shared" si="863"/>
        <v>150000</v>
      </c>
      <c r="Q106" s="121">
        <f t="shared" si="863"/>
        <v>150000</v>
      </c>
      <c r="R106" s="121">
        <f t="shared" si="863"/>
        <v>150000</v>
      </c>
      <c r="S106" s="121">
        <f t="shared" si="863"/>
        <v>150000</v>
      </c>
      <c r="T106" s="121">
        <f t="shared" si="863"/>
        <v>170000</v>
      </c>
      <c r="U106" s="121">
        <f t="shared" si="863"/>
        <v>170000</v>
      </c>
      <c r="V106" s="121">
        <f t="shared" si="863"/>
        <v>170000</v>
      </c>
      <c r="W106" s="121">
        <f t="shared" si="863"/>
        <v>170000</v>
      </c>
      <c r="X106" s="121">
        <f t="shared" si="863"/>
        <v>170000</v>
      </c>
      <c r="Y106" s="121">
        <f t="shared" si="863"/>
        <v>170000</v>
      </c>
      <c r="Z106" s="121">
        <f t="shared" si="863"/>
        <v>170000</v>
      </c>
      <c r="AA106" s="121">
        <f t="shared" si="863"/>
        <v>170000</v>
      </c>
      <c r="AB106" s="121">
        <f t="shared" si="863"/>
        <v>200000</v>
      </c>
      <c r="AC106" s="121">
        <f t="shared" si="863"/>
        <v>200000</v>
      </c>
      <c r="AD106" s="121">
        <f t="shared" si="863"/>
        <v>200000</v>
      </c>
      <c r="AE106" s="121">
        <f t="shared" si="863"/>
        <v>200000</v>
      </c>
      <c r="AF106" s="121">
        <f t="shared" si="863"/>
        <v>200000</v>
      </c>
      <c r="AG106" s="121">
        <f t="shared" si="863"/>
        <v>200000</v>
      </c>
      <c r="AH106" s="121">
        <f t="shared" si="863"/>
        <v>200000</v>
      </c>
      <c r="AI106" s="121">
        <f t="shared" si="863"/>
        <v>200000</v>
      </c>
      <c r="AJ106" s="121">
        <f t="shared" si="863"/>
        <v>200000</v>
      </c>
      <c r="AK106" s="121">
        <f t="shared" si="863"/>
        <v>200000</v>
      </c>
      <c r="AL106" s="121">
        <f t="shared" si="863"/>
        <v>200000</v>
      </c>
      <c r="AM106" s="121">
        <f t="shared" si="863"/>
        <v>200000</v>
      </c>
      <c r="AN106" s="121">
        <f t="shared" si="863"/>
        <v>200000</v>
      </c>
      <c r="AO106" s="121">
        <f t="shared" si="863"/>
        <v>200000</v>
      </c>
      <c r="AP106" s="121">
        <f t="shared" si="863"/>
        <v>200000</v>
      </c>
      <c r="AQ106" s="121">
        <f t="shared" si="863"/>
        <v>200000</v>
      </c>
      <c r="AR106" s="121">
        <f t="shared" si="863"/>
        <v>200000</v>
      </c>
      <c r="AS106" s="121">
        <f t="shared" si="863"/>
        <v>200000</v>
      </c>
      <c r="AT106" s="121">
        <f t="shared" si="863"/>
        <v>200000</v>
      </c>
      <c r="AU106" s="121">
        <f t="shared" si="863"/>
        <v>200000</v>
      </c>
      <c r="AV106" s="121">
        <f t="shared" si="863"/>
        <v>200000</v>
      </c>
      <c r="AW106" s="121">
        <f t="shared" si="863"/>
        <v>200000</v>
      </c>
      <c r="AX106" s="121">
        <f t="shared" si="863"/>
        <v>200000</v>
      </c>
      <c r="AY106" s="121">
        <f t="shared" si="863"/>
        <v>200000</v>
      </c>
      <c r="AZ106" s="121">
        <f t="shared" si="863"/>
        <v>200000</v>
      </c>
      <c r="BA106" s="121">
        <f t="shared" si="863"/>
        <v>200000</v>
      </c>
      <c r="BB106" s="121">
        <f t="shared" si="863"/>
        <v>200000</v>
      </c>
      <c r="BC106" s="121">
        <f t="shared" si="863"/>
        <v>200000</v>
      </c>
      <c r="BD106" s="121">
        <f t="shared" si="863"/>
        <v>200000</v>
      </c>
      <c r="BE106" s="121">
        <f t="shared" si="863"/>
        <v>200000</v>
      </c>
      <c r="BF106" s="121">
        <f t="shared" si="863"/>
        <v>200000</v>
      </c>
      <c r="BG106" s="121">
        <f t="shared" si="863"/>
        <v>200000</v>
      </c>
      <c r="BH106" s="121">
        <f t="shared" si="863"/>
        <v>200000</v>
      </c>
      <c r="BI106" s="121">
        <f t="shared" si="863"/>
        <v>200000</v>
      </c>
      <c r="BJ106" s="121">
        <f t="shared" si="863"/>
        <v>200000</v>
      </c>
      <c r="BK106" s="121">
        <f t="shared" si="863"/>
        <v>200000</v>
      </c>
      <c r="BL106" s="121">
        <f t="shared" si="863"/>
        <v>0</v>
      </c>
      <c r="BM106" s="121">
        <f t="shared" si="863"/>
        <v>0</v>
      </c>
      <c r="BN106" s="121">
        <f t="shared" si="863"/>
        <v>0</v>
      </c>
      <c r="BO106" s="121">
        <f t="shared" si="863"/>
        <v>0</v>
      </c>
      <c r="BP106" s="121">
        <f t="shared" ref="BP106:CA106" si="864">BP20</f>
        <v>0</v>
      </c>
      <c r="BQ106" s="121">
        <f t="shared" si="864"/>
        <v>0</v>
      </c>
      <c r="BR106" s="121">
        <f t="shared" si="864"/>
        <v>0</v>
      </c>
      <c r="BS106" s="121">
        <f t="shared" si="864"/>
        <v>0</v>
      </c>
      <c r="BT106" s="121">
        <f t="shared" si="864"/>
        <v>0</v>
      </c>
      <c r="BU106" s="121">
        <f t="shared" si="864"/>
        <v>0</v>
      </c>
      <c r="BV106" s="121">
        <f t="shared" si="864"/>
        <v>0</v>
      </c>
      <c r="BW106" s="121">
        <f t="shared" si="864"/>
        <v>0</v>
      </c>
      <c r="BX106" s="121">
        <f t="shared" si="864"/>
        <v>0</v>
      </c>
      <c r="BY106" s="121">
        <f t="shared" si="864"/>
        <v>0</v>
      </c>
      <c r="BZ106" s="121">
        <f t="shared" si="864"/>
        <v>0</v>
      </c>
      <c r="CA106" s="121">
        <f t="shared" si="864"/>
        <v>0</v>
      </c>
    </row>
    <row r="107" spans="1:79" ht="14.25" customHeight="1">
      <c r="A107" s="21" t="s">
        <v>37</v>
      </c>
      <c r="C107" s="36">
        <f>C21</f>
        <v>1.3000000000000002E-4</v>
      </c>
      <c r="D107" s="36">
        <f t="shared" ref="D107:BO107" si="865">D21</f>
        <v>1.6000000000000001E-4</v>
      </c>
      <c r="E107" s="36">
        <f t="shared" si="865"/>
        <v>2.5000000000000001E-4</v>
      </c>
      <c r="F107" s="36">
        <f t="shared" si="865"/>
        <v>2.9E-4</v>
      </c>
      <c r="G107" s="36">
        <f t="shared" si="865"/>
        <v>3.4000000000000002E-4</v>
      </c>
      <c r="H107" s="36">
        <f t="shared" si="865"/>
        <v>3.8000000000000002E-4</v>
      </c>
      <c r="I107" s="36">
        <f t="shared" si="865"/>
        <v>4.2999999999999999E-4</v>
      </c>
      <c r="J107" s="36">
        <f t="shared" si="865"/>
        <v>5.2999999999999998E-4</v>
      </c>
      <c r="K107" s="36">
        <f t="shared" si="865"/>
        <v>5.9999999999999995E-4</v>
      </c>
      <c r="L107" s="36">
        <f t="shared" si="865"/>
        <v>6.6E-4</v>
      </c>
      <c r="M107" s="36">
        <f t="shared" si="865"/>
        <v>6.9999999999999999E-4</v>
      </c>
      <c r="N107" s="36">
        <f t="shared" si="865"/>
        <v>7.7999999999999999E-4</v>
      </c>
      <c r="O107" s="36">
        <f t="shared" si="865"/>
        <v>8.8000000000000003E-4</v>
      </c>
      <c r="P107" s="36">
        <f t="shared" si="865"/>
        <v>1E-3</v>
      </c>
      <c r="Q107" s="36">
        <f t="shared" si="865"/>
        <v>1.1200000000000001E-3</v>
      </c>
      <c r="R107" s="36">
        <f t="shared" si="865"/>
        <v>1.2600000000000001E-3</v>
      </c>
      <c r="S107" s="36">
        <f t="shared" si="865"/>
        <v>1.4E-3</v>
      </c>
      <c r="T107" s="36">
        <f t="shared" si="865"/>
        <v>1.5400000000000001E-3</v>
      </c>
      <c r="U107" s="36">
        <f t="shared" si="865"/>
        <v>1.73E-3</v>
      </c>
      <c r="V107" s="36">
        <f t="shared" si="865"/>
        <v>1.9599999999999999E-3</v>
      </c>
      <c r="W107" s="36">
        <f t="shared" si="865"/>
        <v>2.2499999999999998E-3</v>
      </c>
      <c r="X107" s="36">
        <f t="shared" si="865"/>
        <v>2.5699999999999998E-3</v>
      </c>
      <c r="Y107" s="36">
        <f t="shared" si="865"/>
        <v>2.8700000000000002E-3</v>
      </c>
      <c r="Z107" s="36">
        <f t="shared" si="865"/>
        <v>3.15E-3</v>
      </c>
      <c r="AA107" s="36">
        <f t="shared" si="865"/>
        <v>3.4100000000000003E-3</v>
      </c>
      <c r="AB107" s="36">
        <f t="shared" si="865"/>
        <v>3.7099999999999998E-3</v>
      </c>
      <c r="AC107" s="36">
        <f t="shared" si="865"/>
        <v>4.0599999999999994E-3</v>
      </c>
      <c r="AD107" s="36">
        <f t="shared" si="865"/>
        <v>4.4999999999999997E-3</v>
      </c>
      <c r="AE107" s="36">
        <f t="shared" si="865"/>
        <v>5.0099999999999997E-3</v>
      </c>
      <c r="AF107" s="36">
        <f t="shared" si="865"/>
        <v>5.5899999999999995E-3</v>
      </c>
      <c r="AG107" s="36">
        <f t="shared" si="865"/>
        <v>6.2199999999999998E-3</v>
      </c>
      <c r="AH107" s="36">
        <f t="shared" si="865"/>
        <v>6.9100000000000003E-3</v>
      </c>
      <c r="AI107" s="36">
        <f t="shared" si="865"/>
        <v>7.6600000000000001E-3</v>
      </c>
      <c r="AJ107" s="36">
        <f t="shared" si="865"/>
        <v>8.5000000000000006E-3</v>
      </c>
      <c r="AK107" s="36">
        <f t="shared" si="865"/>
        <v>9.4800000000000006E-3</v>
      </c>
      <c r="AL107" s="36">
        <f t="shared" si="865"/>
        <v>1.0630000000000001E-2</v>
      </c>
      <c r="AM107" s="36">
        <f t="shared" si="865"/>
        <v>1.2029999999999999E-2</v>
      </c>
      <c r="AN107" s="36">
        <f t="shared" si="865"/>
        <v>1.3699999999999999E-2</v>
      </c>
      <c r="AO107" s="36">
        <f t="shared" si="865"/>
        <v>1.567E-2</v>
      </c>
      <c r="AP107" s="36">
        <f t="shared" si="865"/>
        <v>1.7940000000000001E-2</v>
      </c>
      <c r="AQ107" s="36">
        <f t="shared" si="865"/>
        <v>2.051E-2</v>
      </c>
      <c r="AR107" s="36">
        <f t="shared" si="865"/>
        <v>2.3370000000000002E-2</v>
      </c>
      <c r="AS107" s="36">
        <f t="shared" si="865"/>
        <v>2.656E-2</v>
      </c>
      <c r="AT107" s="36">
        <f t="shared" si="865"/>
        <v>3.014E-2</v>
      </c>
      <c r="AU107" s="36">
        <f t="shared" si="865"/>
        <v>3.4270000000000002E-2</v>
      </c>
      <c r="AV107" s="36">
        <f t="shared" si="865"/>
        <v>3.9070000000000001E-2</v>
      </c>
      <c r="AW107" s="36">
        <f t="shared" si="865"/>
        <v>4.4569999999999999E-2</v>
      </c>
      <c r="AX107" s="36">
        <f t="shared" si="865"/>
        <v>5.0790000000000002E-2</v>
      </c>
      <c r="AY107" s="36">
        <f t="shared" si="865"/>
        <v>5.806E-2</v>
      </c>
      <c r="AZ107" s="36">
        <f t="shared" si="865"/>
        <v>6.6540000000000002E-2</v>
      </c>
      <c r="BA107" s="36">
        <f t="shared" si="865"/>
        <v>7.6450000000000004E-2</v>
      </c>
      <c r="BB107" s="36">
        <f t="shared" si="865"/>
        <v>8.7989999999999999E-2</v>
      </c>
      <c r="BC107" s="36">
        <f t="shared" si="865"/>
        <v>0.10133</v>
      </c>
      <c r="BD107" s="36">
        <f t="shared" si="865"/>
        <v>0.11654</v>
      </c>
      <c r="BE107" s="36">
        <f t="shared" si="865"/>
        <v>0.13316999999999998</v>
      </c>
      <c r="BF107" s="36">
        <f t="shared" si="865"/>
        <v>0.15103999999999998</v>
      </c>
      <c r="BG107" s="36">
        <f t="shared" si="865"/>
        <v>0.16999</v>
      </c>
      <c r="BH107" s="36">
        <f t="shared" si="865"/>
        <v>0.18916999999999998</v>
      </c>
      <c r="BI107" s="36">
        <f t="shared" si="865"/>
        <v>0.2084</v>
      </c>
      <c r="BJ107" s="36">
        <f t="shared" si="865"/>
        <v>0.22672999999999999</v>
      </c>
      <c r="BK107" s="36">
        <f t="shared" si="865"/>
        <v>0.24340000000000001</v>
      </c>
      <c r="BL107" s="36">
        <f t="shared" si="865"/>
        <v>0.26243</v>
      </c>
      <c r="BM107" s="36">
        <f t="shared" si="865"/>
        <v>0.28269</v>
      </c>
      <c r="BN107" s="36">
        <f t="shared" si="865"/>
        <v>0.30470999999999998</v>
      </c>
      <c r="BO107" s="36">
        <f t="shared" si="865"/>
        <v>0.32800000000000001</v>
      </c>
      <c r="BP107" s="36">
        <f t="shared" ref="BP107:CA107" si="866">BP21</f>
        <v>0.35208999999999996</v>
      </c>
      <c r="BQ107" s="36">
        <f t="shared" si="866"/>
        <v>0.37447000000000003</v>
      </c>
      <c r="BR107" s="36">
        <f t="shared" si="866"/>
        <v>0.39679999999999999</v>
      </c>
      <c r="BS107" s="36">
        <f t="shared" si="866"/>
        <v>0.41866000000000003</v>
      </c>
      <c r="BT107" s="36">
        <f t="shared" si="866"/>
        <v>0.43964999999999999</v>
      </c>
      <c r="BU107" s="36">
        <f t="shared" si="866"/>
        <v>0.45935999999999999</v>
      </c>
      <c r="BV107" s="36">
        <f t="shared" si="866"/>
        <v>0.47743000000000002</v>
      </c>
      <c r="BW107" s="36">
        <f t="shared" si="866"/>
        <v>0.50331999999999999</v>
      </c>
      <c r="BX107" s="36">
        <f t="shared" si="866"/>
        <v>0.53061000000000003</v>
      </c>
      <c r="BY107" s="36">
        <f t="shared" si="866"/>
        <v>0.55938999999999994</v>
      </c>
      <c r="BZ107" s="36">
        <f t="shared" si="866"/>
        <v>0.58972000000000002</v>
      </c>
      <c r="CA107" s="36">
        <f t="shared" si="866"/>
        <v>0.62170000000000003</v>
      </c>
    </row>
    <row r="108" spans="1:79" ht="14.25" customHeight="1">
      <c r="A108" s="21" t="s">
        <v>93</v>
      </c>
      <c r="B108" s="87">
        <v>1</v>
      </c>
      <c r="C108" s="36">
        <f t="shared" ref="C108" si="867">B108*(1-C107)</f>
        <v>0.99987000000000004</v>
      </c>
      <c r="D108" s="36">
        <f t="shared" ref="D108" si="868">C108*(1-D107)</f>
        <v>0.99971002079999993</v>
      </c>
      <c r="E108" s="36">
        <f t="shared" ref="E108" si="869">D108*(1-E107)</f>
        <v>0.99946009329480001</v>
      </c>
      <c r="F108" s="36">
        <f t="shared" ref="F108" si="870">E108*(1-F107)</f>
        <v>0.9991702498677445</v>
      </c>
      <c r="G108" s="36">
        <f t="shared" ref="G108" si="871">F108*(1-G107)</f>
        <v>0.99883053198278948</v>
      </c>
      <c r="H108" s="36">
        <f t="shared" ref="H108" si="872">G108*(1-H107)</f>
        <v>0.99845097638063596</v>
      </c>
      <c r="I108" s="36">
        <f t="shared" ref="I108" si="873">H108*(1-I107)</f>
        <v>0.99802164246079228</v>
      </c>
      <c r="J108" s="36">
        <f t="shared" ref="J108" si="874">I108*(1-J107)</f>
        <v>0.99749269099028803</v>
      </c>
      <c r="K108" s="36">
        <f t="shared" ref="K108" si="875">J108*(1-K107)</f>
        <v>0.99689419537569379</v>
      </c>
      <c r="L108" s="36">
        <f t="shared" ref="L108" si="876">K108*(1-L107)</f>
        <v>0.99623624520674581</v>
      </c>
      <c r="M108" s="36">
        <f t="shared" ref="M108" si="877">L108*(1-M107)</f>
        <v>0.99553887983510103</v>
      </c>
      <c r="N108" s="36">
        <f t="shared" ref="N108" si="878">M108*(1-N107)</f>
        <v>0.99476235950882963</v>
      </c>
      <c r="O108" s="36">
        <f t="shared" ref="O108" si="879">N108*(1-O107)</f>
        <v>0.99388696863246184</v>
      </c>
      <c r="P108" s="36">
        <f t="shared" ref="P108" si="880">O108*(1-P107)</f>
        <v>0.99289308166382939</v>
      </c>
      <c r="Q108" s="36">
        <f t="shared" ref="Q108" si="881">P108*(1-Q107)</f>
        <v>0.99178104141236589</v>
      </c>
      <c r="R108" s="36">
        <f t="shared" ref="R108" si="882">Q108*(1-R107)</f>
        <v>0.99053139730018624</v>
      </c>
      <c r="S108" s="36">
        <f t="shared" ref="S108" si="883">R108*(1-S107)</f>
        <v>0.98914465334396606</v>
      </c>
      <c r="T108" s="36">
        <f t="shared" ref="T108" si="884">S108*(1-T107)</f>
        <v>0.9876213705778164</v>
      </c>
      <c r="U108" s="36">
        <f t="shared" ref="U108" si="885">T108*(1-U107)</f>
        <v>0.9859127856067168</v>
      </c>
      <c r="V108" s="36">
        <f t="shared" ref="V108" si="886">U108*(1-V107)</f>
        <v>0.9839803965469277</v>
      </c>
      <c r="W108" s="36">
        <f t="shared" ref="W108" si="887">V108*(1-W107)</f>
        <v>0.98176644065469709</v>
      </c>
      <c r="X108" s="36">
        <f t="shared" ref="X108" si="888">W108*(1-X107)</f>
        <v>0.97924330090221456</v>
      </c>
      <c r="Y108" s="36">
        <f t="shared" ref="Y108" si="889">X108*(1-Y107)</f>
        <v>0.97643287262862521</v>
      </c>
      <c r="Z108" s="36">
        <f t="shared" ref="Z108" si="890">Y108*(1-Z107)</f>
        <v>0.97335710907984507</v>
      </c>
      <c r="AA108" s="36">
        <f t="shared" ref="AA108" si="891">Z108*(1-AA107)</f>
        <v>0.97003796133788278</v>
      </c>
      <c r="AB108" s="36">
        <f t="shared" ref="AB108" si="892">AA108*(1-AB107)</f>
        <v>0.96643912050131919</v>
      </c>
      <c r="AC108" s="36">
        <f t="shared" ref="AC108" si="893">AB108*(1-AC107)</f>
        <v>0.96251537767208384</v>
      </c>
      <c r="AD108" s="36">
        <f t="shared" ref="AD108" si="894">AC108*(1-AD107)</f>
        <v>0.9581840584725595</v>
      </c>
      <c r="AE108" s="36">
        <f t="shared" ref="AE108" si="895">AD108*(1-AE107)</f>
        <v>0.95338355633961203</v>
      </c>
      <c r="AF108" s="36">
        <f t="shared" ref="AF108" si="896">AE108*(1-AF107)</f>
        <v>0.94805414225967366</v>
      </c>
      <c r="AG108" s="36">
        <f t="shared" ref="AG108" si="897">AF108*(1-AG107)</f>
        <v>0.9421572454948185</v>
      </c>
      <c r="AH108" s="36">
        <f t="shared" ref="AH108" si="898">AG108*(1-AH107)</f>
        <v>0.9356469389284493</v>
      </c>
      <c r="AI108" s="36">
        <f t="shared" ref="AI108" si="899">AH108*(1-AI107)</f>
        <v>0.92847988337625742</v>
      </c>
      <c r="AJ108" s="36">
        <f t="shared" ref="AJ108" si="900">AI108*(1-AJ107)</f>
        <v>0.92058780436755927</v>
      </c>
      <c r="AK108" s="36">
        <f t="shared" ref="AK108" si="901">AJ108*(1-AK107)</f>
        <v>0.91186063198215472</v>
      </c>
      <c r="AL108" s="36">
        <f t="shared" ref="AL108" si="902">AK108*(1-AL107)</f>
        <v>0.90216755346418442</v>
      </c>
      <c r="AM108" s="36">
        <f t="shared" ref="AM108" si="903">AL108*(1-AM107)</f>
        <v>0.89131447779601025</v>
      </c>
      <c r="AN108" s="36">
        <f t="shared" ref="AN108" si="904">AM108*(1-AN107)</f>
        <v>0.8791034694502049</v>
      </c>
      <c r="AO108" s="36">
        <f t="shared" ref="AO108" si="905">AN108*(1-AO107)</f>
        <v>0.86532791808392018</v>
      </c>
      <c r="AP108" s="36">
        <f t="shared" ref="AP108" si="906">AO108*(1-AP107)</f>
        <v>0.84980393523349473</v>
      </c>
      <c r="AQ108" s="36">
        <f t="shared" ref="AQ108" si="907">AP108*(1-AQ107)</f>
        <v>0.83237445652185571</v>
      </c>
      <c r="AR108" s="36">
        <f t="shared" ref="AR108" si="908">AQ108*(1-AR107)</f>
        <v>0.81292186547293999</v>
      </c>
      <c r="AS108" s="36">
        <f t="shared" ref="AS108" si="909">AR108*(1-AS107)</f>
        <v>0.79133066072597869</v>
      </c>
      <c r="AT108" s="36">
        <f t="shared" ref="AT108" si="910">AS108*(1-AT107)</f>
        <v>0.7674799546116976</v>
      </c>
      <c r="AU108" s="36">
        <f t="shared" ref="AU108" si="911">AT108*(1-AU107)</f>
        <v>0.74117841656715466</v>
      </c>
      <c r="AV108" s="36">
        <f t="shared" ref="AV108" si="912">AU108*(1-AV107)</f>
        <v>0.71222057583187592</v>
      </c>
      <c r="AW108" s="36">
        <f t="shared" ref="AW108" si="913">AV108*(1-AW107)</f>
        <v>0.68047690476704925</v>
      </c>
      <c r="AX108" s="36">
        <f t="shared" ref="AX108" si="914">AW108*(1-AX107)</f>
        <v>0.64591548277393085</v>
      </c>
      <c r="AY108" s="36">
        <f t="shared" ref="AY108" si="915">AX108*(1-AY107)</f>
        <v>0.60841362984407643</v>
      </c>
      <c r="AZ108" s="36">
        <f t="shared" ref="AZ108" si="916">AY108*(1-AZ107)</f>
        <v>0.56792978691425156</v>
      </c>
      <c r="BA108" s="36">
        <f t="shared" ref="BA108" si="917">AZ108*(1-BA107)</f>
        <v>0.52451155470465705</v>
      </c>
      <c r="BB108" s="36">
        <f t="shared" ref="BB108" si="918">BA108*(1-BB107)</f>
        <v>0.47835978300619425</v>
      </c>
      <c r="BC108" s="36">
        <f t="shared" ref="BC108" si="919">BB108*(1-BC107)</f>
        <v>0.42988758619417655</v>
      </c>
      <c r="BD108" s="36">
        <f t="shared" ref="BD108" si="920">BC108*(1-BD107)</f>
        <v>0.37978848689910721</v>
      </c>
      <c r="BE108" s="36">
        <f t="shared" ref="BE108" si="921">BD108*(1-BE107)</f>
        <v>0.32921205409875309</v>
      </c>
      <c r="BF108" s="36">
        <f t="shared" ref="BF108" si="922">BE108*(1-BF107)</f>
        <v>0.27948786544767745</v>
      </c>
      <c r="BG108" s="36">
        <f t="shared" ref="BG108" si="923">BF108*(1-BG107)</f>
        <v>0.23197772320022678</v>
      </c>
      <c r="BH108" s="36">
        <f t="shared" ref="BH108" si="924">BG108*(1-BH107)</f>
        <v>0.18809449730243988</v>
      </c>
      <c r="BI108" s="36">
        <f t="shared" ref="BI108" si="925">BH108*(1-BI107)</f>
        <v>0.14889560406461141</v>
      </c>
      <c r="BJ108" s="36">
        <f t="shared" ref="BJ108" si="926">BI108*(1-BJ107)</f>
        <v>0.11513650375504207</v>
      </c>
      <c r="BK108" s="36">
        <f t="shared" ref="BK108" si="927">BJ108*(1-BK107)</f>
        <v>8.7112278741064822E-2</v>
      </c>
      <c r="BL108" s="36">
        <f t="shared" ref="BL108" si="928">BK108*(1-BL107)</f>
        <v>6.4251403431047183E-2</v>
      </c>
      <c r="BM108" s="36">
        <f t="shared" ref="BM108" si="929">BL108*(1-BM107)</f>
        <v>4.6088174195124454E-2</v>
      </c>
      <c r="BN108" s="36">
        <f t="shared" ref="BN108" si="930">BM108*(1-BN107)</f>
        <v>3.2044646636128077E-2</v>
      </c>
      <c r="BO108" s="36">
        <f t="shared" ref="BO108" si="931">BN108*(1-BO107)</f>
        <v>2.1534002539478066E-2</v>
      </c>
      <c r="BP108" s="36">
        <f t="shared" ref="BP108" si="932">BO108*(1-BP107)</f>
        <v>1.3952095585353234E-2</v>
      </c>
      <c r="BQ108" s="36">
        <f t="shared" ref="BQ108" si="933">BP108*(1-BQ107)</f>
        <v>8.7274543515060074E-3</v>
      </c>
      <c r="BR108" s="36">
        <f t="shared" ref="BR108" si="934">BQ108*(1-BR107)</f>
        <v>5.264400464828423E-3</v>
      </c>
      <c r="BS108" s="36">
        <f t="shared" ref="BS108" si="935">BR108*(1-BS107)</f>
        <v>3.0604065662233554E-3</v>
      </c>
      <c r="BT108" s="36">
        <f t="shared" ref="BT108" si="936">BS108*(1-BT107)</f>
        <v>1.7148988193832573E-3</v>
      </c>
      <c r="BU108" s="36">
        <f t="shared" ref="BU108" si="937">BT108*(1-BU107)</f>
        <v>9.2714289771136428E-4</v>
      </c>
      <c r="BV108" s="36">
        <f t="shared" ref="BV108" si="938">BU108*(1-BV107)</f>
        <v>4.8449706405702761E-4</v>
      </c>
      <c r="BW108" s="36">
        <f t="shared" ref="BW108" si="939">BV108*(1-BW107)</f>
        <v>2.4064000177584447E-4</v>
      </c>
      <c r="BX108" s="36">
        <f t="shared" ref="BX108" si="940">BW108*(1-BX107)</f>
        <v>1.1295401043356363E-4</v>
      </c>
      <c r="BY108" s="36">
        <f t="shared" ref="BY108" si="941">BX108*(1-BY107)</f>
        <v>4.9768666537132476E-5</v>
      </c>
      <c r="BZ108" s="36">
        <f t="shared" ref="BZ108" si="942">BY108*(1-BZ107)</f>
        <v>2.041908850685471E-5</v>
      </c>
      <c r="CA108" s="36">
        <f t="shared" ref="CA108" si="943">BZ108*(1-CA107)</f>
        <v>7.7245411821431367E-6</v>
      </c>
    </row>
    <row r="109" spans="1:79" ht="14.25" customHeight="1"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</row>
    <row r="110" spans="1:79" ht="14.25" customHeight="1">
      <c r="A110" s="21" t="s">
        <v>193</v>
      </c>
      <c r="C110" s="36">
        <f>C107*$C$93</f>
        <v>3.9000000000000005E-4</v>
      </c>
      <c r="D110" s="36">
        <f t="shared" ref="D110:BO110" si="944">D107*$C$50</f>
        <v>4.8000000000000007E-4</v>
      </c>
      <c r="E110" s="36">
        <f t="shared" si="944"/>
        <v>7.5000000000000002E-4</v>
      </c>
      <c r="F110" s="36">
        <f t="shared" si="944"/>
        <v>8.7000000000000001E-4</v>
      </c>
      <c r="G110" s="36">
        <f t="shared" si="944"/>
        <v>1.0200000000000001E-3</v>
      </c>
      <c r="H110" s="36">
        <f t="shared" si="944"/>
        <v>1.14E-3</v>
      </c>
      <c r="I110" s="36">
        <f t="shared" si="944"/>
        <v>1.2899999999999999E-3</v>
      </c>
      <c r="J110" s="36">
        <f t="shared" si="944"/>
        <v>1.5899999999999998E-3</v>
      </c>
      <c r="K110" s="36">
        <f t="shared" si="944"/>
        <v>1.8E-3</v>
      </c>
      <c r="L110" s="36">
        <f t="shared" si="944"/>
        <v>1.98E-3</v>
      </c>
      <c r="M110" s="36">
        <f t="shared" si="944"/>
        <v>2.0999999999999999E-3</v>
      </c>
      <c r="N110" s="36">
        <f t="shared" si="944"/>
        <v>2.3400000000000001E-3</v>
      </c>
      <c r="O110" s="36">
        <f t="shared" si="944"/>
        <v>2.64E-3</v>
      </c>
      <c r="P110" s="36">
        <f t="shared" si="944"/>
        <v>3.0000000000000001E-3</v>
      </c>
      <c r="Q110" s="36">
        <f t="shared" si="944"/>
        <v>3.3600000000000001E-3</v>
      </c>
      <c r="R110" s="36">
        <f t="shared" si="944"/>
        <v>3.7800000000000004E-3</v>
      </c>
      <c r="S110" s="36">
        <f t="shared" si="944"/>
        <v>4.1999999999999997E-3</v>
      </c>
      <c r="T110" s="36">
        <f t="shared" si="944"/>
        <v>4.6200000000000008E-3</v>
      </c>
      <c r="U110" s="36">
        <f t="shared" si="944"/>
        <v>5.1900000000000002E-3</v>
      </c>
      <c r="V110" s="36">
        <f t="shared" si="944"/>
        <v>5.8799999999999998E-3</v>
      </c>
      <c r="W110" s="36">
        <f t="shared" si="944"/>
        <v>6.7499999999999991E-3</v>
      </c>
      <c r="X110" s="36">
        <f t="shared" si="944"/>
        <v>7.7099999999999998E-3</v>
      </c>
      <c r="Y110" s="36">
        <f t="shared" si="944"/>
        <v>8.6099999999999996E-3</v>
      </c>
      <c r="Z110" s="36">
        <f t="shared" si="944"/>
        <v>9.4500000000000001E-3</v>
      </c>
      <c r="AA110" s="36">
        <f t="shared" si="944"/>
        <v>1.0230000000000001E-2</v>
      </c>
      <c r="AB110" s="36">
        <f t="shared" si="944"/>
        <v>1.1129999999999999E-2</v>
      </c>
      <c r="AC110" s="36">
        <f t="shared" si="944"/>
        <v>1.2179999999999998E-2</v>
      </c>
      <c r="AD110" s="36">
        <f t="shared" si="944"/>
        <v>1.3499999999999998E-2</v>
      </c>
      <c r="AE110" s="36">
        <f t="shared" si="944"/>
        <v>1.5029999999999998E-2</v>
      </c>
      <c r="AF110" s="36">
        <f t="shared" si="944"/>
        <v>1.677E-2</v>
      </c>
      <c r="AG110" s="36">
        <f t="shared" si="944"/>
        <v>1.866E-2</v>
      </c>
      <c r="AH110" s="36">
        <f t="shared" si="944"/>
        <v>2.0730000000000002E-2</v>
      </c>
      <c r="AI110" s="36">
        <f t="shared" si="944"/>
        <v>2.298E-2</v>
      </c>
      <c r="AJ110" s="36">
        <f t="shared" si="944"/>
        <v>2.5500000000000002E-2</v>
      </c>
      <c r="AK110" s="36">
        <f t="shared" si="944"/>
        <v>2.844E-2</v>
      </c>
      <c r="AL110" s="36">
        <f t="shared" si="944"/>
        <v>3.1890000000000002E-2</v>
      </c>
      <c r="AM110" s="36">
        <f t="shared" si="944"/>
        <v>3.6089999999999997E-2</v>
      </c>
      <c r="AN110" s="36">
        <f t="shared" si="944"/>
        <v>4.1099999999999998E-2</v>
      </c>
      <c r="AO110" s="36">
        <f t="shared" si="944"/>
        <v>4.7009999999999996E-2</v>
      </c>
      <c r="AP110" s="36">
        <f t="shared" si="944"/>
        <v>5.3820000000000007E-2</v>
      </c>
      <c r="AQ110" s="36">
        <f t="shared" si="944"/>
        <v>6.1530000000000001E-2</v>
      </c>
      <c r="AR110" s="36">
        <f t="shared" si="944"/>
        <v>7.0110000000000006E-2</v>
      </c>
      <c r="AS110" s="36">
        <f t="shared" si="944"/>
        <v>7.9680000000000001E-2</v>
      </c>
      <c r="AT110" s="36">
        <f t="shared" si="944"/>
        <v>9.042E-2</v>
      </c>
      <c r="AU110" s="36">
        <f t="shared" si="944"/>
        <v>0.10281000000000001</v>
      </c>
      <c r="AV110" s="36">
        <f t="shared" si="944"/>
        <v>0.11721000000000001</v>
      </c>
      <c r="AW110" s="36">
        <f t="shared" si="944"/>
        <v>0.13371</v>
      </c>
      <c r="AX110" s="36">
        <f t="shared" si="944"/>
        <v>0.15237000000000001</v>
      </c>
      <c r="AY110" s="36">
        <f t="shared" si="944"/>
        <v>0.17418</v>
      </c>
      <c r="AZ110" s="36">
        <f t="shared" si="944"/>
        <v>0.19962000000000002</v>
      </c>
      <c r="BA110" s="36">
        <f t="shared" si="944"/>
        <v>0.22935</v>
      </c>
      <c r="BB110" s="36">
        <f t="shared" si="944"/>
        <v>0.26396999999999998</v>
      </c>
      <c r="BC110" s="36">
        <f t="shared" si="944"/>
        <v>0.30398999999999998</v>
      </c>
      <c r="BD110" s="36">
        <f t="shared" si="944"/>
        <v>0.34962000000000004</v>
      </c>
      <c r="BE110" s="36">
        <f t="shared" si="944"/>
        <v>0.39950999999999992</v>
      </c>
      <c r="BF110" s="36">
        <f t="shared" si="944"/>
        <v>0.45311999999999997</v>
      </c>
      <c r="BG110" s="36">
        <f t="shared" si="944"/>
        <v>0.50997000000000003</v>
      </c>
      <c r="BH110" s="36">
        <f t="shared" si="944"/>
        <v>0.56750999999999996</v>
      </c>
      <c r="BI110" s="36">
        <f t="shared" si="944"/>
        <v>0.62519999999999998</v>
      </c>
      <c r="BJ110" s="36">
        <f t="shared" si="944"/>
        <v>0.68018999999999996</v>
      </c>
      <c r="BK110" s="36">
        <f t="shared" si="944"/>
        <v>0.73019999999999996</v>
      </c>
      <c r="BL110" s="36">
        <f t="shared" si="944"/>
        <v>0.78729000000000005</v>
      </c>
      <c r="BM110" s="36">
        <f t="shared" si="944"/>
        <v>0.84806999999999999</v>
      </c>
      <c r="BN110" s="36">
        <f t="shared" si="944"/>
        <v>0.91412999999999989</v>
      </c>
      <c r="BO110" s="36">
        <f t="shared" si="944"/>
        <v>0.98399999999999999</v>
      </c>
      <c r="BP110" s="36">
        <f t="shared" ref="BP110:CA110" si="945">BP107*$C$50</f>
        <v>1.0562699999999998</v>
      </c>
      <c r="BQ110" s="36">
        <f t="shared" si="945"/>
        <v>1.12341</v>
      </c>
      <c r="BR110" s="36">
        <f t="shared" si="945"/>
        <v>1.1903999999999999</v>
      </c>
      <c r="BS110" s="36">
        <f t="shared" si="945"/>
        <v>1.2559800000000001</v>
      </c>
      <c r="BT110" s="36">
        <f t="shared" si="945"/>
        <v>1.3189500000000001</v>
      </c>
      <c r="BU110" s="36">
        <f t="shared" si="945"/>
        <v>1.37808</v>
      </c>
      <c r="BV110" s="36">
        <f t="shared" si="945"/>
        <v>1.4322900000000001</v>
      </c>
      <c r="BW110" s="36">
        <f t="shared" si="945"/>
        <v>1.50996</v>
      </c>
      <c r="BX110" s="36">
        <f t="shared" si="945"/>
        <v>1.5918300000000001</v>
      </c>
      <c r="BY110" s="36">
        <f t="shared" si="945"/>
        <v>1.6781699999999997</v>
      </c>
      <c r="BZ110" s="36">
        <f t="shared" si="945"/>
        <v>1.7691600000000001</v>
      </c>
      <c r="CA110" s="36">
        <f t="shared" si="945"/>
        <v>1.8651</v>
      </c>
    </row>
    <row r="111" spans="1:79" ht="14.25" customHeight="1">
      <c r="A111" s="21" t="s">
        <v>195</v>
      </c>
      <c r="C111" s="189">
        <f>Alt2Prem!B1</f>
        <v>445.33670789166644</v>
      </c>
      <c r="D111" s="98">
        <f>IF(D105=1,$C$111,D110*D106)</f>
        <v>445.33670789166644</v>
      </c>
      <c r="E111" s="98">
        <f t="shared" ref="E111:BP111" si="946">IF(E105=1,$C$111,E110*E106)</f>
        <v>445.33670789166644</v>
      </c>
      <c r="F111" s="98">
        <f t="shared" si="946"/>
        <v>445.33670789166644</v>
      </c>
      <c r="G111" s="98">
        <f t="shared" si="946"/>
        <v>445.33670789166644</v>
      </c>
      <c r="H111" s="98">
        <f t="shared" si="946"/>
        <v>445.33670789166644</v>
      </c>
      <c r="I111" s="98">
        <f t="shared" si="946"/>
        <v>445.33670789166644</v>
      </c>
      <c r="J111" s="98">
        <f t="shared" si="946"/>
        <v>445.33670789166644</v>
      </c>
      <c r="K111" s="98">
        <f t="shared" si="946"/>
        <v>445.33670789166644</v>
      </c>
      <c r="L111" s="98">
        <f t="shared" si="946"/>
        <v>445.33670789166644</v>
      </c>
      <c r="M111" s="98">
        <f t="shared" si="946"/>
        <v>445.33670789166644</v>
      </c>
      <c r="N111" s="98">
        <f t="shared" si="946"/>
        <v>445.33670789166644</v>
      </c>
      <c r="O111" s="98">
        <f t="shared" si="946"/>
        <v>445.33670789166644</v>
      </c>
      <c r="P111" s="98">
        <f t="shared" si="946"/>
        <v>445.33670789166644</v>
      </c>
      <c r="Q111" s="98">
        <f t="shared" si="946"/>
        <v>445.33670789166644</v>
      </c>
      <c r="R111" s="98">
        <f t="shared" si="946"/>
        <v>445.33670789166644</v>
      </c>
      <c r="S111" s="98">
        <f t="shared" si="946"/>
        <v>445.33670789166644</v>
      </c>
      <c r="T111" s="98">
        <f t="shared" si="946"/>
        <v>445.33670789166644</v>
      </c>
      <c r="U111" s="98">
        <f t="shared" si="946"/>
        <v>445.33670789166644</v>
      </c>
      <c r="V111" s="98">
        <f t="shared" si="946"/>
        <v>445.33670789166644</v>
      </c>
      <c r="W111" s="98">
        <f t="shared" si="946"/>
        <v>445.33670789166644</v>
      </c>
      <c r="X111" s="98">
        <f t="shared" si="946"/>
        <v>445.33670789166644</v>
      </c>
      <c r="Y111" s="98">
        <f t="shared" si="946"/>
        <v>445.33670789166644</v>
      </c>
      <c r="Z111" s="98">
        <f t="shared" si="946"/>
        <v>445.33670789166644</v>
      </c>
      <c r="AA111" s="98">
        <f t="shared" si="946"/>
        <v>445.33670789166644</v>
      </c>
      <c r="AB111" s="98">
        <f t="shared" si="946"/>
        <v>445.33670789166644</v>
      </c>
      <c r="AC111" s="98">
        <f t="shared" si="946"/>
        <v>445.33670789166644</v>
      </c>
      <c r="AD111" s="98">
        <f t="shared" si="946"/>
        <v>445.33670789166644</v>
      </c>
      <c r="AE111" s="98">
        <f t="shared" si="946"/>
        <v>445.33670789166644</v>
      </c>
      <c r="AF111" s="98">
        <f t="shared" si="946"/>
        <v>445.33670789166644</v>
      </c>
      <c r="AG111" s="98">
        <f t="shared" si="946"/>
        <v>445.33670789166644</v>
      </c>
      <c r="AH111" s="98">
        <f t="shared" si="946"/>
        <v>4146</v>
      </c>
      <c r="AI111" s="98">
        <f t="shared" si="946"/>
        <v>4596</v>
      </c>
      <c r="AJ111" s="98">
        <f t="shared" si="946"/>
        <v>5100</v>
      </c>
      <c r="AK111" s="98">
        <f t="shared" si="946"/>
        <v>5688</v>
      </c>
      <c r="AL111" s="98">
        <f t="shared" si="946"/>
        <v>6378</v>
      </c>
      <c r="AM111" s="98">
        <f t="shared" si="946"/>
        <v>7217.9999999999991</v>
      </c>
      <c r="AN111" s="98">
        <f t="shared" si="946"/>
        <v>8220</v>
      </c>
      <c r="AO111" s="98">
        <f t="shared" si="946"/>
        <v>9402</v>
      </c>
      <c r="AP111" s="98">
        <f t="shared" si="946"/>
        <v>10764.000000000002</v>
      </c>
      <c r="AQ111" s="98">
        <f t="shared" si="946"/>
        <v>12306</v>
      </c>
      <c r="AR111" s="98">
        <f t="shared" si="946"/>
        <v>14022.000000000002</v>
      </c>
      <c r="AS111" s="98">
        <f t="shared" si="946"/>
        <v>15936</v>
      </c>
      <c r="AT111" s="98">
        <f t="shared" si="946"/>
        <v>18084</v>
      </c>
      <c r="AU111" s="98">
        <f t="shared" si="946"/>
        <v>20562.000000000004</v>
      </c>
      <c r="AV111" s="98">
        <f t="shared" si="946"/>
        <v>23442</v>
      </c>
      <c r="AW111" s="98">
        <f t="shared" si="946"/>
        <v>26742</v>
      </c>
      <c r="AX111" s="98">
        <f t="shared" si="946"/>
        <v>30474</v>
      </c>
      <c r="AY111" s="98">
        <f t="shared" si="946"/>
        <v>34836</v>
      </c>
      <c r="AZ111" s="98">
        <f t="shared" si="946"/>
        <v>39924.000000000007</v>
      </c>
      <c r="BA111" s="98">
        <f t="shared" si="946"/>
        <v>45870</v>
      </c>
      <c r="BB111" s="98">
        <f t="shared" si="946"/>
        <v>52794</v>
      </c>
      <c r="BC111" s="98">
        <f t="shared" si="946"/>
        <v>60798</v>
      </c>
      <c r="BD111" s="98">
        <f t="shared" si="946"/>
        <v>69924.000000000015</v>
      </c>
      <c r="BE111" s="98">
        <f t="shared" si="946"/>
        <v>79901.999999999985</v>
      </c>
      <c r="BF111" s="98">
        <f t="shared" si="946"/>
        <v>90624</v>
      </c>
      <c r="BG111" s="98">
        <f t="shared" si="946"/>
        <v>101994</v>
      </c>
      <c r="BH111" s="98">
        <f t="shared" si="946"/>
        <v>113501.99999999999</v>
      </c>
      <c r="BI111" s="98">
        <f t="shared" si="946"/>
        <v>125040</v>
      </c>
      <c r="BJ111" s="98">
        <f t="shared" si="946"/>
        <v>136038</v>
      </c>
      <c r="BK111" s="98">
        <f t="shared" si="946"/>
        <v>146040</v>
      </c>
      <c r="BL111" s="98">
        <f t="shared" si="946"/>
        <v>0</v>
      </c>
      <c r="BM111" s="98">
        <f t="shared" si="946"/>
        <v>0</v>
      </c>
      <c r="BN111" s="98">
        <f t="shared" si="946"/>
        <v>0</v>
      </c>
      <c r="BO111" s="98">
        <f t="shared" si="946"/>
        <v>0</v>
      </c>
      <c r="BP111" s="98">
        <f t="shared" si="946"/>
        <v>0</v>
      </c>
      <c r="BQ111" s="98">
        <f t="shared" ref="BQ111:CA111" si="947">IF(BQ105=1,$C$111,BQ110*BQ106)</f>
        <v>0</v>
      </c>
      <c r="BR111" s="98">
        <f t="shared" si="947"/>
        <v>0</v>
      </c>
      <c r="BS111" s="98">
        <f t="shared" si="947"/>
        <v>0</v>
      </c>
      <c r="BT111" s="98">
        <f t="shared" si="947"/>
        <v>0</v>
      </c>
      <c r="BU111" s="98">
        <f t="shared" si="947"/>
        <v>0</v>
      </c>
      <c r="BV111" s="98">
        <f t="shared" si="947"/>
        <v>0</v>
      </c>
      <c r="BW111" s="98">
        <f t="shared" si="947"/>
        <v>0</v>
      </c>
      <c r="BX111" s="98">
        <f t="shared" si="947"/>
        <v>0</v>
      </c>
      <c r="BY111" s="98">
        <f t="shared" si="947"/>
        <v>0</v>
      </c>
      <c r="BZ111" s="98">
        <f t="shared" si="947"/>
        <v>0</v>
      </c>
      <c r="CA111" s="98">
        <f t="shared" si="947"/>
        <v>0</v>
      </c>
    </row>
    <row r="112" spans="1:79" ht="14.25" customHeight="1">
      <c r="A112" s="21" t="s">
        <v>196</v>
      </c>
      <c r="C112" s="98">
        <f t="shared" ref="C112" si="948">C111*B108</f>
        <v>445.33670789166644</v>
      </c>
      <c r="D112" s="98">
        <f t="shared" ref="D112" si="949">D111*C108</f>
        <v>445.27881411964051</v>
      </c>
      <c r="E112" s="98">
        <f t="shared" ref="E112" si="950">E111*D108</f>
        <v>445.20756950938136</v>
      </c>
      <c r="F112" s="98">
        <f t="shared" ref="F112" si="951">F111*E108</f>
        <v>445.09626761700406</v>
      </c>
      <c r="G112" s="98">
        <f t="shared" ref="G112" si="952">G111*F108</f>
        <v>444.96718969939508</v>
      </c>
      <c r="H112" s="98">
        <f t="shared" ref="H112" si="953">H111*G108</f>
        <v>444.81590085489734</v>
      </c>
      <c r="I112" s="98">
        <f t="shared" ref="I112" si="954">I111*H108</f>
        <v>444.64687081257244</v>
      </c>
      <c r="J112" s="98">
        <f t="shared" ref="J112" si="955">J111*I108</f>
        <v>444.45567265812304</v>
      </c>
      <c r="K112" s="98">
        <f t="shared" ref="K112" si="956">K111*J108</f>
        <v>444.22011115161422</v>
      </c>
      <c r="L112" s="98">
        <f t="shared" ref="L112" si="957">L111*K108</f>
        <v>443.95357908492321</v>
      </c>
      <c r="M112" s="98">
        <f t="shared" ref="M112" si="958">M111*L108</f>
        <v>443.66056972272713</v>
      </c>
      <c r="N112" s="98">
        <f t="shared" ref="N112" si="959">N111*M108</f>
        <v>443.3500073239212</v>
      </c>
      <c r="O112" s="98">
        <f t="shared" ref="O112" si="960">O111*N108</f>
        <v>443.00419431820853</v>
      </c>
      <c r="P112" s="98">
        <f t="shared" ref="P112" si="961">P111*O108</f>
        <v>442.61435062720852</v>
      </c>
      <c r="Q112" s="98">
        <f t="shared" ref="Q112" si="962">Q111*P108</f>
        <v>442.17173627658127</v>
      </c>
      <c r="R112" s="98">
        <f t="shared" ref="R112" si="963">R111*Q108</f>
        <v>441.67650393195152</v>
      </c>
      <c r="S112" s="98">
        <f t="shared" ref="S112" si="964">S111*R108</f>
        <v>441.11999153699725</v>
      </c>
      <c r="T112" s="98">
        <f t="shared" ref="T112" si="965">T111*S108</f>
        <v>440.50242354884546</v>
      </c>
      <c r="U112" s="98">
        <f t="shared" ref="U112" si="966">U111*T108</f>
        <v>439.82404981658027</v>
      </c>
      <c r="V112" s="98">
        <f t="shared" ref="V112" si="967">V111*U108</f>
        <v>439.06315421039761</v>
      </c>
      <c r="W112" s="98">
        <f t="shared" ref="W112" si="968">W111*V108</f>
        <v>438.20259042814524</v>
      </c>
      <c r="X112" s="98">
        <f t="shared" ref="X112" si="969">X111*W108</f>
        <v>437.21663459968192</v>
      </c>
      <c r="Y112" s="98">
        <f t="shared" ref="Y112" si="970">Y111*X108</f>
        <v>436.09298784876074</v>
      </c>
      <c r="Z112" s="98">
        <f t="shared" ref="Z112" si="971">Z111*Y108</f>
        <v>434.84140097363479</v>
      </c>
      <c r="AA112" s="98">
        <f t="shared" ref="AA112" si="972">AA111*Z108</f>
        <v>433.47165056056787</v>
      </c>
      <c r="AB112" s="98">
        <f t="shared" ref="AB112" si="973">AB111*AA108</f>
        <v>431.99351223215632</v>
      </c>
      <c r="AC112" s="98">
        <f t="shared" ref="AC112" si="974">AC111*AB108</f>
        <v>430.39081630177503</v>
      </c>
      <c r="AD112" s="98">
        <f t="shared" ref="AD112" si="975">AD111*AC108</f>
        <v>428.64342958758982</v>
      </c>
      <c r="AE112" s="98">
        <f t="shared" ref="AE112" si="976">AE111*AD108</f>
        <v>426.71453415444569</v>
      </c>
      <c r="AF112" s="98">
        <f t="shared" ref="AF112" si="977">AF111*AE108</f>
        <v>424.57669433833189</v>
      </c>
      <c r="AG112" s="98">
        <f t="shared" ref="AG112" si="978">AG111*AF108</f>
        <v>422.20331061698067</v>
      </c>
      <c r="AH112" s="98">
        <f t="shared" ref="AH112" si="979">AH111*AG108</f>
        <v>3906.1839398215175</v>
      </c>
      <c r="AI112" s="98">
        <f t="shared" ref="AI112" si="980">AI111*AH108</f>
        <v>4300.233331315153</v>
      </c>
      <c r="AJ112" s="98">
        <f t="shared" ref="AJ112" si="981">AJ111*AI108</f>
        <v>4735.2474052189127</v>
      </c>
      <c r="AK112" s="98">
        <f t="shared" ref="AK112" si="982">AK111*AJ108</f>
        <v>5236.3034312426771</v>
      </c>
      <c r="AL112" s="98">
        <f t="shared" ref="AL112" si="983">AL111*AK108</f>
        <v>5815.8471107821824</v>
      </c>
      <c r="AM112" s="98">
        <f t="shared" ref="AM112" si="984">AM111*AL108</f>
        <v>6511.8454009044826</v>
      </c>
      <c r="AN112" s="98">
        <f t="shared" ref="AN112" si="985">AN111*AM108</f>
        <v>7326.6050074832046</v>
      </c>
      <c r="AO112" s="98">
        <f t="shared" ref="AO112" si="986">AO111*AN108</f>
        <v>8265.3308197708266</v>
      </c>
      <c r="AP112" s="98">
        <f t="shared" ref="AP112" si="987">AP111*AO108</f>
        <v>9314.3897102553183</v>
      </c>
      <c r="AQ112" s="98">
        <f t="shared" ref="AQ112" si="988">AQ111*AP108</f>
        <v>10457.687226983386</v>
      </c>
      <c r="AR112" s="98">
        <f t="shared" ref="AR112" si="989">AR111*AQ108</f>
        <v>11671.554629349463</v>
      </c>
      <c r="AS112" s="98">
        <f t="shared" ref="AS112" si="990">AS111*AR108</f>
        <v>12954.722848176772</v>
      </c>
      <c r="AT112" s="98">
        <f t="shared" ref="AT112" si="991">AT111*AS108</f>
        <v>14310.423668568599</v>
      </c>
      <c r="AU112" s="98">
        <f t="shared" ref="AU112" si="992">AU111*AT108</f>
        <v>15780.922826725729</v>
      </c>
      <c r="AV112" s="98">
        <f t="shared" ref="AV112" si="993">AV111*AU108</f>
        <v>17374.70444116724</v>
      </c>
      <c r="AW112" s="98">
        <f t="shared" ref="AW112" si="994">AW111*AV108</f>
        <v>19046.202638896026</v>
      </c>
      <c r="AX112" s="98">
        <f t="shared" ref="AX112" si="995">AX111*AW108</f>
        <v>20736.853195871059</v>
      </c>
      <c r="AY112" s="98">
        <f t="shared" ref="AY112" si="996">AY111*AX108</f>
        <v>22501.111757912655</v>
      </c>
      <c r="AZ112" s="98">
        <f t="shared" ref="AZ112" si="997">AZ111*AY108</f>
        <v>24290.305757894912</v>
      </c>
      <c r="BA112" s="98">
        <f t="shared" ref="BA112" si="998">BA111*AZ108</f>
        <v>26050.939325756717</v>
      </c>
      <c r="BB112" s="98">
        <f t="shared" ref="BB112" si="999">BB111*BA108</f>
        <v>27691.063019077665</v>
      </c>
      <c r="BC112" s="98">
        <f t="shared" ref="BC112" si="1000">BC111*BB108</f>
        <v>29083.318087210599</v>
      </c>
      <c r="BD112" s="98">
        <f t="shared" ref="BD112" si="1001">BD111*BC108</f>
        <v>30059.459577041609</v>
      </c>
      <c r="BE112" s="98">
        <f t="shared" ref="BE112" si="1002">BE111*BD108</f>
        <v>30345.859680212459</v>
      </c>
      <c r="BF112" s="98">
        <f t="shared" ref="BF112" si="1003">BF111*BE108</f>
        <v>29834.513190645401</v>
      </c>
      <c r="BG112" s="98">
        <f t="shared" ref="BG112" si="1004">BG111*BF108</f>
        <v>28506.085348470413</v>
      </c>
      <c r="BH112" s="98">
        <f t="shared" ref="BH112" si="1005">BH111*BG108</f>
        <v>26329.935538672136</v>
      </c>
      <c r="BI112" s="98">
        <f t="shared" ref="BI112" si="1006">BI111*BH108</f>
        <v>23519.335942697082</v>
      </c>
      <c r="BJ112" s="98">
        <f t="shared" ref="BJ112" si="1007">BJ111*BI108</f>
        <v>20255.460185741609</v>
      </c>
      <c r="BK112" s="98">
        <f t="shared" ref="BK112" si="1008">BK111*BJ108</f>
        <v>16814.535008386345</v>
      </c>
      <c r="BL112" s="98">
        <f t="shared" ref="BL112" si="1009">BL111*BK108</f>
        <v>0</v>
      </c>
      <c r="BM112" s="98">
        <f t="shared" ref="BM112" si="1010">BM111*BL108</f>
        <v>0</v>
      </c>
      <c r="BN112" s="98">
        <f t="shared" ref="BN112" si="1011">BN111*BM108</f>
        <v>0</v>
      </c>
      <c r="BO112" s="98">
        <f t="shared" ref="BO112" si="1012">BO111*BN108</f>
        <v>0</v>
      </c>
      <c r="BP112" s="98">
        <f t="shared" ref="BP112" si="1013">BP111*BO108</f>
        <v>0</v>
      </c>
      <c r="BQ112" s="98">
        <f t="shared" ref="BQ112" si="1014">BQ111*BP108</f>
        <v>0</v>
      </c>
      <c r="BR112" s="98">
        <f t="shared" ref="BR112" si="1015">BR111*BQ108</f>
        <v>0</v>
      </c>
      <c r="BS112" s="98">
        <f t="shared" ref="BS112" si="1016">BS111*BR108</f>
        <v>0</v>
      </c>
      <c r="BT112" s="98">
        <f t="shared" ref="BT112" si="1017">BT111*BS108</f>
        <v>0</v>
      </c>
      <c r="BU112" s="98">
        <f t="shared" ref="BU112" si="1018">BU111*BT108</f>
        <v>0</v>
      </c>
      <c r="BV112" s="98">
        <f t="shared" ref="BV112" si="1019">BV111*BU108</f>
        <v>0</v>
      </c>
      <c r="BW112" s="98">
        <f t="shared" ref="BW112" si="1020">BW111*BV108</f>
        <v>0</v>
      </c>
      <c r="BX112" s="98">
        <f t="shared" ref="BX112" si="1021">BX111*BW108</f>
        <v>0</v>
      </c>
      <c r="BY112" s="98">
        <f t="shared" ref="BY112" si="1022">BY111*BX108</f>
        <v>0</v>
      </c>
      <c r="BZ112" s="98">
        <f t="shared" ref="BZ112" si="1023">BZ111*BY108</f>
        <v>0</v>
      </c>
      <c r="CA112" s="98">
        <f t="shared" ref="CA112" si="1024">CA111*BZ108</f>
        <v>0</v>
      </c>
    </row>
    <row r="113" spans="1:79" ht="14.25" customHeight="1">
      <c r="A113" s="21" t="s">
        <v>197</v>
      </c>
      <c r="B113" s="88">
        <f>NPV(C89,D112:CA112)+C112</f>
        <v>84687.881236816334</v>
      </c>
      <c r="C113" s="98">
        <f t="shared" ref="C113" si="1025">IF(C107=1,0,(B113-C111)*(1+$C$3)/(1-C107))</f>
        <v>87623.637382941452</v>
      </c>
      <c r="D113" s="98">
        <f t="shared" ref="D113" si="1026">IF(D107=1,0,(C113-D111)*(1+$C$3)/(1-D107))</f>
        <v>90679.941492690617</v>
      </c>
      <c r="E113" s="98">
        <f t="shared" ref="E113" si="1027">IF(E107=1,0,(D113-E111)*(1+$C$3)/(1-E107))</f>
        <v>93867.455840150957</v>
      </c>
      <c r="F113" s="98">
        <f t="shared" ref="F113" si="1028">IF(F107=1,0,(E113-F111)*(1+$C$3)/(1-F107))</f>
        <v>97187.188182122482</v>
      </c>
      <c r="G113" s="98">
        <f t="shared" ref="G113" si="1029">IF(G107=1,0,(F113-G111)*(1+$C$3)/(1-G107))</f>
        <v>100645.74508652947</v>
      </c>
      <c r="H113" s="98">
        <f t="shared" ref="H113" si="1030">IF(H107=1,0,(G113-H111)*(1+$C$3)/(1-H107))</f>
        <v>104248.03896859138</v>
      </c>
      <c r="I113" s="98">
        <f t="shared" ref="I113" si="1031">IF(I107=1,0,(H113-I111)*(1+$C$3)/(1-I107))</f>
        <v>108001.25088901</v>
      </c>
      <c r="J113" s="98">
        <f t="shared" ref="J113" si="1032">IF(J107=1,0,(I113-J111)*(1+$C$3)/(1-J107))</f>
        <v>111917.46700587618</v>
      </c>
      <c r="K113" s="98">
        <f t="shared" ref="K113" si="1033">IF(K107=1,0,(J113-K111)*(1+$C$3)/(1-K107))</f>
        <v>116000.61587943157</v>
      </c>
      <c r="L113" s="98">
        <f t="shared" ref="L113" si="1034">IF(L107=1,0,(K113-L111)*(1+$C$3)/(1-L107))</f>
        <v>120256.85986591301</v>
      </c>
      <c r="M113" s="98">
        <f t="shared" ref="M113" si="1035">IF(M107=1,0,(L113-M111)*(1+$C$3)/(1-M107))</f>
        <v>124691.26797192256</v>
      </c>
      <c r="N113" s="98">
        <f t="shared" ref="N113" si="1036">IF(N107=1,0,(M113-N111)*(1+$C$3)/(1-N107))</f>
        <v>129316.63549027454</v>
      </c>
      <c r="O113" s="98">
        <f t="shared" ref="O113" si="1037">IF(O107=1,0,(N113-O111)*(1+$C$3)/(1-O107))</f>
        <v>134144.19762759047</v>
      </c>
      <c r="P113" s="98">
        <f t="shared" ref="P113" si="1038">IF(P107=1,0,(O113-P111)*(1+$C$3)/(1-P107))</f>
        <v>139186.00135784462</v>
      </c>
      <c r="Q113" s="98">
        <f t="shared" ref="Q113" si="1039">IF(Q107=1,0,(P113-Q111)*(1+$C$3)/(1-Q107))</f>
        <v>144452.07756282145</v>
      </c>
      <c r="R113" s="98">
        <f t="shared" ref="R113" si="1040">IF(R107=1,0,(Q113-R111)*(1+$C$3)/(1-R107))</f>
        <v>149955.95499241745</v>
      </c>
      <c r="S113" s="98">
        <f t="shared" ref="S113" si="1041">IF(S107=1,0,(R113-S111)*(1+$C$3)/(1-S107))</f>
        <v>155709.03566583898</v>
      </c>
      <c r="T113" s="98">
        <f t="shared" ref="T113" si="1042">IF(T107=1,0,(S113-T111)*(1+$C$3)/(1-T107))</f>
        <v>161723.30079949644</v>
      </c>
      <c r="U113" s="98">
        <f t="shared" ref="U113" si="1043">IF(U107=1,0,(T113-U111)*(1+$C$3)/(1-U107))</f>
        <v>168019.75683459284</v>
      </c>
      <c r="V113" s="98">
        <f t="shared" ref="V113" si="1044">IF(V107=1,0,(U113-V111)*(1+$C$3)/(1-V107))</f>
        <v>174619.65144860849</v>
      </c>
      <c r="W113" s="98">
        <f t="shared" ref="W113" si="1045">IF(W107=1,0,(V113-W111)*(1+$C$3)/(1-W107))</f>
        <v>181549.77432257129</v>
      </c>
      <c r="X113" s="98">
        <f t="shared" ref="X113" si="1046">IF(X107=1,0,(W113-X111)*(1+$C$3)/(1-X107))</f>
        <v>188833.91828927022</v>
      </c>
      <c r="Y113" s="98">
        <f t="shared" ref="Y113" si="1047">IF(Y107=1,0,(X113-Y111)*(1+$C$3)/(1-Y107))</f>
        <v>196488.0455353201</v>
      </c>
      <c r="Z113" s="98">
        <f t="shared" ref="Z113" si="1048">IF(Z107=1,0,(Y113-Z111)*(1+$C$3)/(1-Z107))</f>
        <v>204528.68253049665</v>
      </c>
      <c r="AA113" s="98">
        <f t="shared" ref="AA113" si="1049">IF(AA107=1,0,(Z113-AA111)*(1+$C$3)/(1-AA107))</f>
        <v>212972.91730351417</v>
      </c>
      <c r="AB113" s="98">
        <f t="shared" ref="AB113" si="1050">IF(AB107=1,0,(AA113-AB111)*(1+$C$3)/(1-AB107))</f>
        <v>221851.75382614241</v>
      </c>
      <c r="AC113" s="98">
        <f t="shared" ref="AC113" si="1051">IF(AC107=1,0,(AB113-AC111)*(1+$C$3)/(1-AC107))</f>
        <v>231201.35128921497</v>
      </c>
      <c r="AD113" s="98">
        <f t="shared" ref="AD113" si="1052">IF(AD107=1,0,(AC113-AD111)*(1+$C$3)/(1-AD107))</f>
        <v>241071.07500208562</v>
      </c>
      <c r="AE113" s="98">
        <f t="shared" ref="AE113" si="1053">IF(AE107=1,0,(AD113-AE111)*(1+$C$3)/(1-AE107))</f>
        <v>251510.83711993258</v>
      </c>
      <c r="AF113" s="98">
        <f t="shared" ref="AF113" si="1054">IF(AF107=1,0,(AE113-AF111)*(1+$C$3)/(1-AF107))</f>
        <v>262575.91982031811</v>
      </c>
      <c r="AG113" s="98">
        <f t="shared" ref="AG113" si="1055">IF(AG107=1,0,(AF113-AG111)*(1+$C$3)/(1-AG107))</f>
        <v>274322.08983570157</v>
      </c>
      <c r="AH113" s="98">
        <f t="shared" ref="AH113" si="1056">IF(AH107=1,0,(AG113-AH111)*(1+$C$3)/(1-AH107))</f>
        <v>282938.23664434208</v>
      </c>
      <c r="AI113" s="98">
        <f t="shared" ref="AI113" si="1057">IF(AI107=1,0,(AH113-AI111)*(1+$C$3)/(1-AI107))</f>
        <v>291710.42798850773</v>
      </c>
      <c r="AJ113" s="98">
        <f t="shared" ref="AJ113" si="1058">IF(AJ107=1,0,(AI113-AJ111)*(1+$C$3)/(1-AJ107))</f>
        <v>300630.20182354818</v>
      </c>
      <c r="AK113" s="98">
        <f t="shared" ref="AK113" si="1059">IF(AK107=1,0,(AJ113-AK111)*(1+$C$3)/(1-AK107))</f>
        <v>309675.61472407437</v>
      </c>
      <c r="AL113" s="98">
        <f t="shared" ref="AL113" si="1060">IF(AL107=1,0,(AK113-AL111)*(1+$C$3)/(1-AL107))</f>
        <v>318818.56061234657</v>
      </c>
      <c r="AM113" s="98">
        <f t="shared" ref="AM113" si="1061">IF(AM107=1,0,(AL113-AM111)*(1+$C$3)/(1-AM107))</f>
        <v>328010.54995277227</v>
      </c>
      <c r="AN113" s="98">
        <f t="shared" ref="AN113" si="1062">IF(AN107=1,0,(AM113-AN111)*(1+$C$3)/(1-AN107))</f>
        <v>337201.83711941924</v>
      </c>
      <c r="AO113" s="98">
        <f t="shared" ref="AO113" si="1063">IF(AO107=1,0,(AN113-AO111)*(1+$C$3)/(1-AO107))</f>
        <v>346338.96214094461</v>
      </c>
      <c r="AP113" s="98">
        <f t="shared" ref="AP113" si="1064">IF(AP107=1,0,(AO113-AP111)*(1+$C$3)/(1-AP107))</f>
        <v>355373.35868132534</v>
      </c>
      <c r="AQ113" s="98">
        <f t="shared" ref="AQ113" si="1065">IF(AQ107=1,0,(AP113-AQ111)*(1+$C$3)/(1-AQ107))</f>
        <v>364261.04710469564</v>
      </c>
      <c r="AR113" s="98">
        <f t="shared" ref="AR113" si="1066">IF(AR107=1,0,(AQ113-AR111)*(1+$C$3)/(1-AR107))</f>
        <v>372964.79627789796</v>
      </c>
      <c r="AS113" s="98">
        <f t="shared" ref="AS113" si="1067">IF(AS107=1,0,(AR113-AS111)*(1+$C$3)/(1-AS107))</f>
        <v>381441.0216644209</v>
      </c>
      <c r="AT113" s="98">
        <f t="shared" ref="AT113" si="1068">IF(AT107=1,0,(AS113-AT111)*(1+$C$3)/(1-AT107))</f>
        <v>389634.89836780331</v>
      </c>
      <c r="AU113" s="98">
        <f t="shared" ref="AU113" si="1069">IF(AU107=1,0,(AT113-AU111)*(1+$C$3)/(1-AU107))</f>
        <v>397456.65382924367</v>
      </c>
      <c r="AV113" s="98">
        <f t="shared" ref="AV113" si="1070">IF(AV107=1,0,(AU113-AV111)*(1+$C$3)/(1-AV107))</f>
        <v>404790.40094742953</v>
      </c>
      <c r="AW113" s="98">
        <f t="shared" ref="AW113" si="1071">IF(AW107=1,0,(AV113-AW111)*(1+$C$3)/(1-AW107))</f>
        <v>411511.40008721384</v>
      </c>
      <c r="AX113" s="98">
        <f t="shared" ref="AX113" si="1072">IF(AX107=1,0,(AW113-AX111)*(1+$C$3)/(1-AX107))</f>
        <v>417482.85004446056</v>
      </c>
      <c r="AY113" s="98">
        <f t="shared" ref="AY113" si="1073">IF(AY107=1,0,(AX113-AY111)*(1+$C$3)/(1-AY107))</f>
        <v>422482.0307516816</v>
      </c>
      <c r="AZ113" s="98">
        <f t="shared" ref="AZ113" si="1074">IF(AZ107=1,0,(AY113-AZ111)*(1+$C$3)/(1-AZ107))</f>
        <v>426221.10425915295</v>
      </c>
      <c r="BA113" s="98">
        <f t="shared" ref="BA113" si="1075">IF(BA107=1,0,(AZ113-BA111)*(1+$C$3)/(1-BA107))</f>
        <v>428309.4022300028</v>
      </c>
      <c r="BB113" s="98">
        <f t="shared" ref="BB113" si="1076">IF(BB107=1,0,(BA113-BB111)*(1+$C$3)/(1-BB107))</f>
        <v>428214.6229966809</v>
      </c>
      <c r="BC113" s="98">
        <f t="shared" ref="BC113" si="1077">IF(BC107=1,0,(BB113-BC111)*(1+$C$3)/(1-BC107))</f>
        <v>425198.66905154078</v>
      </c>
      <c r="BD113" s="98">
        <f t="shared" ref="BD113" si="1078">IF(BD107=1,0,(BC113-BD111)*(1+$C$3)/(1-BD107))</f>
        <v>418225.67610712699</v>
      </c>
      <c r="BE113" s="98">
        <f t="shared" ref="BE113" si="1079">IF(BE107=1,0,(BD113-BE111)*(1+$C$3)/(1-BE107))</f>
        <v>405911.91254503425</v>
      </c>
      <c r="BF113" s="98">
        <f t="shared" ref="BF113" si="1080">IF(BF107=1,0,(BE113-BF111)*(1+$C$3)/(1-BF107))</f>
        <v>386236.60602011357</v>
      </c>
      <c r="BG113" s="98">
        <f t="shared" ref="BG113" si="1081">IF(BG107=1,0,(BF113-BG111)*(1+$C$3)/(1-BG107))</f>
        <v>356155.11892738414</v>
      </c>
      <c r="BH113" s="98">
        <f t="shared" ref="BH113" si="1082">IF(BH107=1,0,(BG113-BH111)*(1+$C$3)/(1-BH107))</f>
        <v>311235.70129926066</v>
      </c>
      <c r="BI113" s="98">
        <f t="shared" ref="BI113" si="1083">IF(BI107=1,0,(BH113-BI111)*(1+$C$3)/(1-BI107))</f>
        <v>244622.95269230811</v>
      </c>
      <c r="BJ113" s="98">
        <f t="shared" ref="BJ113" si="1084">IF(BJ107=1,0,(BI113-BJ111)*(1+$C$3)/(1-BJ107))</f>
        <v>146040.00000000055</v>
      </c>
      <c r="BK113" s="98">
        <f t="shared" ref="BK113" si="1085">IF(BK107=1,0,(BJ113-BK111)*(1+$C$3)/(1-BK107))</f>
        <v>7.601000394198494E-10</v>
      </c>
      <c r="BL113" s="98">
        <f t="shared" ref="BL113" si="1086">IF(BL107=1,0,(BK113-BL111)*(1+$C$3)/(1-BL107))</f>
        <v>1.0717681589498533E-9</v>
      </c>
      <c r="BM113" s="98">
        <f t="shared" ref="BM113" si="1087">IF(BM107=1,0,(BL113-BM111)*(1+$C$3)/(1-BM107))</f>
        <v>1.5539151626324007E-9</v>
      </c>
      <c r="BN113" s="98">
        <f t="shared" ref="BN113" si="1088">IF(BN107=1,0,(BM113-BN111)*(1+$C$3)/(1-BN107))</f>
        <v>2.3243132637283676E-9</v>
      </c>
      <c r="BO113" s="98">
        <f t="shared" ref="BO113" si="1089">IF(BO107=1,0,(BN113-BO111)*(1+$C$3)/(1-BO107))</f>
        <v>3.597151479579617E-9</v>
      </c>
      <c r="BP113" s="98">
        <f t="shared" ref="BP113" si="1090">IF(BP107=1,0,(BO113-BP111)*(1+$C$3)/(1-BP107))</f>
        <v>5.7740080238965317E-9</v>
      </c>
      <c r="BQ113" s="98">
        <f t="shared" ref="BQ113" si="1091">IF(BQ107=1,0,(BP113-BQ111)*(1+$C$3)/(1-BQ107))</f>
        <v>9.5998087139743812E-9</v>
      </c>
      <c r="BR113" s="98">
        <f t="shared" ref="BR113" si="1092">IF(BR107=1,0,(BQ113-BR111)*(1+$C$3)/(1-BR107))</f>
        <v>1.6551394334438592E-8</v>
      </c>
      <c r="BS113" s="98">
        <f t="shared" ref="BS113" si="1093">IF(BS107=1,0,(BR113-BS111)*(1+$C$3)/(1-BS107))</f>
        <v>2.9609953052974397E-8</v>
      </c>
      <c r="BT113" s="98">
        <f t="shared" ref="BT113" si="1094">IF(BT107=1,0,(BS113-BT111)*(1+$C$3)/(1-BT107))</f>
        <v>5.4955565584176624E-8</v>
      </c>
      <c r="BU113" s="98">
        <f t="shared" ref="BU113" si="1095">IF(BU107=1,0,(BT113-BU111)*(1+$C$3)/(1-BU107))</f>
        <v>1.0571505661353893E-7</v>
      </c>
      <c r="BV113" s="98">
        <f t="shared" ref="BV113" si="1096">IF(BV107=1,0,(BU113-BV111)*(1+$C$3)/(1-BV107))</f>
        <v>2.1039029963082553E-7</v>
      </c>
      <c r="BW113" s="98">
        <f t="shared" ref="BW113" si="1097">IF(BW107=1,0,(BV113-BW111)*(1+$C$3)/(1-BW107))</f>
        <v>4.4053698883800144E-7</v>
      </c>
      <c r="BX113" s="98">
        <f t="shared" ref="BX113" si="1098">IF(BX107=1,0,(BW113-BX111)*(1+$C$3)/(1-BX107))</f>
        <v>9.7607206883726006E-7</v>
      </c>
      <c r="BY113" s="98">
        <f t="shared" ref="BY113" si="1099">IF(BY107=1,0,(BX113-BY111)*(1+$C$3)/(1-BY107))</f>
        <v>2.3038854124753194E-6</v>
      </c>
      <c r="BZ113" s="98">
        <f t="shared" ref="BZ113" si="1100">IF(BZ107=1,0,(BY113-BZ111)*(1+$C$3)/(1-BZ107))</f>
        <v>5.8400137198360447E-6</v>
      </c>
      <c r="CA113" s="98">
        <f t="shared" ref="CA113" si="1101">IF(CA107=1,0,(BZ113-CA111)*(1+$C$3)/(1-CA107))</f>
        <v>1.6055020535631739E-5</v>
      </c>
    </row>
    <row r="114" spans="1:79" ht="14.25" customHeight="1">
      <c r="A114" s="21" t="s">
        <v>198</v>
      </c>
      <c r="B114" s="127"/>
      <c r="C114" s="92">
        <f t="shared" ref="C114:BN114" si="1102">C113/$B$27</f>
        <v>1.0356061780612082</v>
      </c>
      <c r="D114" s="92">
        <f t="shared" si="1102"/>
        <v>1.0717280227212005</v>
      </c>
      <c r="E114" s="92">
        <f t="shared" si="1102"/>
        <v>1.1094006148376663</v>
      </c>
      <c r="F114" s="92">
        <f t="shared" si="1102"/>
        <v>1.1486358648858983</v>
      </c>
      <c r="G114" s="92">
        <f t="shared" si="1102"/>
        <v>1.189511854565795</v>
      </c>
      <c r="H114" s="92">
        <f t="shared" si="1102"/>
        <v>1.2320866427265713</v>
      </c>
      <c r="I114" s="92">
        <f t="shared" si="1102"/>
        <v>1.2764451008829225</v>
      </c>
      <c r="J114" s="92">
        <f t="shared" si="1102"/>
        <v>1.3227300729107905</v>
      </c>
      <c r="K114" s="92">
        <f t="shared" si="1102"/>
        <v>1.3709879896749355</v>
      </c>
      <c r="L114" s="92">
        <f t="shared" si="1102"/>
        <v>1.4212916828265068</v>
      </c>
      <c r="M114" s="92">
        <f t="shared" si="1102"/>
        <v>1.4737010619368314</v>
      </c>
      <c r="N114" s="92">
        <f t="shared" si="1102"/>
        <v>1.5283673520027752</v>
      </c>
      <c r="O114" s="92">
        <f t="shared" si="1102"/>
        <v>1.5854233396757094</v>
      </c>
      <c r="P114" s="92">
        <f t="shared" si="1102"/>
        <v>1.6450114057223686</v>
      </c>
      <c r="Q114" s="92">
        <f t="shared" si="1102"/>
        <v>1.7072501031206671</v>
      </c>
      <c r="R114" s="92">
        <f t="shared" si="1102"/>
        <v>1.7722993254494688</v>
      </c>
      <c r="S114" s="92">
        <f t="shared" si="1102"/>
        <v>1.8402938308845942</v>
      </c>
      <c r="T114" s="92">
        <f t="shared" si="1102"/>
        <v>1.9113752230173333</v>
      </c>
      <c r="U114" s="92">
        <f t="shared" si="1102"/>
        <v>1.9857917727588079</v>
      </c>
      <c r="V114" s="92">
        <f t="shared" si="1102"/>
        <v>2.0637946021432696</v>
      </c>
      <c r="W114" s="92">
        <f t="shared" si="1102"/>
        <v>2.1457003330322313</v>
      </c>
      <c r="X114" s="92">
        <f t="shared" si="1102"/>
        <v>2.2317901681395473</v>
      </c>
      <c r="Y114" s="92">
        <f t="shared" si="1102"/>
        <v>2.3222527613440955</v>
      </c>
      <c r="Z114" s="92">
        <f t="shared" si="1102"/>
        <v>2.4172834356741415</v>
      </c>
      <c r="AA114" s="92">
        <f t="shared" si="1102"/>
        <v>2.5170841511103017</v>
      </c>
      <c r="AB114" s="92">
        <f t="shared" si="1102"/>
        <v>2.6220213373702657</v>
      </c>
      <c r="AC114" s="92">
        <f t="shared" si="1102"/>
        <v>2.7325223526708284</v>
      </c>
      <c r="AD114" s="92">
        <f t="shared" si="1102"/>
        <v>2.8491706356921846</v>
      </c>
      <c r="AE114" s="92">
        <f t="shared" si="1102"/>
        <v>2.9725560881755397</v>
      </c>
      <c r="AF114" s="92">
        <f t="shared" si="1102"/>
        <v>3.1033320790785184</v>
      </c>
      <c r="AG114" s="92">
        <f t="shared" si="1102"/>
        <v>3.2421577042157899</v>
      </c>
      <c r="AH114" s="92">
        <f t="shared" si="1102"/>
        <v>3.3439902134862574</v>
      </c>
      <c r="AI114" s="92">
        <f t="shared" si="1102"/>
        <v>3.4476669817930885</v>
      </c>
      <c r="AJ114" s="92">
        <f t="shared" si="1102"/>
        <v>3.5530879979294827</v>
      </c>
      <c r="AK114" s="92">
        <f t="shared" si="1102"/>
        <v>3.6599939169563402</v>
      </c>
      <c r="AL114" s="92">
        <f t="shared" si="1102"/>
        <v>3.7680525587837033</v>
      </c>
      <c r="AM114" s="92">
        <f t="shared" si="1102"/>
        <v>3.8766908353256313</v>
      </c>
      <c r="AN114" s="92">
        <f t="shared" si="1102"/>
        <v>3.985320813016644</v>
      </c>
      <c r="AO114" s="92">
        <f t="shared" si="1102"/>
        <v>4.0933106591885799</v>
      </c>
      <c r="AP114" s="92">
        <f t="shared" si="1102"/>
        <v>4.2000863780666284</v>
      </c>
      <c r="AQ114" s="92">
        <f t="shared" si="1102"/>
        <v>4.3051281831642703</v>
      </c>
      <c r="AR114" s="92">
        <f t="shared" si="1102"/>
        <v>4.4079960471935973</v>
      </c>
      <c r="AS114" s="92">
        <f t="shared" si="1102"/>
        <v>4.5081748532680335</v>
      </c>
      <c r="AT114" s="92">
        <f t="shared" si="1102"/>
        <v>4.6050166369434802</v>
      </c>
      <c r="AU114" s="92">
        <f t="shared" si="1102"/>
        <v>4.6974603943710695</v>
      </c>
      <c r="AV114" s="92">
        <f t="shared" si="1102"/>
        <v>4.7841364791670014</v>
      </c>
      <c r="AW114" s="92">
        <f t="shared" si="1102"/>
        <v>4.8635706186274081</v>
      </c>
      <c r="AX114" s="92">
        <f t="shared" si="1102"/>
        <v>4.9341459867861373</v>
      </c>
      <c r="AY114" s="92">
        <f t="shared" si="1102"/>
        <v>4.9932302998809783</v>
      </c>
      <c r="AZ114" s="92">
        <f t="shared" si="1102"/>
        <v>5.0374216589732699</v>
      </c>
      <c r="BA114" s="92">
        <f t="shared" si="1102"/>
        <v>5.0621028334238733</v>
      </c>
      <c r="BB114" s="92">
        <f t="shared" si="1102"/>
        <v>5.0609826566940361</v>
      </c>
      <c r="BC114" s="92">
        <f t="shared" si="1102"/>
        <v>5.0253377025284696</v>
      </c>
      <c r="BD114" s="92">
        <f t="shared" si="1102"/>
        <v>4.942925298883857</v>
      </c>
      <c r="BE114" s="92">
        <f t="shared" si="1102"/>
        <v>4.7973913995735913</v>
      </c>
      <c r="BF114" s="92">
        <f t="shared" si="1102"/>
        <v>4.5648529019601307</v>
      </c>
      <c r="BG114" s="92">
        <f t="shared" si="1102"/>
        <v>4.20932584546106</v>
      </c>
      <c r="BH114" s="92">
        <f t="shared" si="1102"/>
        <v>3.6784322669704177</v>
      </c>
      <c r="BI114" s="92">
        <f t="shared" si="1102"/>
        <v>2.8911495650036523</v>
      </c>
      <c r="BJ114" s="92">
        <f t="shared" si="1102"/>
        <v>1.7260174395990411</v>
      </c>
      <c r="BK114" s="92">
        <f t="shared" si="1102"/>
        <v>8.9834697608776615E-15</v>
      </c>
      <c r="BL114" s="92">
        <f t="shared" si="1102"/>
        <v>1.2667012692100772E-14</v>
      </c>
      <c r="BM114" s="92">
        <f t="shared" si="1102"/>
        <v>1.8365411328135397E-14</v>
      </c>
      <c r="BN114" s="92">
        <f t="shared" si="1102"/>
        <v>2.7470591812424764E-14</v>
      </c>
      <c r="BO114" s="92">
        <f t="shared" ref="BO114:CA114" si="1103">BO113/$B$27</f>
        <v>4.2514011138276428E-14</v>
      </c>
      <c r="BP114" s="92">
        <f t="shared" si="1103"/>
        <v>6.8241841588812467E-14</v>
      </c>
      <c r="BQ114" s="92">
        <f t="shared" si="1103"/>
        <v>1.1345821184014353E-13</v>
      </c>
      <c r="BR114" s="92">
        <f t="shared" si="1103"/>
        <v>1.9561760662093718E-13</v>
      </c>
      <c r="BS114" s="92">
        <f t="shared" si="1103"/>
        <v>3.4995409035293399E-13</v>
      </c>
      <c r="BT114" s="92">
        <f t="shared" si="1103"/>
        <v>6.4950879622923411E-13</v>
      </c>
      <c r="BU114" s="92">
        <f t="shared" si="1103"/>
        <v>1.2494250297395743E-12</v>
      </c>
      <c r="BV114" s="92">
        <f t="shared" si="1103"/>
        <v>2.4865607113480632E-12</v>
      </c>
      <c r="BW114" s="92">
        <f t="shared" si="1103"/>
        <v>5.2066182246154184E-12</v>
      </c>
      <c r="BX114" s="92">
        <f t="shared" si="1103"/>
        <v>1.153599981593139E-11</v>
      </c>
      <c r="BY114" s="92">
        <f t="shared" si="1103"/>
        <v>2.7229159139757714E-11</v>
      </c>
      <c r="BZ114" s="92">
        <f t="shared" si="1103"/>
        <v>6.9021949657180526E-11</v>
      </c>
      <c r="CA114" s="92">
        <f t="shared" si="1103"/>
        <v>1.8975106434963718E-10</v>
      </c>
    </row>
    <row r="115" spans="1:79" ht="14.25" customHeight="1">
      <c r="A115" s="155" t="s">
        <v>211</v>
      </c>
      <c r="B115" s="127"/>
      <c r="C115" s="122">
        <f t="shared" ref="C115:BN115" si="1104">$C$14*C114</f>
        <v>93693.379640086103</v>
      </c>
      <c r="D115" s="122">
        <f t="shared" si="1104"/>
        <v>96961.395780512059</v>
      </c>
      <c r="E115" s="122">
        <f t="shared" si="1104"/>
        <v>100369.71117102292</v>
      </c>
      <c r="F115" s="122">
        <f t="shared" si="1104"/>
        <v>103919.4033763406</v>
      </c>
      <c r="G115" s="122">
        <f t="shared" si="1104"/>
        <v>107617.53660533766</v>
      </c>
      <c r="H115" s="122">
        <f t="shared" si="1104"/>
        <v>111469.3635592013</v>
      </c>
      <c r="I115" s="122">
        <f t="shared" si="1104"/>
        <v>115482.56273504307</v>
      </c>
      <c r="J115" s="122">
        <f t="shared" si="1104"/>
        <v>119670.05750642081</v>
      </c>
      <c r="K115" s="122">
        <f t="shared" si="1104"/>
        <v>124036.04856731567</v>
      </c>
      <c r="L115" s="122">
        <f t="shared" si="1104"/>
        <v>128587.12514410101</v>
      </c>
      <c r="M115" s="122">
        <f t="shared" si="1104"/>
        <v>133328.70737652626</v>
      </c>
      <c r="N115" s="122">
        <f t="shared" si="1104"/>
        <v>138274.4768950631</v>
      </c>
      <c r="O115" s="122">
        <f t="shared" si="1104"/>
        <v>143436.44717587801</v>
      </c>
      <c r="P115" s="122">
        <f t="shared" si="1104"/>
        <v>148827.49969410489</v>
      </c>
      <c r="Q115" s="122">
        <f t="shared" si="1104"/>
        <v>154458.36017676469</v>
      </c>
      <c r="R115" s="122">
        <f t="shared" si="1104"/>
        <v>160343.49451842613</v>
      </c>
      <c r="S115" s="122">
        <f t="shared" si="1104"/>
        <v>166495.09456304906</v>
      </c>
      <c r="T115" s="122">
        <f t="shared" si="1104"/>
        <v>172925.9714731373</v>
      </c>
      <c r="U115" s="122">
        <f t="shared" si="1104"/>
        <v>179658.58681875688</v>
      </c>
      <c r="V115" s="122">
        <f t="shared" si="1104"/>
        <v>186715.66011683378</v>
      </c>
      <c r="W115" s="122">
        <f t="shared" si="1104"/>
        <v>194125.83678577276</v>
      </c>
      <c r="X115" s="122">
        <f t="shared" si="1104"/>
        <v>201914.55780225305</v>
      </c>
      <c r="Y115" s="122">
        <f t="shared" si="1104"/>
        <v>210098.89106319219</v>
      </c>
      <c r="Z115" s="122">
        <f t="shared" si="1104"/>
        <v>218696.50783690377</v>
      </c>
      <c r="AA115" s="122">
        <f t="shared" si="1104"/>
        <v>227725.67985016661</v>
      </c>
      <c r="AB115" s="122">
        <f t="shared" si="1104"/>
        <v>237219.55873859106</v>
      </c>
      <c r="AC115" s="122">
        <f t="shared" si="1104"/>
        <v>247216.80846198802</v>
      </c>
      <c r="AD115" s="122">
        <f t="shared" si="1104"/>
        <v>257770.21389449036</v>
      </c>
      <c r="AE115" s="122">
        <f t="shared" si="1104"/>
        <v>268933.14463639591</v>
      </c>
      <c r="AF115" s="122">
        <f t="shared" si="1104"/>
        <v>280764.71229507885</v>
      </c>
      <c r="AG115" s="122">
        <f t="shared" si="1104"/>
        <v>293324.54659822059</v>
      </c>
      <c r="AH115" s="122">
        <f t="shared" si="1104"/>
        <v>302537.53909759189</v>
      </c>
      <c r="AI115" s="122">
        <f t="shared" si="1104"/>
        <v>311917.38543166337</v>
      </c>
      <c r="AJ115" s="122">
        <f t="shared" si="1104"/>
        <v>321455.0373848434</v>
      </c>
      <c r="AK115" s="122">
        <f t="shared" si="1104"/>
        <v>331127.0314974197</v>
      </c>
      <c r="AL115" s="122">
        <f t="shared" si="1104"/>
        <v>340903.31476668082</v>
      </c>
      <c r="AM115" s="122">
        <f t="shared" si="1104"/>
        <v>350732.03875763208</v>
      </c>
      <c r="AN115" s="122">
        <f t="shared" si="1104"/>
        <v>360560.01193480304</v>
      </c>
      <c r="AO115" s="122">
        <f t="shared" si="1104"/>
        <v>370330.07112236391</v>
      </c>
      <c r="AP115" s="122">
        <f t="shared" si="1104"/>
        <v>379990.28576487722</v>
      </c>
      <c r="AQ115" s="122">
        <f t="shared" si="1104"/>
        <v>389493.62973055179</v>
      </c>
      <c r="AR115" s="122">
        <f t="shared" si="1104"/>
        <v>398800.2928631609</v>
      </c>
      <c r="AS115" s="122">
        <f t="shared" si="1104"/>
        <v>407863.67149903841</v>
      </c>
      <c r="AT115" s="122">
        <f t="shared" si="1104"/>
        <v>416625.14298804919</v>
      </c>
      <c r="AU115" s="122">
        <f t="shared" si="1104"/>
        <v>424988.71617205086</v>
      </c>
      <c r="AV115" s="122">
        <f t="shared" si="1104"/>
        <v>432830.47638026543</v>
      </c>
      <c r="AW115" s="122">
        <f t="shared" si="1104"/>
        <v>440017.04318771791</v>
      </c>
      <c r="AX115" s="122">
        <f t="shared" si="1104"/>
        <v>446402.13908827928</v>
      </c>
      <c r="AY115" s="122">
        <f t="shared" si="1104"/>
        <v>451747.61606093741</v>
      </c>
      <c r="AZ115" s="122">
        <f t="shared" si="1104"/>
        <v>455745.69744743215</v>
      </c>
      <c r="BA115" s="122">
        <f t="shared" si="1104"/>
        <v>457978.65307936241</v>
      </c>
      <c r="BB115" s="122">
        <f t="shared" si="1104"/>
        <v>457877.30843133305</v>
      </c>
      <c r="BC115" s="122">
        <f t="shared" si="1104"/>
        <v>454652.43753577676</v>
      </c>
      <c r="BD115" s="122">
        <f t="shared" si="1104"/>
        <v>447196.42116072733</v>
      </c>
      <c r="BE115" s="122">
        <f t="shared" si="1104"/>
        <v>434029.67576325749</v>
      </c>
      <c r="BF115" s="122">
        <f t="shared" si="1104"/>
        <v>412991.4488779931</v>
      </c>
      <c r="BG115" s="122">
        <f t="shared" si="1104"/>
        <v>380826.19901510456</v>
      </c>
      <c r="BH115" s="122">
        <f t="shared" si="1104"/>
        <v>332795.18621144426</v>
      </c>
      <c r="BI115" s="122">
        <f t="shared" si="1104"/>
        <v>261568.13229647116</v>
      </c>
      <c r="BJ115" s="122">
        <f t="shared" si="1104"/>
        <v>156156.27895974592</v>
      </c>
      <c r="BK115" s="122">
        <f t="shared" si="1104"/>
        <v>8.1275262799890042E-10</v>
      </c>
      <c r="BL115" s="122">
        <f t="shared" si="1104"/>
        <v>1.1460101863129688E-9</v>
      </c>
      <c r="BM115" s="122">
        <f t="shared" si="1104"/>
        <v>1.6615558039975566E-9</v>
      </c>
      <c r="BN115" s="122">
        <f t="shared" si="1104"/>
        <v>2.4853198466214947E-9</v>
      </c>
      <c r="BO115" s="122">
        <f t="shared" ref="BO115:CA115" si="1105">$C$14*BO114</f>
        <v>3.8463283340570762E-9</v>
      </c>
      <c r="BP115" s="122">
        <f t="shared" si="1105"/>
        <v>6.1739770452985119E-9</v>
      </c>
      <c r="BQ115" s="122">
        <f t="shared" si="1105"/>
        <v>1.0264793258693355E-8</v>
      </c>
      <c r="BR115" s="122">
        <f t="shared" si="1105"/>
        <v>1.769791941154027E-8</v>
      </c>
      <c r="BS115" s="122">
        <f t="shared" si="1105"/>
        <v>3.1661052375549386E-8</v>
      </c>
      <c r="BT115" s="122">
        <f t="shared" si="1105"/>
        <v>5.8762370787135468E-8</v>
      </c>
      <c r="BU115" s="122">
        <f t="shared" si="1105"/>
        <v>1.1303800240200667E-7</v>
      </c>
      <c r="BV115" s="122">
        <f t="shared" si="1105"/>
        <v>2.2496416269224592E-7</v>
      </c>
      <c r="BW115" s="122">
        <f t="shared" si="1105"/>
        <v>4.7105325199310575E-7</v>
      </c>
      <c r="BX115" s="122">
        <f t="shared" si="1105"/>
        <v>1.0436851702695626E-6</v>
      </c>
      <c r="BY115" s="122">
        <f t="shared" si="1105"/>
        <v>2.463476945780498E-6</v>
      </c>
      <c r="BZ115" s="122">
        <f t="shared" si="1105"/>
        <v>6.2445549956413139E-6</v>
      </c>
      <c r="CA115" s="122">
        <f t="shared" si="1105"/>
        <v>1.7167161500044847E-5</v>
      </c>
    </row>
    <row r="116" spans="1:79" ht="14.25" customHeight="1">
      <c r="A116" s="21"/>
      <c r="B116" s="127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98"/>
      <c r="AC116" s="98"/>
      <c r="AD116" s="98"/>
      <c r="AE116" s="98"/>
      <c r="AF116" s="98"/>
      <c r="AG116" s="98"/>
      <c r="AH116" s="98"/>
      <c r="AI116" s="98"/>
      <c r="AJ116" s="98"/>
      <c r="AK116" s="98"/>
      <c r="AL116" s="98"/>
      <c r="AM116" s="98"/>
      <c r="AN116" s="98"/>
      <c r="AO116" s="98"/>
      <c r="AP116" s="98"/>
      <c r="AQ116" s="98"/>
      <c r="AR116" s="98"/>
      <c r="AS116" s="98"/>
      <c r="AT116" s="98"/>
      <c r="AU116" s="98"/>
      <c r="AV116" s="98"/>
      <c r="AW116" s="98"/>
      <c r="AX116" s="98"/>
      <c r="AY116" s="98"/>
      <c r="AZ116" s="98"/>
      <c r="BA116" s="98"/>
      <c r="BB116" s="98"/>
      <c r="BC116" s="98"/>
      <c r="BD116" s="98"/>
      <c r="BE116" s="98"/>
      <c r="BF116" s="98"/>
      <c r="BG116" s="98"/>
      <c r="BH116" s="98"/>
      <c r="BI116" s="98"/>
      <c r="BJ116" s="98"/>
      <c r="BK116" s="98"/>
      <c r="BL116" s="98"/>
      <c r="BM116" s="98"/>
      <c r="BN116" s="98"/>
      <c r="BO116" s="98"/>
      <c r="BP116" s="98"/>
      <c r="BQ116" s="98"/>
      <c r="BR116" s="98"/>
      <c r="BS116" s="98"/>
      <c r="BT116" s="98"/>
      <c r="BU116" s="98"/>
      <c r="BV116" s="98"/>
      <c r="BW116" s="98"/>
      <c r="BX116" s="98"/>
      <c r="BY116" s="98"/>
      <c r="BZ116" s="98"/>
      <c r="CA116" s="98"/>
    </row>
    <row r="117" spans="1:79" ht="14.25" customHeight="1">
      <c r="A117" s="113" t="s">
        <v>200</v>
      </c>
      <c r="B117" s="95">
        <v>1</v>
      </c>
      <c r="C117" s="36">
        <f t="shared" ref="C117" si="1106">IF(C106=0,0,B117*(1-C107))</f>
        <v>0.99987000000000004</v>
      </c>
      <c r="D117" s="36">
        <f t="shared" ref="D117" si="1107">IF(D106=0,0,C117*(1-D107))</f>
        <v>0.99971002079999993</v>
      </c>
      <c r="E117" s="36">
        <f t="shared" ref="E117" si="1108">IF(E106=0,0,D117*(1-E107))</f>
        <v>0.99946009329480001</v>
      </c>
      <c r="F117" s="36">
        <f t="shared" ref="F117" si="1109">IF(F106=0,0,E117*(1-F107))</f>
        <v>0.9991702498677445</v>
      </c>
      <c r="G117" s="36">
        <f t="shared" ref="G117" si="1110">IF(G106=0,0,F117*(1-G107))</f>
        <v>0.99883053198278948</v>
      </c>
      <c r="H117" s="36">
        <f t="shared" ref="H117" si="1111">IF(H106=0,0,G117*(1-H107))</f>
        <v>0.99845097638063596</v>
      </c>
      <c r="I117" s="36">
        <f t="shared" ref="I117" si="1112">IF(I106=0,0,H117*(1-I107))</f>
        <v>0.99802164246079228</v>
      </c>
      <c r="J117" s="36">
        <f t="shared" ref="J117" si="1113">IF(J106=0,0,I117*(1-J107))</f>
        <v>0.99749269099028803</v>
      </c>
      <c r="K117" s="36">
        <f t="shared" ref="K117" si="1114">IF(K106=0,0,J117*(1-K107))</f>
        <v>0.99689419537569379</v>
      </c>
      <c r="L117" s="36">
        <f t="shared" ref="L117" si="1115">IF(L106=0,0,K117*(1-L107))</f>
        <v>0.99623624520674581</v>
      </c>
      <c r="M117" s="36">
        <f t="shared" ref="M117" si="1116">IF(M106=0,0,L117*(1-M107))</f>
        <v>0.99553887983510103</v>
      </c>
      <c r="N117" s="36">
        <f t="shared" ref="N117" si="1117">IF(N106=0,0,M117*(1-N107))</f>
        <v>0.99476235950882963</v>
      </c>
      <c r="O117" s="36">
        <f t="shared" ref="O117" si="1118">IF(O106=0,0,N117*(1-O107))</f>
        <v>0.99388696863246184</v>
      </c>
      <c r="P117" s="36">
        <f t="shared" ref="P117" si="1119">IF(P106=0,0,O117*(1-P107))</f>
        <v>0.99289308166382939</v>
      </c>
      <c r="Q117" s="36">
        <f t="shared" ref="Q117" si="1120">IF(Q106=0,0,P117*(1-Q107))</f>
        <v>0.99178104141236589</v>
      </c>
      <c r="R117" s="36">
        <f t="shared" ref="R117" si="1121">IF(R106=0,0,Q117*(1-R107))</f>
        <v>0.99053139730018624</v>
      </c>
      <c r="S117" s="36">
        <f t="shared" ref="S117" si="1122">IF(S106=0,0,R117*(1-S107))</f>
        <v>0.98914465334396606</v>
      </c>
      <c r="T117" s="36">
        <f t="shared" ref="T117" si="1123">IF(T106=0,0,S117*(1-T107))</f>
        <v>0.9876213705778164</v>
      </c>
      <c r="U117" s="36">
        <f t="shared" ref="U117" si="1124">IF(U106=0,0,T117*(1-U107))</f>
        <v>0.9859127856067168</v>
      </c>
      <c r="V117" s="36">
        <f t="shared" ref="V117" si="1125">IF(V106=0,0,U117*(1-V107))</f>
        <v>0.9839803965469277</v>
      </c>
      <c r="W117" s="36">
        <f t="shared" ref="W117" si="1126">IF(W106=0,0,V117*(1-W107))</f>
        <v>0.98176644065469709</v>
      </c>
      <c r="X117" s="36">
        <f t="shared" ref="X117" si="1127">IF(X106=0,0,W117*(1-X107))</f>
        <v>0.97924330090221456</v>
      </c>
      <c r="Y117" s="36">
        <f t="shared" ref="Y117" si="1128">IF(Y106=0,0,X117*(1-Y107))</f>
        <v>0.97643287262862521</v>
      </c>
      <c r="Z117" s="36">
        <f t="shared" ref="Z117" si="1129">IF(Z106=0,0,Y117*(1-Z107))</f>
        <v>0.97335710907984507</v>
      </c>
      <c r="AA117" s="36">
        <f t="shared" ref="AA117" si="1130">IF(AA106=0,0,Z117*(1-AA107))</f>
        <v>0.97003796133788278</v>
      </c>
      <c r="AB117" s="36">
        <f t="shared" ref="AB117" si="1131">IF(AB106=0,0,AA117*(1-AB107))</f>
        <v>0.96643912050131919</v>
      </c>
      <c r="AC117" s="36">
        <f t="shared" ref="AC117" si="1132">IF(AC106=0,0,AB117*(1-AC107))</f>
        <v>0.96251537767208384</v>
      </c>
      <c r="AD117" s="36">
        <f t="shared" ref="AD117" si="1133">IF(AD106=0,0,AC117*(1-AD107))</f>
        <v>0.9581840584725595</v>
      </c>
      <c r="AE117" s="36">
        <f t="shared" ref="AE117" si="1134">IF(AE106=0,0,AD117*(1-AE107))</f>
        <v>0.95338355633961203</v>
      </c>
      <c r="AF117" s="36">
        <f t="shared" ref="AF117" si="1135">IF(AF106=0,0,AE117*(1-AF107))</f>
        <v>0.94805414225967366</v>
      </c>
      <c r="AG117" s="36">
        <f t="shared" ref="AG117" si="1136">IF(AG106=0,0,AF117*(1-AG107))</f>
        <v>0.9421572454948185</v>
      </c>
      <c r="AH117" s="36">
        <f t="shared" ref="AH117" si="1137">IF(AH106=0,0,AG117*(1-AH107))</f>
        <v>0.9356469389284493</v>
      </c>
      <c r="AI117" s="36">
        <f t="shared" ref="AI117" si="1138">IF(AI106=0,0,AH117*(1-AI107))</f>
        <v>0.92847988337625742</v>
      </c>
      <c r="AJ117" s="36">
        <f t="shared" ref="AJ117" si="1139">IF(AJ106=0,0,AI117*(1-AJ107))</f>
        <v>0.92058780436755927</v>
      </c>
      <c r="AK117" s="36">
        <f t="shared" ref="AK117" si="1140">IF(AK106=0,0,AJ117*(1-AK107))</f>
        <v>0.91186063198215472</v>
      </c>
      <c r="AL117" s="36">
        <f t="shared" ref="AL117" si="1141">IF(AL106=0,0,AK117*(1-AL107))</f>
        <v>0.90216755346418442</v>
      </c>
      <c r="AM117" s="36">
        <f t="shared" ref="AM117" si="1142">IF(AM106=0,0,AL117*(1-AM107))</f>
        <v>0.89131447779601025</v>
      </c>
      <c r="AN117" s="36">
        <f t="shared" ref="AN117" si="1143">IF(AN106=0,0,AM117*(1-AN107))</f>
        <v>0.8791034694502049</v>
      </c>
      <c r="AO117" s="36">
        <f t="shared" ref="AO117" si="1144">IF(AO106=0,0,AN117*(1-AO107))</f>
        <v>0.86532791808392018</v>
      </c>
      <c r="AP117" s="36">
        <f t="shared" ref="AP117" si="1145">IF(AP106=0,0,AO117*(1-AP107))</f>
        <v>0.84980393523349473</v>
      </c>
      <c r="AQ117" s="36">
        <f t="shared" ref="AQ117" si="1146">IF(AQ106=0,0,AP117*(1-AQ107))</f>
        <v>0.83237445652185571</v>
      </c>
      <c r="AR117" s="36">
        <f t="shared" ref="AR117" si="1147">IF(AR106=0,0,AQ117*(1-AR107))</f>
        <v>0.81292186547293999</v>
      </c>
      <c r="AS117" s="36">
        <f t="shared" ref="AS117" si="1148">IF(AS106=0,0,AR117*(1-AS107))</f>
        <v>0.79133066072597869</v>
      </c>
      <c r="AT117" s="36">
        <f t="shared" ref="AT117" si="1149">IF(AT106=0,0,AS117*(1-AT107))</f>
        <v>0.7674799546116976</v>
      </c>
      <c r="AU117" s="36">
        <f t="shared" ref="AU117" si="1150">IF(AU106=0,0,AT117*(1-AU107))</f>
        <v>0.74117841656715466</v>
      </c>
      <c r="AV117" s="36">
        <f t="shared" ref="AV117" si="1151">IF(AV106=0,0,AU117*(1-AV107))</f>
        <v>0.71222057583187592</v>
      </c>
      <c r="AW117" s="36">
        <f t="shared" ref="AW117" si="1152">IF(AW106=0,0,AV117*(1-AW107))</f>
        <v>0.68047690476704925</v>
      </c>
      <c r="AX117" s="36">
        <f t="shared" ref="AX117" si="1153">IF(AX106=0,0,AW117*(1-AX107))</f>
        <v>0.64591548277393085</v>
      </c>
      <c r="AY117" s="36">
        <f t="shared" ref="AY117" si="1154">IF(AY106=0,0,AX117*(1-AY107))</f>
        <v>0.60841362984407643</v>
      </c>
      <c r="AZ117" s="36">
        <f t="shared" ref="AZ117" si="1155">IF(AZ106=0,0,AY117*(1-AZ107))</f>
        <v>0.56792978691425156</v>
      </c>
      <c r="BA117" s="36">
        <f t="shared" ref="BA117" si="1156">IF(BA106=0,0,AZ117*(1-BA107))</f>
        <v>0.52451155470465705</v>
      </c>
      <c r="BB117" s="36">
        <f t="shared" ref="BB117" si="1157">IF(BB106=0,0,BA117*(1-BB107))</f>
        <v>0.47835978300619425</v>
      </c>
      <c r="BC117" s="36">
        <f t="shared" ref="BC117" si="1158">IF(BC106=0,0,BB117*(1-BC107))</f>
        <v>0.42988758619417655</v>
      </c>
      <c r="BD117" s="36">
        <f t="shared" ref="BD117" si="1159">IF(BD106=0,0,BC117*(1-BD107))</f>
        <v>0.37978848689910721</v>
      </c>
      <c r="BE117" s="36">
        <f t="shared" ref="BE117" si="1160">IF(BE106=0,0,BD117*(1-BE107))</f>
        <v>0.32921205409875309</v>
      </c>
      <c r="BF117" s="36">
        <f t="shared" ref="BF117" si="1161">IF(BF106=0,0,BE117*(1-BF107))</f>
        <v>0.27948786544767745</v>
      </c>
      <c r="BG117" s="36">
        <f t="shared" ref="BG117" si="1162">IF(BG106=0,0,BF117*(1-BG107))</f>
        <v>0.23197772320022678</v>
      </c>
      <c r="BH117" s="36">
        <f t="shared" ref="BH117" si="1163">IF(BH106=0,0,BG117*(1-BH107))</f>
        <v>0.18809449730243988</v>
      </c>
      <c r="BI117" s="36">
        <f t="shared" ref="BI117" si="1164">IF(BI106=0,0,BH117*(1-BI107))</f>
        <v>0.14889560406461141</v>
      </c>
      <c r="BJ117" s="36">
        <f t="shared" ref="BJ117" si="1165">IF(BJ106=0,0,BI117*(1-BJ107))</f>
        <v>0.11513650375504207</v>
      </c>
      <c r="BK117" s="36">
        <f t="shared" ref="BK117" si="1166">IF(BK106=0,0,BJ117*(1-BK107))</f>
        <v>8.7112278741064822E-2</v>
      </c>
      <c r="BL117" s="36">
        <f t="shared" ref="BL117" si="1167">IF(BL106=0,0,BK117*(1-BL107))</f>
        <v>0</v>
      </c>
      <c r="BM117" s="36">
        <f t="shared" ref="BM117" si="1168">IF(BM106=0,0,BL117*(1-BM107))</f>
        <v>0</v>
      </c>
      <c r="BN117" s="36">
        <f t="shared" ref="BN117" si="1169">IF(BN106=0,0,BM117*(1-BN107))</f>
        <v>0</v>
      </c>
      <c r="BO117" s="36">
        <f t="shared" ref="BO117" si="1170">IF(BO106=0,0,BN117*(1-BO107))</f>
        <v>0</v>
      </c>
      <c r="BP117" s="36">
        <f t="shared" ref="BP117" si="1171">IF(BP106=0,0,BO117*(1-BP107))</f>
        <v>0</v>
      </c>
      <c r="BQ117" s="36">
        <f t="shared" ref="BQ117" si="1172">IF(BQ106=0,0,BP117*(1-BQ107))</f>
        <v>0</v>
      </c>
      <c r="BR117" s="36">
        <f t="shared" ref="BR117" si="1173">IF(BR106=0,0,BQ117*(1-BR107))</f>
        <v>0</v>
      </c>
      <c r="BS117" s="36">
        <f t="shared" ref="BS117" si="1174">IF(BS106=0,0,BR117*(1-BS107))</f>
        <v>0</v>
      </c>
      <c r="BT117" s="36">
        <f t="shared" ref="BT117" si="1175">IF(BT106=0,0,BS117*(1-BT107))</f>
        <v>0</v>
      </c>
      <c r="BU117" s="36">
        <f t="shared" ref="BU117" si="1176">IF(BU106=0,0,BT117*(1-BU107))</f>
        <v>0</v>
      </c>
      <c r="BV117" s="36">
        <f t="shared" ref="BV117" si="1177">IF(BV106=0,0,BU117*(1-BV107))</f>
        <v>0</v>
      </c>
      <c r="BW117" s="36">
        <f t="shared" ref="BW117" si="1178">IF(BW106=0,0,BV117*(1-BW107))</f>
        <v>0</v>
      </c>
      <c r="BX117" s="36">
        <f t="shared" ref="BX117" si="1179">IF(BX106=0,0,BW117*(1-BX107))</f>
        <v>0</v>
      </c>
      <c r="BY117" s="36">
        <f t="shared" ref="BY117" si="1180">IF(BY106=0,0,BX117*(1-BY107))</f>
        <v>0</v>
      </c>
      <c r="BZ117" s="36">
        <f t="shared" ref="BZ117" si="1181">IF(BZ106=0,0,BY117*(1-BZ107))</f>
        <v>0</v>
      </c>
      <c r="CA117" s="36">
        <f t="shared" ref="CA117" si="1182">IF(CA106=0,0,BZ117*(1-CA107))</f>
        <v>0</v>
      </c>
    </row>
    <row r="118" spans="1:79" ht="14.25" customHeight="1">
      <c r="A118" s="113" t="s">
        <v>179</v>
      </c>
      <c r="B118" s="156">
        <f>NPV($C$3,C117:CA117)+B117</f>
        <v>21.983485680451807</v>
      </c>
      <c r="C118" s="157">
        <f t="shared" ref="C118" si="1183">IF(D106=0,0,(B118-1)*(1+$C$3)/(1-C107))</f>
        <v>21.825662443787571</v>
      </c>
      <c r="D118" s="157">
        <f t="shared" ref="D118" si="1184">IF(E106=0,0,(C118-1)*(1+$C$3)/(1-D107))</f>
        <v>21.662154886320888</v>
      </c>
      <c r="E118" s="157">
        <f t="shared" ref="E118" si="1185">IF(F106=0,0,(D118-1)*(1+$C$3)/(1-E107))</f>
        <v>21.494014585420079</v>
      </c>
      <c r="F118" s="157">
        <f t="shared" ref="F118" si="1186">IF(G106=0,0,(E118-1)*(1+$C$3)/(1-F107))</f>
        <v>21.319957956644309</v>
      </c>
      <c r="G118" s="157">
        <f t="shared" ref="G118" si="1187">IF(H106=0,0,(F118-1)*(1+$C$3)/(1-G107))</f>
        <v>21.139943855821063</v>
      </c>
      <c r="H118" s="157">
        <f t="shared" ref="H118" si="1188">IF(I106=0,0,(G118-1)*(1+$C$3)/(1-H107))</f>
        <v>20.953503941551695</v>
      </c>
      <c r="I118" s="157">
        <f t="shared" ref="I118" si="1189">IF(J106=0,0,(H118-1)*(1+$C$3)/(1-I107))</f>
        <v>20.760571144806029</v>
      </c>
      <c r="J118" s="157">
        <f t="shared" ref="J118" si="1190">IF(K106=0,0,(I118-1)*(1+$C$3)/(1-J107))</f>
        <v>20.561891793248694</v>
      </c>
      <c r="K118" s="157">
        <f t="shared" ref="K118" si="1191">IF(L106=0,0,(J118-1)*(1+$C$3)/(1-K107))</f>
        <v>20.356581413826941</v>
      </c>
      <c r="L118" s="157">
        <f t="shared" ref="L118" si="1192">IF(M106=0,0,(K118-1)*(1+$C$3)/(1-L107))</f>
        <v>20.144139802649768</v>
      </c>
      <c r="M118" s="157">
        <f t="shared" ref="M118" si="1193">IF(N106=0,0,(L118-1)*(1+$C$3)/(1-M107))</f>
        <v>19.923852091219615</v>
      </c>
      <c r="N118" s="157">
        <f t="shared" ref="N118" si="1194">IF(O106=0,0,(M118-1)*(1+$C$3)/(1-N107))</f>
        <v>19.696169186834133</v>
      </c>
      <c r="O118" s="157">
        <f t="shared" ref="O118" si="1195">IF(P106=0,0,(N118-1)*(1+$C$3)/(1-O107))</f>
        <v>19.461141759055469</v>
      </c>
      <c r="P118" s="157">
        <f t="shared" ref="P118" si="1196">IF(Q106=0,0,(O118-1)*(1+$C$3)/(1-P107))</f>
        <v>19.218806235653339</v>
      </c>
      <c r="Q118" s="157">
        <f t="shared" ref="Q118" si="1197">IF(R106=0,0,(P118-1)*(1+$C$3)/(1-Q107))</f>
        <v>18.96880354504993</v>
      </c>
      <c r="R118" s="157">
        <f t="shared" ref="R118" si="1198">IF(S106=0,0,(Q118-1)*(1+$C$3)/(1-R107))</f>
        <v>18.711131712810069</v>
      </c>
      <c r="S118" s="157">
        <f t="shared" ref="S118" si="1199">IF(T106=0,0,(R118-1)*(1+$C$3)/(1-S107))</f>
        <v>18.445400542081384</v>
      </c>
      <c r="T118" s="157">
        <f t="shared" ref="T118" si="1200">IF(U106=0,0,(S118-1)*(1+$C$3)/(1-T107))</f>
        <v>18.171200212091261</v>
      </c>
      <c r="U118" s="157">
        <f t="shared" ref="U118" si="1201">IF(V106=0,0,(T118-1)*(1+$C$3)/(1-U107))</f>
        <v>17.888996183973184</v>
      </c>
      <c r="V118" s="157">
        <f t="shared" ref="V118" si="1202">IF(W106=0,0,(U118-1)*(1+$C$3)/(1-V107))</f>
        <v>17.599050169664654</v>
      </c>
      <c r="W118" s="157">
        <f t="shared" ref="W118" si="1203">IF(X106=0,0,(V118-1)*(1+$C$3)/(1-W107))</f>
        <v>17.301941544927327</v>
      </c>
      <c r="X118" s="157">
        <f t="shared" ref="X118" si="1204">IF(Y106=0,0,(W118-1)*(1+$C$3)/(1-X107))</f>
        <v>16.997703304216255</v>
      </c>
      <c r="Y118" s="157">
        <f t="shared" ref="Y118" si="1205">IF(Z106=0,0,(X118-1)*(1+$C$3)/(1-Y107))</f>
        <v>16.685498817992546</v>
      </c>
      <c r="Z118" s="157">
        <f t="shared" ref="Z118" si="1206">IF(AA106=0,0,(Y118-1)*(1+$C$3)/(1-Z107))</f>
        <v>16.364466841262225</v>
      </c>
      <c r="AA118" s="157">
        <f t="shared" ref="AA118" si="1207">IF(AB106=0,0,(Z118-1)*(1+$C$3)/(1-AA107))</f>
        <v>16.033720501823936</v>
      </c>
      <c r="AB118" s="157">
        <f t="shared" ref="AB118" si="1208">IF(AC106=0,0,(AA118-1)*(1+$C$3)/(1-AB107))</f>
        <v>15.693291433113746</v>
      </c>
      <c r="AC118" s="157">
        <f t="shared" ref="AC118" si="1209">IF(AD106=0,0,(AB118-1)*(1+$C$3)/(1-AC107))</f>
        <v>15.343316957284872</v>
      </c>
      <c r="AD118" s="157">
        <f t="shared" ref="AD118" si="1210">IF(AE106=0,0,(AC118-1)*(1+$C$3)/(1-AD107))</f>
        <v>14.984479794652202</v>
      </c>
      <c r="AE118" s="157">
        <f t="shared" ref="AE118" si="1211">IF(AF106=0,0,(AD118-1)*(1+$C$3)/(1-AE107))</f>
        <v>14.617090610396376</v>
      </c>
      <c r="AF118" s="157">
        <f t="shared" ref="AF118" si="1212">IF(AG106=0,0,(AE118-1)*(1+$C$3)/(1-AF107))</f>
        <v>14.241383568962732</v>
      </c>
      <c r="AG118" s="157">
        <f t="shared" ref="AG118" si="1213">IF(AH106=0,0,(AF118-1)*(1+$C$3)/(1-AG107))</f>
        <v>13.857230887843629</v>
      </c>
      <c r="AH118" s="157">
        <f t="shared" ref="AH118" si="1214">IF(AI106=0,0,(AG118-1)*(1+$C$3)/(1-AH107))</f>
        <v>13.464560234578309</v>
      </c>
      <c r="AI118" s="157">
        <f t="shared" ref="AI118" si="1215">IF(AJ106=0,0,(AH118-1)*(1+$C$3)/(1-AI107))</f>
        <v>13.063206808111577</v>
      </c>
      <c r="AJ118" s="157">
        <f t="shared" ref="AJ118" si="1216">IF(AK106=0,0,(AI118-1)*(1+$C$3)/(1-AJ107))</f>
        <v>12.653288028679819</v>
      </c>
      <c r="AK118" s="157">
        <f t="shared" ref="AK118" si="1217">IF(AL106=0,0,(AJ118-1)*(1+$C$3)/(1-AK107))</f>
        <v>12.235411248462437</v>
      </c>
      <c r="AL118" s="157">
        <f t="shared" ref="AL118" si="1218">IF(AM106=0,0,(AK118-1)*(1+$C$3)/(1-AL107))</f>
        <v>11.810371952253389</v>
      </c>
      <c r="AM118" s="157">
        <f t="shared" ref="AM118" si="1219">IF(AN106=0,0,(AL118-1)*(1+$C$3)/(1-AM107))</f>
        <v>11.379684434085574</v>
      </c>
      <c r="AN118" s="157">
        <f t="shared" ref="AN118" si="1220">IF(AO106=0,0,(AM118-1)*(1+$C$3)/(1-AN107))</f>
        <v>10.944815787741049</v>
      </c>
      <c r="AO118" s="157">
        <f t="shared" ref="AO118" si="1221">IF(AP106=0,0,(AN118-1)*(1+$C$3)/(1-AO107))</f>
        <v>10.507257138612752</v>
      </c>
      <c r="AP118" s="157">
        <f t="shared" ref="AP118" si="1222">IF(AQ106=0,0,(AO118-1)*(1+$C$3)/(1-AP107))</f>
        <v>10.068170401153965</v>
      </c>
      <c r="AQ118" s="157">
        <f t="shared" ref="AQ118" si="1223">IF(AR106=0,0,(AP118-1)*(1+$C$3)/(1-AQ107))</f>
        <v>9.6283751923961702</v>
      </c>
      <c r="AR118" s="157">
        <f t="shared" ref="AR118" si="1224">IF(AS106=0,0,(AQ118-1)*(1+$C$3)/(1-AR107))</f>
        <v>9.1882393537900917</v>
      </c>
      <c r="AS118" s="157">
        <f t="shared" ref="AS118" si="1225">IF(AT106=0,0,(AR118-1)*(1+$C$3)/(1-AS107))</f>
        <v>8.7481189677244586</v>
      </c>
      <c r="AT118" s="157">
        <f t="shared" ref="AT118" si="1226">IF(AU106=0,0,(AS118-1)*(1+$C$3)/(1-AT107))</f>
        <v>8.3084607329237592</v>
      </c>
      <c r="AU118" s="157">
        <f t="shared" ref="AU118" si="1227">IF(AV106=0,0,(AT118-1)*(1+$C$3)/(1-AU107))</f>
        <v>7.8705219494483032</v>
      </c>
      <c r="AV118" s="157">
        <f t="shared" ref="AV118" si="1228">IF(AW106=0,0,(AU118-1)*(1+$C$3)/(1-AV107))</f>
        <v>7.4358619539677564</v>
      </c>
      <c r="AW118" s="157">
        <f t="shared" ref="AW118" si="1229">IF(AX106=0,0,(AV118-1)*(1+$C$3)/(1-AW107))</f>
        <v>7.0055330397061715</v>
      </c>
      <c r="AX118" s="157">
        <f t="shared" ref="AX118" si="1230">IF(AY106=0,0,(AW118-1)*(1+$C$3)/(1-AX107))</f>
        <v>6.5799500229605865</v>
      </c>
      <c r="AY118" s="157">
        <f t="shared" ref="AY118" si="1231">IF(AZ106=0,0,(AX118-1)*(1+$C$3)/(1-AY107))</f>
        <v>6.1608467884143474</v>
      </c>
      <c r="AZ118" s="157">
        <f t="shared" ref="AZ118" si="1232">IF(BA106=0,0,(AY118-1)*(1+$C$3)/(1-AZ107))</f>
        <v>5.7498775094282797</v>
      </c>
      <c r="BA118" s="157">
        <f t="shared" ref="BA118" si="1233">IF(BB106=0,0,(AZ118-1)*(1+$C$3)/(1-BA107))</f>
        <v>5.3487874070764017</v>
      </c>
      <c r="BB118" s="157">
        <f t="shared" ref="BB118" si="1234">IF(BC106=0,0,(BA118-1)*(1+$C$3)/(1-BB107))</f>
        <v>4.9590891584077568</v>
      </c>
      <c r="BC118" s="157">
        <f t="shared" ref="BC118" si="1235">IF(BD106=0,0,(BB118-1)*(1+$C$3)/(1-BC107))</f>
        <v>4.5817182333271029</v>
      </c>
      <c r="BD118" s="157">
        <f t="shared" ref="BD118" si="1236">IF(BE106=0,0,(BC118-1)*(1+$C$3)/(1-BD107))</f>
        <v>4.2163617624569163</v>
      </c>
      <c r="BE118" s="157">
        <f t="shared" ref="BE118" si="1237">IF(BF106=0,0,(BD118-1)*(1+$C$3)/(1-BE107))</f>
        <v>3.8589068594247928</v>
      </c>
      <c r="BF118" s="157">
        <f t="shared" ref="BF118" si="1238">IF(BG106=0,0,(BE118-1)*(1+$C$3)/(1-BF107))</f>
        <v>3.5022417237582268</v>
      </c>
      <c r="BG118" s="157">
        <f t="shared" ref="BG118" si="1239">IF(BH106=0,0,(BF118-1)*(1+$C$3)/(1-BG107))</f>
        <v>3.1353012526458186</v>
      </c>
      <c r="BH118" s="157">
        <f t="shared" ref="BH118" si="1240">IF(BI106=0,0,(BG118-1)*(1+$C$3)/(1-BH107))</f>
        <v>2.7388149214405622</v>
      </c>
      <c r="BI118" s="157">
        <f t="shared" ref="BI118" si="1241">IF(BJ106=0,0,(BH118-1)*(1+$C$3)/(1-BI107))</f>
        <v>2.2844460817309056</v>
      </c>
      <c r="BJ118" s="157">
        <f t="shared" ref="BJ118" si="1242">IF(BK106=0,0,(BI118-1)*(1+$C$3)/(1-BJ107))</f>
        <v>1.7275000000001834</v>
      </c>
      <c r="BK118" s="157">
        <f t="shared" ref="BK118" si="1243">IF(BL106=0,0,(BJ118-1)*(1+$C$3)/(1-BK107))</f>
        <v>0</v>
      </c>
      <c r="BL118" s="157">
        <f t="shared" ref="BL118" si="1244">IF(BM106=0,0,(BK118-1)*(1+$C$3)/(1-BL107))</f>
        <v>0</v>
      </c>
      <c r="BM118" s="157">
        <f t="shared" ref="BM118" si="1245">IF(BN106=0,0,(BL118-1)*(1+$C$3)/(1-BM107))</f>
        <v>0</v>
      </c>
      <c r="BN118" s="157">
        <f t="shared" ref="BN118" si="1246">IF(BO106=0,0,(BM118-1)*(1+$C$3)/(1-BN107))</f>
        <v>0</v>
      </c>
      <c r="BO118" s="157">
        <f t="shared" ref="BO118" si="1247">IF(BP106=0,0,(BN118-1)*(1+$C$3)/(1-BO107))</f>
        <v>0</v>
      </c>
      <c r="BP118" s="157">
        <f t="shared" ref="BP118" si="1248">IF(BQ106=0,0,(BO118-1)*(1+$C$3)/(1-BP107))</f>
        <v>0</v>
      </c>
      <c r="BQ118" s="157">
        <f t="shared" ref="BQ118" si="1249">IF(BR106=0,0,(BP118-1)*(1+$C$3)/(1-BQ107))</f>
        <v>0</v>
      </c>
      <c r="BR118" s="157">
        <f t="shared" ref="BR118" si="1250">IF(BS106=0,0,(BQ118-1)*(1+$C$3)/(1-BR107))</f>
        <v>0</v>
      </c>
      <c r="BS118" s="157">
        <f t="shared" ref="BS118" si="1251">IF(BT106=0,0,(BR118-1)*(1+$C$3)/(1-BS107))</f>
        <v>0</v>
      </c>
      <c r="BT118" s="157">
        <f t="shared" ref="BT118" si="1252">IF(BU106=0,0,(BS118-1)*(1+$C$3)/(1-BT107))</f>
        <v>0</v>
      </c>
      <c r="BU118" s="157">
        <f t="shared" ref="BU118" si="1253">IF(BV106=0,0,(BT118-1)*(1+$C$3)/(1-BU107))</f>
        <v>0</v>
      </c>
      <c r="BV118" s="157">
        <f t="shared" ref="BV118" si="1254">IF(BW106=0,0,(BU118-1)*(1+$C$3)/(1-BV107))</f>
        <v>0</v>
      </c>
      <c r="BW118" s="157">
        <f t="shared" ref="BW118" si="1255">IF(BX106=0,0,(BV118-1)*(1+$C$3)/(1-BW107))</f>
        <v>0</v>
      </c>
      <c r="BX118" s="157">
        <f t="shared" ref="BX118" si="1256">IF(BY106=0,0,(BW118-1)*(1+$C$3)/(1-BX107))</f>
        <v>0</v>
      </c>
      <c r="BY118" s="157">
        <f t="shared" ref="BY118" si="1257">IF(BZ106=0,0,(BX118-1)*(1+$C$3)/(1-BY107))</f>
        <v>0</v>
      </c>
      <c r="BZ118" s="157">
        <f t="shared" ref="BZ118" si="1258">IF(CA106=0,0,(BY118-1)*(1+$C$3)/(1-BZ107))</f>
        <v>0</v>
      </c>
      <c r="CA118" s="157">
        <f t="shared" ref="CA118" si="1259">IF(CB106=0,0,(BZ118-1)*(1+$C$3)/(1-CA107))</f>
        <v>0</v>
      </c>
    </row>
    <row r="119" spans="1:79" ht="14.25" customHeight="1">
      <c r="A119" s="21" t="s">
        <v>183</v>
      </c>
      <c r="B119" s="95"/>
      <c r="C119" s="131">
        <f t="shared" ref="C119:BN119" si="1260">C106*C107</f>
        <v>13.000000000000002</v>
      </c>
      <c r="D119" s="131">
        <f t="shared" si="1260"/>
        <v>16</v>
      </c>
      <c r="E119" s="131">
        <f t="shared" si="1260"/>
        <v>25</v>
      </c>
      <c r="F119" s="131">
        <f t="shared" si="1260"/>
        <v>29</v>
      </c>
      <c r="G119" s="131">
        <f t="shared" si="1260"/>
        <v>34</v>
      </c>
      <c r="H119" s="131">
        <f t="shared" si="1260"/>
        <v>38</v>
      </c>
      <c r="I119" s="131">
        <f t="shared" si="1260"/>
        <v>43</v>
      </c>
      <c r="J119" s="131">
        <f t="shared" si="1260"/>
        <v>53</v>
      </c>
      <c r="K119" s="131">
        <f t="shared" si="1260"/>
        <v>59.999999999999993</v>
      </c>
      <c r="L119" s="131">
        <f t="shared" si="1260"/>
        <v>99</v>
      </c>
      <c r="M119" s="131">
        <f t="shared" si="1260"/>
        <v>105</v>
      </c>
      <c r="N119" s="131">
        <f t="shared" si="1260"/>
        <v>117</v>
      </c>
      <c r="O119" s="131">
        <f t="shared" si="1260"/>
        <v>132</v>
      </c>
      <c r="P119" s="131">
        <f t="shared" si="1260"/>
        <v>150</v>
      </c>
      <c r="Q119" s="131">
        <f t="shared" si="1260"/>
        <v>168.00000000000003</v>
      </c>
      <c r="R119" s="131">
        <f t="shared" si="1260"/>
        <v>189</v>
      </c>
      <c r="S119" s="131">
        <f t="shared" si="1260"/>
        <v>210</v>
      </c>
      <c r="T119" s="131">
        <f t="shared" si="1260"/>
        <v>261.8</v>
      </c>
      <c r="U119" s="131">
        <f t="shared" si="1260"/>
        <v>294.10000000000002</v>
      </c>
      <c r="V119" s="131">
        <f t="shared" si="1260"/>
        <v>333.2</v>
      </c>
      <c r="W119" s="131">
        <f t="shared" si="1260"/>
        <v>382.49999999999994</v>
      </c>
      <c r="X119" s="131">
        <f t="shared" si="1260"/>
        <v>436.9</v>
      </c>
      <c r="Y119" s="131">
        <f t="shared" si="1260"/>
        <v>487.90000000000003</v>
      </c>
      <c r="Z119" s="131">
        <f t="shared" si="1260"/>
        <v>535.5</v>
      </c>
      <c r="AA119" s="131">
        <f t="shared" si="1260"/>
        <v>579.70000000000005</v>
      </c>
      <c r="AB119" s="131">
        <f t="shared" si="1260"/>
        <v>742</v>
      </c>
      <c r="AC119" s="131">
        <f t="shared" si="1260"/>
        <v>811.99999999999989</v>
      </c>
      <c r="AD119" s="131">
        <f t="shared" si="1260"/>
        <v>899.99999999999989</v>
      </c>
      <c r="AE119" s="131">
        <f t="shared" si="1260"/>
        <v>1001.9999999999999</v>
      </c>
      <c r="AF119" s="131">
        <f t="shared" si="1260"/>
        <v>1118</v>
      </c>
      <c r="AG119" s="131">
        <f t="shared" si="1260"/>
        <v>1244</v>
      </c>
      <c r="AH119" s="131">
        <f t="shared" si="1260"/>
        <v>1382</v>
      </c>
      <c r="AI119" s="131">
        <f t="shared" si="1260"/>
        <v>1532</v>
      </c>
      <c r="AJ119" s="131">
        <f t="shared" si="1260"/>
        <v>1700.0000000000002</v>
      </c>
      <c r="AK119" s="131">
        <f t="shared" si="1260"/>
        <v>1896.0000000000002</v>
      </c>
      <c r="AL119" s="131">
        <f t="shared" si="1260"/>
        <v>2126</v>
      </c>
      <c r="AM119" s="131">
        <f t="shared" si="1260"/>
        <v>2406</v>
      </c>
      <c r="AN119" s="131">
        <f t="shared" si="1260"/>
        <v>2739.9999999999995</v>
      </c>
      <c r="AO119" s="131">
        <f t="shared" si="1260"/>
        <v>3134</v>
      </c>
      <c r="AP119" s="131">
        <f t="shared" si="1260"/>
        <v>3588</v>
      </c>
      <c r="AQ119" s="131">
        <f t="shared" si="1260"/>
        <v>4102</v>
      </c>
      <c r="AR119" s="131">
        <f t="shared" si="1260"/>
        <v>4674</v>
      </c>
      <c r="AS119" s="131">
        <f t="shared" si="1260"/>
        <v>5312</v>
      </c>
      <c r="AT119" s="131">
        <f t="shared" si="1260"/>
        <v>6028</v>
      </c>
      <c r="AU119" s="131">
        <f t="shared" si="1260"/>
        <v>6854</v>
      </c>
      <c r="AV119" s="131">
        <f t="shared" si="1260"/>
        <v>7814</v>
      </c>
      <c r="AW119" s="131">
        <f t="shared" si="1260"/>
        <v>8914</v>
      </c>
      <c r="AX119" s="131">
        <f t="shared" si="1260"/>
        <v>10158</v>
      </c>
      <c r="AY119" s="131">
        <f t="shared" si="1260"/>
        <v>11612</v>
      </c>
      <c r="AZ119" s="131">
        <f t="shared" si="1260"/>
        <v>13308</v>
      </c>
      <c r="BA119" s="131">
        <f t="shared" si="1260"/>
        <v>15290</v>
      </c>
      <c r="BB119" s="131">
        <f t="shared" si="1260"/>
        <v>17598</v>
      </c>
      <c r="BC119" s="131">
        <f t="shared" si="1260"/>
        <v>20266</v>
      </c>
      <c r="BD119" s="131">
        <f t="shared" si="1260"/>
        <v>23308</v>
      </c>
      <c r="BE119" s="131">
        <f t="shared" si="1260"/>
        <v>26633.999999999996</v>
      </c>
      <c r="BF119" s="131">
        <f t="shared" si="1260"/>
        <v>30207.999999999996</v>
      </c>
      <c r="BG119" s="131">
        <f t="shared" si="1260"/>
        <v>33998</v>
      </c>
      <c r="BH119" s="131">
        <f t="shared" si="1260"/>
        <v>37833.999999999993</v>
      </c>
      <c r="BI119" s="131">
        <f t="shared" si="1260"/>
        <v>41680</v>
      </c>
      <c r="BJ119" s="131">
        <f t="shared" si="1260"/>
        <v>45346</v>
      </c>
      <c r="BK119" s="131">
        <f t="shared" si="1260"/>
        <v>48680</v>
      </c>
      <c r="BL119" s="131">
        <f t="shared" si="1260"/>
        <v>0</v>
      </c>
      <c r="BM119" s="131">
        <f t="shared" si="1260"/>
        <v>0</v>
      </c>
      <c r="BN119" s="131">
        <f t="shared" si="1260"/>
        <v>0</v>
      </c>
      <c r="BO119" s="131">
        <f t="shared" ref="BO119:CA119" si="1261">BO106*BO107</f>
        <v>0</v>
      </c>
      <c r="BP119" s="131">
        <f t="shared" si="1261"/>
        <v>0</v>
      </c>
      <c r="BQ119" s="131">
        <f t="shared" si="1261"/>
        <v>0</v>
      </c>
      <c r="BR119" s="131">
        <f t="shared" si="1261"/>
        <v>0</v>
      </c>
      <c r="BS119" s="131">
        <f t="shared" si="1261"/>
        <v>0</v>
      </c>
      <c r="BT119" s="131">
        <f t="shared" si="1261"/>
        <v>0</v>
      </c>
      <c r="BU119" s="131">
        <f t="shared" si="1261"/>
        <v>0</v>
      </c>
      <c r="BV119" s="131">
        <f t="shared" si="1261"/>
        <v>0</v>
      </c>
      <c r="BW119" s="131">
        <f t="shared" si="1261"/>
        <v>0</v>
      </c>
      <c r="BX119" s="131">
        <f t="shared" si="1261"/>
        <v>0</v>
      </c>
      <c r="BY119" s="131">
        <f t="shared" si="1261"/>
        <v>0</v>
      </c>
      <c r="BZ119" s="131">
        <f t="shared" si="1261"/>
        <v>0</v>
      </c>
      <c r="CA119" s="131">
        <f t="shared" si="1261"/>
        <v>0</v>
      </c>
    </row>
    <row r="120" spans="1:79" ht="14.25" customHeight="1">
      <c r="A120" s="113" t="s">
        <v>185</v>
      </c>
      <c r="C120" s="122">
        <f t="shared" ref="C120" si="1262">B117*C119</f>
        <v>13.000000000000002</v>
      </c>
      <c r="D120" s="122">
        <f t="shared" ref="D120" si="1263">C117*D119</f>
        <v>15.997920000000001</v>
      </c>
      <c r="E120" s="122">
        <f t="shared" ref="E120" si="1264">D117*E119</f>
        <v>24.992750519999998</v>
      </c>
      <c r="F120" s="122">
        <f t="shared" ref="F120" si="1265">E117*F119</f>
        <v>28.984342705549199</v>
      </c>
      <c r="G120" s="122">
        <f t="shared" ref="G120" si="1266">F117*G119</f>
        <v>33.971788495503311</v>
      </c>
      <c r="H120" s="122">
        <f t="shared" ref="H120" si="1267">G117*H119</f>
        <v>37.955560215345997</v>
      </c>
      <c r="I120" s="122">
        <f t="shared" ref="I120" si="1268">H117*I119</f>
        <v>42.933391984367347</v>
      </c>
      <c r="J120" s="122">
        <f t="shared" ref="J120" si="1269">I117*J119</f>
        <v>52.89514705042199</v>
      </c>
      <c r="K120" s="122">
        <f t="shared" ref="K120" si="1270">J117*K119</f>
        <v>59.849561459417274</v>
      </c>
      <c r="L120" s="122">
        <f t="shared" ref="L120" si="1271">K117*L119</f>
        <v>98.69252534219369</v>
      </c>
      <c r="M120" s="122">
        <f t="shared" ref="M120" si="1272">L117*M119</f>
        <v>104.60480574670831</v>
      </c>
      <c r="N120" s="122">
        <f t="shared" ref="N120" si="1273">M117*N119</f>
        <v>116.47804894070683</v>
      </c>
      <c r="O120" s="122">
        <f t="shared" ref="O120" si="1274">N117*O119</f>
        <v>131.30863145516551</v>
      </c>
      <c r="P120" s="122">
        <f t="shared" ref="P120" si="1275">O117*P119</f>
        <v>149.08304529486927</v>
      </c>
      <c r="Q120" s="122">
        <f t="shared" ref="Q120" si="1276">P117*Q119</f>
        <v>166.80603771952337</v>
      </c>
      <c r="R120" s="122">
        <f t="shared" ref="R120" si="1277">Q117*R119</f>
        <v>187.44661682693715</v>
      </c>
      <c r="S120" s="122">
        <f t="shared" ref="S120" si="1278">R117*S119</f>
        <v>208.01159343303911</v>
      </c>
      <c r="T120" s="122">
        <f t="shared" ref="T120" si="1279">S117*T119</f>
        <v>258.9580702454503</v>
      </c>
      <c r="U120" s="122">
        <f t="shared" ref="U120" si="1280">T117*U119</f>
        <v>290.45944508693583</v>
      </c>
      <c r="V120" s="122">
        <f t="shared" ref="V120" si="1281">U117*V119</f>
        <v>328.50614016415801</v>
      </c>
      <c r="W120" s="122">
        <f t="shared" ref="W120" si="1282">V117*W119</f>
        <v>376.37250167919979</v>
      </c>
      <c r="X120" s="122">
        <f t="shared" ref="X120" si="1283">W117*X119</f>
        <v>428.93375792203716</v>
      </c>
      <c r="Y120" s="122">
        <f t="shared" ref="Y120" si="1284">X117*Y119</f>
        <v>477.77280651019049</v>
      </c>
      <c r="Z120" s="122">
        <f t="shared" ref="Z120" si="1285">Y117*Z119</f>
        <v>522.87980329262882</v>
      </c>
      <c r="AA120" s="122">
        <f t="shared" ref="AA120" si="1286">Z117*AA119</f>
        <v>564.25511613358628</v>
      </c>
      <c r="AB120" s="122">
        <f t="shared" ref="AB120" si="1287">AA117*AB119</f>
        <v>719.76816731270901</v>
      </c>
      <c r="AC120" s="122">
        <f t="shared" ref="AC120" si="1288">AB117*AC119</f>
        <v>784.74856584707106</v>
      </c>
      <c r="AD120" s="122">
        <f t="shared" ref="AD120" si="1289">AC117*AD119</f>
        <v>866.26383990487534</v>
      </c>
      <c r="AE120" s="122">
        <f t="shared" ref="AE120" si="1290">AD117*AE119</f>
        <v>960.10042658950454</v>
      </c>
      <c r="AF120" s="122">
        <f t="shared" ref="AF120" si="1291">AE117*AF119</f>
        <v>1065.8828159876862</v>
      </c>
      <c r="AG120" s="122">
        <f t="shared" ref="AG120" si="1292">AF117*AG119</f>
        <v>1179.379352971034</v>
      </c>
      <c r="AH120" s="122">
        <f t="shared" ref="AH120" si="1293">AG117*AH119</f>
        <v>1302.0613132738392</v>
      </c>
      <c r="AI120" s="122">
        <f t="shared" ref="AI120" si="1294">AH117*AI119</f>
        <v>1433.4111104383844</v>
      </c>
      <c r="AJ120" s="122">
        <f t="shared" ref="AJ120" si="1295">AI117*AJ119</f>
        <v>1578.4158017396378</v>
      </c>
      <c r="AK120" s="122">
        <f t="shared" ref="AK120" si="1296">AJ117*AK119</f>
        <v>1745.4344770808925</v>
      </c>
      <c r="AL120" s="122">
        <f t="shared" ref="AL120" si="1297">AK117*AL119</f>
        <v>1938.615703594061</v>
      </c>
      <c r="AM120" s="122">
        <f t="shared" ref="AM120" si="1298">AL117*AM119</f>
        <v>2170.6151336348275</v>
      </c>
      <c r="AN120" s="122">
        <f t="shared" ref="AN120" si="1299">AM117*AN119</f>
        <v>2442.2016691610675</v>
      </c>
      <c r="AO120" s="122">
        <f t="shared" ref="AO120" si="1300">AN117*AO119</f>
        <v>2755.110273256942</v>
      </c>
      <c r="AP120" s="122">
        <f t="shared" ref="AP120" si="1301">AO117*AP119</f>
        <v>3104.7965700851055</v>
      </c>
      <c r="AQ120" s="122">
        <f t="shared" ref="AQ120" si="1302">AP117*AQ119</f>
        <v>3485.8957423277952</v>
      </c>
      <c r="AR120" s="122">
        <f t="shared" ref="AR120" si="1303">AQ117*AR119</f>
        <v>3890.5182097831535</v>
      </c>
      <c r="AS120" s="122">
        <f t="shared" ref="AS120" si="1304">AR117*AS119</f>
        <v>4318.2409493922569</v>
      </c>
      <c r="AT120" s="122">
        <f t="shared" ref="AT120" si="1305">AS117*AT119</f>
        <v>4770.1412228561994</v>
      </c>
      <c r="AU120" s="122">
        <f t="shared" ref="AU120" si="1306">AT117*AU119</f>
        <v>5260.3076089085753</v>
      </c>
      <c r="AV120" s="122">
        <f t="shared" ref="AV120" si="1307">AU117*AV119</f>
        <v>5791.5681470557465</v>
      </c>
      <c r="AW120" s="122">
        <f t="shared" ref="AW120" si="1308">AV117*AW119</f>
        <v>6348.7342129653416</v>
      </c>
      <c r="AX120" s="122">
        <f t="shared" ref="AX120" si="1309">AW117*AX119</f>
        <v>6912.2843986236867</v>
      </c>
      <c r="AY120" s="122">
        <f t="shared" ref="AY120" si="1310">AX117*AY119</f>
        <v>7500.3705859708853</v>
      </c>
      <c r="AZ120" s="122">
        <f t="shared" ref="AZ120" si="1311">AY117*AZ119</f>
        <v>8096.7685859649691</v>
      </c>
      <c r="BA120" s="122">
        <f t="shared" ref="BA120" si="1312">AZ117*BA119</f>
        <v>8683.6464419189069</v>
      </c>
      <c r="BB120" s="122">
        <f t="shared" ref="BB120" si="1313">BA117*BB119</f>
        <v>9230.3543396925543</v>
      </c>
      <c r="BC120" s="122">
        <f t="shared" ref="BC120" si="1314">BB117*BC119</f>
        <v>9694.4393624035329</v>
      </c>
      <c r="BD120" s="122">
        <f t="shared" ref="BD120" si="1315">BC117*BD119</f>
        <v>10019.819859013867</v>
      </c>
      <c r="BE120" s="122">
        <f t="shared" ref="BE120" si="1316">BD117*BE119</f>
        <v>10115.286560070821</v>
      </c>
      <c r="BF120" s="122">
        <f t="shared" ref="BF120" si="1317">BE117*BF119</f>
        <v>9944.837730215133</v>
      </c>
      <c r="BG120" s="122">
        <f t="shared" ref="BG120" si="1318">BF117*BG119</f>
        <v>9502.0284494901389</v>
      </c>
      <c r="BH120" s="122">
        <f t="shared" ref="BH120" si="1319">BG117*BH119</f>
        <v>8776.6451795573776</v>
      </c>
      <c r="BI120" s="122">
        <f t="shared" ref="BI120" si="1320">BH117*BI119</f>
        <v>7839.778647565694</v>
      </c>
      <c r="BJ120" s="122">
        <f t="shared" ref="BJ120" si="1321">BI117*BJ119</f>
        <v>6751.8200619138688</v>
      </c>
      <c r="BK120" s="122">
        <f t="shared" ref="BK120" si="1322">BJ117*BK119</f>
        <v>5604.8450027954477</v>
      </c>
      <c r="BL120" s="122">
        <f t="shared" ref="BL120" si="1323">BK117*BL119</f>
        <v>0</v>
      </c>
      <c r="BM120" s="122">
        <f t="shared" ref="BM120" si="1324">BL117*BM119</f>
        <v>0</v>
      </c>
      <c r="BN120" s="122">
        <f t="shared" ref="BN120" si="1325">BM117*BN119</f>
        <v>0</v>
      </c>
      <c r="BO120" s="122">
        <f t="shared" ref="BO120" si="1326">BN117*BO119</f>
        <v>0</v>
      </c>
      <c r="BP120" s="122">
        <f t="shared" ref="BP120" si="1327">BO117*BP119</f>
        <v>0</v>
      </c>
      <c r="BQ120" s="122">
        <f t="shared" ref="BQ120" si="1328">BP117*BQ119</f>
        <v>0</v>
      </c>
      <c r="BR120" s="122">
        <f t="shared" ref="BR120" si="1329">BQ117*BR119</f>
        <v>0</v>
      </c>
      <c r="BS120" s="122">
        <f t="shared" ref="BS120" si="1330">BR117*BS119</f>
        <v>0</v>
      </c>
      <c r="BT120" s="122">
        <f t="shared" ref="BT120" si="1331">BS117*BT119</f>
        <v>0</v>
      </c>
      <c r="BU120" s="122">
        <f t="shared" ref="BU120" si="1332">BT117*BU119</f>
        <v>0</v>
      </c>
      <c r="BV120" s="122">
        <f t="shared" ref="BV120" si="1333">BU117*BV119</f>
        <v>0</v>
      </c>
      <c r="BW120" s="122">
        <f t="shared" ref="BW120" si="1334">BV117*BW119</f>
        <v>0</v>
      </c>
      <c r="BX120" s="122">
        <f t="shared" ref="BX120" si="1335">BW117*BX119</f>
        <v>0</v>
      </c>
      <c r="BY120" s="122">
        <f t="shared" ref="BY120" si="1336">BX117*BY119</f>
        <v>0</v>
      </c>
      <c r="BZ120" s="122">
        <f t="shared" ref="BZ120" si="1337">BY117*BZ119</f>
        <v>0</v>
      </c>
      <c r="CA120" s="122">
        <f t="shared" ref="CA120" si="1338">BZ117*CA119</f>
        <v>0</v>
      </c>
    </row>
    <row r="121" spans="1:79" ht="14.25" customHeight="1">
      <c r="A121" s="155" t="s">
        <v>181</v>
      </c>
      <c r="B121" s="89">
        <f>NPV($C$89,C$120:$CA120)</f>
        <v>28653.570587492639</v>
      </c>
      <c r="C121" s="89">
        <f>IF(C107=1,0,(B121*(1+$C$89)-C119)/(1-C$107))</f>
        <v>29790.586187196681</v>
      </c>
      <c r="D121" s="89">
        <f>IF(D107=1,0,(C121*(1+$C$89)-D119)/(1-D$107))</f>
        <v>30971.165021087927</v>
      </c>
      <c r="E121" s="89">
        <f>IF(E107=1,0,(D121*(1+$C$89)-E119)/(1-E$107))</f>
        <v>32193.059886903167</v>
      </c>
      <c r="F121" s="89">
        <f t="shared" ref="F121:BQ121" si="1339">IF(F107=1,0,(E121*(1+$C$89)-F119)/(1-F$107))</f>
        <v>33461.48611335217</v>
      </c>
      <c r="G121" s="89">
        <f t="shared" si="1339"/>
        <v>34777.769999686148</v>
      </c>
      <c r="H121" s="89">
        <f t="shared" si="1339"/>
        <v>36144.615753659986</v>
      </c>
      <c r="I121" s="89">
        <f t="shared" si="1339"/>
        <v>37563.552711472323</v>
      </c>
      <c r="J121" s="89">
        <f t="shared" si="1339"/>
        <v>39033.782724775352</v>
      </c>
      <c r="K121" s="89">
        <f t="shared" si="1339"/>
        <v>40559.469715595726</v>
      </c>
      <c r="L121" s="89">
        <f t="shared" si="1339"/>
        <v>42110.641527627784</v>
      </c>
      <c r="M121" s="89">
        <f t="shared" si="1339"/>
        <v>43720.67165889412</v>
      </c>
      <c r="N121" s="89">
        <f t="shared" si="1339"/>
        <v>45387.901088098602</v>
      </c>
      <c r="O121" s="89">
        <f t="shared" si="1339"/>
        <v>47112.87646290991</v>
      </c>
      <c r="P121" s="89">
        <f t="shared" si="1339"/>
        <v>48896.287809235546</v>
      </c>
      <c r="Q121" s="89">
        <f t="shared" si="1339"/>
        <v>50740.969207116941</v>
      </c>
      <c r="R121" s="89">
        <f t="shared" si="1339"/>
        <v>52647.94438532713</v>
      </c>
      <c r="S121" s="89">
        <f t="shared" si="1339"/>
        <v>54620.33062361327</v>
      </c>
      <c r="T121" s="89">
        <f t="shared" si="1339"/>
        <v>56630.55490310859</v>
      </c>
      <c r="U121" s="89">
        <f t="shared" si="1339"/>
        <v>58703.233693522736</v>
      </c>
      <c r="V121" s="89">
        <f t="shared" si="1339"/>
        <v>60837.404353797094</v>
      </c>
      <c r="W121" s="89">
        <f t="shared" si="1339"/>
        <v>63030.218519618116</v>
      </c>
      <c r="X121" s="89">
        <f t="shared" si="1339"/>
        <v>65282.302778543693</v>
      </c>
      <c r="Y121" s="89">
        <f t="shared" si="1339"/>
        <v>67599.70604603758</v>
      </c>
      <c r="Z121" s="89">
        <f t="shared" si="1339"/>
        <v>69988.658562350494</v>
      </c>
      <c r="AA121" s="89">
        <f t="shared" si="1339"/>
        <v>72455.578427281551</v>
      </c>
      <c r="AB121" s="89">
        <f t="shared" si="1339"/>
        <v>74889.642136699971</v>
      </c>
      <c r="AC121" s="89">
        <f t="shared" si="1339"/>
        <v>77387.420750414647</v>
      </c>
      <c r="AD121" s="89">
        <f t="shared" si="1339"/>
        <v>79942.659548399039</v>
      </c>
      <c r="AE121" s="89">
        <f t="shared" si="1339"/>
        <v>82551.951205876438</v>
      </c>
      <c r="AF121" s="89">
        <f t="shared" si="1339"/>
        <v>85212.366382187931</v>
      </c>
      <c r="AG121" s="89">
        <f t="shared" si="1339"/>
        <v>87923.74674221201</v>
      </c>
      <c r="AH121" s="89">
        <f t="shared" si="1339"/>
        <v>90685.3322578019</v>
      </c>
      <c r="AI121" s="89">
        <f t="shared" si="1339"/>
        <v>93496.932047598588</v>
      </c>
      <c r="AJ121" s="89">
        <f t="shared" si="1339"/>
        <v>96355.833917803859</v>
      </c>
      <c r="AK121" s="89">
        <f t="shared" si="1339"/>
        <v>99255.004719254546</v>
      </c>
      <c r="AL121" s="89">
        <f t="shared" si="1339"/>
        <v>102185.43609370077</v>
      </c>
      <c r="AM121" s="89">
        <f t="shared" si="1339"/>
        <v>105131.5865233244</v>
      </c>
      <c r="AN121" s="89">
        <f t="shared" si="1339"/>
        <v>108077.5118972497</v>
      </c>
      <c r="AO121" s="89">
        <f t="shared" si="1339"/>
        <v>111006.07760927707</v>
      </c>
      <c r="AP121" s="89">
        <f t="shared" si="1339"/>
        <v>113901.71752606577</v>
      </c>
      <c r="AQ121" s="89">
        <f t="shared" si="1339"/>
        <v>116750.33561047933</v>
      </c>
      <c r="AR121" s="89">
        <f t="shared" si="1339"/>
        <v>119539.99880701854</v>
      </c>
      <c r="AS121" s="89">
        <f t="shared" si="1339"/>
        <v>122256.73771295538</v>
      </c>
      <c r="AT121" s="89">
        <f t="shared" si="1339"/>
        <v>124882.98024609078</v>
      </c>
      <c r="AU121" s="89">
        <f t="shared" si="1339"/>
        <v>127389.95315039858</v>
      </c>
      <c r="AV121" s="89">
        <f t="shared" si="1339"/>
        <v>129740.51312417611</v>
      </c>
      <c r="AW121" s="89">
        <f t="shared" si="1339"/>
        <v>131894.67951513262</v>
      </c>
      <c r="AX121" s="89">
        <f t="shared" si="1339"/>
        <v>133808.60578348095</v>
      </c>
      <c r="AY121" s="89">
        <f t="shared" si="1339"/>
        <v>135410.90729220564</v>
      </c>
      <c r="AZ121" s="89">
        <f t="shared" si="1339"/>
        <v>136609.32828819004</v>
      </c>
      <c r="BA121" s="89">
        <f t="shared" si="1339"/>
        <v>137278.65456089831</v>
      </c>
      <c r="BB121" s="89">
        <f t="shared" si="1339"/>
        <v>137248.27660150026</v>
      </c>
      <c r="BC121" s="89">
        <f t="shared" si="1339"/>
        <v>136281.62469600662</v>
      </c>
      <c r="BD121" s="89">
        <f t="shared" si="1339"/>
        <v>134046.69105997655</v>
      </c>
      <c r="BE121" s="89">
        <f t="shared" si="1339"/>
        <v>130099.97196956223</v>
      </c>
      <c r="BF121" s="89">
        <f t="shared" si="1339"/>
        <v>123793.7839808056</v>
      </c>
      <c r="BG121" s="89">
        <f t="shared" si="1339"/>
        <v>114152.28170749488</v>
      </c>
      <c r="BH121" s="89">
        <f t="shared" si="1339"/>
        <v>99755.032467711702</v>
      </c>
      <c r="BI121" s="89">
        <f t="shared" si="1339"/>
        <v>78404.792529585873</v>
      </c>
      <c r="BJ121" s="89">
        <f t="shared" si="1339"/>
        <v>46807.692307692421</v>
      </c>
      <c r="BK121" s="89">
        <f t="shared" si="1339"/>
        <v>1.5386640474086021E-10</v>
      </c>
      <c r="BL121" s="89">
        <f t="shared" si="1339"/>
        <v>2.1695711719632659E-10</v>
      </c>
      <c r="BM121" s="89">
        <f t="shared" si="1339"/>
        <v>3.1455772522923098E-10</v>
      </c>
      <c r="BN121" s="89">
        <f t="shared" si="1339"/>
        <v>4.7050875783975064E-10</v>
      </c>
      <c r="BO121" s="89">
        <f t="shared" si="1339"/>
        <v>7.2816831570437605E-10</v>
      </c>
      <c r="BP121" s="89">
        <f t="shared" si="1339"/>
        <v>1.1688275352017273E-9</v>
      </c>
      <c r="BQ121" s="89">
        <f t="shared" si="1339"/>
        <v>1.9432811161891462E-9</v>
      </c>
      <c r="BR121" s="89">
        <f t="shared" ref="BR121:CA121" si="1340">IF(BR107=1,0,(BQ121*(1+$C$89)-BR119)/(1-BR$107))</f>
        <v>3.3504846830847351E-9</v>
      </c>
      <c r="BS121" s="89">
        <f t="shared" si="1340"/>
        <v>5.993917622059595E-9</v>
      </c>
      <c r="BT121" s="89">
        <f t="shared" si="1340"/>
        <v>1.1124608417849522E-8</v>
      </c>
      <c r="BU121" s="89">
        <f t="shared" si="1340"/>
        <v>2.1399809031080761E-8</v>
      </c>
      <c r="BV121" s="89">
        <f t="shared" si="1340"/>
        <v>4.2589129479924206E-8</v>
      </c>
      <c r="BW121" s="89">
        <f t="shared" si="1340"/>
        <v>8.9177528104858617E-8</v>
      </c>
      <c r="BX121" s="89">
        <f t="shared" si="1340"/>
        <v>1.9758543903588268E-7</v>
      </c>
      <c r="BY121" s="89">
        <f t="shared" si="1340"/>
        <v>4.6637356527840488E-7</v>
      </c>
      <c r="BZ121" s="89">
        <f t="shared" si="1340"/>
        <v>1.1821890121125599E-6</v>
      </c>
      <c r="CA121" s="89">
        <f t="shared" si="1340"/>
        <v>3.2500041570104744E-6</v>
      </c>
    </row>
    <row r="122" spans="1:79" ht="14.25" customHeight="1">
      <c r="A122" s="155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  <c r="AA122" s="89"/>
      <c r="AB122" s="89"/>
      <c r="AC122" s="89"/>
      <c r="AD122" s="89"/>
      <c r="AE122" s="89"/>
      <c r="AF122" s="89"/>
      <c r="AG122" s="89"/>
      <c r="AH122" s="89"/>
      <c r="AI122" s="89"/>
      <c r="AJ122" s="89"/>
      <c r="AK122" s="89"/>
      <c r="AL122" s="89"/>
      <c r="AM122" s="89"/>
      <c r="AN122" s="89"/>
      <c r="AO122" s="89"/>
      <c r="AP122" s="89"/>
      <c r="AQ122" s="89"/>
      <c r="AR122" s="89"/>
      <c r="AS122" s="89"/>
      <c r="AT122" s="89"/>
      <c r="AU122" s="89"/>
      <c r="AV122" s="89"/>
      <c r="AW122" s="89"/>
      <c r="AX122" s="89"/>
      <c r="AY122" s="89"/>
      <c r="AZ122" s="89"/>
      <c r="BA122" s="89"/>
      <c r="BB122" s="89"/>
      <c r="BC122" s="89"/>
      <c r="BD122" s="89"/>
      <c r="BE122" s="89"/>
      <c r="BF122" s="89"/>
      <c r="BG122" s="89"/>
      <c r="BH122" s="89"/>
      <c r="BI122" s="89"/>
      <c r="BJ122" s="89"/>
      <c r="BK122" s="89"/>
      <c r="BL122" s="89"/>
      <c r="BM122" s="89"/>
      <c r="BN122" s="89"/>
      <c r="BO122" s="89"/>
      <c r="BP122" s="89"/>
      <c r="BQ122" s="89"/>
      <c r="BR122" s="89"/>
      <c r="BS122" s="89"/>
      <c r="BT122" s="89"/>
      <c r="BU122" s="89"/>
      <c r="BV122" s="89"/>
      <c r="BW122" s="89"/>
      <c r="BX122" s="89"/>
      <c r="BY122" s="89"/>
      <c r="BZ122" s="89"/>
      <c r="CA122" s="89"/>
    </row>
    <row r="123" spans="1:79" ht="14.25" customHeight="1">
      <c r="A123" s="21" t="s">
        <v>45</v>
      </c>
      <c r="B123" s="89"/>
      <c r="C123" s="89">
        <f t="shared" ref="C123:BN123" si="1341">C121-C115</f>
        <v>-63902.793452889426</v>
      </c>
      <c r="D123" s="89">
        <f t="shared" si="1341"/>
        <v>-65990.230759424128</v>
      </c>
      <c r="E123" s="89">
        <f t="shared" si="1341"/>
        <v>-68176.651284119755</v>
      </c>
      <c r="F123" s="89">
        <f t="shared" si="1341"/>
        <v>-70457.917262988427</v>
      </c>
      <c r="G123" s="89">
        <f t="shared" si="1341"/>
        <v>-72839.766605651515</v>
      </c>
      <c r="H123" s="89">
        <f t="shared" si="1341"/>
        <v>-75324.747805541323</v>
      </c>
      <c r="I123" s="89">
        <f t="shared" si="1341"/>
        <v>-77919.01002357075</v>
      </c>
      <c r="J123" s="89">
        <f t="shared" si="1341"/>
        <v>-80636.27478164545</v>
      </c>
      <c r="K123" s="89">
        <f t="shared" si="1341"/>
        <v>-83476.57885171994</v>
      </c>
      <c r="L123" s="89">
        <f t="shared" si="1341"/>
        <v>-86476.483616473226</v>
      </c>
      <c r="M123" s="89">
        <f t="shared" si="1341"/>
        <v>-89608.035717632141</v>
      </c>
      <c r="N123" s="89">
        <f t="shared" si="1341"/>
        <v>-92886.575806964494</v>
      </c>
      <c r="O123" s="89">
        <f t="shared" si="1341"/>
        <v>-96323.570712968096</v>
      </c>
      <c r="P123" s="89">
        <f t="shared" si="1341"/>
        <v>-99931.21188486935</v>
      </c>
      <c r="Q123" s="89">
        <f t="shared" si="1341"/>
        <v>-103717.39096964775</v>
      </c>
      <c r="R123" s="89">
        <f t="shared" si="1341"/>
        <v>-107695.55013309899</v>
      </c>
      <c r="S123" s="89">
        <f t="shared" si="1341"/>
        <v>-111874.7639394358</v>
      </c>
      <c r="T123" s="89">
        <f t="shared" si="1341"/>
        <v>-116295.4165700287</v>
      </c>
      <c r="U123" s="89">
        <f t="shared" si="1341"/>
        <v>-120955.35312523415</v>
      </c>
      <c r="V123" s="89">
        <f t="shared" si="1341"/>
        <v>-125878.25576303669</v>
      </c>
      <c r="W123" s="89">
        <f t="shared" si="1341"/>
        <v>-131095.61826615463</v>
      </c>
      <c r="X123" s="89">
        <f t="shared" si="1341"/>
        <v>-136632.25502370935</v>
      </c>
      <c r="Y123" s="89">
        <f t="shared" si="1341"/>
        <v>-142499.18501715461</v>
      </c>
      <c r="Z123" s="89">
        <f t="shared" si="1341"/>
        <v>-148707.84927455327</v>
      </c>
      <c r="AA123" s="89">
        <f t="shared" si="1341"/>
        <v>-155270.10142288505</v>
      </c>
      <c r="AB123" s="89">
        <f t="shared" si="1341"/>
        <v>-162329.91660189111</v>
      </c>
      <c r="AC123" s="89">
        <f t="shared" si="1341"/>
        <v>-169829.38771157339</v>
      </c>
      <c r="AD123" s="89">
        <f t="shared" si="1341"/>
        <v>-177827.55434609132</v>
      </c>
      <c r="AE123" s="89">
        <f t="shared" si="1341"/>
        <v>-186381.19343051949</v>
      </c>
      <c r="AF123" s="89">
        <f t="shared" si="1341"/>
        <v>-195552.34591289092</v>
      </c>
      <c r="AG123" s="89">
        <f t="shared" si="1341"/>
        <v>-205400.79985600858</v>
      </c>
      <c r="AH123" s="89">
        <f t="shared" si="1341"/>
        <v>-211852.20683978999</v>
      </c>
      <c r="AI123" s="89">
        <f t="shared" si="1341"/>
        <v>-218420.45338406478</v>
      </c>
      <c r="AJ123" s="89">
        <f t="shared" si="1341"/>
        <v>-225099.20346703954</v>
      </c>
      <c r="AK123" s="89">
        <f t="shared" si="1341"/>
        <v>-231872.02677816513</v>
      </c>
      <c r="AL123" s="89">
        <f t="shared" si="1341"/>
        <v>-238717.87867298006</v>
      </c>
      <c r="AM123" s="89">
        <f t="shared" si="1341"/>
        <v>-245600.45223430768</v>
      </c>
      <c r="AN123" s="89">
        <f t="shared" si="1341"/>
        <v>-252482.50003755334</v>
      </c>
      <c r="AO123" s="89">
        <f t="shared" si="1341"/>
        <v>-259323.99351308684</v>
      </c>
      <c r="AP123" s="89">
        <f t="shared" si="1341"/>
        <v>-266088.56823881145</v>
      </c>
      <c r="AQ123" s="89">
        <f t="shared" si="1341"/>
        <v>-272743.29412007245</v>
      </c>
      <c r="AR123" s="89">
        <f t="shared" si="1341"/>
        <v>-279260.29405614233</v>
      </c>
      <c r="AS123" s="89">
        <f t="shared" si="1341"/>
        <v>-285606.93378608301</v>
      </c>
      <c r="AT123" s="89">
        <f t="shared" si="1341"/>
        <v>-291742.1627419584</v>
      </c>
      <c r="AU123" s="89">
        <f t="shared" si="1341"/>
        <v>-297598.7630216523</v>
      </c>
      <c r="AV123" s="89">
        <f t="shared" si="1341"/>
        <v>-303089.96325608931</v>
      </c>
      <c r="AW123" s="89">
        <f t="shared" si="1341"/>
        <v>-308122.36367258528</v>
      </c>
      <c r="AX123" s="89">
        <f t="shared" si="1341"/>
        <v>-312593.5333047983</v>
      </c>
      <c r="AY123" s="89">
        <f t="shared" si="1341"/>
        <v>-316336.7087687318</v>
      </c>
      <c r="AZ123" s="89">
        <f t="shared" si="1341"/>
        <v>-319136.36915924214</v>
      </c>
      <c r="BA123" s="89">
        <f t="shared" si="1341"/>
        <v>-320699.9985184641</v>
      </c>
      <c r="BB123" s="89">
        <f t="shared" si="1341"/>
        <v>-320629.03182983282</v>
      </c>
      <c r="BC123" s="89">
        <f t="shared" si="1341"/>
        <v>-318370.81283977011</v>
      </c>
      <c r="BD123" s="89">
        <f t="shared" si="1341"/>
        <v>-313149.73010075081</v>
      </c>
      <c r="BE123" s="89">
        <f t="shared" si="1341"/>
        <v>-303929.70379369525</v>
      </c>
      <c r="BF123" s="89">
        <f t="shared" si="1341"/>
        <v>-289197.6648971875</v>
      </c>
      <c r="BG123" s="89">
        <f t="shared" si="1341"/>
        <v>-266673.91730760969</v>
      </c>
      <c r="BH123" s="89">
        <f t="shared" si="1341"/>
        <v>-233040.15374373255</v>
      </c>
      <c r="BI123" s="89">
        <f t="shared" si="1341"/>
        <v>-183163.33976688527</v>
      </c>
      <c r="BJ123" s="89">
        <f t="shared" si="1341"/>
        <v>-109348.58665205349</v>
      </c>
      <c r="BK123" s="89">
        <f t="shared" si="1341"/>
        <v>-6.5888622325804016E-10</v>
      </c>
      <c r="BL123" s="89">
        <f t="shared" si="1341"/>
        <v>-9.2905306911664228E-10</v>
      </c>
      <c r="BM123" s="89">
        <f t="shared" si="1341"/>
        <v>-1.3469980787683257E-9</v>
      </c>
      <c r="BN123" s="89">
        <f t="shared" si="1341"/>
        <v>-2.0148110887817442E-9</v>
      </c>
      <c r="BO123" s="89">
        <f t="shared" ref="BO123:CA123" si="1342">BO121-BO115</f>
        <v>-3.1181600183527E-9</v>
      </c>
      <c r="BP123" s="89">
        <f t="shared" si="1342"/>
        <v>-5.0051495100967846E-9</v>
      </c>
      <c r="BQ123" s="89">
        <f t="shared" si="1342"/>
        <v>-8.3215121425042076E-9</v>
      </c>
      <c r="BR123" s="89">
        <f t="shared" si="1342"/>
        <v>-1.4347434728455535E-8</v>
      </c>
      <c r="BS123" s="89">
        <f t="shared" si="1342"/>
        <v>-2.5667134753489792E-8</v>
      </c>
      <c r="BT123" s="89">
        <f t="shared" si="1342"/>
        <v>-4.7637762369285947E-8</v>
      </c>
      <c r="BU123" s="89">
        <f t="shared" si="1342"/>
        <v>-9.1638193370925907E-8</v>
      </c>
      <c r="BV123" s="89">
        <f t="shared" si="1342"/>
        <v>-1.823750332123217E-7</v>
      </c>
      <c r="BW123" s="89">
        <f t="shared" si="1342"/>
        <v>-3.8187572388824716E-7</v>
      </c>
      <c r="BX123" s="89">
        <f t="shared" si="1342"/>
        <v>-8.4609973123367989E-7</v>
      </c>
      <c r="BY123" s="89">
        <f t="shared" si="1342"/>
        <v>-1.9971033805020931E-6</v>
      </c>
      <c r="BZ123" s="89">
        <f t="shared" si="1342"/>
        <v>-5.0623659835287544E-6</v>
      </c>
      <c r="CA123" s="89">
        <f t="shared" si="1342"/>
        <v>-1.3917157343034373E-5</v>
      </c>
    </row>
    <row r="124" spans="1:79" ht="14.25" customHeight="1">
      <c r="A124" s="21" t="s">
        <v>46</v>
      </c>
      <c r="B124" s="89"/>
      <c r="C124" s="89">
        <f t="shared" ref="C124:BN124" si="1343">MAX(C123,0)</f>
        <v>0</v>
      </c>
      <c r="D124" s="89">
        <f t="shared" si="1343"/>
        <v>0</v>
      </c>
      <c r="E124" s="89">
        <f t="shared" si="1343"/>
        <v>0</v>
      </c>
      <c r="F124" s="89">
        <f t="shared" si="1343"/>
        <v>0</v>
      </c>
      <c r="G124" s="89">
        <f t="shared" si="1343"/>
        <v>0</v>
      </c>
      <c r="H124" s="89">
        <f t="shared" si="1343"/>
        <v>0</v>
      </c>
      <c r="I124" s="89">
        <f t="shared" si="1343"/>
        <v>0</v>
      </c>
      <c r="J124" s="89">
        <f t="shared" si="1343"/>
        <v>0</v>
      </c>
      <c r="K124" s="89">
        <f t="shared" si="1343"/>
        <v>0</v>
      </c>
      <c r="L124" s="89">
        <f t="shared" si="1343"/>
        <v>0</v>
      </c>
      <c r="M124" s="89">
        <f t="shared" si="1343"/>
        <v>0</v>
      </c>
      <c r="N124" s="89">
        <f t="shared" si="1343"/>
        <v>0</v>
      </c>
      <c r="O124" s="89">
        <f t="shared" si="1343"/>
        <v>0</v>
      </c>
      <c r="P124" s="89">
        <f t="shared" si="1343"/>
        <v>0</v>
      </c>
      <c r="Q124" s="89">
        <f t="shared" si="1343"/>
        <v>0</v>
      </c>
      <c r="R124" s="89">
        <f t="shared" si="1343"/>
        <v>0</v>
      </c>
      <c r="S124" s="89">
        <f t="shared" si="1343"/>
        <v>0</v>
      </c>
      <c r="T124" s="89">
        <f t="shared" si="1343"/>
        <v>0</v>
      </c>
      <c r="U124" s="89">
        <f t="shared" si="1343"/>
        <v>0</v>
      </c>
      <c r="V124" s="89">
        <f t="shared" si="1343"/>
        <v>0</v>
      </c>
      <c r="W124" s="89">
        <f t="shared" si="1343"/>
        <v>0</v>
      </c>
      <c r="X124" s="89">
        <f t="shared" si="1343"/>
        <v>0</v>
      </c>
      <c r="Y124" s="89">
        <f t="shared" si="1343"/>
        <v>0</v>
      </c>
      <c r="Z124" s="89">
        <f t="shared" si="1343"/>
        <v>0</v>
      </c>
      <c r="AA124" s="89">
        <f t="shared" si="1343"/>
        <v>0</v>
      </c>
      <c r="AB124" s="89">
        <f t="shared" si="1343"/>
        <v>0</v>
      </c>
      <c r="AC124" s="89">
        <f t="shared" si="1343"/>
        <v>0</v>
      </c>
      <c r="AD124" s="89">
        <f t="shared" si="1343"/>
        <v>0</v>
      </c>
      <c r="AE124" s="89">
        <f t="shared" si="1343"/>
        <v>0</v>
      </c>
      <c r="AF124" s="89">
        <f t="shared" si="1343"/>
        <v>0</v>
      </c>
      <c r="AG124" s="89">
        <f t="shared" si="1343"/>
        <v>0</v>
      </c>
      <c r="AH124" s="89">
        <f t="shared" si="1343"/>
        <v>0</v>
      </c>
      <c r="AI124" s="89">
        <f t="shared" si="1343"/>
        <v>0</v>
      </c>
      <c r="AJ124" s="89">
        <f t="shared" si="1343"/>
        <v>0</v>
      </c>
      <c r="AK124" s="89">
        <f t="shared" si="1343"/>
        <v>0</v>
      </c>
      <c r="AL124" s="89">
        <f t="shared" si="1343"/>
        <v>0</v>
      </c>
      <c r="AM124" s="89">
        <f t="shared" si="1343"/>
        <v>0</v>
      </c>
      <c r="AN124" s="89">
        <f t="shared" si="1343"/>
        <v>0</v>
      </c>
      <c r="AO124" s="89">
        <f t="shared" si="1343"/>
        <v>0</v>
      </c>
      <c r="AP124" s="89">
        <f t="shared" si="1343"/>
        <v>0</v>
      </c>
      <c r="AQ124" s="89">
        <f t="shared" si="1343"/>
        <v>0</v>
      </c>
      <c r="AR124" s="89">
        <f t="shared" si="1343"/>
        <v>0</v>
      </c>
      <c r="AS124" s="89">
        <f t="shared" si="1343"/>
        <v>0</v>
      </c>
      <c r="AT124" s="89">
        <f t="shared" si="1343"/>
        <v>0</v>
      </c>
      <c r="AU124" s="89">
        <f t="shared" si="1343"/>
        <v>0</v>
      </c>
      <c r="AV124" s="89">
        <f t="shared" si="1343"/>
        <v>0</v>
      </c>
      <c r="AW124" s="89">
        <f t="shared" si="1343"/>
        <v>0</v>
      </c>
      <c r="AX124" s="89">
        <f t="shared" si="1343"/>
        <v>0</v>
      </c>
      <c r="AY124" s="89">
        <f t="shared" si="1343"/>
        <v>0</v>
      </c>
      <c r="AZ124" s="89">
        <f t="shared" si="1343"/>
        <v>0</v>
      </c>
      <c r="BA124" s="89">
        <f t="shared" si="1343"/>
        <v>0</v>
      </c>
      <c r="BB124" s="89">
        <f t="shared" si="1343"/>
        <v>0</v>
      </c>
      <c r="BC124" s="89">
        <f t="shared" si="1343"/>
        <v>0</v>
      </c>
      <c r="BD124" s="89">
        <f t="shared" si="1343"/>
        <v>0</v>
      </c>
      <c r="BE124" s="89">
        <f t="shared" si="1343"/>
        <v>0</v>
      </c>
      <c r="BF124" s="89">
        <f t="shared" si="1343"/>
        <v>0</v>
      </c>
      <c r="BG124" s="89">
        <f t="shared" si="1343"/>
        <v>0</v>
      </c>
      <c r="BH124" s="89">
        <f t="shared" si="1343"/>
        <v>0</v>
      </c>
      <c r="BI124" s="89">
        <f t="shared" si="1343"/>
        <v>0</v>
      </c>
      <c r="BJ124" s="89">
        <f t="shared" si="1343"/>
        <v>0</v>
      </c>
      <c r="BK124" s="89">
        <f t="shared" si="1343"/>
        <v>0</v>
      </c>
      <c r="BL124" s="89">
        <f t="shared" si="1343"/>
        <v>0</v>
      </c>
      <c r="BM124" s="89">
        <f t="shared" si="1343"/>
        <v>0</v>
      </c>
      <c r="BN124" s="89">
        <f t="shared" si="1343"/>
        <v>0</v>
      </c>
      <c r="BO124" s="89">
        <f t="shared" ref="BO124:CA124" si="1344">MAX(BO123,0)</f>
        <v>0</v>
      </c>
      <c r="BP124" s="89">
        <f t="shared" si="1344"/>
        <v>0</v>
      </c>
      <c r="BQ124" s="89">
        <f t="shared" si="1344"/>
        <v>0</v>
      </c>
      <c r="BR124" s="89">
        <f t="shared" si="1344"/>
        <v>0</v>
      </c>
      <c r="BS124" s="89">
        <f t="shared" si="1344"/>
        <v>0</v>
      </c>
      <c r="BT124" s="89">
        <f t="shared" si="1344"/>
        <v>0</v>
      </c>
      <c r="BU124" s="89">
        <f t="shared" si="1344"/>
        <v>0</v>
      </c>
      <c r="BV124" s="89">
        <f t="shared" si="1344"/>
        <v>0</v>
      </c>
      <c r="BW124" s="89">
        <f t="shared" si="1344"/>
        <v>0</v>
      </c>
      <c r="BX124" s="89">
        <f t="shared" si="1344"/>
        <v>0</v>
      </c>
      <c r="BY124" s="89">
        <f t="shared" si="1344"/>
        <v>0</v>
      </c>
      <c r="BZ124" s="89">
        <f t="shared" si="1344"/>
        <v>0</v>
      </c>
      <c r="CA124" s="89">
        <f t="shared" si="1344"/>
        <v>0</v>
      </c>
    </row>
    <row r="125" spans="1:79" ht="14.25" customHeight="1">
      <c r="A125" s="113" t="s">
        <v>182</v>
      </c>
      <c r="B125" s="124"/>
      <c r="C125" s="85">
        <f>IF(C106=0,0,IF(C124/C106&lt;$C$52,0,C124/C106))</f>
        <v>0</v>
      </c>
      <c r="D125" s="85">
        <f t="shared" ref="D125" si="1345">IF(D106=0,0,IF(D124/D106&lt;$C$52,0,D124/D106))</f>
        <v>0</v>
      </c>
      <c r="E125" s="85">
        <f t="shared" ref="E125" si="1346">IF(E106=0,0,IF(E124/E106&lt;$C$52,0,E124/E106))</f>
        <v>0</v>
      </c>
      <c r="F125" s="85">
        <f t="shared" ref="F125" si="1347">IF(F106=0,0,IF(F124/F106&lt;$C$52,0,F124/F106))</f>
        <v>0</v>
      </c>
      <c r="G125" s="85">
        <f t="shared" ref="G125" si="1348">IF(G106=0,0,IF(G124/G106&lt;$C$52,0,G124/G106))</f>
        <v>0</v>
      </c>
      <c r="H125" s="85">
        <f t="shared" ref="H125" si="1349">IF(H106=0,0,IF(H124/H106&lt;$C$52,0,H124/H106))</f>
        <v>0</v>
      </c>
      <c r="I125" s="85">
        <f t="shared" ref="I125" si="1350">IF(I106=0,0,IF(I124/I106&lt;$C$52,0,I124/I106))</f>
        <v>0</v>
      </c>
      <c r="J125" s="85">
        <f t="shared" ref="J125" si="1351">IF(J106=0,0,IF(J124/J106&lt;$C$52,0,J124/J106))</f>
        <v>0</v>
      </c>
      <c r="K125" s="85">
        <f t="shared" ref="K125" si="1352">IF(K106=0,0,IF(K124/K106&lt;$C$52,0,K124/K106))</f>
        <v>0</v>
      </c>
      <c r="L125" s="85">
        <f t="shared" ref="L125" si="1353">IF(L106=0,0,IF(L124/L106&lt;$C$52,0,L124/L106))</f>
        <v>0</v>
      </c>
      <c r="M125" s="85">
        <f t="shared" ref="M125" si="1354">IF(M106=0,0,IF(M124/M106&lt;$C$52,0,M124/M106))</f>
        <v>0</v>
      </c>
      <c r="N125" s="85">
        <f t="shared" ref="N125" si="1355">IF(N106=0,0,IF(N124/N106&lt;$C$52,0,N124/N106))</f>
        <v>0</v>
      </c>
      <c r="O125" s="85">
        <f t="shared" ref="O125" si="1356">IF(O106=0,0,IF(O124/O106&lt;$C$52,0,O124/O106))</f>
        <v>0</v>
      </c>
      <c r="P125" s="85">
        <f t="shared" ref="P125" si="1357">IF(P106=0,0,IF(P124/P106&lt;$C$52,0,P124/P106))</f>
        <v>0</v>
      </c>
      <c r="Q125" s="85">
        <f t="shared" ref="Q125" si="1358">IF(Q106=0,0,IF(Q124/Q106&lt;$C$52,0,Q124/Q106))</f>
        <v>0</v>
      </c>
      <c r="R125" s="85">
        <f t="shared" ref="R125" si="1359">IF(R106=0,0,IF(R124/R106&lt;$C$52,0,R124/R106))</f>
        <v>0</v>
      </c>
      <c r="S125" s="85">
        <f t="shared" ref="S125" si="1360">IF(S106=0,0,IF(S124/S106&lt;$C$52,0,S124/S106))</f>
        <v>0</v>
      </c>
      <c r="T125" s="85">
        <f t="shared" ref="T125" si="1361">IF(T106=0,0,IF(T124/T106&lt;$C$52,0,T124/T106))</f>
        <v>0</v>
      </c>
      <c r="U125" s="85">
        <f t="shared" ref="U125" si="1362">IF(U106=0,0,IF(U124/U106&lt;$C$52,0,U124/U106))</f>
        <v>0</v>
      </c>
      <c r="V125" s="85">
        <f t="shared" ref="V125" si="1363">IF(V106=0,0,IF(V124/V106&lt;$C$52,0,V124/V106))</f>
        <v>0</v>
      </c>
      <c r="W125" s="85">
        <f t="shared" ref="W125" si="1364">IF(W106=0,0,IF(W124/W106&lt;$C$52,0,W124/W106))</f>
        <v>0</v>
      </c>
      <c r="X125" s="85">
        <f t="shared" ref="X125" si="1365">IF(X106=0,0,IF(X124/X106&lt;$C$52,0,X124/X106))</f>
        <v>0</v>
      </c>
      <c r="Y125" s="85">
        <f t="shared" ref="Y125" si="1366">IF(Y106=0,0,IF(Y124/Y106&lt;$C$52,0,Y124/Y106))</f>
        <v>0</v>
      </c>
      <c r="Z125" s="85">
        <f t="shared" ref="Z125" si="1367">IF(Z106=0,0,IF(Z124/Z106&lt;$C$52,0,Z124/Z106))</f>
        <v>0</v>
      </c>
      <c r="AA125" s="85">
        <f t="shared" ref="AA125" si="1368">IF(AA106=0,0,IF(AA124/AA106&lt;$C$52,0,AA124/AA106))</f>
        <v>0</v>
      </c>
      <c r="AB125" s="85">
        <f t="shared" ref="AB125" si="1369">IF(AB106=0,0,IF(AB124/AB106&lt;$C$52,0,AB124/AB106))</f>
        <v>0</v>
      </c>
      <c r="AC125" s="85">
        <f t="shared" ref="AC125" si="1370">IF(AC106=0,0,IF(AC124/AC106&lt;$C$52,0,AC124/AC106))</f>
        <v>0</v>
      </c>
      <c r="AD125" s="85">
        <f t="shared" ref="AD125" si="1371">IF(AD106=0,0,IF(AD124/AD106&lt;$C$52,0,AD124/AD106))</f>
        <v>0</v>
      </c>
      <c r="AE125" s="85">
        <f t="shared" ref="AE125" si="1372">IF(AE106=0,0,IF(AE124/AE106&lt;$C$52,0,AE124/AE106))</f>
        <v>0</v>
      </c>
      <c r="AF125" s="85">
        <f t="shared" ref="AF125" si="1373">IF(AF106=0,0,IF(AF124/AF106&lt;$C$52,0,AF124/AF106))</f>
        <v>0</v>
      </c>
      <c r="AG125" s="85">
        <f t="shared" ref="AG125" si="1374">IF(AG106=0,0,IF(AG124/AG106&lt;$C$52,0,AG124/AG106))</f>
        <v>0</v>
      </c>
      <c r="AH125" s="85">
        <f t="shared" ref="AH125" si="1375">IF(AH106=0,0,IF(AH124/AH106&lt;$C$52,0,AH124/AH106))</f>
        <v>0</v>
      </c>
      <c r="AI125" s="85">
        <f t="shared" ref="AI125" si="1376">IF(AI106=0,0,IF(AI124/AI106&lt;$C$52,0,AI124/AI106))</f>
        <v>0</v>
      </c>
      <c r="AJ125" s="85">
        <f t="shared" ref="AJ125" si="1377">IF(AJ106=0,0,IF(AJ124/AJ106&lt;$C$52,0,AJ124/AJ106))</f>
        <v>0</v>
      </c>
      <c r="AK125" s="85">
        <f t="shared" ref="AK125" si="1378">IF(AK106=0,0,IF(AK124/AK106&lt;$C$52,0,AK124/AK106))</f>
        <v>0</v>
      </c>
      <c r="AL125" s="85">
        <f t="shared" ref="AL125" si="1379">IF(AL106=0,0,IF(AL124/AL106&lt;$C$52,0,AL124/AL106))</f>
        <v>0</v>
      </c>
      <c r="AM125" s="85">
        <f t="shared" ref="AM125" si="1380">IF(AM106=0,0,IF(AM124/AM106&lt;$C$52,0,AM124/AM106))</f>
        <v>0</v>
      </c>
      <c r="AN125" s="85">
        <f t="shared" ref="AN125" si="1381">IF(AN106=0,0,IF(AN124/AN106&lt;$C$52,0,AN124/AN106))</f>
        <v>0</v>
      </c>
      <c r="AO125" s="85">
        <f t="shared" ref="AO125" si="1382">IF(AO106=0,0,IF(AO124/AO106&lt;$C$52,0,AO124/AO106))</f>
        <v>0</v>
      </c>
      <c r="AP125" s="85">
        <f t="shared" ref="AP125" si="1383">IF(AP106=0,0,IF(AP124/AP106&lt;$C$52,0,AP124/AP106))</f>
        <v>0</v>
      </c>
      <c r="AQ125" s="85">
        <f t="shared" ref="AQ125" si="1384">IF(AQ106=0,0,IF(AQ124/AQ106&lt;$C$52,0,AQ124/AQ106))</f>
        <v>0</v>
      </c>
      <c r="AR125" s="85">
        <f t="shared" ref="AR125" si="1385">IF(AR106=0,0,IF(AR124/AR106&lt;$C$52,0,AR124/AR106))</f>
        <v>0</v>
      </c>
      <c r="AS125" s="85">
        <f t="shared" ref="AS125" si="1386">IF(AS106=0,0,IF(AS124/AS106&lt;$C$52,0,AS124/AS106))</f>
        <v>0</v>
      </c>
      <c r="AT125" s="85">
        <f t="shared" ref="AT125" si="1387">IF(AT106=0,0,IF(AT124/AT106&lt;$C$52,0,AT124/AT106))</f>
        <v>0</v>
      </c>
      <c r="AU125" s="85">
        <f t="shared" ref="AU125" si="1388">IF(AU106=0,0,IF(AU124/AU106&lt;$C$52,0,AU124/AU106))</f>
        <v>0</v>
      </c>
      <c r="AV125" s="85">
        <f t="shared" ref="AV125" si="1389">IF(AV106=0,0,IF(AV124/AV106&lt;$C$52,0,AV124/AV106))</f>
        <v>0</v>
      </c>
      <c r="AW125" s="85">
        <f t="shared" ref="AW125" si="1390">IF(AW106=0,0,IF(AW124/AW106&lt;$C$52,0,AW124/AW106))</f>
        <v>0</v>
      </c>
      <c r="AX125" s="85">
        <f t="shared" ref="AX125" si="1391">IF(AX106=0,0,IF(AX124/AX106&lt;$C$52,0,AX124/AX106))</f>
        <v>0</v>
      </c>
      <c r="AY125" s="85">
        <f t="shared" ref="AY125" si="1392">IF(AY106=0,0,IF(AY124/AY106&lt;$C$52,0,AY124/AY106))</f>
        <v>0</v>
      </c>
      <c r="AZ125" s="85">
        <f t="shared" ref="AZ125" si="1393">IF(AZ106=0,0,IF(AZ124/AZ106&lt;$C$52,0,AZ124/AZ106))</f>
        <v>0</v>
      </c>
      <c r="BA125" s="85">
        <f t="shared" ref="BA125" si="1394">IF(BA106=0,0,IF(BA124/BA106&lt;$C$52,0,BA124/BA106))</f>
        <v>0</v>
      </c>
      <c r="BB125" s="85">
        <f t="shared" ref="BB125" si="1395">IF(BB106=0,0,IF(BB124/BB106&lt;$C$52,0,BB124/BB106))</f>
        <v>0</v>
      </c>
      <c r="BC125" s="85">
        <f t="shared" ref="BC125" si="1396">IF(BC106=0,0,IF(BC124/BC106&lt;$C$52,0,BC124/BC106))</f>
        <v>0</v>
      </c>
      <c r="BD125" s="85">
        <f t="shared" ref="BD125" si="1397">IF(BD106=0,0,IF(BD124/BD106&lt;$C$52,0,BD124/BD106))</f>
        <v>0</v>
      </c>
      <c r="BE125" s="85">
        <f t="shared" ref="BE125" si="1398">IF(BE106=0,0,IF(BE124/BE106&lt;$C$52,0,BE124/BE106))</f>
        <v>0</v>
      </c>
      <c r="BF125" s="85">
        <f t="shared" ref="BF125" si="1399">IF(BF106=0,0,IF(BF124/BF106&lt;$C$52,0,BF124/BF106))</f>
        <v>0</v>
      </c>
      <c r="BG125" s="85">
        <f t="shared" ref="BG125" si="1400">IF(BG106=0,0,IF(BG124/BG106&lt;$C$52,0,BG124/BG106))</f>
        <v>0</v>
      </c>
      <c r="BH125" s="85">
        <f t="shared" ref="BH125" si="1401">IF(BH106=0,0,IF(BH124/BH106&lt;$C$52,0,BH124/BH106))</f>
        <v>0</v>
      </c>
      <c r="BI125" s="85">
        <f t="shared" ref="BI125" si="1402">IF(BI106=0,0,IF(BI124/BI106&lt;$C$52,0,BI124/BI106))</f>
        <v>0</v>
      </c>
      <c r="BJ125" s="85">
        <f t="shared" ref="BJ125" si="1403">IF(BJ106=0,0,IF(BJ124/BJ106&lt;$C$52,0,BJ124/BJ106))</f>
        <v>0</v>
      </c>
      <c r="BK125" s="85">
        <f t="shared" ref="BK125" si="1404">IF(BK106=0,0,IF(BK124/BK106&lt;$C$52,0,BK124/BK106))</f>
        <v>0</v>
      </c>
      <c r="BL125" s="85">
        <f t="shared" ref="BL125" si="1405">IF(BL106=0,0,IF(BL124/BL106&lt;$C$52,0,BL124/BL106))</f>
        <v>0</v>
      </c>
      <c r="BM125" s="85">
        <f t="shared" ref="BM125" si="1406">IF(BM106=0,0,IF(BM124/BM106&lt;$C$52,0,BM124/BM106))</f>
        <v>0</v>
      </c>
      <c r="BN125" s="85">
        <f t="shared" ref="BN125" si="1407">IF(BN106=0,0,IF(BN124/BN106&lt;$C$52,0,BN124/BN106))</f>
        <v>0</v>
      </c>
      <c r="BO125" s="85">
        <f t="shared" ref="BO125" si="1408">IF(BO106=0,0,IF(BO124/BO106&lt;$C$52,0,BO124/BO106))</f>
        <v>0</v>
      </c>
      <c r="BP125" s="85">
        <f t="shared" ref="BP125" si="1409">IF(BP106=0,0,IF(BP124/BP106&lt;$C$52,0,BP124/BP106))</f>
        <v>0</v>
      </c>
      <c r="BQ125" s="85">
        <f t="shared" ref="BQ125" si="1410">IF(BQ106=0,0,IF(BQ124/BQ106&lt;$C$52,0,BQ124/BQ106))</f>
        <v>0</v>
      </c>
      <c r="BR125" s="85">
        <f t="shared" ref="BR125" si="1411">IF(BR106=0,0,IF(BR124/BR106&lt;$C$52,0,BR124/BR106))</f>
        <v>0</v>
      </c>
      <c r="BS125" s="85">
        <f t="shared" ref="BS125" si="1412">IF(BS106=0,0,IF(BS124/BS106&lt;$C$52,0,BS124/BS106))</f>
        <v>0</v>
      </c>
      <c r="BT125" s="85">
        <f t="shared" ref="BT125" si="1413">IF(BT106=0,0,IF(BT124/BT106&lt;$C$52,0,BT124/BT106))</f>
        <v>0</v>
      </c>
      <c r="BU125" s="85">
        <f t="shared" ref="BU125" si="1414">IF(BU106=0,0,IF(BU124/BU106&lt;$C$52,0,BU124/BU106))</f>
        <v>0</v>
      </c>
      <c r="BV125" s="85">
        <f t="shared" ref="BV125" si="1415">IF(BV106=0,0,IF(BV124/BV106&lt;$C$52,0,BV124/BV106))</f>
        <v>0</v>
      </c>
      <c r="BW125" s="85">
        <f t="shared" ref="BW125" si="1416">IF(BW106=0,0,IF(BW124/BW106&lt;$C$52,0,BW124/BW106))</f>
        <v>0</v>
      </c>
      <c r="BX125" s="85">
        <f t="shared" ref="BX125" si="1417">IF(BX106=0,0,IF(BX124/BX106&lt;$C$52,0,BX124/BX106))</f>
        <v>0</v>
      </c>
      <c r="BY125" s="85">
        <f t="shared" ref="BY125" si="1418">IF(BY106=0,0,IF(BY124/BY106&lt;$C$52,0,BY124/BY106))</f>
        <v>0</v>
      </c>
      <c r="BZ125" s="85">
        <f t="shared" ref="BZ125" si="1419">IF(BZ106=0,0,IF(BZ124/BZ106&lt;$C$52,0,BZ124/BZ106))</f>
        <v>0</v>
      </c>
      <c r="CA125" s="85">
        <f t="shared" ref="CA125" si="1420">IF(CA106=0,0,IF(CA124/CA106&lt;$C$52,0,CA124/CA106))</f>
        <v>0</v>
      </c>
    </row>
    <row r="126" spans="1:79" ht="14.25" customHeight="1">
      <c r="A126" s="113"/>
      <c r="B126" s="124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</row>
    <row r="127" spans="1:79" ht="14.25" customHeight="1">
      <c r="A127" s="113" t="s">
        <v>186</v>
      </c>
      <c r="B127" s="124"/>
      <c r="C127" s="82">
        <f t="shared" ref="C127:BN127" si="1421">IF(C106=0,0,C125*C106)</f>
        <v>0</v>
      </c>
      <c r="D127" s="82">
        <f t="shared" si="1421"/>
        <v>0</v>
      </c>
      <c r="E127" s="82">
        <f t="shared" si="1421"/>
        <v>0</v>
      </c>
      <c r="F127" s="82">
        <f t="shared" si="1421"/>
        <v>0</v>
      </c>
      <c r="G127" s="82">
        <f t="shared" si="1421"/>
        <v>0</v>
      </c>
      <c r="H127" s="82">
        <f t="shared" si="1421"/>
        <v>0</v>
      </c>
      <c r="I127" s="82">
        <f t="shared" si="1421"/>
        <v>0</v>
      </c>
      <c r="J127" s="82">
        <f t="shared" si="1421"/>
        <v>0</v>
      </c>
      <c r="K127" s="82">
        <f t="shared" si="1421"/>
        <v>0</v>
      </c>
      <c r="L127" s="82">
        <f t="shared" si="1421"/>
        <v>0</v>
      </c>
      <c r="M127" s="82">
        <f t="shared" si="1421"/>
        <v>0</v>
      </c>
      <c r="N127" s="82">
        <f t="shared" si="1421"/>
        <v>0</v>
      </c>
      <c r="O127" s="82">
        <f t="shared" si="1421"/>
        <v>0</v>
      </c>
      <c r="P127" s="82">
        <f t="shared" si="1421"/>
        <v>0</v>
      </c>
      <c r="Q127" s="82">
        <f t="shared" si="1421"/>
        <v>0</v>
      </c>
      <c r="R127" s="82">
        <f t="shared" si="1421"/>
        <v>0</v>
      </c>
      <c r="S127" s="82">
        <f t="shared" si="1421"/>
        <v>0</v>
      </c>
      <c r="T127" s="82">
        <f t="shared" si="1421"/>
        <v>0</v>
      </c>
      <c r="U127" s="82">
        <f t="shared" si="1421"/>
        <v>0</v>
      </c>
      <c r="V127" s="82">
        <f t="shared" si="1421"/>
        <v>0</v>
      </c>
      <c r="W127" s="82">
        <f t="shared" si="1421"/>
        <v>0</v>
      </c>
      <c r="X127" s="82">
        <f t="shared" si="1421"/>
        <v>0</v>
      </c>
      <c r="Y127" s="82">
        <f t="shared" si="1421"/>
        <v>0</v>
      </c>
      <c r="Z127" s="82">
        <f t="shared" si="1421"/>
        <v>0</v>
      </c>
      <c r="AA127" s="82">
        <f t="shared" si="1421"/>
        <v>0</v>
      </c>
      <c r="AB127" s="82">
        <f t="shared" si="1421"/>
        <v>0</v>
      </c>
      <c r="AC127" s="82">
        <f t="shared" si="1421"/>
        <v>0</v>
      </c>
      <c r="AD127" s="82">
        <f t="shared" si="1421"/>
        <v>0</v>
      </c>
      <c r="AE127" s="82">
        <f t="shared" si="1421"/>
        <v>0</v>
      </c>
      <c r="AF127" s="82">
        <f t="shared" si="1421"/>
        <v>0</v>
      </c>
      <c r="AG127" s="82">
        <f t="shared" si="1421"/>
        <v>0</v>
      </c>
      <c r="AH127" s="82">
        <f t="shared" si="1421"/>
        <v>0</v>
      </c>
      <c r="AI127" s="82">
        <f t="shared" si="1421"/>
        <v>0</v>
      </c>
      <c r="AJ127" s="82">
        <f t="shared" si="1421"/>
        <v>0</v>
      </c>
      <c r="AK127" s="82">
        <f t="shared" si="1421"/>
        <v>0</v>
      </c>
      <c r="AL127" s="82">
        <f t="shared" si="1421"/>
        <v>0</v>
      </c>
      <c r="AM127" s="82">
        <f t="shared" si="1421"/>
        <v>0</v>
      </c>
      <c r="AN127" s="82">
        <f t="shared" si="1421"/>
        <v>0</v>
      </c>
      <c r="AO127" s="82">
        <f t="shared" si="1421"/>
        <v>0</v>
      </c>
      <c r="AP127" s="82">
        <f t="shared" si="1421"/>
        <v>0</v>
      </c>
      <c r="AQ127" s="82">
        <f t="shared" si="1421"/>
        <v>0</v>
      </c>
      <c r="AR127" s="82">
        <f t="shared" si="1421"/>
        <v>0</v>
      </c>
      <c r="AS127" s="82">
        <f t="shared" si="1421"/>
        <v>0</v>
      </c>
      <c r="AT127" s="82">
        <f t="shared" si="1421"/>
        <v>0</v>
      </c>
      <c r="AU127" s="82">
        <f t="shared" si="1421"/>
        <v>0</v>
      </c>
      <c r="AV127" s="82">
        <f t="shared" si="1421"/>
        <v>0</v>
      </c>
      <c r="AW127" s="82">
        <f t="shared" si="1421"/>
        <v>0</v>
      </c>
      <c r="AX127" s="82">
        <f t="shared" si="1421"/>
        <v>0</v>
      </c>
      <c r="AY127" s="82">
        <f t="shared" si="1421"/>
        <v>0</v>
      </c>
      <c r="AZ127" s="82">
        <f t="shared" si="1421"/>
        <v>0</v>
      </c>
      <c r="BA127" s="82">
        <f t="shared" si="1421"/>
        <v>0</v>
      </c>
      <c r="BB127" s="82">
        <f t="shared" si="1421"/>
        <v>0</v>
      </c>
      <c r="BC127" s="82">
        <f t="shared" si="1421"/>
        <v>0</v>
      </c>
      <c r="BD127" s="82">
        <f t="shared" si="1421"/>
        <v>0</v>
      </c>
      <c r="BE127" s="82">
        <f t="shared" si="1421"/>
        <v>0</v>
      </c>
      <c r="BF127" s="82">
        <f t="shared" si="1421"/>
        <v>0</v>
      </c>
      <c r="BG127" s="82">
        <f t="shared" si="1421"/>
        <v>0</v>
      </c>
      <c r="BH127" s="82">
        <f t="shared" si="1421"/>
        <v>0</v>
      </c>
      <c r="BI127" s="82">
        <f t="shared" si="1421"/>
        <v>0</v>
      </c>
      <c r="BJ127" s="82">
        <f t="shared" si="1421"/>
        <v>0</v>
      </c>
      <c r="BK127" s="82">
        <f t="shared" si="1421"/>
        <v>0</v>
      </c>
      <c r="BL127" s="82">
        <f t="shared" si="1421"/>
        <v>0</v>
      </c>
      <c r="BM127" s="82">
        <f t="shared" si="1421"/>
        <v>0</v>
      </c>
      <c r="BN127" s="82">
        <f t="shared" si="1421"/>
        <v>0</v>
      </c>
      <c r="BO127" s="82">
        <f t="shared" ref="BO127:CA127" si="1422">IF(BO106=0,0,BO125*BO106)</f>
        <v>0</v>
      </c>
      <c r="BP127" s="82">
        <f t="shared" si="1422"/>
        <v>0</v>
      </c>
      <c r="BQ127" s="82">
        <f t="shared" si="1422"/>
        <v>0</v>
      </c>
      <c r="BR127" s="82">
        <f t="shared" si="1422"/>
        <v>0</v>
      </c>
      <c r="BS127" s="82">
        <f t="shared" si="1422"/>
        <v>0</v>
      </c>
      <c r="BT127" s="82">
        <f t="shared" si="1422"/>
        <v>0</v>
      </c>
      <c r="BU127" s="82">
        <f t="shared" si="1422"/>
        <v>0</v>
      </c>
      <c r="BV127" s="82">
        <f t="shared" si="1422"/>
        <v>0</v>
      </c>
      <c r="BW127" s="82">
        <f t="shared" si="1422"/>
        <v>0</v>
      </c>
      <c r="BX127" s="82">
        <f t="shared" si="1422"/>
        <v>0</v>
      </c>
      <c r="BY127" s="82">
        <f t="shared" si="1422"/>
        <v>0</v>
      </c>
      <c r="BZ127" s="82">
        <f t="shared" si="1422"/>
        <v>0</v>
      </c>
      <c r="CA127" s="82">
        <f t="shared" si="1422"/>
        <v>0</v>
      </c>
    </row>
    <row r="128" spans="1:79" ht="14.25" customHeight="1">
      <c r="A128" s="113" t="s">
        <v>187</v>
      </c>
      <c r="B128" s="124"/>
      <c r="C128" s="82">
        <f>C111</f>
        <v>445.33670789166644</v>
      </c>
      <c r="D128" s="82">
        <f t="shared" ref="D128" si="1423">C128+D111</f>
        <v>890.67341578333287</v>
      </c>
      <c r="E128" s="82">
        <f t="shared" ref="E128" si="1424">D128+E111</f>
        <v>1336.0101236749992</v>
      </c>
      <c r="F128" s="82">
        <f t="shared" ref="F128" si="1425">E128+F111</f>
        <v>1781.3468315666657</v>
      </c>
      <c r="G128" s="82">
        <f t="shared" ref="G128" si="1426">F128+G111</f>
        <v>2226.6835394583322</v>
      </c>
      <c r="H128" s="82">
        <f t="shared" ref="H128" si="1427">G128+H111</f>
        <v>2672.0202473499985</v>
      </c>
      <c r="I128" s="82">
        <f t="shared" ref="I128" si="1428">H128+I111</f>
        <v>3117.3569552416648</v>
      </c>
      <c r="J128" s="82">
        <f t="shared" ref="J128" si="1429">I128+J111</f>
        <v>3562.693663133331</v>
      </c>
      <c r="K128" s="82">
        <f t="shared" ref="K128" si="1430">J128+K111</f>
        <v>4008.0303710249973</v>
      </c>
      <c r="L128" s="82">
        <f t="shared" ref="L128" si="1431">K128+L111</f>
        <v>4453.3670789166636</v>
      </c>
      <c r="M128" s="82">
        <f t="shared" ref="M128" si="1432">L128+M111</f>
        <v>4898.7037868083298</v>
      </c>
      <c r="N128" s="82">
        <f t="shared" ref="N128" si="1433">M128+N111</f>
        <v>5344.0404946999961</v>
      </c>
      <c r="O128" s="82">
        <f t="shared" ref="O128" si="1434">N128+O111</f>
        <v>5789.3772025916624</v>
      </c>
      <c r="P128" s="82">
        <f t="shared" ref="P128" si="1435">O128+P111</f>
        <v>6234.7139104833286</v>
      </c>
      <c r="Q128" s="82">
        <f t="shared" ref="Q128" si="1436">P128+Q111</f>
        <v>6680.0506183749949</v>
      </c>
      <c r="R128" s="82">
        <f t="shared" ref="R128" si="1437">Q128+R111</f>
        <v>7125.3873262666611</v>
      </c>
      <c r="S128" s="82">
        <f t="shared" ref="S128" si="1438">R128+S111</f>
        <v>7570.7240341583274</v>
      </c>
      <c r="T128" s="82">
        <f t="shared" ref="T128" si="1439">S128+T111</f>
        <v>8016.0607420499937</v>
      </c>
      <c r="U128" s="82">
        <f t="shared" ref="U128" si="1440">T128+U111</f>
        <v>8461.3974499416599</v>
      </c>
      <c r="V128" s="82">
        <f t="shared" ref="V128" si="1441">U128+V111</f>
        <v>8906.7341578333271</v>
      </c>
      <c r="W128" s="82">
        <f t="shared" ref="W128" si="1442">V128+W111</f>
        <v>9352.0708657249943</v>
      </c>
      <c r="X128" s="82">
        <f t="shared" ref="X128" si="1443">W128+X111</f>
        <v>9797.4075736166615</v>
      </c>
      <c r="Y128" s="82">
        <f t="shared" ref="Y128" si="1444">X128+Y111</f>
        <v>10242.744281508329</v>
      </c>
      <c r="Z128" s="82">
        <f t="shared" ref="Z128" si="1445">Y128+Z111</f>
        <v>10688.080989399996</v>
      </c>
      <c r="AA128" s="82">
        <f t="shared" ref="AA128" si="1446">Z128+AA111</f>
        <v>11133.417697291663</v>
      </c>
      <c r="AB128" s="82">
        <f t="shared" ref="AB128" si="1447">AA128+AB111</f>
        <v>11578.75440518333</v>
      </c>
      <c r="AC128" s="82">
        <f t="shared" ref="AC128" si="1448">AB128+AC111</f>
        <v>12024.091113074997</v>
      </c>
      <c r="AD128" s="82">
        <f t="shared" ref="AD128" si="1449">AC128+AD111</f>
        <v>12469.427820966665</v>
      </c>
      <c r="AE128" s="82">
        <f t="shared" ref="AE128" si="1450">AD128+AE111</f>
        <v>12914.764528858332</v>
      </c>
      <c r="AF128" s="82">
        <f t="shared" ref="AF128" si="1451">AE128+AF111</f>
        <v>13360.101236749999</v>
      </c>
      <c r="AG128" s="82">
        <f t="shared" ref="AG128" si="1452">AF128+AG111</f>
        <v>13805.437944641666</v>
      </c>
      <c r="AH128" s="82">
        <f t="shared" ref="AH128" si="1453">AG128+AH111</f>
        <v>17951.437944641664</v>
      </c>
      <c r="AI128" s="82">
        <f t="shared" ref="AI128" si="1454">AH128+AI111</f>
        <v>22547.437944641664</v>
      </c>
      <c r="AJ128" s="82">
        <f t="shared" ref="AJ128" si="1455">AI128+AJ111</f>
        <v>27647.437944641664</v>
      </c>
      <c r="AK128" s="82">
        <f t="shared" ref="AK128" si="1456">AJ128+AK111</f>
        <v>33335.437944641664</v>
      </c>
      <c r="AL128" s="82">
        <f t="shared" ref="AL128" si="1457">AK128+AL111</f>
        <v>39713.437944641664</v>
      </c>
      <c r="AM128" s="82">
        <f t="shared" ref="AM128" si="1458">AL128+AM111</f>
        <v>46931.437944641664</v>
      </c>
      <c r="AN128" s="82">
        <f t="shared" ref="AN128" si="1459">AM128+AN111</f>
        <v>55151.437944641664</v>
      </c>
      <c r="AO128" s="82">
        <f t="shared" ref="AO128" si="1460">AN128+AO111</f>
        <v>64553.437944641664</v>
      </c>
      <c r="AP128" s="82">
        <f t="shared" ref="AP128" si="1461">AO128+AP111</f>
        <v>75317.437944641671</v>
      </c>
      <c r="AQ128" s="82">
        <f t="shared" ref="AQ128" si="1462">AP128+AQ111</f>
        <v>87623.437944641671</v>
      </c>
      <c r="AR128" s="82">
        <f t="shared" ref="AR128" si="1463">AQ128+AR111</f>
        <v>101645.43794464167</v>
      </c>
      <c r="AS128" s="82">
        <f t="shared" ref="AS128" si="1464">AR128+AS111</f>
        <v>117581.43794464167</v>
      </c>
      <c r="AT128" s="82">
        <f t="shared" ref="AT128" si="1465">AS128+AT111</f>
        <v>135665.43794464169</v>
      </c>
      <c r="AU128" s="82">
        <f t="shared" ref="AU128" si="1466">AT128+AU111</f>
        <v>156227.43794464169</v>
      </c>
      <c r="AV128" s="82">
        <f t="shared" ref="AV128" si="1467">AU128+AV111</f>
        <v>179669.43794464169</v>
      </c>
      <c r="AW128" s="82">
        <f t="shared" ref="AW128" si="1468">AV128+AW111</f>
        <v>206411.43794464169</v>
      </c>
      <c r="AX128" s="82">
        <f t="shared" ref="AX128" si="1469">AW128+AX111</f>
        <v>236885.43794464169</v>
      </c>
      <c r="AY128" s="82">
        <f t="shared" ref="AY128" si="1470">AX128+AY111</f>
        <v>271721.43794464169</v>
      </c>
      <c r="AZ128" s="82">
        <f t="shared" ref="AZ128" si="1471">AY128+AZ111</f>
        <v>311645.43794464169</v>
      </c>
      <c r="BA128" s="82">
        <f t="shared" ref="BA128" si="1472">AZ128+BA111</f>
        <v>357515.43794464169</v>
      </c>
      <c r="BB128" s="82">
        <f t="shared" ref="BB128" si="1473">BA128+BB111</f>
        <v>410309.43794464169</v>
      </c>
      <c r="BC128" s="82">
        <f t="shared" ref="BC128" si="1474">BB128+BC111</f>
        <v>471107.43794464169</v>
      </c>
      <c r="BD128" s="82">
        <f t="shared" ref="BD128" si="1475">BC128+BD111</f>
        <v>541031.43794464169</v>
      </c>
      <c r="BE128" s="82">
        <f t="shared" ref="BE128" si="1476">BD128+BE111</f>
        <v>620933.43794464169</v>
      </c>
      <c r="BF128" s="82">
        <f t="shared" ref="BF128" si="1477">BE128+BF111</f>
        <v>711557.43794464169</v>
      </c>
      <c r="BG128" s="82">
        <f t="shared" ref="BG128" si="1478">BF128+BG111</f>
        <v>813551.43794464169</v>
      </c>
      <c r="BH128" s="82">
        <f t="shared" ref="BH128" si="1479">BG128+BH111</f>
        <v>927053.43794464169</v>
      </c>
      <c r="BI128" s="82">
        <f t="shared" ref="BI128" si="1480">BH128+BI111</f>
        <v>1052093.4379446418</v>
      </c>
      <c r="BJ128" s="82">
        <f t="shared" ref="BJ128" si="1481">BI128+BJ111</f>
        <v>1188131.4379446418</v>
      </c>
      <c r="BK128" s="82">
        <f t="shared" ref="BK128" si="1482">BJ128+BK111</f>
        <v>1334171.4379446418</v>
      </c>
      <c r="BL128" s="82">
        <f t="shared" ref="BL128" si="1483">BK128+BL111</f>
        <v>1334171.4379446418</v>
      </c>
      <c r="BM128" s="82">
        <f t="shared" ref="BM128" si="1484">BL128+BM111</f>
        <v>1334171.4379446418</v>
      </c>
      <c r="BN128" s="82">
        <f t="shared" ref="BN128" si="1485">BM128+BN111</f>
        <v>1334171.4379446418</v>
      </c>
      <c r="BO128" s="82">
        <f t="shared" ref="BO128" si="1486">BN128+BO111</f>
        <v>1334171.4379446418</v>
      </c>
      <c r="BP128" s="82">
        <f t="shared" ref="BP128" si="1487">BO128+BP111</f>
        <v>1334171.4379446418</v>
      </c>
      <c r="BQ128" s="82">
        <f t="shared" ref="BQ128" si="1488">BP128+BQ111</f>
        <v>1334171.4379446418</v>
      </c>
      <c r="BR128" s="82">
        <f t="shared" ref="BR128" si="1489">BQ128+BR111</f>
        <v>1334171.4379446418</v>
      </c>
      <c r="BS128" s="82">
        <f t="shared" ref="BS128" si="1490">BR128+BS111</f>
        <v>1334171.4379446418</v>
      </c>
      <c r="BT128" s="82">
        <f t="shared" ref="BT128" si="1491">BS128+BT111</f>
        <v>1334171.4379446418</v>
      </c>
      <c r="BU128" s="82">
        <f t="shared" ref="BU128" si="1492">BT128+BU111</f>
        <v>1334171.4379446418</v>
      </c>
      <c r="BV128" s="82">
        <f t="shared" ref="BV128" si="1493">BU128+BV111</f>
        <v>1334171.4379446418</v>
      </c>
      <c r="BW128" s="82">
        <f t="shared" ref="BW128" si="1494">BV128+BW111</f>
        <v>1334171.4379446418</v>
      </c>
      <c r="BX128" s="82">
        <f t="shared" ref="BX128" si="1495">BW128+BX111</f>
        <v>1334171.4379446418</v>
      </c>
      <c r="BY128" s="82">
        <f t="shared" ref="BY128" si="1496">BX128+BY111</f>
        <v>1334171.4379446418</v>
      </c>
      <c r="BZ128" s="82">
        <f t="shared" ref="BZ128" si="1497">BY128+BZ111</f>
        <v>1334171.4379446418</v>
      </c>
      <c r="CA128" s="82">
        <f t="shared" ref="CA128" si="1498">BZ128+CA111</f>
        <v>1334171.4379446418</v>
      </c>
    </row>
    <row r="129" spans="1:79" ht="14.25" customHeight="1">
      <c r="A129" s="113" t="s">
        <v>188</v>
      </c>
      <c r="B129" s="124"/>
      <c r="C129" s="85">
        <f t="shared" ref="C129:BN129" si="1499">C127/C128</f>
        <v>0</v>
      </c>
      <c r="D129" s="85">
        <f t="shared" si="1499"/>
        <v>0</v>
      </c>
      <c r="E129" s="85">
        <f t="shared" si="1499"/>
        <v>0</v>
      </c>
      <c r="F129" s="85">
        <f t="shared" si="1499"/>
        <v>0</v>
      </c>
      <c r="G129" s="85">
        <f t="shared" si="1499"/>
        <v>0</v>
      </c>
      <c r="H129" s="85">
        <f t="shared" si="1499"/>
        <v>0</v>
      </c>
      <c r="I129" s="85">
        <f t="shared" si="1499"/>
        <v>0</v>
      </c>
      <c r="J129" s="85">
        <f t="shared" si="1499"/>
        <v>0</v>
      </c>
      <c r="K129" s="85">
        <f t="shared" si="1499"/>
        <v>0</v>
      </c>
      <c r="L129" s="85">
        <f t="shared" si="1499"/>
        <v>0</v>
      </c>
      <c r="M129" s="85">
        <f t="shared" si="1499"/>
        <v>0</v>
      </c>
      <c r="N129" s="85">
        <f t="shared" si="1499"/>
        <v>0</v>
      </c>
      <c r="O129" s="85">
        <f t="shared" si="1499"/>
        <v>0</v>
      </c>
      <c r="P129" s="85">
        <f t="shared" si="1499"/>
        <v>0</v>
      </c>
      <c r="Q129" s="85">
        <f t="shared" si="1499"/>
        <v>0</v>
      </c>
      <c r="R129" s="85">
        <f t="shared" si="1499"/>
        <v>0</v>
      </c>
      <c r="S129" s="85">
        <f t="shared" si="1499"/>
        <v>0</v>
      </c>
      <c r="T129" s="85">
        <f t="shared" si="1499"/>
        <v>0</v>
      </c>
      <c r="U129" s="85">
        <f t="shared" si="1499"/>
        <v>0</v>
      </c>
      <c r="V129" s="85">
        <f t="shared" si="1499"/>
        <v>0</v>
      </c>
      <c r="W129" s="85">
        <f t="shared" si="1499"/>
        <v>0</v>
      </c>
      <c r="X129" s="85">
        <f t="shared" si="1499"/>
        <v>0</v>
      </c>
      <c r="Y129" s="85">
        <f t="shared" si="1499"/>
        <v>0</v>
      </c>
      <c r="Z129" s="85">
        <f t="shared" si="1499"/>
        <v>0</v>
      </c>
      <c r="AA129" s="85">
        <f t="shared" si="1499"/>
        <v>0</v>
      </c>
      <c r="AB129" s="85">
        <f t="shared" si="1499"/>
        <v>0</v>
      </c>
      <c r="AC129" s="85">
        <f t="shared" si="1499"/>
        <v>0</v>
      </c>
      <c r="AD129" s="85">
        <f t="shared" si="1499"/>
        <v>0</v>
      </c>
      <c r="AE129" s="85">
        <f t="shared" si="1499"/>
        <v>0</v>
      </c>
      <c r="AF129" s="85">
        <f t="shared" si="1499"/>
        <v>0</v>
      </c>
      <c r="AG129" s="85">
        <f t="shared" si="1499"/>
        <v>0</v>
      </c>
      <c r="AH129" s="85">
        <f t="shared" si="1499"/>
        <v>0</v>
      </c>
      <c r="AI129" s="85">
        <f t="shared" si="1499"/>
        <v>0</v>
      </c>
      <c r="AJ129" s="85">
        <f t="shared" si="1499"/>
        <v>0</v>
      </c>
      <c r="AK129" s="85">
        <f t="shared" si="1499"/>
        <v>0</v>
      </c>
      <c r="AL129" s="85">
        <f t="shared" si="1499"/>
        <v>0</v>
      </c>
      <c r="AM129" s="85">
        <f t="shared" si="1499"/>
        <v>0</v>
      </c>
      <c r="AN129" s="85">
        <f t="shared" si="1499"/>
        <v>0</v>
      </c>
      <c r="AO129" s="85">
        <f t="shared" si="1499"/>
        <v>0</v>
      </c>
      <c r="AP129" s="85">
        <f t="shared" si="1499"/>
        <v>0</v>
      </c>
      <c r="AQ129" s="85">
        <f t="shared" si="1499"/>
        <v>0</v>
      </c>
      <c r="AR129" s="85">
        <f t="shared" si="1499"/>
        <v>0</v>
      </c>
      <c r="AS129" s="85">
        <f t="shared" si="1499"/>
        <v>0</v>
      </c>
      <c r="AT129" s="85">
        <f t="shared" si="1499"/>
        <v>0</v>
      </c>
      <c r="AU129" s="85">
        <f t="shared" si="1499"/>
        <v>0</v>
      </c>
      <c r="AV129" s="85">
        <f t="shared" si="1499"/>
        <v>0</v>
      </c>
      <c r="AW129" s="85">
        <f t="shared" si="1499"/>
        <v>0</v>
      </c>
      <c r="AX129" s="85">
        <f t="shared" si="1499"/>
        <v>0</v>
      </c>
      <c r="AY129" s="85">
        <f t="shared" si="1499"/>
        <v>0</v>
      </c>
      <c r="AZ129" s="85">
        <f t="shared" si="1499"/>
        <v>0</v>
      </c>
      <c r="BA129" s="85">
        <f t="shared" si="1499"/>
        <v>0</v>
      </c>
      <c r="BB129" s="85">
        <f t="shared" si="1499"/>
        <v>0</v>
      </c>
      <c r="BC129" s="85">
        <f t="shared" si="1499"/>
        <v>0</v>
      </c>
      <c r="BD129" s="85">
        <f t="shared" si="1499"/>
        <v>0</v>
      </c>
      <c r="BE129" s="85">
        <f t="shared" si="1499"/>
        <v>0</v>
      </c>
      <c r="BF129" s="85">
        <f t="shared" si="1499"/>
        <v>0</v>
      </c>
      <c r="BG129" s="85">
        <f t="shared" si="1499"/>
        <v>0</v>
      </c>
      <c r="BH129" s="85">
        <f t="shared" si="1499"/>
        <v>0</v>
      </c>
      <c r="BI129" s="85">
        <f t="shared" si="1499"/>
        <v>0</v>
      </c>
      <c r="BJ129" s="85">
        <f t="shared" si="1499"/>
        <v>0</v>
      </c>
      <c r="BK129" s="85">
        <f t="shared" si="1499"/>
        <v>0</v>
      </c>
      <c r="BL129" s="85">
        <f t="shared" si="1499"/>
        <v>0</v>
      </c>
      <c r="BM129" s="85">
        <f t="shared" si="1499"/>
        <v>0</v>
      </c>
      <c r="BN129" s="85">
        <f t="shared" si="1499"/>
        <v>0</v>
      </c>
      <c r="BO129" s="85">
        <f t="shared" ref="BO129:CA129" si="1500">BO127/BO128</f>
        <v>0</v>
      </c>
      <c r="BP129" s="85">
        <f t="shared" si="1500"/>
        <v>0</v>
      </c>
      <c r="BQ129" s="85">
        <f t="shared" si="1500"/>
        <v>0</v>
      </c>
      <c r="BR129" s="85">
        <f t="shared" si="1500"/>
        <v>0</v>
      </c>
      <c r="BS129" s="85">
        <f t="shared" si="1500"/>
        <v>0</v>
      </c>
      <c r="BT129" s="85">
        <f t="shared" si="1500"/>
        <v>0</v>
      </c>
      <c r="BU129" s="85">
        <f t="shared" si="1500"/>
        <v>0</v>
      </c>
      <c r="BV129" s="85">
        <f t="shared" si="1500"/>
        <v>0</v>
      </c>
      <c r="BW129" s="85">
        <f t="shared" si="1500"/>
        <v>0</v>
      </c>
      <c r="BX129" s="85">
        <f t="shared" si="1500"/>
        <v>0</v>
      </c>
      <c r="BY129" s="85">
        <f t="shared" si="1500"/>
        <v>0</v>
      </c>
      <c r="BZ129" s="85">
        <f t="shared" si="1500"/>
        <v>0</v>
      </c>
      <c r="CA129" s="85">
        <f t="shared" si="1500"/>
        <v>0</v>
      </c>
    </row>
    <row r="130" spans="1:79" ht="14.25" customHeight="1"/>
    <row r="131" spans="1:79" ht="14.25" customHeight="1"/>
    <row r="132" spans="1:79" ht="14.25" customHeight="1"/>
    <row r="133" spans="1:79" ht="14.25" customHeight="1"/>
    <row r="134" spans="1:79" ht="14.25" customHeight="1"/>
    <row r="135" spans="1:79" ht="14.25" customHeight="1"/>
    <row r="136" spans="1:79" ht="14.25" customHeight="1"/>
    <row r="137" spans="1:79" ht="14.25" customHeight="1"/>
    <row r="138" spans="1:79" ht="14.25" customHeight="1"/>
    <row r="139" spans="1:79" ht="14.25" customHeight="1"/>
    <row r="140" spans="1:79" ht="14.25" customHeight="1"/>
    <row r="141" spans="1:79" ht="14.25" customHeight="1"/>
    <row r="142" spans="1:79" ht="14.25" customHeight="1"/>
    <row r="143" spans="1:79" ht="14.25" customHeight="1"/>
    <row r="144" spans="1:79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  <row r="1029" ht="14.25" customHeight="1"/>
    <row r="1030" ht="14.25" customHeight="1"/>
    <row r="1031" ht="14.25" customHeight="1"/>
    <row r="1032" ht="14.25" customHeight="1"/>
    <row r="1033" ht="14.25" customHeight="1"/>
    <row r="1034" ht="14.25" customHeight="1"/>
    <row r="1035" ht="14.25" customHeight="1"/>
    <row r="1036" ht="14.25" customHeight="1"/>
    <row r="1037" ht="14.25" customHeight="1"/>
    <row r="1038" ht="14.25" customHeight="1"/>
    <row r="1039" ht="14.25" customHeight="1"/>
  </sheetData>
  <mergeCells count="6">
    <mergeCell ref="A96:C98"/>
    <mergeCell ref="A1:I1"/>
    <mergeCell ref="A10:C12"/>
    <mergeCell ref="A45:I45"/>
    <mergeCell ref="A53:C55"/>
    <mergeCell ref="A88:I88"/>
  </mergeCells>
  <conditionalFormatting sqref="C20:CA20">
    <cfRule type="cellIs" dxfId="8" priority="27" operator="greaterThan">
      <formula>0</formula>
    </cfRule>
  </conditionalFormatting>
  <conditionalFormatting sqref="C39:CA39 C40:AP40">
    <cfRule type="cellIs" dxfId="7" priority="21" operator="greaterThan">
      <formula>0.025</formula>
    </cfRule>
  </conditionalFormatting>
  <conditionalFormatting sqref="C39:CA39">
    <cfRule type="cellIs" dxfId="6" priority="18" operator="greaterThan">
      <formula>0</formula>
    </cfRule>
  </conditionalFormatting>
  <conditionalFormatting sqref="C63:CA63">
    <cfRule type="cellIs" dxfId="5" priority="6" operator="greaterThan">
      <formula>0</formula>
    </cfRule>
  </conditionalFormatting>
  <conditionalFormatting sqref="C82:CA82 C83:AP83">
    <cfRule type="cellIs" dxfId="4" priority="5" operator="greaterThan">
      <formula>0.025</formula>
    </cfRule>
  </conditionalFormatting>
  <conditionalFormatting sqref="C82:CA82">
    <cfRule type="cellIs" dxfId="3" priority="4" operator="greaterThan">
      <formula>0</formula>
    </cfRule>
  </conditionalFormatting>
  <conditionalFormatting sqref="C106:CA106">
    <cfRule type="cellIs" dxfId="2" priority="3" operator="greaterThan">
      <formula>0</formula>
    </cfRule>
  </conditionalFormatting>
  <conditionalFormatting sqref="C125:CA125 C126:AP126">
    <cfRule type="cellIs" dxfId="1" priority="2" operator="greaterThan">
      <formula>0.025</formula>
    </cfRule>
  </conditionalFormatting>
  <conditionalFormatting sqref="C125:CA125">
    <cfRule type="cellIs" dxfId="0" priority="1" operator="greaterThan">
      <formula>0</formula>
    </cfRule>
  </conditionalFormatting>
  <pageMargins left="0.7" right="0.7" top="0.75" bottom="0.75" header="0" footer="0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D734"/>
  <sheetViews>
    <sheetView workbookViewId="0">
      <selection activeCell="A5" sqref="A5"/>
    </sheetView>
  </sheetViews>
  <sheetFormatPr baseColWidth="10" defaultColWidth="14.33203125" defaultRowHeight="15" customHeight="1"/>
  <cols>
    <col min="1" max="1" width="14.33203125" customWidth="1"/>
    <col min="2" max="9" width="8.6640625" customWidth="1"/>
    <col min="10" max="12" width="11.6640625" customWidth="1"/>
    <col min="13" max="14" width="8.6640625" customWidth="1"/>
    <col min="15" max="15" width="9.33203125" bestFit="1" customWidth="1"/>
    <col min="16" max="56" width="8.6640625" customWidth="1"/>
  </cols>
  <sheetData>
    <row r="1" spans="1:56" ht="15" customHeight="1" thickBot="1">
      <c r="K1" s="2" t="s">
        <v>220</v>
      </c>
      <c r="L1" s="224" t="s">
        <v>291</v>
      </c>
      <c r="M1" s="224" t="s">
        <v>226</v>
      </c>
      <c r="N1" s="224" t="s">
        <v>290</v>
      </c>
      <c r="O1" s="224" t="s">
        <v>292</v>
      </c>
      <c r="P1" s="224" t="s">
        <v>230</v>
      </c>
    </row>
    <row r="2" spans="1:56" ht="14.25" customHeight="1">
      <c r="A2" s="20" t="s">
        <v>87</v>
      </c>
      <c r="B2" s="26">
        <v>7.6999999999999999E-2</v>
      </c>
      <c r="D2" s="2" t="s">
        <v>88</v>
      </c>
      <c r="F2" s="16">
        <v>1000</v>
      </c>
      <c r="H2" s="2" t="s">
        <v>91</v>
      </c>
      <c r="K2" s="48">
        <f>NPV(Assms!$C$40,DACtax!$C8:$BD8)+DACtax!$B8</f>
        <v>73.170102189873859</v>
      </c>
      <c r="L2" s="48">
        <f>NPV(Assms!$C$40,DACtax!$C12:$BD12)+DACtax!$B12</f>
        <v>73.170102189873859</v>
      </c>
      <c r="M2" s="48">
        <f>NPV(Assms!$C$40,DACtax!$C16:$BD16)+DACtax!$B16</f>
        <v>73.170102189873859</v>
      </c>
      <c r="N2" s="48">
        <f>NPV(Assms!$C$40,DACtax!$C20:$BD20)+DACtax!$B20</f>
        <v>73.170102189873859</v>
      </c>
      <c r="O2" s="48">
        <f>NPV(Assms!$C$40,DACtax!$C24:$BD24)+DACtax!$B24</f>
        <v>76.604679358882038</v>
      </c>
      <c r="P2" s="48">
        <f>NPV(Assms!$C$40,DACtax!$C28:$BD28)+DACtax!$B28</f>
        <v>73.170102189873901</v>
      </c>
    </row>
    <row r="3" spans="1:56" ht="14.25" customHeight="1">
      <c r="A3" s="20" t="s">
        <v>89</v>
      </c>
      <c r="B3" s="20">
        <v>15</v>
      </c>
      <c r="D3" s="2" t="s">
        <v>90</v>
      </c>
      <c r="F3" s="12">
        <f>Assms!C39</f>
        <v>0.28000000000000003</v>
      </c>
      <c r="H3" s="2" t="s">
        <v>286</v>
      </c>
      <c r="K3" s="26">
        <f t="shared" ref="K3:P3" si="0">K2/$F$2</f>
        <v>7.3170102189873854E-2</v>
      </c>
      <c r="L3" s="26">
        <f t="shared" si="0"/>
        <v>7.3170102189873854E-2</v>
      </c>
      <c r="M3" s="26">
        <f t="shared" si="0"/>
        <v>7.3170102189873854E-2</v>
      </c>
      <c r="N3" s="26">
        <f t="shared" si="0"/>
        <v>7.3170102189873854E-2</v>
      </c>
      <c r="O3" s="26">
        <f t="shared" si="0"/>
        <v>7.6604679358882044E-2</v>
      </c>
      <c r="P3" s="26">
        <f t="shared" si="0"/>
        <v>7.3170102189873895E-2</v>
      </c>
    </row>
    <row r="4" spans="1:56" ht="14.25" customHeight="1">
      <c r="A4" s="20"/>
      <c r="B4" s="20"/>
      <c r="D4" s="2"/>
      <c r="F4" s="12"/>
    </row>
    <row r="5" spans="1:56" ht="14.25" customHeight="1" thickBot="1">
      <c r="A5" s="54" t="s">
        <v>92</v>
      </c>
      <c r="B5" s="54">
        <v>1</v>
      </c>
      <c r="C5" s="54">
        <f t="shared" ref="C5:AH5" si="1">B5+1</f>
        <v>2</v>
      </c>
      <c r="D5" s="54">
        <f t="shared" si="1"/>
        <v>3</v>
      </c>
      <c r="E5" s="54">
        <f t="shared" si="1"/>
        <v>4</v>
      </c>
      <c r="F5" s="54">
        <f t="shared" si="1"/>
        <v>5</v>
      </c>
      <c r="G5" s="54">
        <f t="shared" si="1"/>
        <v>6</v>
      </c>
      <c r="H5" s="54">
        <f t="shared" si="1"/>
        <v>7</v>
      </c>
      <c r="I5" s="54">
        <f t="shared" si="1"/>
        <v>8</v>
      </c>
      <c r="J5" s="54">
        <f t="shared" si="1"/>
        <v>9</v>
      </c>
      <c r="K5" s="54">
        <f t="shared" si="1"/>
        <v>10</v>
      </c>
      <c r="L5" s="54">
        <f t="shared" si="1"/>
        <v>11</v>
      </c>
      <c r="M5" s="54">
        <f t="shared" si="1"/>
        <v>12</v>
      </c>
      <c r="N5" s="54">
        <f t="shared" si="1"/>
        <v>13</v>
      </c>
      <c r="O5" s="54">
        <f t="shared" si="1"/>
        <v>14</v>
      </c>
      <c r="P5" s="54">
        <f t="shared" si="1"/>
        <v>15</v>
      </c>
      <c r="Q5" s="54">
        <f t="shared" si="1"/>
        <v>16</v>
      </c>
      <c r="R5" s="54">
        <f t="shared" si="1"/>
        <v>17</v>
      </c>
      <c r="S5" s="54">
        <f t="shared" si="1"/>
        <v>18</v>
      </c>
      <c r="T5" s="54">
        <f t="shared" si="1"/>
        <v>19</v>
      </c>
      <c r="U5" s="54">
        <f t="shared" si="1"/>
        <v>20</v>
      </c>
      <c r="V5" s="54">
        <f t="shared" si="1"/>
        <v>21</v>
      </c>
      <c r="W5" s="54">
        <f t="shared" si="1"/>
        <v>22</v>
      </c>
      <c r="X5" s="54">
        <f t="shared" si="1"/>
        <v>23</v>
      </c>
      <c r="Y5" s="54">
        <f t="shared" si="1"/>
        <v>24</v>
      </c>
      <c r="Z5" s="54">
        <f t="shared" si="1"/>
        <v>25</v>
      </c>
      <c r="AA5" s="54">
        <f t="shared" si="1"/>
        <v>26</v>
      </c>
      <c r="AB5" s="54">
        <f t="shared" si="1"/>
        <v>27</v>
      </c>
      <c r="AC5" s="54">
        <f t="shared" si="1"/>
        <v>28</v>
      </c>
      <c r="AD5" s="54">
        <f t="shared" si="1"/>
        <v>29</v>
      </c>
      <c r="AE5" s="54">
        <f t="shared" si="1"/>
        <v>30</v>
      </c>
      <c r="AF5" s="54">
        <f t="shared" si="1"/>
        <v>31</v>
      </c>
      <c r="AG5" s="54">
        <f t="shared" si="1"/>
        <v>32</v>
      </c>
      <c r="AH5" s="54">
        <f t="shared" si="1"/>
        <v>33</v>
      </c>
      <c r="AI5" s="54">
        <f t="shared" ref="AI5:BD5" si="2">AH5+1</f>
        <v>34</v>
      </c>
      <c r="AJ5" s="54">
        <f t="shared" si="2"/>
        <v>35</v>
      </c>
      <c r="AK5" s="54">
        <f t="shared" si="2"/>
        <v>36</v>
      </c>
      <c r="AL5" s="54">
        <f t="shared" si="2"/>
        <v>37</v>
      </c>
      <c r="AM5" s="54">
        <f t="shared" si="2"/>
        <v>38</v>
      </c>
      <c r="AN5" s="54">
        <f t="shared" si="2"/>
        <v>39</v>
      </c>
      <c r="AO5" s="54">
        <f t="shared" si="2"/>
        <v>40</v>
      </c>
      <c r="AP5" s="54">
        <f t="shared" si="2"/>
        <v>41</v>
      </c>
      <c r="AQ5" s="54">
        <f t="shared" si="2"/>
        <v>42</v>
      </c>
      <c r="AR5" s="54">
        <f t="shared" si="2"/>
        <v>43</v>
      </c>
      <c r="AS5" s="54">
        <f t="shared" si="2"/>
        <v>44</v>
      </c>
      <c r="AT5" s="54">
        <f t="shared" si="2"/>
        <v>45</v>
      </c>
      <c r="AU5" s="54">
        <f t="shared" si="2"/>
        <v>46</v>
      </c>
      <c r="AV5" s="54">
        <f t="shared" si="2"/>
        <v>47</v>
      </c>
      <c r="AW5" s="54">
        <f t="shared" si="2"/>
        <v>48</v>
      </c>
      <c r="AX5" s="54">
        <f t="shared" si="2"/>
        <v>49</v>
      </c>
      <c r="AY5" s="54">
        <f t="shared" si="2"/>
        <v>50</v>
      </c>
      <c r="AZ5" s="54">
        <f t="shared" si="2"/>
        <v>51</v>
      </c>
      <c r="BA5" s="54">
        <f t="shared" si="2"/>
        <v>52</v>
      </c>
      <c r="BB5" s="54">
        <f t="shared" si="2"/>
        <v>53</v>
      </c>
      <c r="BC5" s="54">
        <f t="shared" si="2"/>
        <v>54</v>
      </c>
      <c r="BD5" s="54">
        <f t="shared" si="2"/>
        <v>55</v>
      </c>
    </row>
    <row r="6" spans="1:56" ht="14.25" customHeight="1">
      <c r="A6" s="2" t="s">
        <v>289</v>
      </c>
      <c r="B6" s="26">
        <f>BasePricing!B43</f>
        <v>1</v>
      </c>
      <c r="C6" s="26">
        <f>BasePricing!C43</f>
        <v>0.92993249999999994</v>
      </c>
      <c r="D6" s="26">
        <f>BasePricing!D43</f>
        <v>0.87406541016374983</v>
      </c>
      <c r="E6" s="26">
        <f>BasePricing!E43</f>
        <v>0.82151135331224423</v>
      </c>
      <c r="F6" s="26">
        <f>BasePricing!F43</f>
        <v>0.7720986776775427</v>
      </c>
      <c r="G6" s="26">
        <f>BasePricing!G43</f>
        <v>0.72564072814300717</v>
      </c>
      <c r="H6" s="26">
        <f>BasePricing!H43</f>
        <v>0.68196187297353106</v>
      </c>
      <c r="I6" s="26">
        <f>BasePricing!I43</f>
        <v>0.64089685683055686</v>
      </c>
      <c r="J6" s="26">
        <f>BasePricing!J43</f>
        <v>0.60227288730523487</v>
      </c>
      <c r="K6" s="26">
        <f>BasePricing!K43</f>
        <v>0.56595221856340527</v>
      </c>
      <c r="L6" s="26">
        <f>BasePricing!L43</f>
        <v>0.54878264313273795</v>
      </c>
      <c r="M6" s="26">
        <f>BasePricing!M43</f>
        <v>0.53212407160912212</v>
      </c>
      <c r="N6" s="26">
        <f>BasePricing!N43</f>
        <v>0.51594962832849123</v>
      </c>
      <c r="O6" s="26">
        <f>BasePricing!O43</f>
        <v>0.5002389621458887</v>
      </c>
      <c r="P6" s="26">
        <f>BasePricing!P43</f>
        <v>0.48497742176926084</v>
      </c>
      <c r="Q6" s="26">
        <f>BasePricing!Q43</f>
        <v>0.47257582162848821</v>
      </c>
      <c r="R6" s="26">
        <f>BasePricing!R43</f>
        <v>0.46045945013775541</v>
      </c>
      <c r="S6" s="26">
        <f>BasePricing!S43</f>
        <v>0.44862057721526355</v>
      </c>
      <c r="T6" s="26">
        <f>BasePricing!T43</f>
        <v>0.43929689575899872</v>
      </c>
      <c r="U6" s="26">
        <f>BasePricing!U43</f>
        <v>0.4301274516538211</v>
      </c>
      <c r="V6" s="26">
        <f>BasePricing!V43</f>
        <v>0.42540035096014561</v>
      </c>
      <c r="W6" s="26">
        <f>BasePricing!W43</f>
        <v>0.42066585775413468</v>
      </c>
      <c r="X6" s="26">
        <f>BasePricing!X43</f>
        <v>0.41591780221766372</v>
      </c>
      <c r="Y6" s="26">
        <f>BasePricing!Y43</f>
        <v>0.41116157419040361</v>
      </c>
      <c r="Z6" s="26">
        <f>BasePricing!Z43</f>
        <v>0.40640422919623354</v>
      </c>
      <c r="AA6" s="26">
        <f>BasePricing!AA43</f>
        <v>0.40165255094847113</v>
      </c>
      <c r="AB6" s="26">
        <f>BasePricing!AB43</f>
        <v>0.39890685411018739</v>
      </c>
      <c r="AC6" s="26">
        <f>BasePricing!AC43</f>
        <v>0.3961081236217503</v>
      </c>
      <c r="AD6" s="26">
        <f>BasePricing!AD43</f>
        <v>0.3932381222120489</v>
      </c>
      <c r="AE6" s="26">
        <f>BasePricing!AE43</f>
        <v>0.39028804981921411</v>
      </c>
      <c r="AF6" s="26">
        <f>BasePricing!AF43</f>
        <v>0.3882234260356705</v>
      </c>
      <c r="AG6" s="26">
        <f>BasePricing!AG43</f>
        <v>0</v>
      </c>
      <c r="AH6" s="26">
        <f>BasePricing!AH43</f>
        <v>0</v>
      </c>
      <c r="AI6" s="26">
        <f>BasePricing!AI43</f>
        <v>0</v>
      </c>
      <c r="AJ6" s="26">
        <f>BasePricing!AJ43</f>
        <v>0</v>
      </c>
      <c r="AK6" s="26">
        <f>BasePricing!AK43</f>
        <v>0</v>
      </c>
      <c r="AL6" s="26">
        <f>BasePricing!AL43</f>
        <v>0</v>
      </c>
      <c r="AM6" s="26">
        <f>BasePricing!AM43</f>
        <v>0</v>
      </c>
      <c r="AN6" s="26">
        <f>BasePricing!AN43</f>
        <v>0</v>
      </c>
      <c r="AO6" s="26">
        <f>BasePricing!AO43</f>
        <v>0</v>
      </c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</row>
    <row r="7" spans="1:56" ht="14.25" customHeight="1">
      <c r="A7" s="2" t="s">
        <v>94</v>
      </c>
      <c r="B7" s="48">
        <f t="shared" ref="B7:AG7" si="3">SUM(B31:B69)</f>
        <v>77</v>
      </c>
      <c r="C7" s="48">
        <f t="shared" si="3"/>
        <v>66.471469166666651</v>
      </c>
      <c r="D7" s="48">
        <f t="shared" si="3"/>
        <v>57.396049749275406</v>
      </c>
      <c r="E7" s="48">
        <f t="shared" si="3"/>
        <v>48.862518266202223</v>
      </c>
      <c r="F7" s="48">
        <f t="shared" si="3"/>
        <v>40.840650628660683</v>
      </c>
      <c r="G7" s="48">
        <f t="shared" si="3"/>
        <v>33.299948635756735</v>
      </c>
      <c r="H7" s="48">
        <f t="shared" si="3"/>
        <v>26.211721049906298</v>
      </c>
      <c r="I7" s="48">
        <f t="shared" si="3"/>
        <v>19.54897719229983</v>
      </c>
      <c r="J7" s="48">
        <f t="shared" si="3"/>
        <v>13.284994340453174</v>
      </c>
      <c r="K7" s="48">
        <f t="shared" si="3"/>
        <v>7.3966353591654297</v>
      </c>
      <c r="L7" s="48">
        <f t="shared" si="3"/>
        <v>3.1693566623785685</v>
      </c>
      <c r="M7" s="48">
        <f t="shared" si="3"/>
        <v>-0.9304375796879043</v>
      </c>
      <c r="N7" s="48">
        <f t="shared" si="3"/>
        <v>-4.907439946556643</v>
      </c>
      <c r="O7" s="48">
        <f t="shared" si="3"/>
        <v>-8.7657026680366243</v>
      </c>
      <c r="P7" s="48">
        <f t="shared" si="3"/>
        <v>-12.508734616052536</v>
      </c>
      <c r="Q7" s="48">
        <f t="shared" si="3"/>
        <v>-15.953208591974231</v>
      </c>
      <c r="R7" s="48">
        <f t="shared" si="3"/>
        <v>-14.178725081120234</v>
      </c>
      <c r="S7" s="48">
        <f t="shared" si="3"/>
        <v>-12.680356640192599</v>
      </c>
      <c r="T7" s="48">
        <f t="shared" si="3"/>
        <v>-11.214329969856095</v>
      </c>
      <c r="U7" s="48">
        <f t="shared" si="3"/>
        <v>-9.9583429505147691</v>
      </c>
      <c r="V7" s="48">
        <f t="shared" si="3"/>
        <v>-8.5668774103393446</v>
      </c>
      <c r="W7" s="48">
        <f t="shared" si="3"/>
        <v>-7.3901994509968247</v>
      </c>
      <c r="X7" s="48">
        <f t="shared" si="3"/>
        <v>-6.414480182512186</v>
      </c>
      <c r="Y7" s="48">
        <f t="shared" si="3"/>
        <v>-5.6258172602650305</v>
      </c>
      <c r="Z7" s="48">
        <f t="shared" si="3"/>
        <v>-5.0110947508266541</v>
      </c>
      <c r="AA7" s="48">
        <f t="shared" si="3"/>
        <v>-4.5579609638195571</v>
      </c>
      <c r="AB7" s="48">
        <f t="shared" si="3"/>
        <v>-4.0141118138215006</v>
      </c>
      <c r="AC7" s="48">
        <f t="shared" si="3"/>
        <v>-3.5457656782699587</v>
      </c>
      <c r="AD7" s="48">
        <f t="shared" si="3"/>
        <v>-3.1515693959890392</v>
      </c>
      <c r="AE7" s="48">
        <f t="shared" si="3"/>
        <v>-2.8294539919102668</v>
      </c>
      <c r="AF7" s="48">
        <f t="shared" si="3"/>
        <v>-2.502357913899548</v>
      </c>
      <c r="AG7" s="48">
        <f t="shared" si="3"/>
        <v>-31.962552754603049</v>
      </c>
      <c r="AH7" s="48">
        <f t="shared" ref="AH7:BD7" si="4">SUM(AH31:AH69)</f>
        <v>-29.598860910562571</v>
      </c>
      <c r="AI7" s="48">
        <f t="shared" si="4"/>
        <v>-27.295941947524216</v>
      </c>
      <c r="AJ7" s="48">
        <f t="shared" si="4"/>
        <v>-25.040884549294688</v>
      </c>
      <c r="AK7" s="48">
        <f t="shared" si="4"/>
        <v>-22.832896964138406</v>
      </c>
      <c r="AL7" s="48">
        <f t="shared" si="4"/>
        <v>-20.649175162542992</v>
      </c>
      <c r="AM7" s="48">
        <f t="shared" si="4"/>
        <v>-18.489757092738436</v>
      </c>
      <c r="AN7" s="48">
        <f t="shared" si="4"/>
        <v>-16.354712374687761</v>
      </c>
      <c r="AO7" s="48">
        <f t="shared" si="4"/>
        <v>-14.244082960510358</v>
      </c>
      <c r="AP7" s="48">
        <f t="shared" si="4"/>
        <v>-12.15787458396969</v>
      </c>
      <c r="AQ7" s="48">
        <f t="shared" si="4"/>
        <v>-10.09605815576754</v>
      </c>
      <c r="AR7" s="48">
        <f t="shared" si="4"/>
        <v>-8.0483363046685774</v>
      </c>
      <c r="AS7" s="48">
        <f t="shared" si="4"/>
        <v>-6.014981270076925</v>
      </c>
      <c r="AT7" s="48">
        <f t="shared" si="4"/>
        <v>-3.9963589093884075</v>
      </c>
      <c r="AU7" s="48">
        <f t="shared" si="4"/>
        <v>-1.9928802536497754</v>
      </c>
      <c r="AV7" s="48">
        <f t="shared" si="4"/>
        <v>0</v>
      </c>
      <c r="AW7" s="48">
        <f t="shared" si="4"/>
        <v>0</v>
      </c>
      <c r="AX7" s="48">
        <f t="shared" si="4"/>
        <v>0</v>
      </c>
      <c r="AY7" s="48">
        <f t="shared" si="4"/>
        <v>0</v>
      </c>
      <c r="AZ7" s="48">
        <f t="shared" si="4"/>
        <v>0</v>
      </c>
      <c r="BA7" s="48">
        <f t="shared" si="4"/>
        <v>0</v>
      </c>
      <c r="BB7" s="48">
        <f t="shared" si="4"/>
        <v>0</v>
      </c>
      <c r="BC7" s="48">
        <f t="shared" si="4"/>
        <v>0</v>
      </c>
      <c r="BD7" s="48">
        <f t="shared" si="4"/>
        <v>0</v>
      </c>
    </row>
    <row r="8" spans="1:56" ht="14.25" customHeight="1">
      <c r="A8" s="2" t="s">
        <v>95</v>
      </c>
      <c r="B8" s="48">
        <f>B7*$F$3</f>
        <v>21.560000000000002</v>
      </c>
      <c r="C8" s="48">
        <f>C7*F3</f>
        <v>18.612011366666664</v>
      </c>
      <c r="D8" s="48">
        <f>D7*F3</f>
        <v>16.070893929797116</v>
      </c>
      <c r="E8" s="48">
        <f>E7*F3</f>
        <v>13.681505114536623</v>
      </c>
      <c r="F8" s="48">
        <f>F7*F3</f>
        <v>11.435382176024993</v>
      </c>
      <c r="G8" s="48">
        <f>G7*F3</f>
        <v>9.3239856180118874</v>
      </c>
      <c r="H8" s="48">
        <f>H7*F3</f>
        <v>7.3392818939737641</v>
      </c>
      <c r="I8" s="48">
        <f>I7*F3</f>
        <v>5.4737136138439526</v>
      </c>
      <c r="J8" s="48">
        <f>J7*F3</f>
        <v>3.7197984153268893</v>
      </c>
      <c r="K8" s="48">
        <f>K7*F3</f>
        <v>2.0710579005663203</v>
      </c>
      <c r="L8" s="48">
        <f>L7*F3</f>
        <v>0.88741986546599927</v>
      </c>
      <c r="M8" s="48">
        <f>M7*F3</f>
        <v>-0.26052252231261325</v>
      </c>
      <c r="N8" s="48">
        <f>N7*F3</f>
        <v>-1.3740831850358601</v>
      </c>
      <c r="O8" s="48">
        <f>O7*F3</f>
        <v>-2.454396747050255</v>
      </c>
      <c r="P8" s="48">
        <f>P7*F3</f>
        <v>-3.5024456924947103</v>
      </c>
      <c r="Q8" s="48">
        <f>Q7*F3</f>
        <v>-4.4668984057527856</v>
      </c>
      <c r="R8" s="48">
        <f>R7*F3</f>
        <v>-3.970043022713666</v>
      </c>
      <c r="S8" s="48">
        <f>S7*F3</f>
        <v>-3.5504998592539283</v>
      </c>
      <c r="T8" s="48">
        <f>T7*F3</f>
        <v>-3.1400123915597069</v>
      </c>
      <c r="U8" s="48">
        <f>U7*F3</f>
        <v>-2.7883360261441354</v>
      </c>
      <c r="V8" s="48">
        <f>V7*F3</f>
        <v>-2.3987256748950165</v>
      </c>
      <c r="W8" s="48">
        <f>W7*F3</f>
        <v>-2.0692558462791113</v>
      </c>
      <c r="X8" s="48">
        <f>X7*F3</f>
        <v>-1.7960544511034122</v>
      </c>
      <c r="Y8" s="48">
        <f>Y7*F3</f>
        <v>-1.5752288328742088</v>
      </c>
      <c r="Z8" s="48">
        <f>Z7*F3</f>
        <v>-1.4031065302314634</v>
      </c>
      <c r="AA8" s="48">
        <f>AA7*F3</f>
        <v>-1.276229069869476</v>
      </c>
      <c r="AB8" s="48">
        <f>AB7*F3</f>
        <v>-1.1239513078700203</v>
      </c>
      <c r="AC8" s="48">
        <f>AC7*F3</f>
        <v>-0.99281438991558857</v>
      </c>
      <c r="AD8" s="48">
        <f>AD7*F3</f>
        <v>-0.88243943087693111</v>
      </c>
      <c r="AE8" s="48">
        <f>AE7*F3</f>
        <v>-0.79224711773487477</v>
      </c>
      <c r="AF8" s="48">
        <f>AF7*F3</f>
        <v>-0.70066021589187355</v>
      </c>
      <c r="AG8" s="48">
        <f>AG7*F3</f>
        <v>-8.9495147712888539</v>
      </c>
      <c r="AH8" s="48">
        <f>AH7*F3</f>
        <v>-8.2876810549575204</v>
      </c>
      <c r="AI8" s="48">
        <f>AI7*F3</f>
        <v>-7.6428637453067809</v>
      </c>
      <c r="AJ8" s="48">
        <f>AJ7*F3</f>
        <v>-7.0114476738025138</v>
      </c>
      <c r="AK8" s="48">
        <f>AK7*F3</f>
        <v>-6.3932111499587547</v>
      </c>
      <c r="AL8" s="48">
        <f>AL7*F3</f>
        <v>-5.7817690455120383</v>
      </c>
      <c r="AM8" s="48">
        <f>AM7*F3</f>
        <v>-5.1771319859667626</v>
      </c>
      <c r="AN8" s="48">
        <f>AN7*F3</f>
        <v>-4.5793194649125732</v>
      </c>
      <c r="AO8" s="48">
        <f>AO7*F3</f>
        <v>-3.9883432289429006</v>
      </c>
      <c r="AP8" s="48">
        <f>AP7*F3</f>
        <v>-3.4042048835115137</v>
      </c>
      <c r="AQ8" s="48">
        <f>AQ7*F3</f>
        <v>-2.8268962836149116</v>
      </c>
      <c r="AR8" s="48">
        <f>AR7*F3</f>
        <v>-2.2535341653072019</v>
      </c>
      <c r="AS8" s="48">
        <f>AS7*F3</f>
        <v>-1.6841947556215391</v>
      </c>
      <c r="AT8" s="48">
        <f>AT7*F3</f>
        <v>-1.1189804946287543</v>
      </c>
      <c r="AU8" s="48">
        <f>AU7*F3</f>
        <v>-0.55800647102193712</v>
      </c>
      <c r="AV8" s="48">
        <f>AV7*F3</f>
        <v>0</v>
      </c>
      <c r="AW8" s="48">
        <f>AW7*F3</f>
        <v>0</v>
      </c>
      <c r="AX8" s="48">
        <f>AX7*F3</f>
        <v>0</v>
      </c>
      <c r="AY8" s="48">
        <f>AY7*F3</f>
        <v>0</v>
      </c>
      <c r="AZ8" s="48">
        <f>AZ7*F3</f>
        <v>0</v>
      </c>
      <c r="BA8" s="48">
        <f>BA7*F3</f>
        <v>0</v>
      </c>
      <c r="BB8" s="48">
        <f>BB7*F3</f>
        <v>0</v>
      </c>
      <c r="BC8" s="48">
        <f>BC7*F3</f>
        <v>0</v>
      </c>
      <c r="BD8" s="48">
        <f>BD7*F3</f>
        <v>0</v>
      </c>
    </row>
    <row r="9" spans="1:56" ht="14.25" customHeight="1">
      <c r="A9" s="2"/>
      <c r="B9" s="48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48"/>
      <c r="BD9" s="48"/>
    </row>
    <row r="10" spans="1:56" ht="14.25" customHeight="1">
      <c r="A10" s="2" t="s">
        <v>293</v>
      </c>
      <c r="B10" s="26">
        <f>BasePricing!B53</f>
        <v>1</v>
      </c>
      <c r="C10" s="26">
        <f>BasePricing!C53</f>
        <v>0.92993249999999994</v>
      </c>
      <c r="D10" s="26">
        <f>BasePricing!D53</f>
        <v>0.87406541016374983</v>
      </c>
      <c r="E10" s="26">
        <f>BasePricing!E53</f>
        <v>0.82151135331224423</v>
      </c>
      <c r="F10" s="26">
        <f>BasePricing!F53</f>
        <v>0.7720986776775427</v>
      </c>
      <c r="G10" s="26">
        <f>BasePricing!G53</f>
        <v>0.72564072814300717</v>
      </c>
      <c r="H10" s="26">
        <f>BasePricing!H53</f>
        <v>0.68196187297353106</v>
      </c>
      <c r="I10" s="26">
        <f>BasePricing!I53</f>
        <v>0.64089685683055686</v>
      </c>
      <c r="J10" s="26">
        <f>BasePricing!J53</f>
        <v>0.60227288730523487</v>
      </c>
      <c r="K10" s="26">
        <f>BasePricing!K53</f>
        <v>0.56595221856340527</v>
      </c>
      <c r="L10" s="26">
        <f>BasePricing!L53</f>
        <v>0.54878264313273795</v>
      </c>
      <c r="M10" s="26">
        <f>BasePricing!M53</f>
        <v>0.53212407160912212</v>
      </c>
      <c r="N10" s="26">
        <f>BasePricing!N53</f>
        <v>0.51594962832849123</v>
      </c>
      <c r="O10" s="26">
        <f>BasePricing!O53</f>
        <v>0.5002389621458887</v>
      </c>
      <c r="P10" s="26">
        <f>BasePricing!P53</f>
        <v>0.48497742176926084</v>
      </c>
      <c r="Q10" s="26">
        <f>BasePricing!Q53</f>
        <v>0.47257582162848821</v>
      </c>
      <c r="R10" s="26">
        <f>BasePricing!R53</f>
        <v>0.46045945013775541</v>
      </c>
      <c r="S10" s="26">
        <f>BasePricing!S53</f>
        <v>0.44862057721526355</v>
      </c>
      <c r="T10" s="26">
        <f>BasePricing!T53</f>
        <v>0.43929689575899872</v>
      </c>
      <c r="U10" s="26">
        <f>BasePricing!U53</f>
        <v>0.4301274516538211</v>
      </c>
      <c r="V10" s="26">
        <f>BasePricing!V53</f>
        <v>0.42540035096014561</v>
      </c>
      <c r="W10" s="26">
        <f>BasePricing!W53</f>
        <v>0.42066585775413468</v>
      </c>
      <c r="X10" s="26">
        <f>BasePricing!X53</f>
        <v>0.41591780221766372</v>
      </c>
      <c r="Y10" s="26">
        <f>BasePricing!Y53</f>
        <v>0.41116157419040361</v>
      </c>
      <c r="Z10" s="26">
        <f>BasePricing!Z53</f>
        <v>0.40640422919623354</v>
      </c>
      <c r="AA10" s="26">
        <f>BasePricing!AA53</f>
        <v>0.40165255094847113</v>
      </c>
      <c r="AB10" s="26">
        <f>BasePricing!AB53</f>
        <v>0.39890685411018739</v>
      </c>
      <c r="AC10" s="26">
        <f>BasePricing!AC53</f>
        <v>0.3961081236217503</v>
      </c>
      <c r="AD10" s="26">
        <f>BasePricing!AD53</f>
        <v>0.3932381222120489</v>
      </c>
      <c r="AE10" s="26">
        <f>BasePricing!AE53</f>
        <v>0.39028804981921411</v>
      </c>
      <c r="AF10" s="26">
        <f>BasePricing!AF53</f>
        <v>0.3882234260356705</v>
      </c>
      <c r="AG10" s="26">
        <f>BasePricing!AG53</f>
        <v>0</v>
      </c>
      <c r="AH10" s="26">
        <f>BasePricing!AH53</f>
        <v>0</v>
      </c>
      <c r="AI10" s="26">
        <f>BasePricing!AI53</f>
        <v>0</v>
      </c>
      <c r="AJ10" s="26">
        <f>BasePricing!AJ53</f>
        <v>0</v>
      </c>
      <c r="AK10" s="26">
        <f>BasePricing!AK53</f>
        <v>0</v>
      </c>
      <c r="AL10" s="26">
        <f>BasePricing!AL53</f>
        <v>0</v>
      </c>
      <c r="AM10" s="26">
        <f>BasePricing!AM53</f>
        <v>0</v>
      </c>
      <c r="AN10" s="26">
        <f>BasePricing!AN53</f>
        <v>0</v>
      </c>
      <c r="AO10" s="26">
        <f>BasePricing!AO53</f>
        <v>0</v>
      </c>
      <c r="AP10" s="26">
        <f>BasePricing!AP53</f>
        <v>0</v>
      </c>
      <c r="AQ10" s="26">
        <f>BasePricing!AQ53</f>
        <v>0</v>
      </c>
      <c r="AR10" s="26">
        <f>BasePricing!AR53</f>
        <v>0</v>
      </c>
      <c r="AS10" s="26">
        <f>BasePricing!AS53</f>
        <v>0</v>
      </c>
      <c r="AT10" s="26">
        <f>BasePricing!AT53</f>
        <v>0</v>
      </c>
      <c r="AU10" s="26">
        <f>BasePricing!AU53</f>
        <v>0</v>
      </c>
      <c r="AV10" s="26">
        <f>BasePricing!AV53</f>
        <v>0</v>
      </c>
      <c r="AW10" s="26">
        <f>BasePricing!AW53</f>
        <v>0</v>
      </c>
      <c r="AX10" s="26">
        <f>BasePricing!AX53</f>
        <v>0</v>
      </c>
      <c r="AY10" s="26">
        <f>BasePricing!AY53</f>
        <v>0</v>
      </c>
      <c r="AZ10" s="26">
        <f>BasePricing!AZ53</f>
        <v>0</v>
      </c>
      <c r="BA10" s="26">
        <f>BasePricing!BA53</f>
        <v>0</v>
      </c>
      <c r="BB10" s="26">
        <f>BasePricing!BB53</f>
        <v>0</v>
      </c>
      <c r="BC10" s="26">
        <f>BasePricing!BC53</f>
        <v>0</v>
      </c>
      <c r="BD10" s="26">
        <f>BasePricing!BD53</f>
        <v>0</v>
      </c>
    </row>
    <row r="11" spans="1:56" ht="14.25" customHeight="1">
      <c r="A11" s="2" t="s">
        <v>94</v>
      </c>
      <c r="B11" s="48">
        <f>SUM(B73:B112)</f>
        <v>77</v>
      </c>
      <c r="C11" s="48">
        <f t="shared" ref="C11:BD11" si="5">SUM(C73:C112)</f>
        <v>66.471469166666651</v>
      </c>
      <c r="D11" s="48">
        <f t="shared" si="5"/>
        <v>57.396049749275406</v>
      </c>
      <c r="E11" s="48">
        <f t="shared" si="5"/>
        <v>48.862518266202223</v>
      </c>
      <c r="F11" s="48">
        <f t="shared" si="5"/>
        <v>40.840650628660683</v>
      </c>
      <c r="G11" s="48">
        <f t="shared" si="5"/>
        <v>33.299948635756735</v>
      </c>
      <c r="H11" s="48">
        <f t="shared" si="5"/>
        <v>26.211721049906298</v>
      </c>
      <c r="I11" s="48">
        <f t="shared" si="5"/>
        <v>19.54897719229983</v>
      </c>
      <c r="J11" s="48">
        <f t="shared" si="5"/>
        <v>13.284994340453174</v>
      </c>
      <c r="K11" s="48">
        <f t="shared" si="5"/>
        <v>7.3966353591654297</v>
      </c>
      <c r="L11" s="48">
        <f t="shared" si="5"/>
        <v>3.1693566623785685</v>
      </c>
      <c r="M11" s="48">
        <f t="shared" si="5"/>
        <v>-0.9304375796879043</v>
      </c>
      <c r="N11" s="48">
        <f t="shared" si="5"/>
        <v>-4.907439946556643</v>
      </c>
      <c r="O11" s="48">
        <f t="shared" si="5"/>
        <v>-8.7657026680366243</v>
      </c>
      <c r="P11" s="48">
        <f t="shared" si="5"/>
        <v>-12.508734616052536</v>
      </c>
      <c r="Q11" s="48">
        <f t="shared" si="5"/>
        <v>-15.953208591974231</v>
      </c>
      <c r="R11" s="48">
        <f t="shared" si="5"/>
        <v>-14.178725081120234</v>
      </c>
      <c r="S11" s="48">
        <f t="shared" si="5"/>
        <v>-12.680356640192599</v>
      </c>
      <c r="T11" s="48">
        <f t="shared" si="5"/>
        <v>-11.214329969856095</v>
      </c>
      <c r="U11" s="48">
        <f t="shared" si="5"/>
        <v>-9.9583429505147691</v>
      </c>
      <c r="V11" s="48">
        <f t="shared" si="5"/>
        <v>-8.5668774103393446</v>
      </c>
      <c r="W11" s="48">
        <f t="shared" si="5"/>
        <v>-7.3901994509968247</v>
      </c>
      <c r="X11" s="48">
        <f t="shared" si="5"/>
        <v>-6.414480182512186</v>
      </c>
      <c r="Y11" s="48">
        <f t="shared" si="5"/>
        <v>-5.6258172602650305</v>
      </c>
      <c r="Z11" s="48">
        <f t="shared" si="5"/>
        <v>-5.0110947508266541</v>
      </c>
      <c r="AA11" s="48">
        <f t="shared" si="5"/>
        <v>-4.5579609638195571</v>
      </c>
      <c r="AB11" s="48">
        <f t="shared" si="5"/>
        <v>-4.0141118138215006</v>
      </c>
      <c r="AC11" s="48">
        <f t="shared" si="5"/>
        <v>-3.5457656782699587</v>
      </c>
      <c r="AD11" s="48">
        <f t="shared" si="5"/>
        <v>-3.1515693959890392</v>
      </c>
      <c r="AE11" s="48">
        <f t="shared" si="5"/>
        <v>-2.8294539919102668</v>
      </c>
      <c r="AF11" s="48">
        <f t="shared" si="5"/>
        <v>-2.502357913899548</v>
      </c>
      <c r="AG11" s="48">
        <f t="shared" si="5"/>
        <v>-31.962552754603049</v>
      </c>
      <c r="AH11" s="48">
        <f t="shared" si="5"/>
        <v>-29.598860910562571</v>
      </c>
      <c r="AI11" s="48">
        <f t="shared" si="5"/>
        <v>-27.295941947524216</v>
      </c>
      <c r="AJ11" s="48">
        <f t="shared" si="5"/>
        <v>-25.040884549294688</v>
      </c>
      <c r="AK11" s="48">
        <f t="shared" si="5"/>
        <v>-22.832896964138406</v>
      </c>
      <c r="AL11" s="48">
        <f t="shared" si="5"/>
        <v>-20.649175162542992</v>
      </c>
      <c r="AM11" s="48">
        <f t="shared" si="5"/>
        <v>-18.489757092738436</v>
      </c>
      <c r="AN11" s="48">
        <f t="shared" si="5"/>
        <v>-16.354712374687761</v>
      </c>
      <c r="AO11" s="48">
        <f t="shared" si="5"/>
        <v>-14.244082960510358</v>
      </c>
      <c r="AP11" s="48">
        <f t="shared" si="5"/>
        <v>-12.15787458396969</v>
      </c>
      <c r="AQ11" s="48">
        <f t="shared" si="5"/>
        <v>-10.09605815576754</v>
      </c>
      <c r="AR11" s="48">
        <f t="shared" si="5"/>
        <v>-8.0483363046685774</v>
      </c>
      <c r="AS11" s="48">
        <f t="shared" si="5"/>
        <v>-6.014981270076925</v>
      </c>
      <c r="AT11" s="48">
        <f t="shared" si="5"/>
        <v>-3.9963589093884075</v>
      </c>
      <c r="AU11" s="48">
        <f t="shared" si="5"/>
        <v>-1.9928802536497754</v>
      </c>
      <c r="AV11" s="48">
        <f t="shared" si="5"/>
        <v>0</v>
      </c>
      <c r="AW11" s="48">
        <f t="shared" si="5"/>
        <v>0</v>
      </c>
      <c r="AX11" s="48">
        <f t="shared" si="5"/>
        <v>0</v>
      </c>
      <c r="AY11" s="48">
        <f t="shared" si="5"/>
        <v>0</v>
      </c>
      <c r="AZ11" s="48">
        <f t="shared" si="5"/>
        <v>0</v>
      </c>
      <c r="BA11" s="48">
        <f t="shared" si="5"/>
        <v>0</v>
      </c>
      <c r="BB11" s="48">
        <f t="shared" si="5"/>
        <v>0</v>
      </c>
      <c r="BC11" s="48">
        <f t="shared" si="5"/>
        <v>0</v>
      </c>
      <c r="BD11" s="48">
        <f t="shared" si="5"/>
        <v>0</v>
      </c>
    </row>
    <row r="12" spans="1:56" ht="14.25" customHeight="1">
      <c r="A12" s="2" t="s">
        <v>294</v>
      </c>
      <c r="B12" s="48">
        <f t="shared" ref="B12:BD12" si="6">B11*$F$3</f>
        <v>21.560000000000002</v>
      </c>
      <c r="C12" s="48">
        <f t="shared" si="6"/>
        <v>18.612011366666664</v>
      </c>
      <c r="D12" s="48">
        <f t="shared" si="6"/>
        <v>16.070893929797116</v>
      </c>
      <c r="E12" s="48">
        <f t="shared" si="6"/>
        <v>13.681505114536623</v>
      </c>
      <c r="F12" s="48">
        <f t="shared" si="6"/>
        <v>11.435382176024993</v>
      </c>
      <c r="G12" s="48">
        <f t="shared" si="6"/>
        <v>9.3239856180118874</v>
      </c>
      <c r="H12" s="48">
        <f t="shared" si="6"/>
        <v>7.3392818939737641</v>
      </c>
      <c r="I12" s="48">
        <f t="shared" si="6"/>
        <v>5.4737136138439526</v>
      </c>
      <c r="J12" s="48">
        <f t="shared" si="6"/>
        <v>3.7197984153268893</v>
      </c>
      <c r="K12" s="48">
        <f t="shared" si="6"/>
        <v>2.0710579005663203</v>
      </c>
      <c r="L12" s="48">
        <f t="shared" si="6"/>
        <v>0.88741986546599927</v>
      </c>
      <c r="M12" s="48">
        <f t="shared" si="6"/>
        <v>-0.26052252231261325</v>
      </c>
      <c r="N12" s="48">
        <f t="shared" si="6"/>
        <v>-1.3740831850358601</v>
      </c>
      <c r="O12" s="48">
        <f t="shared" si="6"/>
        <v>-2.454396747050255</v>
      </c>
      <c r="P12" s="48">
        <f t="shared" si="6"/>
        <v>-3.5024456924947103</v>
      </c>
      <c r="Q12" s="48">
        <f t="shared" si="6"/>
        <v>-4.4668984057527856</v>
      </c>
      <c r="R12" s="48">
        <f t="shared" si="6"/>
        <v>-3.970043022713666</v>
      </c>
      <c r="S12" s="48">
        <f t="shared" si="6"/>
        <v>-3.5504998592539283</v>
      </c>
      <c r="T12" s="48">
        <f t="shared" si="6"/>
        <v>-3.1400123915597069</v>
      </c>
      <c r="U12" s="48">
        <f t="shared" si="6"/>
        <v>-2.7883360261441354</v>
      </c>
      <c r="V12" s="48">
        <f t="shared" si="6"/>
        <v>-2.3987256748950165</v>
      </c>
      <c r="W12" s="48">
        <f t="shared" si="6"/>
        <v>-2.0692558462791113</v>
      </c>
      <c r="X12" s="48">
        <f t="shared" si="6"/>
        <v>-1.7960544511034122</v>
      </c>
      <c r="Y12" s="48">
        <f t="shared" si="6"/>
        <v>-1.5752288328742088</v>
      </c>
      <c r="Z12" s="48">
        <f t="shared" si="6"/>
        <v>-1.4031065302314634</v>
      </c>
      <c r="AA12" s="48">
        <f t="shared" si="6"/>
        <v>-1.276229069869476</v>
      </c>
      <c r="AB12" s="48">
        <f t="shared" si="6"/>
        <v>-1.1239513078700203</v>
      </c>
      <c r="AC12" s="48">
        <f t="shared" si="6"/>
        <v>-0.99281438991558857</v>
      </c>
      <c r="AD12" s="48">
        <f t="shared" si="6"/>
        <v>-0.88243943087693111</v>
      </c>
      <c r="AE12" s="48">
        <f t="shared" si="6"/>
        <v>-0.79224711773487477</v>
      </c>
      <c r="AF12" s="48">
        <f t="shared" si="6"/>
        <v>-0.70066021589187355</v>
      </c>
      <c r="AG12" s="48">
        <f t="shared" si="6"/>
        <v>-8.9495147712888539</v>
      </c>
      <c r="AH12" s="48">
        <f t="shared" si="6"/>
        <v>-8.2876810549575204</v>
      </c>
      <c r="AI12" s="48">
        <f t="shared" si="6"/>
        <v>-7.6428637453067809</v>
      </c>
      <c r="AJ12" s="48">
        <f t="shared" si="6"/>
        <v>-7.0114476738025138</v>
      </c>
      <c r="AK12" s="48">
        <f t="shared" si="6"/>
        <v>-6.3932111499587547</v>
      </c>
      <c r="AL12" s="48">
        <f t="shared" si="6"/>
        <v>-5.7817690455120383</v>
      </c>
      <c r="AM12" s="48">
        <f t="shared" si="6"/>
        <v>-5.1771319859667626</v>
      </c>
      <c r="AN12" s="48">
        <f t="shared" si="6"/>
        <v>-4.5793194649125732</v>
      </c>
      <c r="AO12" s="48">
        <f t="shared" si="6"/>
        <v>-3.9883432289429006</v>
      </c>
      <c r="AP12" s="48">
        <f t="shared" si="6"/>
        <v>-3.4042048835115137</v>
      </c>
      <c r="AQ12" s="48">
        <f t="shared" si="6"/>
        <v>-2.8268962836149116</v>
      </c>
      <c r="AR12" s="48">
        <f t="shared" si="6"/>
        <v>-2.2535341653072019</v>
      </c>
      <c r="AS12" s="48">
        <f t="shared" si="6"/>
        <v>-1.6841947556215391</v>
      </c>
      <c r="AT12" s="48">
        <f t="shared" si="6"/>
        <v>-1.1189804946287543</v>
      </c>
      <c r="AU12" s="48">
        <f t="shared" si="6"/>
        <v>-0.55800647102193712</v>
      </c>
      <c r="AV12" s="48">
        <f t="shared" si="6"/>
        <v>0</v>
      </c>
      <c r="AW12" s="48">
        <f t="shared" si="6"/>
        <v>0</v>
      </c>
      <c r="AX12" s="48">
        <f t="shared" si="6"/>
        <v>0</v>
      </c>
      <c r="AY12" s="48">
        <f t="shared" si="6"/>
        <v>0</v>
      </c>
      <c r="AZ12" s="48">
        <f t="shared" si="6"/>
        <v>0</v>
      </c>
      <c r="BA12" s="48">
        <f t="shared" si="6"/>
        <v>0</v>
      </c>
      <c r="BB12" s="48">
        <f t="shared" si="6"/>
        <v>0</v>
      </c>
      <c r="BC12" s="48">
        <f t="shared" si="6"/>
        <v>0</v>
      </c>
      <c r="BD12" s="48">
        <f t="shared" si="6"/>
        <v>0</v>
      </c>
    </row>
    <row r="13" spans="1:56" ht="14.25" customHeight="1">
      <c r="A13" s="2"/>
      <c r="B13" s="48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  <c r="AG13" s="48"/>
      <c r="AH13" s="48"/>
      <c r="AI13" s="48"/>
      <c r="AJ13" s="48"/>
      <c r="AK13" s="48"/>
      <c r="AL13" s="48"/>
      <c r="AM13" s="48"/>
      <c r="AN13" s="48"/>
      <c r="AO13" s="48"/>
      <c r="AP13" s="48"/>
      <c r="AQ13" s="48"/>
      <c r="AR13" s="48"/>
      <c r="AS13" s="48"/>
      <c r="AT13" s="48"/>
      <c r="AU13" s="48"/>
      <c r="AV13" s="48"/>
      <c r="AW13" s="48"/>
      <c r="AX13" s="48"/>
      <c r="AY13" s="48"/>
      <c r="AZ13" s="48"/>
      <c r="BA13" s="48"/>
      <c r="BB13" s="48"/>
      <c r="BC13" s="48"/>
      <c r="BD13" s="48"/>
    </row>
    <row r="14" spans="1:56" ht="14.25" customHeight="1">
      <c r="A14" s="2" t="s">
        <v>295</v>
      </c>
      <c r="B14" s="26">
        <f>BasePricing!B63</f>
        <v>1</v>
      </c>
      <c r="C14" s="26">
        <f>BasePricing!C63</f>
        <v>0.92993249999999994</v>
      </c>
      <c r="D14" s="26">
        <f>BasePricing!D63</f>
        <v>0.87406541016374983</v>
      </c>
      <c r="E14" s="26">
        <f>BasePricing!E63</f>
        <v>0.82151135331224423</v>
      </c>
      <c r="F14" s="26">
        <f>BasePricing!F63</f>
        <v>0.7720986776775427</v>
      </c>
      <c r="G14" s="26">
        <f>BasePricing!G63</f>
        <v>0.72564072814300717</v>
      </c>
      <c r="H14" s="26">
        <f>BasePricing!H63</f>
        <v>0.68196187297353106</v>
      </c>
      <c r="I14" s="26">
        <f>BasePricing!I63</f>
        <v>0.64089685683055686</v>
      </c>
      <c r="J14" s="26">
        <f>BasePricing!J63</f>
        <v>0.60227288730523487</v>
      </c>
      <c r="K14" s="26">
        <f>BasePricing!K63</f>
        <v>0.56595221856340527</v>
      </c>
      <c r="L14" s="26">
        <f>BasePricing!L63</f>
        <v>0.54878264313273795</v>
      </c>
      <c r="M14" s="26">
        <f>BasePricing!M63</f>
        <v>0.53212407160912212</v>
      </c>
      <c r="N14" s="26">
        <f>BasePricing!N63</f>
        <v>0.51594962832849123</v>
      </c>
      <c r="O14" s="26">
        <f>BasePricing!O63</f>
        <v>0.5002389621458887</v>
      </c>
      <c r="P14" s="26">
        <f>BasePricing!P63</f>
        <v>0.48497742176926084</v>
      </c>
      <c r="Q14" s="26">
        <f>BasePricing!Q63</f>
        <v>0.47257582162848821</v>
      </c>
      <c r="R14" s="26">
        <f>BasePricing!R63</f>
        <v>0.46045945013775541</v>
      </c>
      <c r="S14" s="26">
        <f>BasePricing!S63</f>
        <v>0.44862057721526355</v>
      </c>
      <c r="T14" s="26">
        <f>BasePricing!T63</f>
        <v>0.43929689575899872</v>
      </c>
      <c r="U14" s="26">
        <f>BasePricing!U63</f>
        <v>0.4301274516538211</v>
      </c>
      <c r="V14" s="26">
        <f>BasePricing!V63</f>
        <v>0.42540035096014561</v>
      </c>
      <c r="W14" s="26">
        <f>BasePricing!W63</f>
        <v>0.42066585775413468</v>
      </c>
      <c r="X14" s="26">
        <f>BasePricing!X63</f>
        <v>0.41591780221766372</v>
      </c>
      <c r="Y14" s="26">
        <f>BasePricing!Y63</f>
        <v>0.41116157419040361</v>
      </c>
      <c r="Z14" s="26">
        <f>BasePricing!Z63</f>
        <v>0.40640422919623354</v>
      </c>
      <c r="AA14" s="26">
        <f>BasePricing!AA63</f>
        <v>0.40165255094847113</v>
      </c>
      <c r="AB14" s="26">
        <f>BasePricing!AB63</f>
        <v>0.39890685411018739</v>
      </c>
      <c r="AC14" s="26">
        <f>BasePricing!AC63</f>
        <v>0.3961081236217503</v>
      </c>
      <c r="AD14" s="26">
        <f>BasePricing!AD63</f>
        <v>0.3932381222120489</v>
      </c>
      <c r="AE14" s="26">
        <f>BasePricing!AE63</f>
        <v>0.39028804981921411</v>
      </c>
      <c r="AF14" s="26">
        <f>BasePricing!AF63</f>
        <v>0.3882234260356705</v>
      </c>
      <c r="AG14" s="26">
        <f>BasePricing!AG63</f>
        <v>0</v>
      </c>
      <c r="AH14" s="26">
        <f>BasePricing!AH63</f>
        <v>0</v>
      </c>
      <c r="AI14" s="26">
        <f>BasePricing!AI63</f>
        <v>0</v>
      </c>
      <c r="AJ14" s="26">
        <f>BasePricing!AJ63</f>
        <v>0</v>
      </c>
      <c r="AK14" s="26">
        <f>BasePricing!AK63</f>
        <v>0</v>
      </c>
      <c r="AL14" s="26">
        <f>BasePricing!AL63</f>
        <v>0</v>
      </c>
      <c r="AM14" s="26">
        <f>BasePricing!AM63</f>
        <v>0</v>
      </c>
      <c r="AN14" s="26">
        <f>BasePricing!AN63</f>
        <v>0</v>
      </c>
      <c r="AO14" s="26">
        <f>BasePricing!AO63</f>
        <v>0</v>
      </c>
      <c r="AP14" s="26">
        <f>BasePricing!AP63</f>
        <v>0</v>
      </c>
      <c r="AQ14" s="26">
        <f>BasePricing!AQ63</f>
        <v>0</v>
      </c>
      <c r="AR14" s="26">
        <f>BasePricing!AR63</f>
        <v>0</v>
      </c>
      <c r="AS14" s="26">
        <f>BasePricing!AS63</f>
        <v>0</v>
      </c>
      <c r="AT14" s="26">
        <f>BasePricing!AT63</f>
        <v>0</v>
      </c>
      <c r="AU14" s="26">
        <f>BasePricing!AU63</f>
        <v>0</v>
      </c>
      <c r="AV14" s="26">
        <f>BasePricing!AV63</f>
        <v>0</v>
      </c>
      <c r="AW14" s="26">
        <f>BasePricing!AW63</f>
        <v>0</v>
      </c>
      <c r="AX14" s="26">
        <f>BasePricing!AX63</f>
        <v>0</v>
      </c>
      <c r="AY14" s="26">
        <f>BasePricing!AY63</f>
        <v>0</v>
      </c>
      <c r="AZ14" s="26">
        <f>BasePricing!AZ63</f>
        <v>0</v>
      </c>
      <c r="BA14" s="26">
        <f>BasePricing!BA63</f>
        <v>0</v>
      </c>
      <c r="BB14" s="26">
        <f>BasePricing!BB63</f>
        <v>0</v>
      </c>
      <c r="BC14" s="26">
        <f>BasePricing!BC63</f>
        <v>0</v>
      </c>
      <c r="BD14" s="26">
        <f>BasePricing!BD63</f>
        <v>0</v>
      </c>
    </row>
    <row r="15" spans="1:56" ht="14.25" customHeight="1">
      <c r="A15" s="2" t="s">
        <v>94</v>
      </c>
      <c r="B15" s="48">
        <f>SUM(B115:B154)</f>
        <v>77</v>
      </c>
      <c r="C15" s="48">
        <f t="shared" ref="C15:BD15" si="7">SUM(C115:C154)</f>
        <v>66.471469166666651</v>
      </c>
      <c r="D15" s="48">
        <f t="shared" si="7"/>
        <v>57.396049749275406</v>
      </c>
      <c r="E15" s="48">
        <f t="shared" si="7"/>
        <v>48.862518266202223</v>
      </c>
      <c r="F15" s="48">
        <f t="shared" si="7"/>
        <v>40.840650628660683</v>
      </c>
      <c r="G15" s="48">
        <f t="shared" si="7"/>
        <v>33.299948635756735</v>
      </c>
      <c r="H15" s="48">
        <f t="shared" si="7"/>
        <v>26.211721049906298</v>
      </c>
      <c r="I15" s="48">
        <f t="shared" si="7"/>
        <v>19.54897719229983</v>
      </c>
      <c r="J15" s="48">
        <f t="shared" si="7"/>
        <v>13.284994340453174</v>
      </c>
      <c r="K15" s="48">
        <f t="shared" si="7"/>
        <v>7.3966353591654297</v>
      </c>
      <c r="L15" s="48">
        <f t="shared" si="7"/>
        <v>3.1693566623785685</v>
      </c>
      <c r="M15" s="48">
        <f t="shared" si="7"/>
        <v>-0.9304375796879043</v>
      </c>
      <c r="N15" s="48">
        <f t="shared" si="7"/>
        <v>-4.907439946556643</v>
      </c>
      <c r="O15" s="48">
        <f t="shared" si="7"/>
        <v>-8.7657026680366243</v>
      </c>
      <c r="P15" s="48">
        <f t="shared" si="7"/>
        <v>-12.508734616052536</v>
      </c>
      <c r="Q15" s="48">
        <f t="shared" si="7"/>
        <v>-15.953208591974231</v>
      </c>
      <c r="R15" s="48">
        <f t="shared" si="7"/>
        <v>-14.178725081120234</v>
      </c>
      <c r="S15" s="48">
        <f t="shared" si="7"/>
        <v>-12.680356640192599</v>
      </c>
      <c r="T15" s="48">
        <f t="shared" si="7"/>
        <v>-11.214329969856095</v>
      </c>
      <c r="U15" s="48">
        <f t="shared" si="7"/>
        <v>-9.9583429505147691</v>
      </c>
      <c r="V15" s="48">
        <f t="shared" si="7"/>
        <v>-8.5668774103393446</v>
      </c>
      <c r="W15" s="48">
        <f t="shared" si="7"/>
        <v>-7.3901994509968247</v>
      </c>
      <c r="X15" s="48">
        <f t="shared" si="7"/>
        <v>-6.414480182512186</v>
      </c>
      <c r="Y15" s="48">
        <f t="shared" si="7"/>
        <v>-5.6258172602650305</v>
      </c>
      <c r="Z15" s="48">
        <f t="shared" si="7"/>
        <v>-5.0110947508266541</v>
      </c>
      <c r="AA15" s="48">
        <f t="shared" si="7"/>
        <v>-4.5579609638195571</v>
      </c>
      <c r="AB15" s="48">
        <f t="shared" si="7"/>
        <v>-4.0141118138215006</v>
      </c>
      <c r="AC15" s="48">
        <f t="shared" si="7"/>
        <v>-3.5457656782699587</v>
      </c>
      <c r="AD15" s="48">
        <f t="shared" si="7"/>
        <v>-3.1515693959890392</v>
      </c>
      <c r="AE15" s="48">
        <f t="shared" si="7"/>
        <v>-2.8294539919102668</v>
      </c>
      <c r="AF15" s="48">
        <f t="shared" si="7"/>
        <v>-2.502357913899548</v>
      </c>
      <c r="AG15" s="48">
        <f t="shared" si="7"/>
        <v>-31.962552754603049</v>
      </c>
      <c r="AH15" s="48">
        <f t="shared" si="7"/>
        <v>-29.598860910562571</v>
      </c>
      <c r="AI15" s="48">
        <f t="shared" si="7"/>
        <v>-27.295941947524216</v>
      </c>
      <c r="AJ15" s="48">
        <f t="shared" si="7"/>
        <v>-25.040884549294688</v>
      </c>
      <c r="AK15" s="48">
        <f t="shared" si="7"/>
        <v>-22.832896964138406</v>
      </c>
      <c r="AL15" s="48">
        <f t="shared" si="7"/>
        <v>-20.649175162542992</v>
      </c>
      <c r="AM15" s="48">
        <f t="shared" si="7"/>
        <v>-18.489757092738436</v>
      </c>
      <c r="AN15" s="48">
        <f t="shared" si="7"/>
        <v>-16.354712374687761</v>
      </c>
      <c r="AO15" s="48">
        <f t="shared" si="7"/>
        <v>-14.244082960510358</v>
      </c>
      <c r="AP15" s="48">
        <f t="shared" si="7"/>
        <v>-12.15787458396969</v>
      </c>
      <c r="AQ15" s="48">
        <f t="shared" si="7"/>
        <v>-10.09605815576754</v>
      </c>
      <c r="AR15" s="48">
        <f t="shared" si="7"/>
        <v>-8.0483363046685774</v>
      </c>
      <c r="AS15" s="48">
        <f t="shared" si="7"/>
        <v>-6.014981270076925</v>
      </c>
      <c r="AT15" s="48">
        <f t="shared" si="7"/>
        <v>-3.9963589093884075</v>
      </c>
      <c r="AU15" s="48">
        <f t="shared" si="7"/>
        <v>-1.9928802536497754</v>
      </c>
      <c r="AV15" s="48">
        <f t="shared" si="7"/>
        <v>0</v>
      </c>
      <c r="AW15" s="48">
        <f t="shared" si="7"/>
        <v>0</v>
      </c>
      <c r="AX15" s="48">
        <f t="shared" si="7"/>
        <v>0</v>
      </c>
      <c r="AY15" s="48">
        <f t="shared" si="7"/>
        <v>0</v>
      </c>
      <c r="AZ15" s="48">
        <f t="shared" si="7"/>
        <v>0</v>
      </c>
      <c r="BA15" s="48">
        <f t="shared" si="7"/>
        <v>0</v>
      </c>
      <c r="BB15" s="48">
        <f t="shared" si="7"/>
        <v>0</v>
      </c>
      <c r="BC15" s="48">
        <f t="shared" si="7"/>
        <v>0</v>
      </c>
      <c r="BD15" s="48">
        <f t="shared" si="7"/>
        <v>0</v>
      </c>
    </row>
    <row r="16" spans="1:56" ht="14.25" customHeight="1">
      <c r="A16" s="2" t="s">
        <v>294</v>
      </c>
      <c r="B16" s="48">
        <f t="shared" ref="B16" si="8">B15*$F$3</f>
        <v>21.560000000000002</v>
      </c>
      <c r="C16" s="48">
        <f t="shared" ref="C16" si="9">C15*$F$3</f>
        <v>18.612011366666664</v>
      </c>
      <c r="D16" s="48">
        <f t="shared" ref="D16" si="10">D15*$F$3</f>
        <v>16.070893929797116</v>
      </c>
      <c r="E16" s="48">
        <f t="shared" ref="E16" si="11">E15*$F$3</f>
        <v>13.681505114536623</v>
      </c>
      <c r="F16" s="48">
        <f t="shared" ref="F16" si="12">F15*$F$3</f>
        <v>11.435382176024993</v>
      </c>
      <c r="G16" s="48">
        <f t="shared" ref="G16" si="13">G15*$F$3</f>
        <v>9.3239856180118874</v>
      </c>
      <c r="H16" s="48">
        <f t="shared" ref="H16" si="14">H15*$F$3</f>
        <v>7.3392818939737641</v>
      </c>
      <c r="I16" s="48">
        <f t="shared" ref="I16" si="15">I15*$F$3</f>
        <v>5.4737136138439526</v>
      </c>
      <c r="J16" s="48">
        <f t="shared" ref="J16" si="16">J15*$F$3</f>
        <v>3.7197984153268893</v>
      </c>
      <c r="K16" s="48">
        <f t="shared" ref="K16" si="17">K15*$F$3</f>
        <v>2.0710579005663203</v>
      </c>
      <c r="L16" s="48">
        <f t="shared" ref="L16" si="18">L15*$F$3</f>
        <v>0.88741986546599927</v>
      </c>
      <c r="M16" s="48">
        <f t="shared" ref="M16" si="19">M15*$F$3</f>
        <v>-0.26052252231261325</v>
      </c>
      <c r="N16" s="48">
        <f t="shared" ref="N16" si="20">N15*$F$3</f>
        <v>-1.3740831850358601</v>
      </c>
      <c r="O16" s="48">
        <f t="shared" ref="O16" si="21">O15*$F$3</f>
        <v>-2.454396747050255</v>
      </c>
      <c r="P16" s="48">
        <f t="shared" ref="P16" si="22">P15*$F$3</f>
        <v>-3.5024456924947103</v>
      </c>
      <c r="Q16" s="48">
        <f t="shared" ref="Q16" si="23">Q15*$F$3</f>
        <v>-4.4668984057527856</v>
      </c>
      <c r="R16" s="48">
        <f t="shared" ref="R16" si="24">R15*$F$3</f>
        <v>-3.970043022713666</v>
      </c>
      <c r="S16" s="48">
        <f t="shared" ref="S16" si="25">S15*$F$3</f>
        <v>-3.5504998592539283</v>
      </c>
      <c r="T16" s="48">
        <f t="shared" ref="T16" si="26">T15*$F$3</f>
        <v>-3.1400123915597069</v>
      </c>
      <c r="U16" s="48">
        <f t="shared" ref="U16" si="27">U15*$F$3</f>
        <v>-2.7883360261441354</v>
      </c>
      <c r="V16" s="48">
        <f t="shared" ref="V16" si="28">V15*$F$3</f>
        <v>-2.3987256748950165</v>
      </c>
      <c r="W16" s="48">
        <f t="shared" ref="W16" si="29">W15*$F$3</f>
        <v>-2.0692558462791113</v>
      </c>
      <c r="X16" s="48">
        <f t="shared" ref="X16" si="30">X15*$F$3</f>
        <v>-1.7960544511034122</v>
      </c>
      <c r="Y16" s="48">
        <f t="shared" ref="Y16" si="31">Y15*$F$3</f>
        <v>-1.5752288328742088</v>
      </c>
      <c r="Z16" s="48">
        <f t="shared" ref="Z16" si="32">Z15*$F$3</f>
        <v>-1.4031065302314634</v>
      </c>
      <c r="AA16" s="48">
        <f t="shared" ref="AA16" si="33">AA15*$F$3</f>
        <v>-1.276229069869476</v>
      </c>
      <c r="AB16" s="48">
        <f t="shared" ref="AB16" si="34">AB15*$F$3</f>
        <v>-1.1239513078700203</v>
      </c>
      <c r="AC16" s="48">
        <f t="shared" ref="AC16" si="35">AC15*$F$3</f>
        <v>-0.99281438991558857</v>
      </c>
      <c r="AD16" s="48">
        <f t="shared" ref="AD16" si="36">AD15*$F$3</f>
        <v>-0.88243943087693111</v>
      </c>
      <c r="AE16" s="48">
        <f t="shared" ref="AE16" si="37">AE15*$F$3</f>
        <v>-0.79224711773487477</v>
      </c>
      <c r="AF16" s="48">
        <f t="shared" ref="AF16" si="38">AF15*$F$3</f>
        <v>-0.70066021589187355</v>
      </c>
      <c r="AG16" s="48">
        <f t="shared" ref="AG16" si="39">AG15*$F$3</f>
        <v>-8.9495147712888539</v>
      </c>
      <c r="AH16" s="48">
        <f t="shared" ref="AH16" si="40">AH15*$F$3</f>
        <v>-8.2876810549575204</v>
      </c>
      <c r="AI16" s="48">
        <f t="shared" ref="AI16" si="41">AI15*$F$3</f>
        <v>-7.6428637453067809</v>
      </c>
      <c r="AJ16" s="48">
        <f t="shared" ref="AJ16" si="42">AJ15*$F$3</f>
        <v>-7.0114476738025138</v>
      </c>
      <c r="AK16" s="48">
        <f t="shared" ref="AK16" si="43">AK15*$F$3</f>
        <v>-6.3932111499587547</v>
      </c>
      <c r="AL16" s="48">
        <f t="shared" ref="AL16" si="44">AL15*$F$3</f>
        <v>-5.7817690455120383</v>
      </c>
      <c r="AM16" s="48">
        <f t="shared" ref="AM16" si="45">AM15*$F$3</f>
        <v>-5.1771319859667626</v>
      </c>
      <c r="AN16" s="48">
        <f t="shared" ref="AN16" si="46">AN15*$F$3</f>
        <v>-4.5793194649125732</v>
      </c>
      <c r="AO16" s="48">
        <f t="shared" ref="AO16" si="47">AO15*$F$3</f>
        <v>-3.9883432289429006</v>
      </c>
      <c r="AP16" s="48">
        <f t="shared" ref="AP16" si="48">AP15*$F$3</f>
        <v>-3.4042048835115137</v>
      </c>
      <c r="AQ16" s="48">
        <f t="shared" ref="AQ16" si="49">AQ15*$F$3</f>
        <v>-2.8268962836149116</v>
      </c>
      <c r="AR16" s="48">
        <f t="shared" ref="AR16" si="50">AR15*$F$3</f>
        <v>-2.2535341653072019</v>
      </c>
      <c r="AS16" s="48">
        <f t="shared" ref="AS16" si="51">AS15*$F$3</f>
        <v>-1.6841947556215391</v>
      </c>
      <c r="AT16" s="48">
        <f t="shared" ref="AT16" si="52">AT15*$F$3</f>
        <v>-1.1189804946287543</v>
      </c>
      <c r="AU16" s="48">
        <f t="shared" ref="AU16" si="53">AU15*$F$3</f>
        <v>-0.55800647102193712</v>
      </c>
      <c r="AV16" s="48">
        <f t="shared" ref="AV16" si="54">AV15*$F$3</f>
        <v>0</v>
      </c>
      <c r="AW16" s="48">
        <f t="shared" ref="AW16" si="55">AW15*$F$3</f>
        <v>0</v>
      </c>
      <c r="AX16" s="48">
        <f t="shared" ref="AX16" si="56">AX15*$F$3</f>
        <v>0</v>
      </c>
      <c r="AY16" s="48">
        <f t="shared" ref="AY16" si="57">AY15*$F$3</f>
        <v>0</v>
      </c>
      <c r="AZ16" s="48">
        <f t="shared" ref="AZ16" si="58">AZ15*$F$3</f>
        <v>0</v>
      </c>
      <c r="BA16" s="48">
        <f t="shared" ref="BA16" si="59">BA15*$F$3</f>
        <v>0</v>
      </c>
      <c r="BB16" s="48">
        <f t="shared" ref="BB16" si="60">BB15*$F$3</f>
        <v>0</v>
      </c>
      <c r="BC16" s="48">
        <f t="shared" ref="BC16" si="61">BC15*$F$3</f>
        <v>0</v>
      </c>
      <c r="BD16" s="48">
        <f t="shared" ref="BD16" si="62">BD15*$F$3</f>
        <v>0</v>
      </c>
    </row>
    <row r="17" spans="1:56" ht="14.25" customHeight="1">
      <c r="A17" s="2"/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8"/>
      <c r="AK17" s="48"/>
      <c r="AL17" s="48"/>
      <c r="AM17" s="48"/>
      <c r="AN17" s="48"/>
      <c r="AO17" s="4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  <c r="BA17" s="48"/>
      <c r="BB17" s="48"/>
      <c r="BC17" s="48"/>
      <c r="BD17" s="48"/>
    </row>
    <row r="18" spans="1:56" ht="14.25" customHeight="1">
      <c r="A18" s="2" t="s">
        <v>296</v>
      </c>
      <c r="B18" s="26">
        <f>BasePricing!B73</f>
        <v>1</v>
      </c>
      <c r="C18" s="26">
        <f>BasePricing!C73</f>
        <v>0.92993249999999994</v>
      </c>
      <c r="D18" s="26">
        <f>BasePricing!D73</f>
        <v>0.87406541016374983</v>
      </c>
      <c r="E18" s="26">
        <f>BasePricing!E73</f>
        <v>0.82151135331224423</v>
      </c>
      <c r="F18" s="26">
        <f>BasePricing!F73</f>
        <v>0.7720986776775427</v>
      </c>
      <c r="G18" s="26">
        <f>BasePricing!G73</f>
        <v>0.72564072814300717</v>
      </c>
      <c r="H18" s="26">
        <f>BasePricing!H73</f>
        <v>0.68196187297353106</v>
      </c>
      <c r="I18" s="26">
        <f>BasePricing!I73</f>
        <v>0.64089685683055686</v>
      </c>
      <c r="J18" s="26">
        <f>BasePricing!J73</f>
        <v>0.60227288730523487</v>
      </c>
      <c r="K18" s="26">
        <f>BasePricing!K73</f>
        <v>0.56595221856340527</v>
      </c>
      <c r="L18" s="26">
        <f>BasePricing!L73</f>
        <v>0.54878264313273795</v>
      </c>
      <c r="M18" s="26">
        <f>BasePricing!M73</f>
        <v>0.53212407160912212</v>
      </c>
      <c r="N18" s="26">
        <f>BasePricing!N73</f>
        <v>0.51594962832849123</v>
      </c>
      <c r="O18" s="26">
        <f>BasePricing!O73</f>
        <v>0.5002389621458887</v>
      </c>
      <c r="P18" s="26">
        <f>BasePricing!P73</f>
        <v>0.48497742176926084</v>
      </c>
      <c r="Q18" s="26">
        <f>BasePricing!Q73</f>
        <v>0.47257582162848821</v>
      </c>
      <c r="R18" s="26">
        <f>BasePricing!R73</f>
        <v>0.46045945013775541</v>
      </c>
      <c r="S18" s="26">
        <f>BasePricing!S73</f>
        <v>0.44862057721526355</v>
      </c>
      <c r="T18" s="26">
        <f>BasePricing!T73</f>
        <v>0.43929689575899872</v>
      </c>
      <c r="U18" s="26">
        <f>BasePricing!U73</f>
        <v>0.4301274516538211</v>
      </c>
      <c r="V18" s="26">
        <f>BasePricing!V73</f>
        <v>0.42540035096014561</v>
      </c>
      <c r="W18" s="26">
        <f>BasePricing!W73</f>
        <v>0.42066585775413468</v>
      </c>
      <c r="X18" s="26">
        <f>BasePricing!X73</f>
        <v>0.41591780221766372</v>
      </c>
      <c r="Y18" s="26">
        <f>BasePricing!Y73</f>
        <v>0.41116157419040361</v>
      </c>
      <c r="Z18" s="26">
        <f>BasePricing!Z73</f>
        <v>0.40640422919623354</v>
      </c>
      <c r="AA18" s="26">
        <f>BasePricing!AA73</f>
        <v>0.40165255094847113</v>
      </c>
      <c r="AB18" s="26">
        <f>BasePricing!AB73</f>
        <v>0.39890685411018739</v>
      </c>
      <c r="AC18" s="26">
        <f>BasePricing!AC73</f>
        <v>0.3961081236217503</v>
      </c>
      <c r="AD18" s="26">
        <f>BasePricing!AD73</f>
        <v>0.3932381222120489</v>
      </c>
      <c r="AE18" s="26">
        <f>BasePricing!AE73</f>
        <v>0.39028804981921411</v>
      </c>
      <c r="AF18" s="26">
        <f>BasePricing!AF73</f>
        <v>0.3882234260356705</v>
      </c>
      <c r="AG18" s="26">
        <f>BasePricing!AG73</f>
        <v>0</v>
      </c>
      <c r="AH18" s="26">
        <f>BasePricing!AH73</f>
        <v>0</v>
      </c>
      <c r="AI18" s="26">
        <f>BasePricing!AI73</f>
        <v>0</v>
      </c>
      <c r="AJ18" s="26">
        <f>BasePricing!AJ73</f>
        <v>0</v>
      </c>
      <c r="AK18" s="26">
        <f>BasePricing!AK73</f>
        <v>0</v>
      </c>
      <c r="AL18" s="26">
        <f>BasePricing!AL73</f>
        <v>0</v>
      </c>
      <c r="AM18" s="26">
        <f>BasePricing!AM73</f>
        <v>0</v>
      </c>
      <c r="AN18" s="26">
        <f>BasePricing!AN73</f>
        <v>0</v>
      </c>
      <c r="AO18" s="26">
        <f>BasePricing!AO73</f>
        <v>0</v>
      </c>
      <c r="AP18" s="26">
        <f>BasePricing!AP73</f>
        <v>0</v>
      </c>
      <c r="AQ18" s="26">
        <f>BasePricing!AQ73</f>
        <v>0</v>
      </c>
      <c r="AR18" s="26">
        <f>BasePricing!AR73</f>
        <v>0</v>
      </c>
      <c r="AS18" s="26">
        <f>BasePricing!AS73</f>
        <v>0</v>
      </c>
      <c r="AT18" s="26">
        <f>BasePricing!AT73</f>
        <v>0</v>
      </c>
      <c r="AU18" s="26">
        <f>BasePricing!AU73</f>
        <v>0</v>
      </c>
      <c r="AV18" s="26">
        <f>BasePricing!AV73</f>
        <v>0</v>
      </c>
      <c r="AW18" s="26">
        <f>BasePricing!AW73</f>
        <v>0</v>
      </c>
      <c r="AX18" s="26">
        <f>BasePricing!AX73</f>
        <v>0</v>
      </c>
      <c r="AY18" s="26">
        <f>BasePricing!AY73</f>
        <v>0</v>
      </c>
      <c r="AZ18" s="26">
        <f>BasePricing!AZ73</f>
        <v>0</v>
      </c>
      <c r="BA18" s="26">
        <f>BasePricing!BA73</f>
        <v>0</v>
      </c>
      <c r="BB18" s="26">
        <f>BasePricing!BB73</f>
        <v>0</v>
      </c>
      <c r="BC18" s="26">
        <f>BasePricing!BC73</f>
        <v>0</v>
      </c>
      <c r="BD18" s="26">
        <f>BasePricing!BD73</f>
        <v>0</v>
      </c>
    </row>
    <row r="19" spans="1:56" ht="14.25" customHeight="1">
      <c r="A19" s="2" t="s">
        <v>94</v>
      </c>
      <c r="B19" s="48">
        <f>SUM(B157:B196)</f>
        <v>77</v>
      </c>
      <c r="C19" s="48">
        <f t="shared" ref="C19:BD19" si="63">SUM(C157:C196)</f>
        <v>66.471469166666651</v>
      </c>
      <c r="D19" s="48">
        <f t="shared" si="63"/>
        <v>57.396049749275406</v>
      </c>
      <c r="E19" s="48">
        <f t="shared" si="63"/>
        <v>48.862518266202223</v>
      </c>
      <c r="F19" s="48">
        <f t="shared" si="63"/>
        <v>40.840650628660683</v>
      </c>
      <c r="G19" s="48">
        <f t="shared" si="63"/>
        <v>33.299948635756735</v>
      </c>
      <c r="H19" s="48">
        <f t="shared" si="63"/>
        <v>26.211721049906298</v>
      </c>
      <c r="I19" s="48">
        <f t="shared" si="63"/>
        <v>19.54897719229983</v>
      </c>
      <c r="J19" s="48">
        <f t="shared" si="63"/>
        <v>13.284994340453174</v>
      </c>
      <c r="K19" s="48">
        <f t="shared" si="63"/>
        <v>7.3966353591654297</v>
      </c>
      <c r="L19" s="48">
        <f t="shared" si="63"/>
        <v>3.1693566623785685</v>
      </c>
      <c r="M19" s="48">
        <f t="shared" si="63"/>
        <v>-0.9304375796879043</v>
      </c>
      <c r="N19" s="48">
        <f t="shared" si="63"/>
        <v>-4.907439946556643</v>
      </c>
      <c r="O19" s="48">
        <f t="shared" si="63"/>
        <v>-8.7657026680366243</v>
      </c>
      <c r="P19" s="48">
        <f t="shared" si="63"/>
        <v>-12.508734616052536</v>
      </c>
      <c r="Q19" s="48">
        <f t="shared" si="63"/>
        <v>-15.953208591974231</v>
      </c>
      <c r="R19" s="48">
        <f t="shared" si="63"/>
        <v>-14.178725081120234</v>
      </c>
      <c r="S19" s="48">
        <f t="shared" si="63"/>
        <v>-12.680356640192599</v>
      </c>
      <c r="T19" s="48">
        <f t="shared" si="63"/>
        <v>-11.214329969856095</v>
      </c>
      <c r="U19" s="48">
        <f t="shared" si="63"/>
        <v>-9.9583429505147691</v>
      </c>
      <c r="V19" s="48">
        <f t="shared" si="63"/>
        <v>-8.5668774103393446</v>
      </c>
      <c r="W19" s="48">
        <f t="shared" si="63"/>
        <v>-7.3901994509968247</v>
      </c>
      <c r="X19" s="48">
        <f t="shared" si="63"/>
        <v>-6.414480182512186</v>
      </c>
      <c r="Y19" s="48">
        <f t="shared" si="63"/>
        <v>-5.6258172602650305</v>
      </c>
      <c r="Z19" s="48">
        <f t="shared" si="63"/>
        <v>-5.0110947508266541</v>
      </c>
      <c r="AA19" s="48">
        <f t="shared" si="63"/>
        <v>-4.5579609638195571</v>
      </c>
      <c r="AB19" s="48">
        <f t="shared" si="63"/>
        <v>-4.0141118138215006</v>
      </c>
      <c r="AC19" s="48">
        <f t="shared" si="63"/>
        <v>-3.5457656782699587</v>
      </c>
      <c r="AD19" s="48">
        <f t="shared" si="63"/>
        <v>-3.1515693959890392</v>
      </c>
      <c r="AE19" s="48">
        <f t="shared" si="63"/>
        <v>-2.8294539919102668</v>
      </c>
      <c r="AF19" s="48">
        <f t="shared" si="63"/>
        <v>-2.502357913899548</v>
      </c>
      <c r="AG19" s="48">
        <f t="shared" si="63"/>
        <v>-31.962552754603049</v>
      </c>
      <c r="AH19" s="48">
        <f t="shared" si="63"/>
        <v>-29.598860910562571</v>
      </c>
      <c r="AI19" s="48">
        <f t="shared" si="63"/>
        <v>-27.295941947524216</v>
      </c>
      <c r="AJ19" s="48">
        <f t="shared" si="63"/>
        <v>-25.040884549294688</v>
      </c>
      <c r="AK19" s="48">
        <f t="shared" si="63"/>
        <v>-22.832896964138406</v>
      </c>
      <c r="AL19" s="48">
        <f t="shared" si="63"/>
        <v>-20.649175162542992</v>
      </c>
      <c r="AM19" s="48">
        <f t="shared" si="63"/>
        <v>-18.489757092738436</v>
      </c>
      <c r="AN19" s="48">
        <f t="shared" si="63"/>
        <v>-16.354712374687761</v>
      </c>
      <c r="AO19" s="48">
        <f t="shared" si="63"/>
        <v>-14.244082960510358</v>
      </c>
      <c r="AP19" s="48">
        <f t="shared" si="63"/>
        <v>-12.15787458396969</v>
      </c>
      <c r="AQ19" s="48">
        <f t="shared" si="63"/>
        <v>-10.09605815576754</v>
      </c>
      <c r="AR19" s="48">
        <f t="shared" si="63"/>
        <v>-8.0483363046685774</v>
      </c>
      <c r="AS19" s="48">
        <f t="shared" si="63"/>
        <v>-6.014981270076925</v>
      </c>
      <c r="AT19" s="48">
        <f t="shared" si="63"/>
        <v>-3.9963589093884075</v>
      </c>
      <c r="AU19" s="48">
        <f t="shared" si="63"/>
        <v>-1.9928802536497754</v>
      </c>
      <c r="AV19" s="48">
        <f t="shared" si="63"/>
        <v>0</v>
      </c>
      <c r="AW19" s="48">
        <f t="shared" si="63"/>
        <v>0</v>
      </c>
      <c r="AX19" s="48">
        <f t="shared" si="63"/>
        <v>0</v>
      </c>
      <c r="AY19" s="48">
        <f t="shared" si="63"/>
        <v>0</v>
      </c>
      <c r="AZ19" s="48">
        <f t="shared" si="63"/>
        <v>0</v>
      </c>
      <c r="BA19" s="48">
        <f t="shared" si="63"/>
        <v>0</v>
      </c>
      <c r="BB19" s="48">
        <f t="shared" si="63"/>
        <v>0</v>
      </c>
      <c r="BC19" s="48">
        <f t="shared" si="63"/>
        <v>0</v>
      </c>
      <c r="BD19" s="48">
        <f t="shared" si="63"/>
        <v>0</v>
      </c>
    </row>
    <row r="20" spans="1:56" ht="14.25" customHeight="1">
      <c r="A20" s="2" t="s">
        <v>294</v>
      </c>
      <c r="B20" s="48">
        <f t="shared" ref="B20" si="64">B19*$F$3</f>
        <v>21.560000000000002</v>
      </c>
      <c r="C20" s="48">
        <f t="shared" ref="C20" si="65">C19*$F$3</f>
        <v>18.612011366666664</v>
      </c>
      <c r="D20" s="48">
        <f t="shared" ref="D20" si="66">D19*$F$3</f>
        <v>16.070893929797116</v>
      </c>
      <c r="E20" s="48">
        <f t="shared" ref="E20" si="67">E19*$F$3</f>
        <v>13.681505114536623</v>
      </c>
      <c r="F20" s="48">
        <f t="shared" ref="F20" si="68">F19*$F$3</f>
        <v>11.435382176024993</v>
      </c>
      <c r="G20" s="48">
        <f t="shared" ref="G20" si="69">G19*$F$3</f>
        <v>9.3239856180118874</v>
      </c>
      <c r="H20" s="48">
        <f t="shared" ref="H20" si="70">H19*$F$3</f>
        <v>7.3392818939737641</v>
      </c>
      <c r="I20" s="48">
        <f t="shared" ref="I20" si="71">I19*$F$3</f>
        <v>5.4737136138439526</v>
      </c>
      <c r="J20" s="48">
        <f t="shared" ref="J20" si="72">J19*$F$3</f>
        <v>3.7197984153268893</v>
      </c>
      <c r="K20" s="48">
        <f t="shared" ref="K20" si="73">K19*$F$3</f>
        <v>2.0710579005663203</v>
      </c>
      <c r="L20" s="48">
        <f t="shared" ref="L20" si="74">L19*$F$3</f>
        <v>0.88741986546599927</v>
      </c>
      <c r="M20" s="48">
        <f t="shared" ref="M20" si="75">M19*$F$3</f>
        <v>-0.26052252231261325</v>
      </c>
      <c r="N20" s="48">
        <f t="shared" ref="N20" si="76">N19*$F$3</f>
        <v>-1.3740831850358601</v>
      </c>
      <c r="O20" s="48">
        <f t="shared" ref="O20" si="77">O19*$F$3</f>
        <v>-2.454396747050255</v>
      </c>
      <c r="P20" s="48">
        <f t="shared" ref="P20" si="78">P19*$F$3</f>
        <v>-3.5024456924947103</v>
      </c>
      <c r="Q20" s="48">
        <f t="shared" ref="Q20" si="79">Q19*$F$3</f>
        <v>-4.4668984057527856</v>
      </c>
      <c r="R20" s="48">
        <f t="shared" ref="R20" si="80">R19*$F$3</f>
        <v>-3.970043022713666</v>
      </c>
      <c r="S20" s="48">
        <f t="shared" ref="S20" si="81">S19*$F$3</f>
        <v>-3.5504998592539283</v>
      </c>
      <c r="T20" s="48">
        <f t="shared" ref="T20" si="82">T19*$F$3</f>
        <v>-3.1400123915597069</v>
      </c>
      <c r="U20" s="48">
        <f t="shared" ref="U20" si="83">U19*$F$3</f>
        <v>-2.7883360261441354</v>
      </c>
      <c r="V20" s="48">
        <f t="shared" ref="V20" si="84">V19*$F$3</f>
        <v>-2.3987256748950165</v>
      </c>
      <c r="W20" s="48">
        <f t="shared" ref="W20" si="85">W19*$F$3</f>
        <v>-2.0692558462791113</v>
      </c>
      <c r="X20" s="48">
        <f t="shared" ref="X20" si="86">X19*$F$3</f>
        <v>-1.7960544511034122</v>
      </c>
      <c r="Y20" s="48">
        <f t="shared" ref="Y20" si="87">Y19*$F$3</f>
        <v>-1.5752288328742088</v>
      </c>
      <c r="Z20" s="48">
        <f t="shared" ref="Z20" si="88">Z19*$F$3</f>
        <v>-1.4031065302314634</v>
      </c>
      <c r="AA20" s="48">
        <f t="shared" ref="AA20" si="89">AA19*$F$3</f>
        <v>-1.276229069869476</v>
      </c>
      <c r="AB20" s="48">
        <f t="shared" ref="AB20" si="90">AB19*$F$3</f>
        <v>-1.1239513078700203</v>
      </c>
      <c r="AC20" s="48">
        <f t="shared" ref="AC20" si="91">AC19*$F$3</f>
        <v>-0.99281438991558857</v>
      </c>
      <c r="AD20" s="48">
        <f t="shared" ref="AD20" si="92">AD19*$F$3</f>
        <v>-0.88243943087693111</v>
      </c>
      <c r="AE20" s="48">
        <f t="shared" ref="AE20" si="93">AE19*$F$3</f>
        <v>-0.79224711773487477</v>
      </c>
      <c r="AF20" s="48">
        <f t="shared" ref="AF20" si="94">AF19*$F$3</f>
        <v>-0.70066021589187355</v>
      </c>
      <c r="AG20" s="48">
        <f t="shared" ref="AG20" si="95">AG19*$F$3</f>
        <v>-8.9495147712888539</v>
      </c>
      <c r="AH20" s="48">
        <f t="shared" ref="AH20" si="96">AH19*$F$3</f>
        <v>-8.2876810549575204</v>
      </c>
      <c r="AI20" s="48">
        <f t="shared" ref="AI20" si="97">AI19*$F$3</f>
        <v>-7.6428637453067809</v>
      </c>
      <c r="AJ20" s="48">
        <f t="shared" ref="AJ20" si="98">AJ19*$F$3</f>
        <v>-7.0114476738025138</v>
      </c>
      <c r="AK20" s="48">
        <f t="shared" ref="AK20" si="99">AK19*$F$3</f>
        <v>-6.3932111499587547</v>
      </c>
      <c r="AL20" s="48">
        <f t="shared" ref="AL20" si="100">AL19*$F$3</f>
        <v>-5.7817690455120383</v>
      </c>
      <c r="AM20" s="48">
        <f t="shared" ref="AM20" si="101">AM19*$F$3</f>
        <v>-5.1771319859667626</v>
      </c>
      <c r="AN20" s="48">
        <f t="shared" ref="AN20" si="102">AN19*$F$3</f>
        <v>-4.5793194649125732</v>
      </c>
      <c r="AO20" s="48">
        <f t="shared" ref="AO20" si="103">AO19*$F$3</f>
        <v>-3.9883432289429006</v>
      </c>
      <c r="AP20" s="48">
        <f t="shared" ref="AP20" si="104">AP19*$F$3</f>
        <v>-3.4042048835115137</v>
      </c>
      <c r="AQ20" s="48">
        <f t="shared" ref="AQ20" si="105">AQ19*$F$3</f>
        <v>-2.8268962836149116</v>
      </c>
      <c r="AR20" s="48">
        <f t="shared" ref="AR20" si="106">AR19*$F$3</f>
        <v>-2.2535341653072019</v>
      </c>
      <c r="AS20" s="48">
        <f t="shared" ref="AS20" si="107">AS19*$F$3</f>
        <v>-1.6841947556215391</v>
      </c>
      <c r="AT20" s="48">
        <f t="shared" ref="AT20" si="108">AT19*$F$3</f>
        <v>-1.1189804946287543</v>
      </c>
      <c r="AU20" s="48">
        <f t="shared" ref="AU20" si="109">AU19*$F$3</f>
        <v>-0.55800647102193712</v>
      </c>
      <c r="AV20" s="48">
        <f t="shared" ref="AV20" si="110">AV19*$F$3</f>
        <v>0</v>
      </c>
      <c r="AW20" s="48">
        <f t="shared" ref="AW20" si="111">AW19*$F$3</f>
        <v>0</v>
      </c>
      <c r="AX20" s="48">
        <f t="shared" ref="AX20" si="112">AX19*$F$3</f>
        <v>0</v>
      </c>
      <c r="AY20" s="48">
        <f t="shared" ref="AY20" si="113">AY19*$F$3</f>
        <v>0</v>
      </c>
      <c r="AZ20" s="48">
        <f t="shared" ref="AZ20" si="114">AZ19*$F$3</f>
        <v>0</v>
      </c>
      <c r="BA20" s="48">
        <f t="shared" ref="BA20" si="115">BA19*$F$3</f>
        <v>0</v>
      </c>
      <c r="BB20" s="48">
        <f t="shared" ref="BB20" si="116">BB19*$F$3</f>
        <v>0</v>
      </c>
      <c r="BC20" s="48">
        <f t="shared" ref="BC20" si="117">BC19*$F$3</f>
        <v>0</v>
      </c>
      <c r="BD20" s="48">
        <f t="shared" ref="BD20" si="118">BD19*$F$3</f>
        <v>0</v>
      </c>
    </row>
    <row r="21" spans="1:56" ht="14.25" customHeight="1">
      <c r="A21" s="2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</row>
    <row r="22" spans="1:56" ht="14.25" customHeight="1">
      <c r="A22" s="2" t="s">
        <v>297</v>
      </c>
      <c r="B22" s="26">
        <f>BasePricing!B83</f>
        <v>1</v>
      </c>
      <c r="C22" s="26">
        <f>BasePricing!C83</f>
        <v>0.92993249999999994</v>
      </c>
      <c r="D22" s="26">
        <f>BasePricing!D83</f>
        <v>0.87406541016374983</v>
      </c>
      <c r="E22" s="26">
        <f>BasePricing!E83</f>
        <v>0.82151135331224423</v>
      </c>
      <c r="F22" s="26">
        <f>BasePricing!F83</f>
        <v>0.7720986776775427</v>
      </c>
      <c r="G22" s="26">
        <f>BasePricing!G83</f>
        <v>0.72564072814300717</v>
      </c>
      <c r="H22" s="26">
        <f>BasePricing!H83</f>
        <v>0.68196187297353106</v>
      </c>
      <c r="I22" s="26">
        <f>BasePricing!I83</f>
        <v>0.64089685683055686</v>
      </c>
      <c r="J22" s="26">
        <f>BasePricing!J83</f>
        <v>0.60227288730523487</v>
      </c>
      <c r="K22" s="26">
        <f>BasePricing!K83</f>
        <v>0.56595221856340527</v>
      </c>
      <c r="L22" s="26">
        <f>BasePricing!L83</f>
        <v>0.54878264313273795</v>
      </c>
      <c r="M22" s="26">
        <f>BasePricing!M83</f>
        <v>0.53212407160912212</v>
      </c>
      <c r="N22" s="26">
        <f>BasePricing!N83</f>
        <v>0.51594962832849123</v>
      </c>
      <c r="O22" s="26">
        <f>BasePricing!O83</f>
        <v>0.5002389621458887</v>
      </c>
      <c r="P22" s="26">
        <f>BasePricing!P83</f>
        <v>0.48497742176926084</v>
      </c>
      <c r="Q22" s="26">
        <f>BasePricing!Q83</f>
        <v>0.47257582162848821</v>
      </c>
      <c r="R22" s="26">
        <f>BasePricing!R83</f>
        <v>0.46045945013775541</v>
      </c>
      <c r="S22" s="26">
        <f>BasePricing!S83</f>
        <v>0.44862057721526355</v>
      </c>
      <c r="T22" s="26">
        <f>BasePricing!T83</f>
        <v>0.43929689575899872</v>
      </c>
      <c r="U22" s="26">
        <f>BasePricing!U83</f>
        <v>0.4301274516538211</v>
      </c>
      <c r="V22" s="26">
        <f>BasePricing!V83</f>
        <v>0.42540035096014561</v>
      </c>
      <c r="W22" s="26">
        <f>BasePricing!W83</f>
        <v>0.42066585775413468</v>
      </c>
      <c r="X22" s="26">
        <f>BasePricing!X83</f>
        <v>0.41591780221766372</v>
      </c>
      <c r="Y22" s="26">
        <f>BasePricing!Y83</f>
        <v>0.41116157419040361</v>
      </c>
      <c r="Z22" s="26">
        <f>BasePricing!Z83</f>
        <v>0.40640422919623354</v>
      </c>
      <c r="AA22" s="26">
        <f>BasePricing!AA83</f>
        <v>0.40165255094847113</v>
      </c>
      <c r="AB22" s="26">
        <f>BasePricing!AB83</f>
        <v>0.39890685411018739</v>
      </c>
      <c r="AC22" s="26">
        <f>BasePricing!AC83</f>
        <v>0.3961081236217503</v>
      </c>
      <c r="AD22" s="26">
        <f>BasePricing!AD83</f>
        <v>0.3932381222120489</v>
      </c>
      <c r="AE22" s="26">
        <f>BasePricing!AE83</f>
        <v>0.39028804981921411</v>
      </c>
      <c r="AF22" s="26">
        <f>BasePricing!AF83</f>
        <v>0.3882234260356705</v>
      </c>
      <c r="AG22" s="26">
        <f>BasePricing!AG83</f>
        <v>0</v>
      </c>
      <c r="AH22" s="26">
        <f>BasePricing!AH83</f>
        <v>0</v>
      </c>
      <c r="AI22" s="26">
        <f>BasePricing!AI83</f>
        <v>0</v>
      </c>
      <c r="AJ22" s="26">
        <f>BasePricing!AJ83</f>
        <v>0</v>
      </c>
      <c r="AK22" s="26">
        <f>BasePricing!AK83</f>
        <v>0</v>
      </c>
      <c r="AL22" s="26">
        <f>BasePricing!AL83</f>
        <v>0</v>
      </c>
      <c r="AM22" s="26">
        <f>BasePricing!AM83</f>
        <v>0</v>
      </c>
      <c r="AN22" s="26">
        <f>BasePricing!AN83</f>
        <v>0</v>
      </c>
      <c r="AO22" s="26">
        <f>BasePricing!AO83</f>
        <v>0</v>
      </c>
      <c r="AP22" s="26">
        <f>BasePricing!AP83</f>
        <v>0</v>
      </c>
      <c r="AQ22" s="26">
        <f>BasePricing!AQ83</f>
        <v>0</v>
      </c>
      <c r="AR22" s="26">
        <f>BasePricing!AR83</f>
        <v>0</v>
      </c>
      <c r="AS22" s="26">
        <f>BasePricing!AS83</f>
        <v>0</v>
      </c>
      <c r="AT22" s="26">
        <f>BasePricing!AT83</f>
        <v>0</v>
      </c>
      <c r="AU22" s="26">
        <f>BasePricing!AU83</f>
        <v>0</v>
      </c>
      <c r="AV22" s="26">
        <f>BasePricing!AV83</f>
        <v>0</v>
      </c>
      <c r="AW22" s="26">
        <f>BasePricing!AW83</f>
        <v>0</v>
      </c>
      <c r="AX22" s="26">
        <f>BasePricing!AX83</f>
        <v>0</v>
      </c>
      <c r="AY22" s="26">
        <f>BasePricing!AY83</f>
        <v>0</v>
      </c>
      <c r="AZ22" s="26">
        <f>BasePricing!AZ83</f>
        <v>0</v>
      </c>
      <c r="BA22" s="26">
        <f>BasePricing!BA83</f>
        <v>0</v>
      </c>
      <c r="BB22" s="26">
        <f>BasePricing!BB83</f>
        <v>0</v>
      </c>
      <c r="BC22" s="26">
        <f>BasePricing!BC83</f>
        <v>0</v>
      </c>
      <c r="BD22" s="26">
        <f>BasePricing!BD83</f>
        <v>0</v>
      </c>
    </row>
    <row r="23" spans="1:56" ht="14.25" customHeight="1">
      <c r="A23" s="2" t="s">
        <v>94</v>
      </c>
      <c r="B23" s="48">
        <f>SUM(B199:B238)</f>
        <v>77</v>
      </c>
      <c r="C23" s="48">
        <f t="shared" ref="C23:BD23" si="119">SUM(C199:C238)</f>
        <v>66.471469166666651</v>
      </c>
      <c r="D23" s="48">
        <f t="shared" si="119"/>
        <v>57.396049749275406</v>
      </c>
      <c r="E23" s="48">
        <f t="shared" si="119"/>
        <v>48.862518266202223</v>
      </c>
      <c r="F23" s="48">
        <f t="shared" si="119"/>
        <v>40.840650628660683</v>
      </c>
      <c r="G23" s="48">
        <f t="shared" si="119"/>
        <v>33.299948635756735</v>
      </c>
      <c r="H23" s="48">
        <f t="shared" si="119"/>
        <v>26.211721049906298</v>
      </c>
      <c r="I23" s="48">
        <f t="shared" si="119"/>
        <v>19.54897719229983</v>
      </c>
      <c r="J23" s="48">
        <f t="shared" si="119"/>
        <v>13.284994340453174</v>
      </c>
      <c r="K23" s="48">
        <f t="shared" si="119"/>
        <v>7.3966353591654297</v>
      </c>
      <c r="L23" s="48">
        <f t="shared" si="119"/>
        <v>3.1693566623785685</v>
      </c>
      <c r="M23" s="48">
        <f t="shared" si="119"/>
        <v>-0.9304375796879043</v>
      </c>
      <c r="N23" s="48">
        <f t="shared" si="119"/>
        <v>-4.907439946556643</v>
      </c>
      <c r="O23" s="48">
        <f t="shared" si="119"/>
        <v>-8.7657026680366243</v>
      </c>
      <c r="P23" s="48">
        <f t="shared" si="119"/>
        <v>-12.508734616052536</v>
      </c>
      <c r="Q23" s="48">
        <f t="shared" si="119"/>
        <v>-15.953208591974231</v>
      </c>
      <c r="R23" s="48">
        <f t="shared" si="119"/>
        <v>-11.752835863427329</v>
      </c>
      <c r="S23" s="48">
        <f t="shared" si="119"/>
        <v>-10.254467422499694</v>
      </c>
      <c r="T23" s="48">
        <f t="shared" si="119"/>
        <v>-8.78844075216319</v>
      </c>
      <c r="U23" s="48">
        <f t="shared" si="119"/>
        <v>-7.5324537328218639</v>
      </c>
      <c r="V23" s="48">
        <f t="shared" si="119"/>
        <v>-6.1409881926464394</v>
      </c>
      <c r="W23" s="48">
        <f t="shared" si="119"/>
        <v>-4.9643102333039195</v>
      </c>
      <c r="X23" s="48">
        <f t="shared" si="119"/>
        <v>-3.9885909648192808</v>
      </c>
      <c r="Y23" s="48">
        <f t="shared" si="119"/>
        <v>-3.1999280425721253</v>
      </c>
      <c r="Z23" s="48">
        <f t="shared" si="119"/>
        <v>29.07423567952732</v>
      </c>
      <c r="AA23" s="48">
        <f t="shared" si="119"/>
        <v>-4.2427011603040548</v>
      </c>
      <c r="AB23" s="48">
        <f t="shared" si="119"/>
        <v>-3.6988520103059983</v>
      </c>
      <c r="AC23" s="48">
        <f t="shared" si="119"/>
        <v>-3.2305058747544564</v>
      </c>
      <c r="AD23" s="48">
        <f t="shared" si="119"/>
        <v>-2.8363095924735369</v>
      </c>
      <c r="AE23" s="48">
        <f t="shared" si="119"/>
        <v>-2.5141941883947645</v>
      </c>
      <c r="AF23" s="48">
        <f t="shared" si="119"/>
        <v>-2.1870981103840457</v>
      </c>
      <c r="AG23" s="48">
        <f t="shared" si="119"/>
        <v>-31.962552754603049</v>
      </c>
      <c r="AH23" s="48">
        <f t="shared" si="119"/>
        <v>-29.598860910562571</v>
      </c>
      <c r="AI23" s="48">
        <f t="shared" si="119"/>
        <v>-27.295941947524216</v>
      </c>
      <c r="AJ23" s="48">
        <f t="shared" si="119"/>
        <v>-25.040884549294688</v>
      </c>
      <c r="AK23" s="48">
        <f t="shared" si="119"/>
        <v>-22.832896964138406</v>
      </c>
      <c r="AL23" s="48">
        <f t="shared" si="119"/>
        <v>-20.649175162542992</v>
      </c>
      <c r="AM23" s="48">
        <f t="shared" si="119"/>
        <v>-18.489757092738436</v>
      </c>
      <c r="AN23" s="48">
        <f t="shared" si="119"/>
        <v>-16.354712374687761</v>
      </c>
      <c r="AO23" s="48">
        <f t="shared" si="119"/>
        <v>-14.244082960510358</v>
      </c>
      <c r="AP23" s="48">
        <f t="shared" si="119"/>
        <v>-12.15787458396969</v>
      </c>
      <c r="AQ23" s="48">
        <f t="shared" si="119"/>
        <v>-10.09605815576754</v>
      </c>
      <c r="AR23" s="48">
        <f t="shared" si="119"/>
        <v>-8.0483363046685774</v>
      </c>
      <c r="AS23" s="48">
        <f t="shared" si="119"/>
        <v>-6.014981270076925</v>
      </c>
      <c r="AT23" s="48">
        <f t="shared" si="119"/>
        <v>-3.9963589093884075</v>
      </c>
      <c r="AU23" s="48">
        <f t="shared" si="119"/>
        <v>-1.9928802536497754</v>
      </c>
      <c r="AV23" s="48">
        <f t="shared" si="119"/>
        <v>0</v>
      </c>
      <c r="AW23" s="48">
        <f t="shared" si="119"/>
        <v>0</v>
      </c>
      <c r="AX23" s="48">
        <f t="shared" si="119"/>
        <v>0</v>
      </c>
      <c r="AY23" s="48">
        <f t="shared" si="119"/>
        <v>0</v>
      </c>
      <c r="AZ23" s="48">
        <f t="shared" si="119"/>
        <v>0</v>
      </c>
      <c r="BA23" s="48">
        <f t="shared" si="119"/>
        <v>0</v>
      </c>
      <c r="BB23" s="48">
        <f t="shared" si="119"/>
        <v>0</v>
      </c>
      <c r="BC23" s="48">
        <f t="shared" si="119"/>
        <v>0</v>
      </c>
      <c r="BD23" s="48">
        <f t="shared" si="119"/>
        <v>0</v>
      </c>
    </row>
    <row r="24" spans="1:56" ht="14.25" customHeight="1">
      <c r="A24" s="2" t="s">
        <v>294</v>
      </c>
      <c r="B24" s="48">
        <f t="shared" ref="B24" si="120">B23*$F$3</f>
        <v>21.560000000000002</v>
      </c>
      <c r="C24" s="48">
        <f t="shared" ref="C24" si="121">C23*$F$3</f>
        <v>18.612011366666664</v>
      </c>
      <c r="D24" s="48">
        <f t="shared" ref="D24" si="122">D23*$F$3</f>
        <v>16.070893929797116</v>
      </c>
      <c r="E24" s="48">
        <f t="shared" ref="E24" si="123">E23*$F$3</f>
        <v>13.681505114536623</v>
      </c>
      <c r="F24" s="48">
        <f t="shared" ref="F24" si="124">F23*$F$3</f>
        <v>11.435382176024993</v>
      </c>
      <c r="G24" s="48">
        <f t="shared" ref="G24" si="125">G23*$F$3</f>
        <v>9.3239856180118874</v>
      </c>
      <c r="H24" s="48">
        <f t="shared" ref="H24" si="126">H23*$F$3</f>
        <v>7.3392818939737641</v>
      </c>
      <c r="I24" s="48">
        <f t="shared" ref="I24" si="127">I23*$F$3</f>
        <v>5.4737136138439526</v>
      </c>
      <c r="J24" s="48">
        <f t="shared" ref="J24" si="128">J23*$F$3</f>
        <v>3.7197984153268893</v>
      </c>
      <c r="K24" s="48">
        <f t="shared" ref="K24" si="129">K23*$F$3</f>
        <v>2.0710579005663203</v>
      </c>
      <c r="L24" s="48">
        <f t="shared" ref="L24" si="130">L23*$F$3</f>
        <v>0.88741986546599927</v>
      </c>
      <c r="M24" s="48">
        <f t="shared" ref="M24" si="131">M23*$F$3</f>
        <v>-0.26052252231261325</v>
      </c>
      <c r="N24" s="48">
        <f t="shared" ref="N24" si="132">N23*$F$3</f>
        <v>-1.3740831850358601</v>
      </c>
      <c r="O24" s="48">
        <f t="shared" ref="O24" si="133">O23*$F$3</f>
        <v>-2.454396747050255</v>
      </c>
      <c r="P24" s="48">
        <f t="shared" ref="P24" si="134">P23*$F$3</f>
        <v>-3.5024456924947103</v>
      </c>
      <c r="Q24" s="48">
        <f t="shared" ref="Q24" si="135">Q23*$F$3</f>
        <v>-4.4668984057527856</v>
      </c>
      <c r="R24" s="48">
        <f t="shared" ref="R24" si="136">R23*$F$3</f>
        <v>-3.2907940417596526</v>
      </c>
      <c r="S24" s="48">
        <f t="shared" ref="S24" si="137">S23*$F$3</f>
        <v>-2.8712508782999144</v>
      </c>
      <c r="T24" s="48">
        <f t="shared" ref="T24" si="138">T23*$F$3</f>
        <v>-2.4607634106056935</v>
      </c>
      <c r="U24" s="48">
        <f t="shared" ref="U24" si="139">U23*$F$3</f>
        <v>-2.109087045190122</v>
      </c>
      <c r="V24" s="48">
        <f t="shared" ref="V24" si="140">V23*$F$3</f>
        <v>-1.7194766939410031</v>
      </c>
      <c r="W24" s="48">
        <f t="shared" ref="W24" si="141">W23*$F$3</f>
        <v>-1.3900068653250977</v>
      </c>
      <c r="X24" s="48">
        <f t="shared" ref="X24" si="142">X23*$F$3</f>
        <v>-1.1168054701493988</v>
      </c>
      <c r="Y24" s="48">
        <f t="shared" ref="Y24" si="143">Y23*$F$3</f>
        <v>-0.89597985192019514</v>
      </c>
      <c r="Z24" s="48">
        <f t="shared" ref="Z24" si="144">Z23*$F$3</f>
        <v>8.1407859902676503</v>
      </c>
      <c r="AA24" s="48">
        <f t="shared" ref="AA24" si="145">AA23*$F$3</f>
        <v>-1.1879563248851355</v>
      </c>
      <c r="AB24" s="48">
        <f t="shared" ref="AB24" si="146">AB23*$F$3</f>
        <v>-1.0356785628856797</v>
      </c>
      <c r="AC24" s="48">
        <f t="shared" ref="AC24" si="147">AC23*$F$3</f>
        <v>-0.90454164493124789</v>
      </c>
      <c r="AD24" s="48">
        <f t="shared" ref="AD24" si="148">AD23*$F$3</f>
        <v>-0.79416668589259043</v>
      </c>
      <c r="AE24" s="48">
        <f t="shared" ref="AE24" si="149">AE23*$F$3</f>
        <v>-0.70397437275053409</v>
      </c>
      <c r="AF24" s="48">
        <f t="shared" ref="AF24" si="150">AF23*$F$3</f>
        <v>-0.61238747090753287</v>
      </c>
      <c r="AG24" s="48">
        <f t="shared" ref="AG24" si="151">AG23*$F$3</f>
        <v>-8.9495147712888539</v>
      </c>
      <c r="AH24" s="48">
        <f t="shared" ref="AH24" si="152">AH23*$F$3</f>
        <v>-8.2876810549575204</v>
      </c>
      <c r="AI24" s="48">
        <f t="shared" ref="AI24" si="153">AI23*$F$3</f>
        <v>-7.6428637453067809</v>
      </c>
      <c r="AJ24" s="48">
        <f t="shared" ref="AJ24" si="154">AJ23*$F$3</f>
        <v>-7.0114476738025138</v>
      </c>
      <c r="AK24" s="48">
        <f t="shared" ref="AK24" si="155">AK23*$F$3</f>
        <v>-6.3932111499587547</v>
      </c>
      <c r="AL24" s="48">
        <f t="shared" ref="AL24" si="156">AL23*$F$3</f>
        <v>-5.7817690455120383</v>
      </c>
      <c r="AM24" s="48">
        <f t="shared" ref="AM24" si="157">AM23*$F$3</f>
        <v>-5.1771319859667626</v>
      </c>
      <c r="AN24" s="48">
        <f t="shared" ref="AN24" si="158">AN23*$F$3</f>
        <v>-4.5793194649125732</v>
      </c>
      <c r="AO24" s="48">
        <f t="shared" ref="AO24" si="159">AO23*$F$3</f>
        <v>-3.9883432289429006</v>
      </c>
      <c r="AP24" s="48">
        <f t="shared" ref="AP24" si="160">AP23*$F$3</f>
        <v>-3.4042048835115137</v>
      </c>
      <c r="AQ24" s="48">
        <f t="shared" ref="AQ24" si="161">AQ23*$F$3</f>
        <v>-2.8268962836149116</v>
      </c>
      <c r="AR24" s="48">
        <f t="shared" ref="AR24" si="162">AR23*$F$3</f>
        <v>-2.2535341653072019</v>
      </c>
      <c r="AS24" s="48">
        <f t="shared" ref="AS24" si="163">AS23*$F$3</f>
        <v>-1.6841947556215391</v>
      </c>
      <c r="AT24" s="48">
        <f t="shared" ref="AT24" si="164">AT23*$F$3</f>
        <v>-1.1189804946287543</v>
      </c>
      <c r="AU24" s="48">
        <f t="shared" ref="AU24" si="165">AU23*$F$3</f>
        <v>-0.55800647102193712</v>
      </c>
      <c r="AV24" s="48">
        <f t="shared" ref="AV24" si="166">AV23*$F$3</f>
        <v>0</v>
      </c>
      <c r="AW24" s="48">
        <f t="shared" ref="AW24" si="167">AW23*$F$3</f>
        <v>0</v>
      </c>
      <c r="AX24" s="48">
        <f t="shared" ref="AX24" si="168">AX23*$F$3</f>
        <v>0</v>
      </c>
      <c r="AY24" s="48">
        <f t="shared" ref="AY24" si="169">AY23*$F$3</f>
        <v>0</v>
      </c>
      <c r="AZ24" s="48">
        <f t="shared" ref="AZ24" si="170">AZ23*$F$3</f>
        <v>0</v>
      </c>
      <c r="BA24" s="48">
        <f t="shared" ref="BA24" si="171">BA23*$F$3</f>
        <v>0</v>
      </c>
      <c r="BB24" s="48">
        <f t="shared" ref="BB24" si="172">BB23*$F$3</f>
        <v>0</v>
      </c>
      <c r="BC24" s="48">
        <f t="shared" ref="BC24" si="173">BC23*$F$3</f>
        <v>0</v>
      </c>
      <c r="BD24" s="48">
        <f t="shared" ref="BD24" si="174">BD23*$F$3</f>
        <v>0</v>
      </c>
    </row>
    <row r="25" spans="1:56" ht="14.25" customHeight="1">
      <c r="A25" s="2"/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48"/>
      <c r="AW25" s="48"/>
      <c r="AX25" s="48"/>
      <c r="AY25" s="48"/>
      <c r="AZ25" s="48"/>
      <c r="BA25" s="48"/>
      <c r="BB25" s="48"/>
      <c r="BC25" s="48"/>
      <c r="BD25" s="48"/>
    </row>
    <row r="26" spans="1:56" ht="14.25" customHeight="1">
      <c r="A26" s="2" t="s">
        <v>298</v>
      </c>
      <c r="B26" s="26">
        <f>DynPricing!B22</f>
        <v>1</v>
      </c>
      <c r="C26" s="26">
        <f>DynPricing!C22</f>
        <v>0.92993250000000005</v>
      </c>
      <c r="D26" s="26">
        <f>DynPricing!D22</f>
        <v>0.87406541016374995</v>
      </c>
      <c r="E26" s="26">
        <f>DynPricing!E22</f>
        <v>0.82151135331224445</v>
      </c>
      <c r="F26" s="26">
        <f>DynPricing!F22</f>
        <v>0.77209867767754292</v>
      </c>
      <c r="G26" s="26">
        <f>DynPricing!G22</f>
        <v>0.72564072814300751</v>
      </c>
      <c r="H26" s="26">
        <f>DynPricing!H22</f>
        <v>0.68196187297353139</v>
      </c>
      <c r="I26" s="26">
        <f>DynPricing!I22</f>
        <v>0.64089685683055719</v>
      </c>
      <c r="J26" s="26">
        <f>DynPricing!J22</f>
        <v>0.6022728873052352</v>
      </c>
      <c r="K26" s="26">
        <f>DynPricing!K22</f>
        <v>0.56595221856340572</v>
      </c>
      <c r="L26" s="26">
        <f>DynPricing!L22</f>
        <v>0.54878264313273839</v>
      </c>
      <c r="M26" s="26">
        <f>DynPricing!M22</f>
        <v>0.53212407160912256</v>
      </c>
      <c r="N26" s="26">
        <f>DynPricing!N22</f>
        <v>0.51594962832849167</v>
      </c>
      <c r="O26" s="26">
        <f>DynPricing!O22</f>
        <v>0.50023896214588914</v>
      </c>
      <c r="P26" s="26">
        <f>DynPricing!P22</f>
        <v>0.48497742176926129</v>
      </c>
      <c r="Q26" s="26">
        <f>DynPricing!Q22</f>
        <v>0.47257582162848866</v>
      </c>
      <c r="R26" s="26">
        <f>DynPricing!R22</f>
        <v>0.46045945013775585</v>
      </c>
      <c r="S26" s="26">
        <f>DynPricing!S22</f>
        <v>0.44862057721526399</v>
      </c>
      <c r="T26" s="26">
        <f>DynPricing!T22</f>
        <v>0.43929689575899916</v>
      </c>
      <c r="U26" s="26">
        <f>DynPricing!U22</f>
        <v>0.43012745165382155</v>
      </c>
      <c r="V26" s="26">
        <f>DynPricing!V22</f>
        <v>0.425400350960146</v>
      </c>
      <c r="W26" s="26">
        <f>DynPricing!W22</f>
        <v>0.42066585775413506</v>
      </c>
      <c r="X26" s="26">
        <f>DynPricing!X22</f>
        <v>0.41591780221766411</v>
      </c>
      <c r="Y26" s="26">
        <f>DynPricing!Y22</f>
        <v>0.411161574190404</v>
      </c>
      <c r="Z26" s="26">
        <f>DynPricing!Z22</f>
        <v>0.40640422919623392</v>
      </c>
      <c r="AA26" s="26">
        <f>DynPricing!AA22</f>
        <v>0.40165255094847152</v>
      </c>
      <c r="AB26" s="26">
        <f>DynPricing!AB22</f>
        <v>0.39890685411018778</v>
      </c>
      <c r="AC26" s="26">
        <f>DynPricing!AC22</f>
        <v>0.39610812362175069</v>
      </c>
      <c r="AD26" s="26">
        <f>DynPricing!AD22</f>
        <v>0.39323812221204929</v>
      </c>
      <c r="AE26" s="26">
        <f>DynPricing!AE22</f>
        <v>0.3902880498192145</v>
      </c>
      <c r="AF26" s="26">
        <f>DynPricing!AF22</f>
        <v>0.38822342603567089</v>
      </c>
      <c r="AG26" s="26">
        <f>DynPricing!AG22</f>
        <v>0</v>
      </c>
      <c r="AH26" s="26">
        <f>DynPricing!AH22</f>
        <v>0</v>
      </c>
      <c r="AI26" s="26">
        <f>DynPricing!AI22</f>
        <v>0</v>
      </c>
      <c r="AJ26" s="26">
        <f>DynPricing!AJ22</f>
        <v>0</v>
      </c>
      <c r="AK26" s="26">
        <f>DynPricing!AK22</f>
        <v>0</v>
      </c>
      <c r="AL26" s="26">
        <f>DynPricing!AL22</f>
        <v>0</v>
      </c>
      <c r="AM26" s="26">
        <f>DynPricing!AM22</f>
        <v>0</v>
      </c>
      <c r="AN26" s="26">
        <f>DynPricing!AN22</f>
        <v>0</v>
      </c>
      <c r="AO26" s="26">
        <f>DynPricing!AO22</f>
        <v>0</v>
      </c>
      <c r="AP26" s="26">
        <f>DynPricing!AP22</f>
        <v>0</v>
      </c>
      <c r="AQ26" s="26">
        <f>DynPricing!AQ22</f>
        <v>0</v>
      </c>
      <c r="AR26" s="26">
        <f>DynPricing!AR22</f>
        <v>0</v>
      </c>
      <c r="AS26" s="26">
        <f>DynPricing!AS22</f>
        <v>0</v>
      </c>
      <c r="AT26" s="26">
        <f>DynPricing!AT22</f>
        <v>0</v>
      </c>
      <c r="AU26" s="26">
        <f>DynPricing!AU22</f>
        <v>0</v>
      </c>
      <c r="AV26" s="26">
        <f>DynPricing!AV22</f>
        <v>0</v>
      </c>
      <c r="AW26" s="26">
        <f>DynPricing!AW22</f>
        <v>0</v>
      </c>
      <c r="AX26" s="26">
        <f>DynPricing!AX22</f>
        <v>0</v>
      </c>
      <c r="AY26" s="26">
        <f>DynPricing!AY22</f>
        <v>0</v>
      </c>
      <c r="AZ26" s="26">
        <f>DynPricing!AZ22</f>
        <v>0</v>
      </c>
      <c r="BA26" s="26">
        <f>DynPricing!BA22</f>
        <v>0</v>
      </c>
      <c r="BB26" s="26">
        <f>DynPricing!BB22</f>
        <v>0</v>
      </c>
      <c r="BC26" s="26">
        <f>DynPricing!BC22</f>
        <v>0</v>
      </c>
      <c r="BD26" s="26">
        <f>DynPricing!BD22</f>
        <v>0</v>
      </c>
    </row>
    <row r="27" spans="1:56" ht="14.25" customHeight="1">
      <c r="A27" s="2" t="s">
        <v>94</v>
      </c>
      <c r="B27" s="48">
        <f>SUM(B241:B280)</f>
        <v>77</v>
      </c>
      <c r="C27" s="48">
        <f t="shared" ref="C27:BD27" si="175">SUM(C241:C280)</f>
        <v>66.471469166666665</v>
      </c>
      <c r="D27" s="48">
        <f t="shared" si="175"/>
        <v>57.396049749275406</v>
      </c>
      <c r="E27" s="48">
        <f t="shared" si="175"/>
        <v>48.862518266202244</v>
      </c>
      <c r="F27" s="48">
        <f t="shared" si="175"/>
        <v>40.840650628660697</v>
      </c>
      <c r="G27" s="48">
        <f t="shared" si="175"/>
        <v>33.299948635756749</v>
      </c>
      <c r="H27" s="48">
        <f t="shared" si="175"/>
        <v>26.211721049906323</v>
      </c>
      <c r="I27" s="48">
        <f t="shared" si="175"/>
        <v>19.548977192299844</v>
      </c>
      <c r="J27" s="48">
        <f t="shared" si="175"/>
        <v>13.284994340453188</v>
      </c>
      <c r="K27" s="48">
        <f t="shared" si="175"/>
        <v>7.3966353591654439</v>
      </c>
      <c r="L27" s="48">
        <f t="shared" si="175"/>
        <v>3.1693566623785756</v>
      </c>
      <c r="M27" s="48">
        <f t="shared" si="175"/>
        <v>-0.9304375796879043</v>
      </c>
      <c r="N27" s="48">
        <f t="shared" si="175"/>
        <v>-4.907439946556643</v>
      </c>
      <c r="O27" s="48">
        <f t="shared" si="175"/>
        <v>-8.7657026680366243</v>
      </c>
      <c r="P27" s="48">
        <f t="shared" si="175"/>
        <v>-12.508734616052536</v>
      </c>
      <c r="Q27" s="48">
        <f t="shared" si="175"/>
        <v>-15.953208591974231</v>
      </c>
      <c r="R27" s="48">
        <f t="shared" si="175"/>
        <v>-14.178725081120227</v>
      </c>
      <c r="S27" s="48">
        <f t="shared" si="175"/>
        <v>-12.680356640192578</v>
      </c>
      <c r="T27" s="48">
        <f t="shared" si="175"/>
        <v>-11.214329969856074</v>
      </c>
      <c r="U27" s="48">
        <f t="shared" si="175"/>
        <v>-9.9583429505147691</v>
      </c>
      <c r="V27" s="48">
        <f t="shared" si="175"/>
        <v>-8.5668774103393517</v>
      </c>
      <c r="W27" s="48">
        <f t="shared" si="175"/>
        <v>-7.3901994509968389</v>
      </c>
      <c r="X27" s="48">
        <f t="shared" si="175"/>
        <v>-6.4144801825122002</v>
      </c>
      <c r="Y27" s="48">
        <f t="shared" si="175"/>
        <v>-5.6258172602650447</v>
      </c>
      <c r="Z27" s="48">
        <f t="shared" si="175"/>
        <v>-5.0110947508266719</v>
      </c>
      <c r="AA27" s="48">
        <f t="shared" si="175"/>
        <v>-4.5579609638195606</v>
      </c>
      <c r="AB27" s="48">
        <f t="shared" si="175"/>
        <v>-4.0141118138215077</v>
      </c>
      <c r="AC27" s="48">
        <f t="shared" si="175"/>
        <v>-3.5457656782699587</v>
      </c>
      <c r="AD27" s="48">
        <f t="shared" si="175"/>
        <v>-3.1515693959890285</v>
      </c>
      <c r="AE27" s="48">
        <f t="shared" si="175"/>
        <v>-2.8294539919102633</v>
      </c>
      <c r="AF27" s="48">
        <f t="shared" si="175"/>
        <v>-2.502357913899548</v>
      </c>
      <c r="AG27" s="48">
        <f t="shared" si="175"/>
        <v>-31.96255275460307</v>
      </c>
      <c r="AH27" s="48">
        <f t="shared" si="175"/>
        <v>-29.598860910562596</v>
      </c>
      <c r="AI27" s="48">
        <f t="shared" si="175"/>
        <v>-27.295941947524238</v>
      </c>
      <c r="AJ27" s="48">
        <f t="shared" si="175"/>
        <v>-25.040884549294713</v>
      </c>
      <c r="AK27" s="48">
        <f t="shared" si="175"/>
        <v>-22.832896964138424</v>
      </c>
      <c r="AL27" s="48">
        <f t="shared" si="175"/>
        <v>-20.649175162543013</v>
      </c>
      <c r="AM27" s="48">
        <f t="shared" si="175"/>
        <v>-18.489757092738454</v>
      </c>
      <c r="AN27" s="48">
        <f t="shared" si="175"/>
        <v>-16.354712374687775</v>
      </c>
      <c r="AO27" s="48">
        <f t="shared" si="175"/>
        <v>-14.244082960510369</v>
      </c>
      <c r="AP27" s="48">
        <f t="shared" si="175"/>
        <v>-12.157874583969704</v>
      </c>
      <c r="AQ27" s="48">
        <f t="shared" si="175"/>
        <v>-10.096058155767548</v>
      </c>
      <c r="AR27" s="48">
        <f t="shared" si="175"/>
        <v>-8.0483363046685845</v>
      </c>
      <c r="AS27" s="48">
        <f t="shared" si="175"/>
        <v>-6.0149812700769312</v>
      </c>
      <c r="AT27" s="48">
        <f t="shared" si="175"/>
        <v>-3.9963589093884115</v>
      </c>
      <c r="AU27" s="48">
        <f t="shared" si="175"/>
        <v>-1.9928802536497772</v>
      </c>
      <c r="AV27" s="48">
        <f t="shared" si="175"/>
        <v>0</v>
      </c>
      <c r="AW27" s="48">
        <f t="shared" si="175"/>
        <v>0</v>
      </c>
      <c r="AX27" s="48">
        <f t="shared" si="175"/>
        <v>0</v>
      </c>
      <c r="AY27" s="48">
        <f t="shared" si="175"/>
        <v>0</v>
      </c>
      <c r="AZ27" s="48">
        <f t="shared" si="175"/>
        <v>0</v>
      </c>
      <c r="BA27" s="48">
        <f t="shared" si="175"/>
        <v>0</v>
      </c>
      <c r="BB27" s="48">
        <f t="shared" si="175"/>
        <v>0</v>
      </c>
      <c r="BC27" s="48">
        <f t="shared" si="175"/>
        <v>0</v>
      </c>
      <c r="BD27" s="48">
        <f t="shared" si="175"/>
        <v>0</v>
      </c>
    </row>
    <row r="28" spans="1:56" ht="14.25" customHeight="1">
      <c r="A28" s="2" t="s">
        <v>294</v>
      </c>
      <c r="B28" s="48">
        <f t="shared" ref="B28" si="176">B27*$F$3</f>
        <v>21.560000000000002</v>
      </c>
      <c r="C28" s="48">
        <f t="shared" ref="C28" si="177">C27*$F$3</f>
        <v>18.612011366666668</v>
      </c>
      <c r="D28" s="48">
        <f t="shared" ref="D28" si="178">D27*$F$3</f>
        <v>16.070893929797116</v>
      </c>
      <c r="E28" s="48">
        <f t="shared" ref="E28" si="179">E27*$F$3</f>
        <v>13.68150511453663</v>
      </c>
      <c r="F28" s="48">
        <f t="shared" ref="F28" si="180">F27*$F$3</f>
        <v>11.435382176024996</v>
      </c>
      <c r="G28" s="48">
        <f t="shared" ref="G28" si="181">G27*$F$3</f>
        <v>9.323985618011891</v>
      </c>
      <c r="H28" s="48">
        <f t="shared" ref="H28" si="182">H27*$F$3</f>
        <v>7.3392818939737712</v>
      </c>
      <c r="I28" s="48">
        <f t="shared" ref="I28" si="183">I27*$F$3</f>
        <v>5.473713613843957</v>
      </c>
      <c r="J28" s="48">
        <f t="shared" ref="J28" si="184">J27*$F$3</f>
        <v>3.7197984153268933</v>
      </c>
      <c r="K28" s="48">
        <f t="shared" ref="K28" si="185">K27*$F$3</f>
        <v>2.0710579005663243</v>
      </c>
      <c r="L28" s="48">
        <f t="shared" ref="L28" si="186">L27*$F$3</f>
        <v>0.88741986546600127</v>
      </c>
      <c r="M28" s="48">
        <f t="shared" ref="M28" si="187">M27*$F$3</f>
        <v>-0.26052252231261325</v>
      </c>
      <c r="N28" s="48">
        <f t="shared" ref="N28" si="188">N27*$F$3</f>
        <v>-1.3740831850358601</v>
      </c>
      <c r="O28" s="48">
        <f t="shared" ref="O28" si="189">O27*$F$3</f>
        <v>-2.454396747050255</v>
      </c>
      <c r="P28" s="48">
        <f t="shared" ref="P28" si="190">P27*$F$3</f>
        <v>-3.5024456924947103</v>
      </c>
      <c r="Q28" s="48">
        <f t="shared" ref="Q28" si="191">Q27*$F$3</f>
        <v>-4.4668984057527856</v>
      </c>
      <c r="R28" s="48">
        <f t="shared" ref="R28" si="192">R27*$F$3</f>
        <v>-3.9700430227136638</v>
      </c>
      <c r="S28" s="48">
        <f t="shared" ref="S28" si="193">S27*$F$3</f>
        <v>-3.5504998592539221</v>
      </c>
      <c r="T28" s="48">
        <f t="shared" ref="T28" si="194">T27*$F$3</f>
        <v>-3.1400123915597011</v>
      </c>
      <c r="U28" s="48">
        <f t="shared" ref="U28" si="195">U27*$F$3</f>
        <v>-2.7883360261441354</v>
      </c>
      <c r="V28" s="48">
        <f t="shared" ref="V28" si="196">V27*$F$3</f>
        <v>-2.3987256748950188</v>
      </c>
      <c r="W28" s="48">
        <f t="shared" ref="W28" si="197">W27*$F$3</f>
        <v>-2.0692558462791153</v>
      </c>
      <c r="X28" s="48">
        <f t="shared" ref="X28" si="198">X27*$F$3</f>
        <v>-1.7960544511034162</v>
      </c>
      <c r="Y28" s="48">
        <f t="shared" ref="Y28" si="199">Y27*$F$3</f>
        <v>-1.5752288328742126</v>
      </c>
      <c r="Z28" s="48">
        <f t="shared" ref="Z28" si="200">Z27*$F$3</f>
        <v>-1.4031065302314683</v>
      </c>
      <c r="AA28" s="48">
        <f t="shared" ref="AA28" si="201">AA27*$F$3</f>
        <v>-1.2762290698694772</v>
      </c>
      <c r="AB28" s="48">
        <f t="shared" ref="AB28" si="202">AB27*$F$3</f>
        <v>-1.1239513078700223</v>
      </c>
      <c r="AC28" s="48">
        <f t="shared" ref="AC28" si="203">AC27*$F$3</f>
        <v>-0.99281438991558857</v>
      </c>
      <c r="AD28" s="48">
        <f t="shared" ref="AD28" si="204">AD27*$F$3</f>
        <v>-0.88243943087692811</v>
      </c>
      <c r="AE28" s="48">
        <f t="shared" ref="AE28" si="205">AE27*$F$3</f>
        <v>-0.79224711773487377</v>
      </c>
      <c r="AF28" s="48">
        <f t="shared" ref="AF28" si="206">AF27*$F$3</f>
        <v>-0.70066021589187355</v>
      </c>
      <c r="AG28" s="48">
        <f t="shared" ref="AG28" si="207">AG27*$F$3</f>
        <v>-8.949514771288861</v>
      </c>
      <c r="AH28" s="48">
        <f t="shared" ref="AH28" si="208">AH27*$F$3</f>
        <v>-8.2876810549575275</v>
      </c>
      <c r="AI28" s="48">
        <f t="shared" ref="AI28" si="209">AI27*$F$3</f>
        <v>-7.6428637453067871</v>
      </c>
      <c r="AJ28" s="48">
        <f t="shared" ref="AJ28" si="210">AJ27*$F$3</f>
        <v>-7.01144767380252</v>
      </c>
      <c r="AK28" s="48">
        <f t="shared" ref="AK28" si="211">AK27*$F$3</f>
        <v>-6.3932111499587592</v>
      </c>
      <c r="AL28" s="48">
        <f t="shared" ref="AL28" si="212">AL27*$F$3</f>
        <v>-5.7817690455120445</v>
      </c>
      <c r="AM28" s="48">
        <f t="shared" ref="AM28" si="213">AM27*$F$3</f>
        <v>-5.1771319859667679</v>
      </c>
      <c r="AN28" s="48">
        <f t="shared" ref="AN28" si="214">AN27*$F$3</f>
        <v>-4.5793194649125777</v>
      </c>
      <c r="AO28" s="48">
        <f t="shared" ref="AO28" si="215">AO27*$F$3</f>
        <v>-3.9883432289429037</v>
      </c>
      <c r="AP28" s="48">
        <f t="shared" ref="AP28" si="216">AP27*$F$3</f>
        <v>-3.4042048835115173</v>
      </c>
      <c r="AQ28" s="48">
        <f t="shared" ref="AQ28" si="217">AQ27*$F$3</f>
        <v>-2.8268962836149134</v>
      </c>
      <c r="AR28" s="48">
        <f t="shared" ref="AR28" si="218">AR27*$F$3</f>
        <v>-2.2535341653072041</v>
      </c>
      <c r="AS28" s="48">
        <f t="shared" ref="AS28" si="219">AS27*$F$3</f>
        <v>-1.6841947556215409</v>
      </c>
      <c r="AT28" s="48">
        <f t="shared" ref="AT28" si="220">AT27*$F$3</f>
        <v>-1.1189804946287554</v>
      </c>
      <c r="AU28" s="48">
        <f t="shared" ref="AU28" si="221">AU27*$F$3</f>
        <v>-0.55800647102193768</v>
      </c>
      <c r="AV28" s="48">
        <f t="shared" ref="AV28" si="222">AV27*$F$3</f>
        <v>0</v>
      </c>
      <c r="AW28" s="48">
        <f t="shared" ref="AW28" si="223">AW27*$F$3</f>
        <v>0</v>
      </c>
      <c r="AX28" s="48">
        <f t="shared" ref="AX28" si="224">AX27*$F$3</f>
        <v>0</v>
      </c>
      <c r="AY28" s="48">
        <f t="shared" ref="AY28" si="225">AY27*$F$3</f>
        <v>0</v>
      </c>
      <c r="AZ28" s="48">
        <f t="shared" ref="AZ28" si="226">AZ27*$F$3</f>
        <v>0</v>
      </c>
      <c r="BA28" s="48">
        <f t="shared" ref="BA28" si="227">BA27*$F$3</f>
        <v>0</v>
      </c>
      <c r="BB28" s="48">
        <f t="shared" ref="BB28" si="228">BB27*$F$3</f>
        <v>0</v>
      </c>
      <c r="BC28" s="48">
        <f t="shared" ref="BC28" si="229">BC27*$F$3</f>
        <v>0</v>
      </c>
      <c r="BD28" s="48">
        <f t="shared" ref="BD28" si="230">BD27*$F$3</f>
        <v>0</v>
      </c>
    </row>
    <row r="29" spans="1:56" ht="14.25" customHeight="1">
      <c r="A29" s="2"/>
      <c r="B29" s="48"/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</row>
    <row r="30" spans="1:56" ht="14.25" customHeight="1" thickBot="1">
      <c r="A30" s="2" t="s">
        <v>299</v>
      </c>
      <c r="B30" s="33">
        <v>1</v>
      </c>
      <c r="C30" s="33">
        <f t="shared" ref="C30" si="231">B30+1</f>
        <v>2</v>
      </c>
      <c r="D30" s="33">
        <f t="shared" ref="D30" si="232">C30+1</f>
        <v>3</v>
      </c>
      <c r="E30" s="33">
        <f t="shared" ref="E30" si="233">D30+1</f>
        <v>4</v>
      </c>
      <c r="F30" s="33">
        <f t="shared" ref="F30" si="234">E30+1</f>
        <v>5</v>
      </c>
      <c r="G30" s="33">
        <f t="shared" ref="G30" si="235">F30+1</f>
        <v>6</v>
      </c>
      <c r="H30" s="33">
        <f t="shared" ref="H30" si="236">G30+1</f>
        <v>7</v>
      </c>
      <c r="I30" s="33">
        <f t="shared" ref="I30" si="237">H30+1</f>
        <v>8</v>
      </c>
      <c r="J30" s="33">
        <f t="shared" ref="J30" si="238">I30+1</f>
        <v>9</v>
      </c>
      <c r="K30" s="33">
        <f t="shared" ref="K30" si="239">J30+1</f>
        <v>10</v>
      </c>
      <c r="L30" s="33">
        <f t="shared" ref="L30" si="240">K30+1</f>
        <v>11</v>
      </c>
      <c r="M30" s="33">
        <f t="shared" ref="M30" si="241">L30+1</f>
        <v>12</v>
      </c>
      <c r="N30" s="33">
        <f t="shared" ref="N30" si="242">M30+1</f>
        <v>13</v>
      </c>
      <c r="O30" s="33">
        <f t="shared" ref="O30" si="243">N30+1</f>
        <v>14</v>
      </c>
      <c r="P30" s="33">
        <f t="shared" ref="P30" si="244">O30+1</f>
        <v>15</v>
      </c>
      <c r="Q30" s="33">
        <f t="shared" ref="Q30" si="245">P30+1</f>
        <v>16</v>
      </c>
      <c r="R30" s="33">
        <f t="shared" ref="R30" si="246">Q30+1</f>
        <v>17</v>
      </c>
      <c r="S30" s="33">
        <f t="shared" ref="S30" si="247">R30+1</f>
        <v>18</v>
      </c>
      <c r="T30" s="33">
        <f t="shared" ref="T30" si="248">S30+1</f>
        <v>19</v>
      </c>
      <c r="U30" s="33">
        <f t="shared" ref="U30" si="249">T30+1</f>
        <v>20</v>
      </c>
      <c r="V30" s="33">
        <f t="shared" ref="V30" si="250">U30+1</f>
        <v>21</v>
      </c>
      <c r="W30" s="33">
        <f t="shared" ref="W30" si="251">V30+1</f>
        <v>22</v>
      </c>
      <c r="X30" s="33">
        <f t="shared" ref="X30" si="252">W30+1</f>
        <v>23</v>
      </c>
      <c r="Y30" s="33">
        <f t="shared" ref="Y30" si="253">X30+1</f>
        <v>24</v>
      </c>
      <c r="Z30" s="33">
        <f t="shared" ref="Z30" si="254">Y30+1</f>
        <v>25</v>
      </c>
      <c r="AA30" s="33">
        <f t="shared" ref="AA30" si="255">Z30+1</f>
        <v>26</v>
      </c>
      <c r="AB30" s="33">
        <f t="shared" ref="AB30" si="256">AA30+1</f>
        <v>27</v>
      </c>
      <c r="AC30" s="33">
        <f t="shared" ref="AC30" si="257">AB30+1</f>
        <v>28</v>
      </c>
      <c r="AD30" s="33">
        <f t="shared" ref="AD30" si="258">AC30+1</f>
        <v>29</v>
      </c>
      <c r="AE30" s="33">
        <f t="shared" ref="AE30" si="259">AD30+1</f>
        <v>30</v>
      </c>
      <c r="AF30" s="33">
        <f t="shared" ref="AF30" si="260">AE30+1</f>
        <v>31</v>
      </c>
      <c r="AG30" s="33">
        <f t="shared" ref="AG30" si="261">AF30+1</f>
        <v>32</v>
      </c>
      <c r="AH30" s="33">
        <f t="shared" ref="AH30" si="262">AG30+1</f>
        <v>33</v>
      </c>
      <c r="AI30" s="33">
        <f t="shared" ref="AI30" si="263">AH30+1</f>
        <v>34</v>
      </c>
      <c r="AJ30" s="33">
        <f t="shared" ref="AJ30" si="264">AI30+1</f>
        <v>35</v>
      </c>
      <c r="AK30" s="33">
        <f t="shared" ref="AK30" si="265">AJ30+1</f>
        <v>36</v>
      </c>
      <c r="AL30" s="33">
        <f t="shared" ref="AL30" si="266">AK30+1</f>
        <v>37</v>
      </c>
      <c r="AM30" s="33">
        <f t="shared" ref="AM30" si="267">AL30+1</f>
        <v>38</v>
      </c>
      <c r="AN30" s="33">
        <f t="shared" ref="AN30" si="268">AM30+1</f>
        <v>39</v>
      </c>
      <c r="AO30" s="33">
        <f t="shared" ref="AO30" si="269">AN30+1</f>
        <v>40</v>
      </c>
      <c r="AP30" s="33">
        <f t="shared" ref="AP30" si="270">AO30+1</f>
        <v>41</v>
      </c>
      <c r="AQ30" s="33">
        <f t="shared" ref="AQ30" si="271">AP30+1</f>
        <v>42</v>
      </c>
      <c r="AR30" s="33">
        <f t="shared" ref="AR30" si="272">AQ30+1</f>
        <v>43</v>
      </c>
      <c r="AS30" s="33">
        <f t="shared" ref="AS30" si="273">AR30+1</f>
        <v>44</v>
      </c>
      <c r="AT30" s="33">
        <f t="shared" ref="AT30" si="274">AS30+1</f>
        <v>45</v>
      </c>
      <c r="AU30" s="33">
        <f t="shared" ref="AU30" si="275">AT30+1</f>
        <v>46</v>
      </c>
      <c r="AV30" s="33">
        <f t="shared" ref="AV30" si="276">AU30+1</f>
        <v>47</v>
      </c>
      <c r="AW30" s="33">
        <f t="shared" ref="AW30" si="277">AV30+1</f>
        <v>48</v>
      </c>
      <c r="AX30" s="33">
        <f t="shared" ref="AX30" si="278">AW30+1</f>
        <v>49</v>
      </c>
      <c r="AY30" s="33">
        <f t="shared" ref="AY30" si="279">AX30+1</f>
        <v>50</v>
      </c>
      <c r="AZ30" s="33">
        <f t="shared" ref="AZ30" si="280">AY30+1</f>
        <v>51</v>
      </c>
      <c r="BA30" s="33">
        <f t="shared" ref="BA30" si="281">AZ30+1</f>
        <v>52</v>
      </c>
      <c r="BB30" s="33">
        <f t="shared" ref="BB30" si="282">BA30+1</f>
        <v>53</v>
      </c>
      <c r="BC30" s="33">
        <f t="shared" ref="BC30" si="283">BB30+1</f>
        <v>54</v>
      </c>
      <c r="BD30" s="33">
        <f t="shared" ref="BD30" si="284">BC30+1</f>
        <v>55</v>
      </c>
    </row>
    <row r="31" spans="1:56" ht="14.25" customHeight="1">
      <c r="A31" s="20">
        <v>1</v>
      </c>
      <c r="B31" s="48">
        <f>F2*B2</f>
        <v>77</v>
      </c>
      <c r="C31" s="48">
        <f>-B31/$B$3</f>
        <v>-5.1333333333333337</v>
      </c>
      <c r="D31" s="48">
        <f t="shared" ref="D31:Q31" si="285">C31</f>
        <v>-5.1333333333333337</v>
      </c>
      <c r="E31" s="48">
        <f t="shared" si="285"/>
        <v>-5.1333333333333337</v>
      </c>
      <c r="F31" s="48">
        <f t="shared" si="285"/>
        <v>-5.1333333333333337</v>
      </c>
      <c r="G31" s="48">
        <f t="shared" si="285"/>
        <v>-5.1333333333333337</v>
      </c>
      <c r="H31" s="48">
        <f t="shared" si="285"/>
        <v>-5.1333333333333337</v>
      </c>
      <c r="I31" s="48">
        <f t="shared" si="285"/>
        <v>-5.1333333333333337</v>
      </c>
      <c r="J31" s="48">
        <f t="shared" si="285"/>
        <v>-5.1333333333333337</v>
      </c>
      <c r="K31" s="48">
        <f t="shared" si="285"/>
        <v>-5.1333333333333337</v>
      </c>
      <c r="L31" s="48">
        <f t="shared" si="285"/>
        <v>-5.1333333333333337</v>
      </c>
      <c r="M31" s="48">
        <f t="shared" si="285"/>
        <v>-5.1333333333333337</v>
      </c>
      <c r="N31" s="48">
        <f t="shared" si="285"/>
        <v>-5.1333333333333337</v>
      </c>
      <c r="O31" s="48">
        <f t="shared" si="285"/>
        <v>-5.1333333333333337</v>
      </c>
      <c r="P31" s="48">
        <f t="shared" si="285"/>
        <v>-5.1333333333333337</v>
      </c>
      <c r="Q31" s="48">
        <f t="shared" si="285"/>
        <v>-5.1333333333333337</v>
      </c>
    </row>
    <row r="32" spans="1:56" ht="14.25" customHeight="1">
      <c r="A32" s="20">
        <f>A31+1</f>
        <v>2</v>
      </c>
      <c r="C32" s="48">
        <f>F2*B2*C6</f>
        <v>71.604802499999991</v>
      </c>
      <c r="D32" s="48">
        <f>-C32/B3</f>
        <v>-4.7736534999999991</v>
      </c>
      <c r="E32" s="48">
        <f t="shared" ref="E32:R32" si="286">D32</f>
        <v>-4.7736534999999991</v>
      </c>
      <c r="F32" s="48">
        <f t="shared" si="286"/>
        <v>-4.7736534999999991</v>
      </c>
      <c r="G32" s="48">
        <f t="shared" si="286"/>
        <v>-4.7736534999999991</v>
      </c>
      <c r="H32" s="48">
        <f t="shared" si="286"/>
        <v>-4.7736534999999991</v>
      </c>
      <c r="I32" s="48">
        <f t="shared" si="286"/>
        <v>-4.7736534999999991</v>
      </c>
      <c r="J32" s="48">
        <f t="shared" si="286"/>
        <v>-4.7736534999999991</v>
      </c>
      <c r="K32" s="48">
        <f t="shared" si="286"/>
        <v>-4.7736534999999991</v>
      </c>
      <c r="L32" s="48">
        <f t="shared" si="286"/>
        <v>-4.7736534999999991</v>
      </c>
      <c r="M32" s="48">
        <f t="shared" si="286"/>
        <v>-4.7736534999999991</v>
      </c>
      <c r="N32" s="48">
        <f t="shared" si="286"/>
        <v>-4.7736534999999991</v>
      </c>
      <c r="O32" s="48">
        <f t="shared" si="286"/>
        <v>-4.7736534999999991</v>
      </c>
      <c r="P32" s="48">
        <f t="shared" si="286"/>
        <v>-4.7736534999999991</v>
      </c>
      <c r="Q32" s="48">
        <f t="shared" si="286"/>
        <v>-4.7736534999999991</v>
      </c>
      <c r="R32" s="48">
        <f t="shared" si="286"/>
        <v>-4.7736534999999991</v>
      </c>
    </row>
    <row r="33" spans="1:34" ht="14.25" customHeight="1">
      <c r="A33" s="20">
        <f t="shared" ref="A33:A70" si="287">A32+1</f>
        <v>3</v>
      </c>
      <c r="D33" s="48">
        <f>F2*B2*D6</f>
        <v>67.30303658260874</v>
      </c>
      <c r="E33" s="48">
        <f>-D33/B3</f>
        <v>-4.4868691055072496</v>
      </c>
      <c r="F33" s="48">
        <f t="shared" ref="F33:S33" si="288">E33</f>
        <v>-4.4868691055072496</v>
      </c>
      <c r="G33" s="48">
        <f t="shared" si="288"/>
        <v>-4.4868691055072496</v>
      </c>
      <c r="H33" s="48">
        <f t="shared" si="288"/>
        <v>-4.4868691055072496</v>
      </c>
      <c r="I33" s="48">
        <f t="shared" si="288"/>
        <v>-4.4868691055072496</v>
      </c>
      <c r="J33" s="48">
        <f t="shared" si="288"/>
        <v>-4.4868691055072496</v>
      </c>
      <c r="K33" s="48">
        <f t="shared" si="288"/>
        <v>-4.4868691055072496</v>
      </c>
      <c r="L33" s="48">
        <f t="shared" si="288"/>
        <v>-4.4868691055072496</v>
      </c>
      <c r="M33" s="48">
        <f t="shared" si="288"/>
        <v>-4.4868691055072496</v>
      </c>
      <c r="N33" s="48">
        <f t="shared" si="288"/>
        <v>-4.4868691055072496</v>
      </c>
      <c r="O33" s="48">
        <f t="shared" si="288"/>
        <v>-4.4868691055072496</v>
      </c>
      <c r="P33" s="48">
        <f t="shared" si="288"/>
        <v>-4.4868691055072496</v>
      </c>
      <c r="Q33" s="48">
        <f t="shared" si="288"/>
        <v>-4.4868691055072496</v>
      </c>
      <c r="R33" s="48">
        <f t="shared" si="288"/>
        <v>-4.4868691055072496</v>
      </c>
      <c r="S33" s="48">
        <f t="shared" si="288"/>
        <v>-4.4868691055072496</v>
      </c>
    </row>
    <row r="34" spans="1:34" ht="14.25" customHeight="1">
      <c r="A34" s="20">
        <f t="shared" si="287"/>
        <v>4</v>
      </c>
      <c r="E34" s="48">
        <f>F2*B2*E6</f>
        <v>63.256374205042803</v>
      </c>
      <c r="F34" s="48">
        <f>-E34/B3</f>
        <v>-4.2170916136695205</v>
      </c>
      <c r="G34" s="48">
        <f t="shared" ref="G34:T34" si="289">F34</f>
        <v>-4.2170916136695205</v>
      </c>
      <c r="H34" s="48">
        <f t="shared" si="289"/>
        <v>-4.2170916136695205</v>
      </c>
      <c r="I34" s="48">
        <f t="shared" si="289"/>
        <v>-4.2170916136695205</v>
      </c>
      <c r="J34" s="48">
        <f t="shared" si="289"/>
        <v>-4.2170916136695205</v>
      </c>
      <c r="K34" s="48">
        <f t="shared" si="289"/>
        <v>-4.2170916136695205</v>
      </c>
      <c r="L34" s="48">
        <f t="shared" si="289"/>
        <v>-4.2170916136695205</v>
      </c>
      <c r="M34" s="48">
        <f t="shared" si="289"/>
        <v>-4.2170916136695205</v>
      </c>
      <c r="N34" s="48">
        <f t="shared" si="289"/>
        <v>-4.2170916136695205</v>
      </c>
      <c r="O34" s="48">
        <f t="shared" si="289"/>
        <v>-4.2170916136695205</v>
      </c>
      <c r="P34" s="48">
        <f t="shared" si="289"/>
        <v>-4.2170916136695205</v>
      </c>
      <c r="Q34" s="48">
        <f t="shared" si="289"/>
        <v>-4.2170916136695205</v>
      </c>
      <c r="R34" s="48">
        <f t="shared" si="289"/>
        <v>-4.2170916136695205</v>
      </c>
      <c r="S34" s="48">
        <f t="shared" si="289"/>
        <v>-4.2170916136695205</v>
      </c>
      <c r="T34" s="48">
        <f t="shared" si="289"/>
        <v>-4.2170916136695205</v>
      </c>
    </row>
    <row r="35" spans="1:34" ht="14.25" customHeight="1">
      <c r="A35" s="20">
        <f t="shared" si="287"/>
        <v>5</v>
      </c>
      <c r="F35" s="48">
        <f>F2*B2*F6</f>
        <v>59.451598181170787</v>
      </c>
      <c r="G35" s="48">
        <f>-F35/B3</f>
        <v>-3.9634398787447194</v>
      </c>
      <c r="H35" s="48">
        <f t="shared" ref="H35:U35" si="290">G35</f>
        <v>-3.9634398787447194</v>
      </c>
      <c r="I35" s="48">
        <f t="shared" si="290"/>
        <v>-3.9634398787447194</v>
      </c>
      <c r="J35" s="48">
        <f t="shared" si="290"/>
        <v>-3.9634398787447194</v>
      </c>
      <c r="K35" s="48">
        <f t="shared" si="290"/>
        <v>-3.9634398787447194</v>
      </c>
      <c r="L35" s="48">
        <f t="shared" si="290"/>
        <v>-3.9634398787447194</v>
      </c>
      <c r="M35" s="48">
        <f t="shared" si="290"/>
        <v>-3.9634398787447194</v>
      </c>
      <c r="N35" s="48">
        <f t="shared" si="290"/>
        <v>-3.9634398787447194</v>
      </c>
      <c r="O35" s="48">
        <f t="shared" si="290"/>
        <v>-3.9634398787447194</v>
      </c>
      <c r="P35" s="48">
        <f t="shared" si="290"/>
        <v>-3.9634398787447194</v>
      </c>
      <c r="Q35" s="48">
        <f t="shared" si="290"/>
        <v>-3.9634398787447194</v>
      </c>
      <c r="R35" s="48">
        <f t="shared" si="290"/>
        <v>-3.9634398787447194</v>
      </c>
      <c r="S35" s="48">
        <f t="shared" si="290"/>
        <v>-3.9634398787447194</v>
      </c>
      <c r="T35" s="48">
        <f t="shared" si="290"/>
        <v>-3.9634398787447194</v>
      </c>
      <c r="U35" s="48">
        <f t="shared" si="290"/>
        <v>-3.9634398787447194</v>
      </c>
    </row>
    <row r="36" spans="1:34" ht="14.25" customHeight="1">
      <c r="A36" s="20">
        <f t="shared" si="287"/>
        <v>6</v>
      </c>
      <c r="G36" s="48">
        <f>F2*B2*G6</f>
        <v>55.874336067011555</v>
      </c>
      <c r="H36" s="48">
        <f>-G36/B3</f>
        <v>-3.7249557378007703</v>
      </c>
      <c r="I36" s="48">
        <f t="shared" ref="I36:V36" si="291">H36</f>
        <v>-3.7249557378007703</v>
      </c>
      <c r="J36" s="48">
        <f t="shared" si="291"/>
        <v>-3.7249557378007703</v>
      </c>
      <c r="K36" s="48">
        <f t="shared" si="291"/>
        <v>-3.7249557378007703</v>
      </c>
      <c r="L36" s="48">
        <f t="shared" si="291"/>
        <v>-3.7249557378007703</v>
      </c>
      <c r="M36" s="48">
        <f t="shared" si="291"/>
        <v>-3.7249557378007703</v>
      </c>
      <c r="N36" s="48">
        <f t="shared" si="291"/>
        <v>-3.7249557378007703</v>
      </c>
      <c r="O36" s="48">
        <f t="shared" si="291"/>
        <v>-3.7249557378007703</v>
      </c>
      <c r="P36" s="48">
        <f t="shared" si="291"/>
        <v>-3.7249557378007703</v>
      </c>
      <c r="Q36" s="48">
        <f t="shared" si="291"/>
        <v>-3.7249557378007703</v>
      </c>
      <c r="R36" s="48">
        <f t="shared" si="291"/>
        <v>-3.7249557378007703</v>
      </c>
      <c r="S36" s="48">
        <f t="shared" si="291"/>
        <v>-3.7249557378007703</v>
      </c>
      <c r="T36" s="48">
        <f t="shared" si="291"/>
        <v>-3.7249557378007703</v>
      </c>
      <c r="U36" s="48">
        <f t="shared" si="291"/>
        <v>-3.7249557378007703</v>
      </c>
      <c r="V36" s="48">
        <f t="shared" si="291"/>
        <v>-3.7249557378007703</v>
      </c>
    </row>
    <row r="37" spans="1:34" ht="14.25" customHeight="1">
      <c r="A37" s="20">
        <f t="shared" si="287"/>
        <v>7</v>
      </c>
      <c r="H37" s="48">
        <f>F2*B2*H6</f>
        <v>52.511064218961891</v>
      </c>
      <c r="I37" s="48">
        <f>-H37/B3</f>
        <v>-3.5007376145974596</v>
      </c>
      <c r="J37" s="48">
        <f t="shared" ref="J37:W37" si="292">I37</f>
        <v>-3.5007376145974596</v>
      </c>
      <c r="K37" s="48">
        <f t="shared" si="292"/>
        <v>-3.5007376145974596</v>
      </c>
      <c r="L37" s="48">
        <f t="shared" si="292"/>
        <v>-3.5007376145974596</v>
      </c>
      <c r="M37" s="48">
        <f t="shared" si="292"/>
        <v>-3.5007376145974596</v>
      </c>
      <c r="N37" s="48">
        <f t="shared" si="292"/>
        <v>-3.5007376145974596</v>
      </c>
      <c r="O37" s="48">
        <f t="shared" si="292"/>
        <v>-3.5007376145974596</v>
      </c>
      <c r="P37" s="48">
        <f t="shared" si="292"/>
        <v>-3.5007376145974596</v>
      </c>
      <c r="Q37" s="48">
        <f t="shared" si="292"/>
        <v>-3.5007376145974596</v>
      </c>
      <c r="R37" s="48">
        <f t="shared" si="292"/>
        <v>-3.5007376145974596</v>
      </c>
      <c r="S37" s="48">
        <f t="shared" si="292"/>
        <v>-3.5007376145974596</v>
      </c>
      <c r="T37" s="48">
        <f t="shared" si="292"/>
        <v>-3.5007376145974596</v>
      </c>
      <c r="U37" s="48">
        <f t="shared" si="292"/>
        <v>-3.5007376145974596</v>
      </c>
      <c r="V37" s="48">
        <f t="shared" si="292"/>
        <v>-3.5007376145974596</v>
      </c>
      <c r="W37" s="48">
        <f t="shared" si="292"/>
        <v>-3.5007376145974596</v>
      </c>
    </row>
    <row r="38" spans="1:34" ht="14.25" customHeight="1">
      <c r="A38" s="20">
        <f t="shared" si="287"/>
        <v>8</v>
      </c>
      <c r="I38" s="48">
        <f>F2*B2*I6</f>
        <v>49.349057975952881</v>
      </c>
      <c r="J38" s="48">
        <f>-I38/B3</f>
        <v>-3.2899371983968586</v>
      </c>
      <c r="K38" s="48">
        <f t="shared" ref="K38:X38" si="293">J38</f>
        <v>-3.2899371983968586</v>
      </c>
      <c r="L38" s="48">
        <f t="shared" si="293"/>
        <v>-3.2899371983968586</v>
      </c>
      <c r="M38" s="48">
        <f t="shared" si="293"/>
        <v>-3.2899371983968586</v>
      </c>
      <c r="N38" s="48">
        <f t="shared" si="293"/>
        <v>-3.2899371983968586</v>
      </c>
      <c r="O38" s="48">
        <f t="shared" si="293"/>
        <v>-3.2899371983968586</v>
      </c>
      <c r="P38" s="48">
        <f t="shared" si="293"/>
        <v>-3.2899371983968586</v>
      </c>
      <c r="Q38" s="48">
        <f t="shared" si="293"/>
        <v>-3.2899371983968586</v>
      </c>
      <c r="R38" s="48">
        <f t="shared" si="293"/>
        <v>-3.2899371983968586</v>
      </c>
      <c r="S38" s="48">
        <f t="shared" si="293"/>
        <v>-3.2899371983968586</v>
      </c>
      <c r="T38" s="48">
        <f t="shared" si="293"/>
        <v>-3.2899371983968586</v>
      </c>
      <c r="U38" s="48">
        <f t="shared" si="293"/>
        <v>-3.2899371983968586</v>
      </c>
      <c r="V38" s="48">
        <f t="shared" si="293"/>
        <v>-3.2899371983968586</v>
      </c>
      <c r="W38" s="48">
        <f t="shared" si="293"/>
        <v>-3.2899371983968586</v>
      </c>
      <c r="X38" s="48">
        <f t="shared" si="293"/>
        <v>-3.2899371983968586</v>
      </c>
    </row>
    <row r="39" spans="1:34" ht="14.25" customHeight="1">
      <c r="A39" s="20">
        <f t="shared" si="287"/>
        <v>9</v>
      </c>
      <c r="J39" s="48">
        <f>F2*B2*J6</f>
        <v>46.375012322503082</v>
      </c>
      <c r="K39" s="48">
        <f>-J39/B3</f>
        <v>-3.091667488166872</v>
      </c>
      <c r="L39" s="48">
        <f t="shared" ref="L39:Y39" si="294">K39</f>
        <v>-3.091667488166872</v>
      </c>
      <c r="M39" s="48">
        <f t="shared" si="294"/>
        <v>-3.091667488166872</v>
      </c>
      <c r="N39" s="48">
        <f t="shared" si="294"/>
        <v>-3.091667488166872</v>
      </c>
      <c r="O39" s="48">
        <f t="shared" si="294"/>
        <v>-3.091667488166872</v>
      </c>
      <c r="P39" s="48">
        <f t="shared" si="294"/>
        <v>-3.091667488166872</v>
      </c>
      <c r="Q39" s="48">
        <f t="shared" si="294"/>
        <v>-3.091667488166872</v>
      </c>
      <c r="R39" s="48">
        <f t="shared" si="294"/>
        <v>-3.091667488166872</v>
      </c>
      <c r="S39" s="48">
        <f t="shared" si="294"/>
        <v>-3.091667488166872</v>
      </c>
      <c r="T39" s="48">
        <f t="shared" si="294"/>
        <v>-3.091667488166872</v>
      </c>
      <c r="U39" s="48">
        <f t="shared" si="294"/>
        <v>-3.091667488166872</v>
      </c>
      <c r="V39" s="48">
        <f t="shared" si="294"/>
        <v>-3.091667488166872</v>
      </c>
      <c r="W39" s="48">
        <f t="shared" si="294"/>
        <v>-3.091667488166872</v>
      </c>
      <c r="X39" s="48">
        <f t="shared" si="294"/>
        <v>-3.091667488166872</v>
      </c>
      <c r="Y39" s="48">
        <f t="shared" si="294"/>
        <v>-3.091667488166872</v>
      </c>
    </row>
    <row r="40" spans="1:34" ht="14.25" customHeight="1">
      <c r="A40" s="20">
        <f t="shared" si="287"/>
        <v>10</v>
      </c>
      <c r="K40" s="48">
        <f>F2*B2*K6</f>
        <v>43.578320829382207</v>
      </c>
      <c r="L40" s="48">
        <f>-K40/B3</f>
        <v>-2.9052213886254803</v>
      </c>
      <c r="M40" s="48">
        <f t="shared" ref="M40:Z40" si="295">L40</f>
        <v>-2.9052213886254803</v>
      </c>
      <c r="N40" s="48">
        <f t="shared" si="295"/>
        <v>-2.9052213886254803</v>
      </c>
      <c r="O40" s="48">
        <f t="shared" si="295"/>
        <v>-2.9052213886254803</v>
      </c>
      <c r="P40" s="48">
        <f t="shared" si="295"/>
        <v>-2.9052213886254803</v>
      </c>
      <c r="Q40" s="48">
        <f t="shared" si="295"/>
        <v>-2.9052213886254803</v>
      </c>
      <c r="R40" s="48">
        <f t="shared" si="295"/>
        <v>-2.9052213886254803</v>
      </c>
      <c r="S40" s="48">
        <f t="shared" si="295"/>
        <v>-2.9052213886254803</v>
      </c>
      <c r="T40" s="48">
        <f t="shared" si="295"/>
        <v>-2.9052213886254803</v>
      </c>
      <c r="U40" s="48">
        <f t="shared" si="295"/>
        <v>-2.9052213886254803</v>
      </c>
      <c r="V40" s="48">
        <f t="shared" si="295"/>
        <v>-2.9052213886254803</v>
      </c>
      <c r="W40" s="48">
        <f t="shared" si="295"/>
        <v>-2.9052213886254803</v>
      </c>
      <c r="X40" s="48">
        <f t="shared" si="295"/>
        <v>-2.9052213886254803</v>
      </c>
      <c r="Y40" s="48">
        <f t="shared" si="295"/>
        <v>-2.9052213886254803</v>
      </c>
      <c r="Z40" s="48">
        <f t="shared" si="295"/>
        <v>-2.9052213886254803</v>
      </c>
    </row>
    <row r="41" spans="1:34" ht="14.25" customHeight="1">
      <c r="A41" s="20">
        <f t="shared" si="287"/>
        <v>11</v>
      </c>
      <c r="L41" s="48">
        <f>F2*B2*L6</f>
        <v>42.256263521220824</v>
      </c>
      <c r="M41" s="48">
        <f>-L41/B3</f>
        <v>-2.8170842347480547</v>
      </c>
      <c r="N41" s="48">
        <f t="shared" ref="N41:AA41" si="296">M41</f>
        <v>-2.8170842347480547</v>
      </c>
      <c r="O41" s="48">
        <f t="shared" si="296"/>
        <v>-2.8170842347480547</v>
      </c>
      <c r="P41" s="48">
        <f t="shared" si="296"/>
        <v>-2.8170842347480547</v>
      </c>
      <c r="Q41" s="48">
        <f t="shared" si="296"/>
        <v>-2.8170842347480547</v>
      </c>
      <c r="R41" s="48">
        <f t="shared" si="296"/>
        <v>-2.8170842347480547</v>
      </c>
      <c r="S41" s="48">
        <f t="shared" si="296"/>
        <v>-2.8170842347480547</v>
      </c>
      <c r="T41" s="48">
        <f t="shared" si="296"/>
        <v>-2.8170842347480547</v>
      </c>
      <c r="U41" s="48">
        <f t="shared" si="296"/>
        <v>-2.8170842347480547</v>
      </c>
      <c r="V41" s="48">
        <f t="shared" si="296"/>
        <v>-2.8170842347480547</v>
      </c>
      <c r="W41" s="48">
        <f t="shared" si="296"/>
        <v>-2.8170842347480547</v>
      </c>
      <c r="X41" s="48">
        <f t="shared" si="296"/>
        <v>-2.8170842347480547</v>
      </c>
      <c r="Y41" s="48">
        <f t="shared" si="296"/>
        <v>-2.8170842347480547</v>
      </c>
      <c r="Z41" s="48">
        <f t="shared" si="296"/>
        <v>-2.8170842347480547</v>
      </c>
      <c r="AA41" s="48">
        <f t="shared" si="296"/>
        <v>-2.8170842347480547</v>
      </c>
    </row>
    <row r="42" spans="1:34" ht="14.25" customHeight="1">
      <c r="A42" s="20">
        <f t="shared" si="287"/>
        <v>12</v>
      </c>
      <c r="M42" s="48">
        <f>F2*B2*M6</f>
        <v>40.973553513902402</v>
      </c>
      <c r="N42" s="48">
        <f>-M42/B3</f>
        <v>-2.7315702342601602</v>
      </c>
      <c r="O42" s="48">
        <f t="shared" ref="O42:AB42" si="297">N42</f>
        <v>-2.7315702342601602</v>
      </c>
      <c r="P42" s="48">
        <f t="shared" si="297"/>
        <v>-2.7315702342601602</v>
      </c>
      <c r="Q42" s="48">
        <f t="shared" si="297"/>
        <v>-2.7315702342601602</v>
      </c>
      <c r="R42" s="48">
        <f t="shared" si="297"/>
        <v>-2.7315702342601602</v>
      </c>
      <c r="S42" s="48">
        <f t="shared" si="297"/>
        <v>-2.7315702342601602</v>
      </c>
      <c r="T42" s="48">
        <f t="shared" si="297"/>
        <v>-2.7315702342601602</v>
      </c>
      <c r="U42" s="48">
        <f t="shared" si="297"/>
        <v>-2.7315702342601602</v>
      </c>
      <c r="V42" s="48">
        <f t="shared" si="297"/>
        <v>-2.7315702342601602</v>
      </c>
      <c r="W42" s="48">
        <f t="shared" si="297"/>
        <v>-2.7315702342601602</v>
      </c>
      <c r="X42" s="48">
        <f t="shared" si="297"/>
        <v>-2.7315702342601602</v>
      </c>
      <c r="Y42" s="48">
        <f t="shared" si="297"/>
        <v>-2.7315702342601602</v>
      </c>
      <c r="Z42" s="48">
        <f t="shared" si="297"/>
        <v>-2.7315702342601602</v>
      </c>
      <c r="AA42" s="48">
        <f t="shared" si="297"/>
        <v>-2.7315702342601602</v>
      </c>
      <c r="AB42" s="48">
        <f t="shared" si="297"/>
        <v>-2.7315702342601602</v>
      </c>
    </row>
    <row r="43" spans="1:34" ht="14.25" customHeight="1">
      <c r="A43" s="20">
        <f t="shared" si="287"/>
        <v>13</v>
      </c>
      <c r="N43" s="48">
        <f>F2*B2*N6</f>
        <v>39.728121381293825</v>
      </c>
      <c r="O43" s="48">
        <f>-N43/B3</f>
        <v>-2.6485414254195883</v>
      </c>
      <c r="P43" s="48">
        <f t="shared" ref="P43:AC43" si="298">O43</f>
        <v>-2.6485414254195883</v>
      </c>
      <c r="Q43" s="48">
        <f t="shared" si="298"/>
        <v>-2.6485414254195883</v>
      </c>
      <c r="R43" s="48">
        <f t="shared" si="298"/>
        <v>-2.6485414254195883</v>
      </c>
      <c r="S43" s="48">
        <f t="shared" si="298"/>
        <v>-2.6485414254195883</v>
      </c>
      <c r="T43" s="48">
        <f t="shared" si="298"/>
        <v>-2.6485414254195883</v>
      </c>
      <c r="U43" s="48">
        <f t="shared" si="298"/>
        <v>-2.6485414254195883</v>
      </c>
      <c r="V43" s="48">
        <f t="shared" si="298"/>
        <v>-2.6485414254195883</v>
      </c>
      <c r="W43" s="48">
        <f t="shared" si="298"/>
        <v>-2.6485414254195883</v>
      </c>
      <c r="X43" s="48">
        <f t="shared" si="298"/>
        <v>-2.6485414254195883</v>
      </c>
      <c r="Y43" s="48">
        <f t="shared" si="298"/>
        <v>-2.6485414254195883</v>
      </c>
      <c r="Z43" s="48">
        <f t="shared" si="298"/>
        <v>-2.6485414254195883</v>
      </c>
      <c r="AA43" s="48">
        <f t="shared" si="298"/>
        <v>-2.6485414254195883</v>
      </c>
      <c r="AB43" s="48">
        <f t="shared" si="298"/>
        <v>-2.6485414254195883</v>
      </c>
      <c r="AC43" s="48">
        <f t="shared" si="298"/>
        <v>-2.6485414254195883</v>
      </c>
    </row>
    <row r="44" spans="1:34" ht="14.25" customHeight="1">
      <c r="A44" s="20">
        <f t="shared" si="287"/>
        <v>14</v>
      </c>
      <c r="O44" s="48">
        <f>F2*B2*O6</f>
        <v>38.518400085233431</v>
      </c>
      <c r="P44" s="48">
        <f>-O44/B3</f>
        <v>-2.567893339015562</v>
      </c>
      <c r="Q44" s="48">
        <f t="shared" ref="Q44:AD44" si="299">P44</f>
        <v>-2.567893339015562</v>
      </c>
      <c r="R44" s="48">
        <f t="shared" si="299"/>
        <v>-2.567893339015562</v>
      </c>
      <c r="S44" s="48">
        <f t="shared" si="299"/>
        <v>-2.567893339015562</v>
      </c>
      <c r="T44" s="48">
        <f t="shared" si="299"/>
        <v>-2.567893339015562</v>
      </c>
      <c r="U44" s="48">
        <f t="shared" si="299"/>
        <v>-2.567893339015562</v>
      </c>
      <c r="V44" s="48">
        <f t="shared" si="299"/>
        <v>-2.567893339015562</v>
      </c>
      <c r="W44" s="48">
        <f t="shared" si="299"/>
        <v>-2.567893339015562</v>
      </c>
      <c r="X44" s="48">
        <f t="shared" si="299"/>
        <v>-2.567893339015562</v>
      </c>
      <c r="Y44" s="48">
        <f t="shared" si="299"/>
        <v>-2.567893339015562</v>
      </c>
      <c r="Z44" s="48">
        <f t="shared" si="299"/>
        <v>-2.567893339015562</v>
      </c>
      <c r="AA44" s="48">
        <f t="shared" si="299"/>
        <v>-2.567893339015562</v>
      </c>
      <c r="AB44" s="48">
        <f t="shared" si="299"/>
        <v>-2.567893339015562</v>
      </c>
      <c r="AC44" s="48">
        <f t="shared" si="299"/>
        <v>-2.567893339015562</v>
      </c>
      <c r="AD44" s="48">
        <f t="shared" si="299"/>
        <v>-2.567893339015562</v>
      </c>
    </row>
    <row r="45" spans="1:34" ht="14.25" customHeight="1">
      <c r="A45" s="20">
        <f t="shared" si="287"/>
        <v>15</v>
      </c>
      <c r="P45" s="48">
        <f>F2*B2*P6</f>
        <v>37.343261476233081</v>
      </c>
      <c r="Q45" s="48">
        <f>-P45/B3</f>
        <v>-2.4895507650822055</v>
      </c>
      <c r="R45" s="48">
        <f t="shared" ref="R45:AE45" si="300">Q45</f>
        <v>-2.4895507650822055</v>
      </c>
      <c r="S45" s="48">
        <f t="shared" si="300"/>
        <v>-2.4895507650822055</v>
      </c>
      <c r="T45" s="48">
        <f t="shared" si="300"/>
        <v>-2.4895507650822055</v>
      </c>
      <c r="U45" s="48">
        <f t="shared" si="300"/>
        <v>-2.4895507650822055</v>
      </c>
      <c r="V45" s="48">
        <f t="shared" si="300"/>
        <v>-2.4895507650822055</v>
      </c>
      <c r="W45" s="48">
        <f t="shared" si="300"/>
        <v>-2.4895507650822055</v>
      </c>
      <c r="X45" s="48">
        <f t="shared" si="300"/>
        <v>-2.4895507650822055</v>
      </c>
      <c r="Y45" s="48">
        <f t="shared" si="300"/>
        <v>-2.4895507650822055</v>
      </c>
      <c r="Z45" s="48">
        <f t="shared" si="300"/>
        <v>-2.4895507650822055</v>
      </c>
      <c r="AA45" s="48">
        <f t="shared" si="300"/>
        <v>-2.4895507650822055</v>
      </c>
      <c r="AB45" s="48">
        <f t="shared" si="300"/>
        <v>-2.4895507650822055</v>
      </c>
      <c r="AC45" s="48">
        <f t="shared" si="300"/>
        <v>-2.4895507650822055</v>
      </c>
      <c r="AD45" s="48">
        <f t="shared" si="300"/>
        <v>-2.4895507650822055</v>
      </c>
      <c r="AE45" s="48">
        <f t="shared" si="300"/>
        <v>-2.4895507650822055</v>
      </c>
    </row>
    <row r="46" spans="1:34" ht="14.25" customHeight="1">
      <c r="A46" s="20">
        <f t="shared" si="287"/>
        <v>16</v>
      </c>
      <c r="Q46" s="48">
        <f>F2*B2*Q6</f>
        <v>36.388338265393593</v>
      </c>
      <c r="R46" s="48">
        <f>-Q46/B3</f>
        <v>-2.4258892176929061</v>
      </c>
      <c r="S46" s="48">
        <f t="shared" ref="S46:AF46" si="301">R46</f>
        <v>-2.4258892176929061</v>
      </c>
      <c r="T46" s="48">
        <f t="shared" si="301"/>
        <v>-2.4258892176929061</v>
      </c>
      <c r="U46" s="48">
        <f t="shared" si="301"/>
        <v>-2.4258892176929061</v>
      </c>
      <c r="V46" s="48">
        <f t="shared" si="301"/>
        <v>-2.4258892176929061</v>
      </c>
      <c r="W46" s="48">
        <f t="shared" si="301"/>
        <v>-2.4258892176929061</v>
      </c>
      <c r="X46" s="48">
        <f t="shared" si="301"/>
        <v>-2.4258892176929061</v>
      </c>
      <c r="Y46" s="48">
        <f t="shared" si="301"/>
        <v>-2.4258892176929061</v>
      </c>
      <c r="Z46" s="48">
        <f t="shared" si="301"/>
        <v>-2.4258892176929061</v>
      </c>
      <c r="AA46" s="48">
        <f t="shared" si="301"/>
        <v>-2.4258892176929061</v>
      </c>
      <c r="AB46" s="48">
        <f t="shared" si="301"/>
        <v>-2.4258892176929061</v>
      </c>
      <c r="AC46" s="48">
        <f t="shared" si="301"/>
        <v>-2.4258892176929061</v>
      </c>
      <c r="AD46" s="48">
        <f t="shared" si="301"/>
        <v>-2.4258892176929061</v>
      </c>
      <c r="AE46" s="48">
        <f t="shared" si="301"/>
        <v>-2.4258892176929061</v>
      </c>
      <c r="AF46" s="48">
        <f t="shared" si="301"/>
        <v>-2.4258892176929061</v>
      </c>
    </row>
    <row r="47" spans="1:34" ht="14.25" customHeight="1">
      <c r="A47" s="20">
        <f t="shared" si="287"/>
        <v>17</v>
      </c>
      <c r="R47" s="48">
        <f>F2*B2*R6</f>
        <v>35.455377660607169</v>
      </c>
      <c r="S47" s="48">
        <f>-R47/B3</f>
        <v>-2.3636918440404782</v>
      </c>
      <c r="T47" s="48">
        <f t="shared" ref="T47:AG47" si="302">S47</f>
        <v>-2.3636918440404782</v>
      </c>
      <c r="U47" s="48">
        <f t="shared" si="302"/>
        <v>-2.3636918440404782</v>
      </c>
      <c r="V47" s="48">
        <f t="shared" si="302"/>
        <v>-2.3636918440404782</v>
      </c>
      <c r="W47" s="48">
        <f t="shared" si="302"/>
        <v>-2.3636918440404782</v>
      </c>
      <c r="X47" s="48">
        <f t="shared" si="302"/>
        <v>-2.3636918440404782</v>
      </c>
      <c r="Y47" s="48">
        <f t="shared" si="302"/>
        <v>-2.3636918440404782</v>
      </c>
      <c r="Z47" s="48">
        <f t="shared" si="302"/>
        <v>-2.3636918440404782</v>
      </c>
      <c r="AA47" s="48">
        <f t="shared" si="302"/>
        <v>-2.3636918440404782</v>
      </c>
      <c r="AB47" s="48">
        <f t="shared" si="302"/>
        <v>-2.3636918440404782</v>
      </c>
      <c r="AC47" s="48">
        <f t="shared" si="302"/>
        <v>-2.3636918440404782</v>
      </c>
      <c r="AD47" s="48">
        <f t="shared" si="302"/>
        <v>-2.3636918440404782</v>
      </c>
      <c r="AE47" s="48">
        <f t="shared" si="302"/>
        <v>-2.3636918440404782</v>
      </c>
      <c r="AF47" s="48">
        <f t="shared" si="302"/>
        <v>-2.3636918440404782</v>
      </c>
      <c r="AG47" s="48">
        <f t="shared" si="302"/>
        <v>-2.3636918440404782</v>
      </c>
    </row>
    <row r="48" spans="1:34" ht="14.25" customHeight="1">
      <c r="A48" s="20">
        <f t="shared" si="287"/>
        <v>18</v>
      </c>
      <c r="S48" s="48">
        <f>F2*B2*S6</f>
        <v>34.543784445575291</v>
      </c>
      <c r="T48" s="48">
        <f>-S48/B3</f>
        <v>-2.3029189630383526</v>
      </c>
      <c r="U48" s="48">
        <f t="shared" ref="U48:AH48" si="303">T48</f>
        <v>-2.3029189630383526</v>
      </c>
      <c r="V48" s="48">
        <f t="shared" si="303"/>
        <v>-2.3029189630383526</v>
      </c>
      <c r="W48" s="48">
        <f t="shared" si="303"/>
        <v>-2.3029189630383526</v>
      </c>
      <c r="X48" s="48">
        <f t="shared" si="303"/>
        <v>-2.3029189630383526</v>
      </c>
      <c r="Y48" s="48">
        <f t="shared" si="303"/>
        <v>-2.3029189630383526</v>
      </c>
      <c r="Z48" s="48">
        <f t="shared" si="303"/>
        <v>-2.3029189630383526</v>
      </c>
      <c r="AA48" s="48">
        <f t="shared" si="303"/>
        <v>-2.3029189630383526</v>
      </c>
      <c r="AB48" s="48">
        <f t="shared" si="303"/>
        <v>-2.3029189630383526</v>
      </c>
      <c r="AC48" s="48">
        <f t="shared" si="303"/>
        <v>-2.3029189630383526</v>
      </c>
      <c r="AD48" s="48">
        <f t="shared" si="303"/>
        <v>-2.3029189630383526</v>
      </c>
      <c r="AE48" s="48">
        <f t="shared" si="303"/>
        <v>-2.3029189630383526</v>
      </c>
      <c r="AF48" s="48">
        <f t="shared" si="303"/>
        <v>-2.3029189630383526</v>
      </c>
      <c r="AG48" s="48">
        <f t="shared" si="303"/>
        <v>-2.3029189630383526</v>
      </c>
      <c r="AH48" s="48">
        <f t="shared" si="303"/>
        <v>-2.3029189630383526</v>
      </c>
    </row>
    <row r="49" spans="1:50" ht="14.25" customHeight="1">
      <c r="A49" s="20">
        <f t="shared" si="287"/>
        <v>19</v>
      </c>
      <c r="T49" s="48">
        <f>F2*B2*T6</f>
        <v>33.8258609734429</v>
      </c>
      <c r="U49" s="48">
        <f>-T49/B3</f>
        <v>-2.2550573982295266</v>
      </c>
      <c r="V49" s="48">
        <f t="shared" ref="V49:AI49" si="304">U49</f>
        <v>-2.2550573982295266</v>
      </c>
      <c r="W49" s="48">
        <f t="shared" si="304"/>
        <v>-2.2550573982295266</v>
      </c>
      <c r="X49" s="48">
        <f t="shared" si="304"/>
        <v>-2.2550573982295266</v>
      </c>
      <c r="Y49" s="48">
        <f t="shared" si="304"/>
        <v>-2.2550573982295266</v>
      </c>
      <c r="Z49" s="48">
        <f t="shared" si="304"/>
        <v>-2.2550573982295266</v>
      </c>
      <c r="AA49" s="48">
        <f t="shared" si="304"/>
        <v>-2.2550573982295266</v>
      </c>
      <c r="AB49" s="48">
        <f t="shared" si="304"/>
        <v>-2.2550573982295266</v>
      </c>
      <c r="AC49" s="48">
        <f t="shared" si="304"/>
        <v>-2.2550573982295266</v>
      </c>
      <c r="AD49" s="48">
        <f t="shared" si="304"/>
        <v>-2.2550573982295266</v>
      </c>
      <c r="AE49" s="48">
        <f t="shared" si="304"/>
        <v>-2.2550573982295266</v>
      </c>
      <c r="AF49" s="48">
        <f t="shared" si="304"/>
        <v>-2.2550573982295266</v>
      </c>
      <c r="AG49" s="48">
        <f t="shared" si="304"/>
        <v>-2.2550573982295266</v>
      </c>
      <c r="AH49" s="48">
        <f t="shared" si="304"/>
        <v>-2.2550573982295266</v>
      </c>
      <c r="AI49" s="48">
        <f t="shared" si="304"/>
        <v>-2.2550573982295266</v>
      </c>
    </row>
    <row r="50" spans="1:50" ht="14.25" customHeight="1">
      <c r="A50" s="20">
        <f t="shared" si="287"/>
        <v>20</v>
      </c>
      <c r="U50" s="48">
        <f>F2*B2*U6</f>
        <v>33.119813777344227</v>
      </c>
      <c r="V50" s="48">
        <f>-U50/B3</f>
        <v>-2.2079875851562818</v>
      </c>
      <c r="W50" s="48">
        <f t="shared" ref="W50:AJ50" si="305">V50</f>
        <v>-2.2079875851562818</v>
      </c>
      <c r="X50" s="48">
        <f t="shared" si="305"/>
        <v>-2.2079875851562818</v>
      </c>
      <c r="Y50" s="48">
        <f t="shared" si="305"/>
        <v>-2.2079875851562818</v>
      </c>
      <c r="Z50" s="48">
        <f t="shared" si="305"/>
        <v>-2.2079875851562818</v>
      </c>
      <c r="AA50" s="48">
        <f t="shared" si="305"/>
        <v>-2.2079875851562818</v>
      </c>
      <c r="AB50" s="48">
        <f t="shared" si="305"/>
        <v>-2.2079875851562818</v>
      </c>
      <c r="AC50" s="48">
        <f t="shared" si="305"/>
        <v>-2.2079875851562818</v>
      </c>
      <c r="AD50" s="48">
        <f t="shared" si="305"/>
        <v>-2.2079875851562818</v>
      </c>
      <c r="AE50" s="48">
        <f t="shared" si="305"/>
        <v>-2.2079875851562818</v>
      </c>
      <c r="AF50" s="48">
        <f t="shared" si="305"/>
        <v>-2.2079875851562818</v>
      </c>
      <c r="AG50" s="48">
        <f t="shared" si="305"/>
        <v>-2.2079875851562818</v>
      </c>
      <c r="AH50" s="48">
        <f t="shared" si="305"/>
        <v>-2.2079875851562818</v>
      </c>
      <c r="AI50" s="48">
        <f t="shared" si="305"/>
        <v>-2.2079875851562818</v>
      </c>
      <c r="AJ50" s="48">
        <f t="shared" si="305"/>
        <v>-2.2079875851562818</v>
      </c>
    </row>
    <row r="51" spans="1:50" ht="14.25" customHeight="1">
      <c r="A51" s="20">
        <f t="shared" si="287"/>
        <v>21</v>
      </c>
      <c r="V51" s="48">
        <f>F2*B2*V6</f>
        <v>32.755827023931211</v>
      </c>
      <c r="W51" s="48">
        <f>-V51/B3</f>
        <v>-2.1837218015954138</v>
      </c>
      <c r="X51" s="48">
        <f t="shared" ref="X51:AK51" si="306">W51</f>
        <v>-2.1837218015954138</v>
      </c>
      <c r="Y51" s="48">
        <f t="shared" si="306"/>
        <v>-2.1837218015954138</v>
      </c>
      <c r="Z51" s="48">
        <f t="shared" si="306"/>
        <v>-2.1837218015954138</v>
      </c>
      <c r="AA51" s="48">
        <f t="shared" si="306"/>
        <v>-2.1837218015954138</v>
      </c>
      <c r="AB51" s="48">
        <f t="shared" si="306"/>
        <v>-2.1837218015954138</v>
      </c>
      <c r="AC51" s="48">
        <f t="shared" si="306"/>
        <v>-2.1837218015954138</v>
      </c>
      <c r="AD51" s="48">
        <f t="shared" si="306"/>
        <v>-2.1837218015954138</v>
      </c>
      <c r="AE51" s="48">
        <f t="shared" si="306"/>
        <v>-2.1837218015954138</v>
      </c>
      <c r="AF51" s="48">
        <f t="shared" si="306"/>
        <v>-2.1837218015954138</v>
      </c>
      <c r="AG51" s="48">
        <f t="shared" si="306"/>
        <v>-2.1837218015954138</v>
      </c>
      <c r="AH51" s="48">
        <f t="shared" si="306"/>
        <v>-2.1837218015954138</v>
      </c>
      <c r="AI51" s="48">
        <f t="shared" si="306"/>
        <v>-2.1837218015954138</v>
      </c>
      <c r="AJ51" s="48">
        <f t="shared" si="306"/>
        <v>-2.1837218015954138</v>
      </c>
      <c r="AK51" s="48">
        <f t="shared" si="306"/>
        <v>-2.1837218015954138</v>
      </c>
    </row>
    <row r="52" spans="1:50" ht="14.25" customHeight="1">
      <c r="A52" s="20">
        <f t="shared" si="287"/>
        <v>22</v>
      </c>
      <c r="W52" s="48">
        <f>F2*B2*W6</f>
        <v>32.391271047068372</v>
      </c>
      <c r="X52" s="48">
        <f>-W52/B3</f>
        <v>-2.1594180698045582</v>
      </c>
      <c r="Y52" s="48">
        <f t="shared" ref="Y52:AL52" si="307">X52</f>
        <v>-2.1594180698045582</v>
      </c>
      <c r="Z52" s="48">
        <f t="shared" si="307"/>
        <v>-2.1594180698045582</v>
      </c>
      <c r="AA52" s="48">
        <f t="shared" si="307"/>
        <v>-2.1594180698045582</v>
      </c>
      <c r="AB52" s="48">
        <f t="shared" si="307"/>
        <v>-2.1594180698045582</v>
      </c>
      <c r="AC52" s="48">
        <f t="shared" si="307"/>
        <v>-2.1594180698045582</v>
      </c>
      <c r="AD52" s="48">
        <f t="shared" si="307"/>
        <v>-2.1594180698045582</v>
      </c>
      <c r="AE52" s="48">
        <f t="shared" si="307"/>
        <v>-2.1594180698045582</v>
      </c>
      <c r="AF52" s="48">
        <f t="shared" si="307"/>
        <v>-2.1594180698045582</v>
      </c>
      <c r="AG52" s="48">
        <f t="shared" si="307"/>
        <v>-2.1594180698045582</v>
      </c>
      <c r="AH52" s="48">
        <f t="shared" si="307"/>
        <v>-2.1594180698045582</v>
      </c>
      <c r="AI52" s="48">
        <f t="shared" si="307"/>
        <v>-2.1594180698045582</v>
      </c>
      <c r="AJ52" s="48">
        <f t="shared" si="307"/>
        <v>-2.1594180698045582</v>
      </c>
      <c r="AK52" s="48">
        <f t="shared" si="307"/>
        <v>-2.1594180698045582</v>
      </c>
      <c r="AL52" s="48">
        <f t="shared" si="307"/>
        <v>-2.1594180698045582</v>
      </c>
    </row>
    <row r="53" spans="1:50" ht="14.25" customHeight="1">
      <c r="A53" s="20">
        <f t="shared" si="287"/>
        <v>23</v>
      </c>
      <c r="X53" s="48">
        <f>F2*B2*X6</f>
        <v>32.025670770760108</v>
      </c>
      <c r="Y53" s="48">
        <f>-X53/B3</f>
        <v>-2.1350447180506738</v>
      </c>
      <c r="Z53" s="48">
        <f t="shared" ref="Z53:AM53" si="308">Y53</f>
        <v>-2.1350447180506738</v>
      </c>
      <c r="AA53" s="48">
        <f t="shared" si="308"/>
        <v>-2.1350447180506738</v>
      </c>
      <c r="AB53" s="48">
        <f t="shared" si="308"/>
        <v>-2.1350447180506738</v>
      </c>
      <c r="AC53" s="48">
        <f t="shared" si="308"/>
        <v>-2.1350447180506738</v>
      </c>
      <c r="AD53" s="48">
        <f t="shared" si="308"/>
        <v>-2.1350447180506738</v>
      </c>
      <c r="AE53" s="48">
        <f t="shared" si="308"/>
        <v>-2.1350447180506738</v>
      </c>
      <c r="AF53" s="48">
        <f t="shared" si="308"/>
        <v>-2.1350447180506738</v>
      </c>
      <c r="AG53" s="48">
        <f t="shared" si="308"/>
        <v>-2.1350447180506738</v>
      </c>
      <c r="AH53" s="48">
        <f t="shared" si="308"/>
        <v>-2.1350447180506738</v>
      </c>
      <c r="AI53" s="48">
        <f t="shared" si="308"/>
        <v>-2.1350447180506738</v>
      </c>
      <c r="AJ53" s="48">
        <f t="shared" si="308"/>
        <v>-2.1350447180506738</v>
      </c>
      <c r="AK53" s="48">
        <f t="shared" si="308"/>
        <v>-2.1350447180506738</v>
      </c>
      <c r="AL53" s="48">
        <f t="shared" si="308"/>
        <v>-2.1350447180506738</v>
      </c>
      <c r="AM53" s="48">
        <f t="shared" si="308"/>
        <v>-2.1350447180506738</v>
      </c>
    </row>
    <row r="54" spans="1:50" ht="14.25" customHeight="1">
      <c r="A54" s="20">
        <f t="shared" si="287"/>
        <v>24</v>
      </c>
      <c r="Y54" s="48">
        <f>F2*B2*Y6</f>
        <v>31.659441212661079</v>
      </c>
      <c r="Z54" s="48">
        <f>-Y54/B3</f>
        <v>-2.1106294141774051</v>
      </c>
      <c r="AA54" s="48">
        <f t="shared" ref="AA54:AN54" si="309">Z54</f>
        <v>-2.1106294141774051</v>
      </c>
      <c r="AB54" s="48">
        <f t="shared" si="309"/>
        <v>-2.1106294141774051</v>
      </c>
      <c r="AC54" s="48">
        <f t="shared" si="309"/>
        <v>-2.1106294141774051</v>
      </c>
      <c r="AD54" s="48">
        <f t="shared" si="309"/>
        <v>-2.1106294141774051</v>
      </c>
      <c r="AE54" s="48">
        <f t="shared" si="309"/>
        <v>-2.1106294141774051</v>
      </c>
      <c r="AF54" s="48">
        <f t="shared" si="309"/>
        <v>-2.1106294141774051</v>
      </c>
      <c r="AG54" s="48">
        <f t="shared" si="309"/>
        <v>-2.1106294141774051</v>
      </c>
      <c r="AH54" s="48">
        <f t="shared" si="309"/>
        <v>-2.1106294141774051</v>
      </c>
      <c r="AI54" s="48">
        <f t="shared" si="309"/>
        <v>-2.1106294141774051</v>
      </c>
      <c r="AJ54" s="48">
        <f t="shared" si="309"/>
        <v>-2.1106294141774051</v>
      </c>
      <c r="AK54" s="48">
        <f t="shared" si="309"/>
        <v>-2.1106294141774051</v>
      </c>
      <c r="AL54" s="48">
        <f t="shared" si="309"/>
        <v>-2.1106294141774051</v>
      </c>
      <c r="AM54" s="48">
        <f t="shared" si="309"/>
        <v>-2.1106294141774051</v>
      </c>
      <c r="AN54" s="48">
        <f t="shared" si="309"/>
        <v>-2.1106294141774051</v>
      </c>
    </row>
    <row r="55" spans="1:50" ht="14.25" customHeight="1">
      <c r="A55" s="20">
        <f t="shared" si="287"/>
        <v>25</v>
      </c>
      <c r="Z55" s="48">
        <f>F2*B2*Z6</f>
        <v>31.293125648109982</v>
      </c>
      <c r="AA55" s="48">
        <f>-Z55/B3</f>
        <v>-2.0862083765406654</v>
      </c>
      <c r="AB55" s="48">
        <f t="shared" ref="AB55:AO55" si="310">AA55</f>
        <v>-2.0862083765406654</v>
      </c>
      <c r="AC55" s="48">
        <f t="shared" si="310"/>
        <v>-2.0862083765406654</v>
      </c>
      <c r="AD55" s="48">
        <f t="shared" si="310"/>
        <v>-2.0862083765406654</v>
      </c>
      <c r="AE55" s="48">
        <f t="shared" si="310"/>
        <v>-2.0862083765406654</v>
      </c>
      <c r="AF55" s="48">
        <f t="shared" si="310"/>
        <v>-2.0862083765406654</v>
      </c>
      <c r="AG55" s="48">
        <f t="shared" si="310"/>
        <v>-2.0862083765406654</v>
      </c>
      <c r="AH55" s="48">
        <f t="shared" si="310"/>
        <v>-2.0862083765406654</v>
      </c>
      <c r="AI55" s="48">
        <f t="shared" si="310"/>
        <v>-2.0862083765406654</v>
      </c>
      <c r="AJ55" s="48">
        <f t="shared" si="310"/>
        <v>-2.0862083765406654</v>
      </c>
      <c r="AK55" s="48">
        <f t="shared" si="310"/>
        <v>-2.0862083765406654</v>
      </c>
      <c r="AL55" s="48">
        <f t="shared" si="310"/>
        <v>-2.0862083765406654</v>
      </c>
      <c r="AM55" s="48">
        <f t="shared" si="310"/>
        <v>-2.0862083765406654</v>
      </c>
      <c r="AN55" s="48">
        <f t="shared" si="310"/>
        <v>-2.0862083765406654</v>
      </c>
      <c r="AO55" s="48">
        <f t="shared" si="310"/>
        <v>-2.0862083765406654</v>
      </c>
    </row>
    <row r="56" spans="1:50" ht="14.25" customHeight="1">
      <c r="A56" s="20">
        <f t="shared" si="287"/>
        <v>26</v>
      </c>
      <c r="AA56" s="48">
        <f>F2*B2*AA6</f>
        <v>30.927246423032276</v>
      </c>
      <c r="AB56" s="48">
        <f>-AA56/B3</f>
        <v>-2.0618164282021518</v>
      </c>
      <c r="AC56" s="48">
        <f t="shared" ref="AC56:AP56" si="311">AB56</f>
        <v>-2.0618164282021518</v>
      </c>
      <c r="AD56" s="48">
        <f t="shared" si="311"/>
        <v>-2.0618164282021518</v>
      </c>
      <c r="AE56" s="48">
        <f t="shared" si="311"/>
        <v>-2.0618164282021518</v>
      </c>
      <c r="AF56" s="48">
        <f t="shared" si="311"/>
        <v>-2.0618164282021518</v>
      </c>
      <c r="AG56" s="48">
        <f t="shared" si="311"/>
        <v>-2.0618164282021518</v>
      </c>
      <c r="AH56" s="48">
        <f t="shared" si="311"/>
        <v>-2.0618164282021518</v>
      </c>
      <c r="AI56" s="48">
        <f t="shared" si="311"/>
        <v>-2.0618164282021518</v>
      </c>
      <c r="AJ56" s="48">
        <f t="shared" si="311"/>
        <v>-2.0618164282021518</v>
      </c>
      <c r="AK56" s="48">
        <f t="shared" si="311"/>
        <v>-2.0618164282021518</v>
      </c>
      <c r="AL56" s="48">
        <f t="shared" si="311"/>
        <v>-2.0618164282021518</v>
      </c>
      <c r="AM56" s="48">
        <f t="shared" si="311"/>
        <v>-2.0618164282021518</v>
      </c>
      <c r="AN56" s="48">
        <f t="shared" si="311"/>
        <v>-2.0618164282021518</v>
      </c>
      <c r="AO56" s="48">
        <f t="shared" si="311"/>
        <v>-2.0618164282021518</v>
      </c>
      <c r="AP56" s="48">
        <f t="shared" si="311"/>
        <v>-2.0618164282021518</v>
      </c>
    </row>
    <row r="57" spans="1:50" ht="14.25" customHeight="1">
      <c r="A57" s="20">
        <f t="shared" si="287"/>
        <v>27</v>
      </c>
      <c r="AB57" s="48">
        <f>F2*B2*AB6</f>
        <v>30.715827766484431</v>
      </c>
      <c r="AC57" s="48">
        <f>-AB57/B3</f>
        <v>-2.0477218510989621</v>
      </c>
      <c r="AD57" s="48">
        <f t="shared" ref="AD57:AQ57" si="312">AC57</f>
        <v>-2.0477218510989621</v>
      </c>
      <c r="AE57" s="48">
        <f t="shared" si="312"/>
        <v>-2.0477218510989621</v>
      </c>
      <c r="AF57" s="48">
        <f t="shared" si="312"/>
        <v>-2.0477218510989621</v>
      </c>
      <c r="AG57" s="48">
        <f t="shared" si="312"/>
        <v>-2.0477218510989621</v>
      </c>
      <c r="AH57" s="48">
        <f t="shared" si="312"/>
        <v>-2.0477218510989621</v>
      </c>
      <c r="AI57" s="48">
        <f t="shared" si="312"/>
        <v>-2.0477218510989621</v>
      </c>
      <c r="AJ57" s="48">
        <f t="shared" si="312"/>
        <v>-2.0477218510989621</v>
      </c>
      <c r="AK57" s="48">
        <f t="shared" si="312"/>
        <v>-2.0477218510989621</v>
      </c>
      <c r="AL57" s="48">
        <f t="shared" si="312"/>
        <v>-2.0477218510989621</v>
      </c>
      <c r="AM57" s="48">
        <f t="shared" si="312"/>
        <v>-2.0477218510989621</v>
      </c>
      <c r="AN57" s="48">
        <f t="shared" si="312"/>
        <v>-2.0477218510989621</v>
      </c>
      <c r="AO57" s="48">
        <f t="shared" si="312"/>
        <v>-2.0477218510989621</v>
      </c>
      <c r="AP57" s="48">
        <f t="shared" si="312"/>
        <v>-2.0477218510989621</v>
      </c>
      <c r="AQ57" s="48">
        <f t="shared" si="312"/>
        <v>-2.0477218510989621</v>
      </c>
    </row>
    <row r="58" spans="1:50" ht="14.25" customHeight="1">
      <c r="A58" s="20">
        <f t="shared" si="287"/>
        <v>28</v>
      </c>
      <c r="AC58" s="48">
        <f>F2*B2*AC6</f>
        <v>30.500325518874774</v>
      </c>
      <c r="AD58" s="48">
        <f>-AC58/B3</f>
        <v>-2.0333550345916516</v>
      </c>
      <c r="AE58" s="48">
        <f t="shared" ref="AE58:AR58" si="313">AD58</f>
        <v>-2.0333550345916516</v>
      </c>
      <c r="AF58" s="48">
        <f t="shared" si="313"/>
        <v>-2.0333550345916516</v>
      </c>
      <c r="AG58" s="48">
        <f t="shared" si="313"/>
        <v>-2.0333550345916516</v>
      </c>
      <c r="AH58" s="48">
        <f t="shared" si="313"/>
        <v>-2.0333550345916516</v>
      </c>
      <c r="AI58" s="48">
        <f t="shared" si="313"/>
        <v>-2.0333550345916516</v>
      </c>
      <c r="AJ58" s="48">
        <f t="shared" si="313"/>
        <v>-2.0333550345916516</v>
      </c>
      <c r="AK58" s="48">
        <f t="shared" si="313"/>
        <v>-2.0333550345916516</v>
      </c>
      <c r="AL58" s="48">
        <f t="shared" si="313"/>
        <v>-2.0333550345916516</v>
      </c>
      <c r="AM58" s="48">
        <f t="shared" si="313"/>
        <v>-2.0333550345916516</v>
      </c>
      <c r="AN58" s="48">
        <f t="shared" si="313"/>
        <v>-2.0333550345916516</v>
      </c>
      <c r="AO58" s="48">
        <f t="shared" si="313"/>
        <v>-2.0333550345916516</v>
      </c>
      <c r="AP58" s="48">
        <f t="shared" si="313"/>
        <v>-2.0333550345916516</v>
      </c>
      <c r="AQ58" s="48">
        <f t="shared" si="313"/>
        <v>-2.0333550345916516</v>
      </c>
      <c r="AR58" s="48">
        <f t="shared" si="313"/>
        <v>-2.0333550345916516</v>
      </c>
    </row>
    <row r="59" spans="1:50" ht="14.25" customHeight="1">
      <c r="A59" s="20">
        <f t="shared" si="287"/>
        <v>29</v>
      </c>
      <c r="AD59" s="48">
        <f>F2*B2*AD6</f>
        <v>30.279335410327764</v>
      </c>
      <c r="AE59" s="48">
        <f>-AD59/B3</f>
        <v>-2.0186223606885174</v>
      </c>
      <c r="AF59" s="48">
        <f t="shared" ref="AF59:AS59" si="314">AE59</f>
        <v>-2.0186223606885174</v>
      </c>
      <c r="AG59" s="48">
        <f t="shared" si="314"/>
        <v>-2.0186223606885174</v>
      </c>
      <c r="AH59" s="48">
        <f t="shared" si="314"/>
        <v>-2.0186223606885174</v>
      </c>
      <c r="AI59" s="48">
        <f t="shared" si="314"/>
        <v>-2.0186223606885174</v>
      </c>
      <c r="AJ59" s="48">
        <f t="shared" si="314"/>
        <v>-2.0186223606885174</v>
      </c>
      <c r="AK59" s="48">
        <f t="shared" si="314"/>
        <v>-2.0186223606885174</v>
      </c>
      <c r="AL59" s="48">
        <f t="shared" si="314"/>
        <v>-2.0186223606885174</v>
      </c>
      <c r="AM59" s="48">
        <f t="shared" si="314"/>
        <v>-2.0186223606885174</v>
      </c>
      <c r="AN59" s="48">
        <f t="shared" si="314"/>
        <v>-2.0186223606885174</v>
      </c>
      <c r="AO59" s="48">
        <f t="shared" si="314"/>
        <v>-2.0186223606885174</v>
      </c>
      <c r="AP59" s="48">
        <f t="shared" si="314"/>
        <v>-2.0186223606885174</v>
      </c>
      <c r="AQ59" s="48">
        <f t="shared" si="314"/>
        <v>-2.0186223606885174</v>
      </c>
      <c r="AR59" s="48">
        <f t="shared" si="314"/>
        <v>-2.0186223606885174</v>
      </c>
      <c r="AS59" s="48">
        <f t="shared" si="314"/>
        <v>-2.0186223606885174</v>
      </c>
    </row>
    <row r="60" spans="1:50" ht="14.25" customHeight="1">
      <c r="A60" s="20">
        <f t="shared" si="287"/>
        <v>30</v>
      </c>
      <c r="AE60" s="48">
        <f>F2*B2*AE6</f>
        <v>30.052179836079485</v>
      </c>
      <c r="AF60" s="48">
        <f>-AE60/B3</f>
        <v>-2.0034786557386322</v>
      </c>
      <c r="AG60" s="48">
        <f t="shared" ref="AG60:AT60" si="315">AF60</f>
        <v>-2.0034786557386322</v>
      </c>
      <c r="AH60" s="48">
        <f t="shared" si="315"/>
        <v>-2.0034786557386322</v>
      </c>
      <c r="AI60" s="48">
        <f t="shared" si="315"/>
        <v>-2.0034786557386322</v>
      </c>
      <c r="AJ60" s="48">
        <f t="shared" si="315"/>
        <v>-2.0034786557386322</v>
      </c>
      <c r="AK60" s="48">
        <f t="shared" si="315"/>
        <v>-2.0034786557386322</v>
      </c>
      <c r="AL60" s="48">
        <f t="shared" si="315"/>
        <v>-2.0034786557386322</v>
      </c>
      <c r="AM60" s="48">
        <f t="shared" si="315"/>
        <v>-2.0034786557386322</v>
      </c>
      <c r="AN60" s="48">
        <f t="shared" si="315"/>
        <v>-2.0034786557386322</v>
      </c>
      <c r="AO60" s="48">
        <f t="shared" si="315"/>
        <v>-2.0034786557386322</v>
      </c>
      <c r="AP60" s="48">
        <f t="shared" si="315"/>
        <v>-2.0034786557386322</v>
      </c>
      <c r="AQ60" s="48">
        <f t="shared" si="315"/>
        <v>-2.0034786557386322</v>
      </c>
      <c r="AR60" s="48">
        <f t="shared" si="315"/>
        <v>-2.0034786557386322</v>
      </c>
      <c r="AS60" s="48">
        <f t="shared" si="315"/>
        <v>-2.0034786557386322</v>
      </c>
      <c r="AT60" s="48">
        <f t="shared" si="315"/>
        <v>-2.0034786557386322</v>
      </c>
    </row>
    <row r="61" spans="1:50" ht="14.25" customHeight="1">
      <c r="A61" s="20">
        <f t="shared" si="287"/>
        <v>31</v>
      </c>
      <c r="AF61" s="48">
        <f>F2*B2*AF6</f>
        <v>29.89320380474663</v>
      </c>
      <c r="AG61" s="48">
        <f>-AF61/B3</f>
        <v>-1.9928802536497754</v>
      </c>
      <c r="AH61" s="48">
        <f t="shared" ref="AH61:AU61" si="316">AG61</f>
        <v>-1.9928802536497754</v>
      </c>
      <c r="AI61" s="48">
        <f t="shared" si="316"/>
        <v>-1.9928802536497754</v>
      </c>
      <c r="AJ61" s="48">
        <f t="shared" si="316"/>
        <v>-1.9928802536497754</v>
      </c>
      <c r="AK61" s="48">
        <f t="shared" si="316"/>
        <v>-1.9928802536497754</v>
      </c>
      <c r="AL61" s="48">
        <f t="shared" si="316"/>
        <v>-1.9928802536497754</v>
      </c>
      <c r="AM61" s="48">
        <f t="shared" si="316"/>
        <v>-1.9928802536497754</v>
      </c>
      <c r="AN61" s="48">
        <f t="shared" si="316"/>
        <v>-1.9928802536497754</v>
      </c>
      <c r="AO61" s="48">
        <f t="shared" si="316"/>
        <v>-1.9928802536497754</v>
      </c>
      <c r="AP61" s="48">
        <f t="shared" si="316"/>
        <v>-1.9928802536497754</v>
      </c>
      <c r="AQ61" s="48">
        <f t="shared" si="316"/>
        <v>-1.9928802536497754</v>
      </c>
      <c r="AR61" s="48">
        <f t="shared" si="316"/>
        <v>-1.9928802536497754</v>
      </c>
      <c r="AS61" s="48">
        <f t="shared" si="316"/>
        <v>-1.9928802536497754</v>
      </c>
      <c r="AT61" s="48">
        <f t="shared" si="316"/>
        <v>-1.9928802536497754</v>
      </c>
      <c r="AU61" s="48">
        <f t="shared" si="316"/>
        <v>-1.9928802536497754</v>
      </c>
    </row>
    <row r="62" spans="1:50" ht="14.25" customHeight="1">
      <c r="A62" s="20">
        <f t="shared" si="287"/>
        <v>32</v>
      </c>
      <c r="AG62" s="48">
        <f>F2*B2*AG6</f>
        <v>0</v>
      </c>
      <c r="AH62" s="48">
        <f>-AG62/B3</f>
        <v>0</v>
      </c>
      <c r="AI62" s="48">
        <f t="shared" ref="AI62:AV62" si="317">AH62</f>
        <v>0</v>
      </c>
      <c r="AJ62" s="48">
        <f t="shared" si="317"/>
        <v>0</v>
      </c>
      <c r="AK62" s="48">
        <f t="shared" si="317"/>
        <v>0</v>
      </c>
      <c r="AL62" s="48">
        <f t="shared" si="317"/>
        <v>0</v>
      </c>
      <c r="AM62" s="48">
        <f t="shared" si="317"/>
        <v>0</v>
      </c>
      <c r="AN62" s="48">
        <f t="shared" si="317"/>
        <v>0</v>
      </c>
      <c r="AO62" s="48">
        <f t="shared" si="317"/>
        <v>0</v>
      </c>
      <c r="AP62" s="48">
        <f t="shared" si="317"/>
        <v>0</v>
      </c>
      <c r="AQ62" s="48">
        <f t="shared" si="317"/>
        <v>0</v>
      </c>
      <c r="AR62" s="48">
        <f t="shared" si="317"/>
        <v>0</v>
      </c>
      <c r="AS62" s="48">
        <f t="shared" si="317"/>
        <v>0</v>
      </c>
      <c r="AT62" s="48">
        <f t="shared" si="317"/>
        <v>0</v>
      </c>
      <c r="AU62" s="48">
        <f t="shared" si="317"/>
        <v>0</v>
      </c>
      <c r="AV62" s="48">
        <f t="shared" si="317"/>
        <v>0</v>
      </c>
    </row>
    <row r="63" spans="1:50" ht="14.25" customHeight="1">
      <c r="A63" s="20">
        <f t="shared" si="287"/>
        <v>33</v>
      </c>
      <c r="AH63" s="48">
        <f>F2*B2*AH6</f>
        <v>0</v>
      </c>
      <c r="AI63" s="48">
        <f>-AH63/B3</f>
        <v>0</v>
      </c>
      <c r="AJ63" s="48">
        <f t="shared" ref="AJ63:AW63" si="318">AI63</f>
        <v>0</v>
      </c>
      <c r="AK63" s="48">
        <f t="shared" si="318"/>
        <v>0</v>
      </c>
      <c r="AL63" s="48">
        <f t="shared" si="318"/>
        <v>0</v>
      </c>
      <c r="AM63" s="48">
        <f t="shared" si="318"/>
        <v>0</v>
      </c>
      <c r="AN63" s="48">
        <f t="shared" si="318"/>
        <v>0</v>
      </c>
      <c r="AO63" s="48">
        <f t="shared" si="318"/>
        <v>0</v>
      </c>
      <c r="AP63" s="48">
        <f t="shared" si="318"/>
        <v>0</v>
      </c>
      <c r="AQ63" s="48">
        <f t="shared" si="318"/>
        <v>0</v>
      </c>
      <c r="AR63" s="48">
        <f t="shared" si="318"/>
        <v>0</v>
      </c>
      <c r="AS63" s="48">
        <f t="shared" si="318"/>
        <v>0</v>
      </c>
      <c r="AT63" s="48">
        <f t="shared" si="318"/>
        <v>0</v>
      </c>
      <c r="AU63" s="48">
        <f t="shared" si="318"/>
        <v>0</v>
      </c>
      <c r="AV63" s="48">
        <f t="shared" si="318"/>
        <v>0</v>
      </c>
      <c r="AW63" s="48">
        <f t="shared" si="318"/>
        <v>0</v>
      </c>
    </row>
    <row r="64" spans="1:50" ht="14.25" customHeight="1">
      <c r="A64" s="20">
        <f t="shared" si="287"/>
        <v>34</v>
      </c>
      <c r="AI64" s="48">
        <f>F2*B2*AI6</f>
        <v>0</v>
      </c>
      <c r="AJ64" s="48">
        <f>-AI64/B3</f>
        <v>0</v>
      </c>
      <c r="AK64" s="48">
        <f t="shared" ref="AK64:AX64" si="319">AJ64</f>
        <v>0</v>
      </c>
      <c r="AL64" s="48">
        <f t="shared" si="319"/>
        <v>0</v>
      </c>
      <c r="AM64" s="48">
        <f t="shared" si="319"/>
        <v>0</v>
      </c>
      <c r="AN64" s="48">
        <f t="shared" si="319"/>
        <v>0</v>
      </c>
      <c r="AO64" s="48">
        <f t="shared" si="319"/>
        <v>0</v>
      </c>
      <c r="AP64" s="48">
        <f t="shared" si="319"/>
        <v>0</v>
      </c>
      <c r="AQ64" s="48">
        <f t="shared" si="319"/>
        <v>0</v>
      </c>
      <c r="AR64" s="48">
        <f t="shared" si="319"/>
        <v>0</v>
      </c>
      <c r="AS64" s="48">
        <f t="shared" si="319"/>
        <v>0</v>
      </c>
      <c r="AT64" s="48">
        <f t="shared" si="319"/>
        <v>0</v>
      </c>
      <c r="AU64" s="48">
        <f t="shared" si="319"/>
        <v>0</v>
      </c>
      <c r="AV64" s="48">
        <f t="shared" si="319"/>
        <v>0</v>
      </c>
      <c r="AW64" s="48">
        <f t="shared" si="319"/>
        <v>0</v>
      </c>
      <c r="AX64" s="48">
        <f t="shared" si="319"/>
        <v>0</v>
      </c>
    </row>
    <row r="65" spans="1:56" ht="14.25" customHeight="1">
      <c r="A65" s="20">
        <f t="shared" si="287"/>
        <v>35</v>
      </c>
      <c r="AJ65" s="48">
        <f>F2*B2*AJ6</f>
        <v>0</v>
      </c>
      <c r="AK65" s="48">
        <f>-AJ65/B3</f>
        <v>0</v>
      </c>
      <c r="AL65" s="48">
        <f t="shared" ref="AL65:AY65" si="320">AK65</f>
        <v>0</v>
      </c>
      <c r="AM65" s="48">
        <f t="shared" si="320"/>
        <v>0</v>
      </c>
      <c r="AN65" s="48">
        <f t="shared" si="320"/>
        <v>0</v>
      </c>
      <c r="AO65" s="48">
        <f t="shared" si="320"/>
        <v>0</v>
      </c>
      <c r="AP65" s="48">
        <f t="shared" si="320"/>
        <v>0</v>
      </c>
      <c r="AQ65" s="48">
        <f t="shared" si="320"/>
        <v>0</v>
      </c>
      <c r="AR65" s="48">
        <f t="shared" si="320"/>
        <v>0</v>
      </c>
      <c r="AS65" s="48">
        <f t="shared" si="320"/>
        <v>0</v>
      </c>
      <c r="AT65" s="48">
        <f t="shared" si="320"/>
        <v>0</v>
      </c>
      <c r="AU65" s="48">
        <f t="shared" si="320"/>
        <v>0</v>
      </c>
      <c r="AV65" s="48">
        <f t="shared" si="320"/>
        <v>0</v>
      </c>
      <c r="AW65" s="48">
        <f t="shared" si="320"/>
        <v>0</v>
      </c>
      <c r="AX65" s="48">
        <f t="shared" si="320"/>
        <v>0</v>
      </c>
      <c r="AY65" s="48">
        <f t="shared" si="320"/>
        <v>0</v>
      </c>
    </row>
    <row r="66" spans="1:56" ht="14.25" customHeight="1">
      <c r="A66" s="20">
        <f t="shared" si="287"/>
        <v>36</v>
      </c>
      <c r="AK66" s="48">
        <f>F2*B2*AK6</f>
        <v>0</v>
      </c>
      <c r="AL66" s="48">
        <f>-AK66/B3</f>
        <v>0</v>
      </c>
      <c r="AM66" s="48">
        <f t="shared" ref="AM66:AZ66" si="321">AL66</f>
        <v>0</v>
      </c>
      <c r="AN66" s="48">
        <f t="shared" si="321"/>
        <v>0</v>
      </c>
      <c r="AO66" s="48">
        <f t="shared" si="321"/>
        <v>0</v>
      </c>
      <c r="AP66" s="48">
        <f t="shared" si="321"/>
        <v>0</v>
      </c>
      <c r="AQ66" s="48">
        <f t="shared" si="321"/>
        <v>0</v>
      </c>
      <c r="AR66" s="48">
        <f t="shared" si="321"/>
        <v>0</v>
      </c>
      <c r="AS66" s="48">
        <f t="shared" si="321"/>
        <v>0</v>
      </c>
      <c r="AT66" s="48">
        <f t="shared" si="321"/>
        <v>0</v>
      </c>
      <c r="AU66" s="48">
        <f t="shared" si="321"/>
        <v>0</v>
      </c>
      <c r="AV66" s="48">
        <f t="shared" si="321"/>
        <v>0</v>
      </c>
      <c r="AW66" s="48">
        <f t="shared" si="321"/>
        <v>0</v>
      </c>
      <c r="AX66" s="48">
        <f t="shared" si="321"/>
        <v>0</v>
      </c>
      <c r="AY66" s="48">
        <f t="shared" si="321"/>
        <v>0</v>
      </c>
      <c r="AZ66" s="48">
        <f t="shared" si="321"/>
        <v>0</v>
      </c>
    </row>
    <row r="67" spans="1:56" ht="14.25" customHeight="1">
      <c r="A67" s="20">
        <f t="shared" si="287"/>
        <v>37</v>
      </c>
      <c r="AL67" s="48">
        <f>F2*B2*AL6</f>
        <v>0</v>
      </c>
      <c r="AM67" s="48">
        <f>-AL67/B3</f>
        <v>0</v>
      </c>
      <c r="AN67" s="48">
        <f t="shared" ref="AN67:BA67" si="322">AM67</f>
        <v>0</v>
      </c>
      <c r="AO67" s="48">
        <f t="shared" si="322"/>
        <v>0</v>
      </c>
      <c r="AP67" s="48">
        <f t="shared" si="322"/>
        <v>0</v>
      </c>
      <c r="AQ67" s="48">
        <f t="shared" si="322"/>
        <v>0</v>
      </c>
      <c r="AR67" s="48">
        <f t="shared" si="322"/>
        <v>0</v>
      </c>
      <c r="AS67" s="48">
        <f t="shared" si="322"/>
        <v>0</v>
      </c>
      <c r="AT67" s="48">
        <f t="shared" si="322"/>
        <v>0</v>
      </c>
      <c r="AU67" s="48">
        <f t="shared" si="322"/>
        <v>0</v>
      </c>
      <c r="AV67" s="48">
        <f t="shared" si="322"/>
        <v>0</v>
      </c>
      <c r="AW67" s="48">
        <f t="shared" si="322"/>
        <v>0</v>
      </c>
      <c r="AX67" s="48">
        <f t="shared" si="322"/>
        <v>0</v>
      </c>
      <c r="AY67" s="48">
        <f t="shared" si="322"/>
        <v>0</v>
      </c>
      <c r="AZ67" s="48">
        <f t="shared" si="322"/>
        <v>0</v>
      </c>
      <c r="BA67" s="48">
        <f t="shared" si="322"/>
        <v>0</v>
      </c>
    </row>
    <row r="68" spans="1:56" ht="14.25" customHeight="1">
      <c r="A68" s="20">
        <f t="shared" si="287"/>
        <v>38</v>
      </c>
      <c r="AM68" s="48">
        <f>F2*B2*AM6</f>
        <v>0</v>
      </c>
      <c r="AN68" s="48">
        <f>-AM68/B3</f>
        <v>0</v>
      </c>
      <c r="AO68" s="48">
        <f t="shared" ref="AO68:BB68" si="323">AN68</f>
        <v>0</v>
      </c>
      <c r="AP68" s="48">
        <f t="shared" si="323"/>
        <v>0</v>
      </c>
      <c r="AQ68" s="48">
        <f t="shared" si="323"/>
        <v>0</v>
      </c>
      <c r="AR68" s="48">
        <f t="shared" si="323"/>
        <v>0</v>
      </c>
      <c r="AS68" s="48">
        <f t="shared" si="323"/>
        <v>0</v>
      </c>
      <c r="AT68" s="48">
        <f t="shared" si="323"/>
        <v>0</v>
      </c>
      <c r="AU68" s="48">
        <f t="shared" si="323"/>
        <v>0</v>
      </c>
      <c r="AV68" s="48">
        <f t="shared" si="323"/>
        <v>0</v>
      </c>
      <c r="AW68" s="48">
        <f t="shared" si="323"/>
        <v>0</v>
      </c>
      <c r="AX68" s="48">
        <f t="shared" si="323"/>
        <v>0</v>
      </c>
      <c r="AY68" s="48">
        <f t="shared" si="323"/>
        <v>0</v>
      </c>
      <c r="AZ68" s="48">
        <f t="shared" si="323"/>
        <v>0</v>
      </c>
      <c r="BA68" s="48">
        <f t="shared" si="323"/>
        <v>0</v>
      </c>
      <c r="BB68" s="48">
        <f t="shared" si="323"/>
        <v>0</v>
      </c>
    </row>
    <row r="69" spans="1:56" ht="14.25" customHeight="1">
      <c r="A69" s="20">
        <f t="shared" si="287"/>
        <v>39</v>
      </c>
      <c r="AN69" s="48">
        <f>F2*B2*AN6</f>
        <v>0</v>
      </c>
      <c r="AO69" s="48">
        <f>-AN69/B3</f>
        <v>0</v>
      </c>
      <c r="AP69" s="48">
        <f t="shared" ref="AP69:BC69" si="324">AO69</f>
        <v>0</v>
      </c>
      <c r="AQ69" s="48">
        <f t="shared" si="324"/>
        <v>0</v>
      </c>
      <c r="AR69" s="48">
        <f t="shared" si="324"/>
        <v>0</v>
      </c>
      <c r="AS69" s="48">
        <f t="shared" si="324"/>
        <v>0</v>
      </c>
      <c r="AT69" s="48">
        <f t="shared" si="324"/>
        <v>0</v>
      </c>
      <c r="AU69" s="48">
        <f t="shared" si="324"/>
        <v>0</v>
      </c>
      <c r="AV69" s="48">
        <f t="shared" si="324"/>
        <v>0</v>
      </c>
      <c r="AW69" s="48">
        <f t="shared" si="324"/>
        <v>0</v>
      </c>
      <c r="AX69" s="48">
        <f t="shared" si="324"/>
        <v>0</v>
      </c>
      <c r="AY69" s="48">
        <f t="shared" si="324"/>
        <v>0</v>
      </c>
      <c r="AZ69" s="48">
        <f t="shared" si="324"/>
        <v>0</v>
      </c>
      <c r="BA69" s="48">
        <f t="shared" si="324"/>
        <v>0</v>
      </c>
      <c r="BB69" s="48">
        <f t="shared" si="324"/>
        <v>0</v>
      </c>
      <c r="BC69" s="48">
        <f t="shared" si="324"/>
        <v>0</v>
      </c>
    </row>
    <row r="70" spans="1:56" ht="14.25" customHeight="1">
      <c r="A70" s="20">
        <f t="shared" si="287"/>
        <v>40</v>
      </c>
      <c r="AO70" s="48">
        <f>F2*B2*AO6</f>
        <v>0</v>
      </c>
      <c r="AP70" s="48">
        <f>-AO70/B3</f>
        <v>0</v>
      </c>
      <c r="AQ70" s="48">
        <f t="shared" ref="AQ70:BD70" si="325">AP70</f>
        <v>0</v>
      </c>
      <c r="AR70" s="48">
        <f t="shared" si="325"/>
        <v>0</v>
      </c>
      <c r="AS70" s="48">
        <f t="shared" si="325"/>
        <v>0</v>
      </c>
      <c r="AT70" s="48">
        <f t="shared" si="325"/>
        <v>0</v>
      </c>
      <c r="AU70" s="48">
        <f t="shared" si="325"/>
        <v>0</v>
      </c>
      <c r="AV70" s="48">
        <f t="shared" si="325"/>
        <v>0</v>
      </c>
      <c r="AW70" s="48">
        <f t="shared" si="325"/>
        <v>0</v>
      </c>
      <c r="AX70" s="48">
        <f t="shared" si="325"/>
        <v>0</v>
      </c>
      <c r="AY70" s="48">
        <f t="shared" si="325"/>
        <v>0</v>
      </c>
      <c r="AZ70" s="48">
        <f t="shared" si="325"/>
        <v>0</v>
      </c>
      <c r="BA70" s="48">
        <f t="shared" si="325"/>
        <v>0</v>
      </c>
      <c r="BB70" s="48">
        <f t="shared" si="325"/>
        <v>0</v>
      </c>
      <c r="BC70" s="48">
        <f t="shared" si="325"/>
        <v>0</v>
      </c>
      <c r="BD70" s="48">
        <f t="shared" si="325"/>
        <v>0</v>
      </c>
    </row>
    <row r="71" spans="1:56" ht="14.25" customHeight="1">
      <c r="AP71" s="48"/>
    </row>
    <row r="72" spans="1:56" ht="14.25" customHeight="1" thickBot="1">
      <c r="A72" s="2" t="s">
        <v>300</v>
      </c>
      <c r="B72" s="33">
        <v>1</v>
      </c>
      <c r="C72" s="33">
        <f t="shared" ref="C72" si="326">B72+1</f>
        <v>2</v>
      </c>
      <c r="D72" s="33">
        <f t="shared" ref="D72" si="327">C72+1</f>
        <v>3</v>
      </c>
      <c r="E72" s="33">
        <f t="shared" ref="E72" si="328">D72+1</f>
        <v>4</v>
      </c>
      <c r="F72" s="33">
        <f t="shared" ref="F72" si="329">E72+1</f>
        <v>5</v>
      </c>
      <c r="G72" s="33">
        <f t="shared" ref="G72" si="330">F72+1</f>
        <v>6</v>
      </c>
      <c r="H72" s="33">
        <f t="shared" ref="H72" si="331">G72+1</f>
        <v>7</v>
      </c>
      <c r="I72" s="33">
        <f t="shared" ref="I72" si="332">H72+1</f>
        <v>8</v>
      </c>
      <c r="J72" s="33">
        <f t="shared" ref="J72" si="333">I72+1</f>
        <v>9</v>
      </c>
      <c r="K72" s="33">
        <f t="shared" ref="K72" si="334">J72+1</f>
        <v>10</v>
      </c>
      <c r="L72" s="33">
        <f t="shared" ref="L72" si="335">K72+1</f>
        <v>11</v>
      </c>
      <c r="M72" s="33">
        <f t="shared" ref="M72" si="336">L72+1</f>
        <v>12</v>
      </c>
      <c r="N72" s="33">
        <f t="shared" ref="N72" si="337">M72+1</f>
        <v>13</v>
      </c>
      <c r="O72" s="33">
        <f t="shared" ref="O72" si="338">N72+1</f>
        <v>14</v>
      </c>
      <c r="P72" s="33">
        <f t="shared" ref="P72" si="339">O72+1</f>
        <v>15</v>
      </c>
      <c r="Q72" s="33">
        <f t="shared" ref="Q72" si="340">P72+1</f>
        <v>16</v>
      </c>
      <c r="R72" s="33">
        <f t="shared" ref="R72" si="341">Q72+1</f>
        <v>17</v>
      </c>
      <c r="S72" s="33">
        <f t="shared" ref="S72" si="342">R72+1</f>
        <v>18</v>
      </c>
      <c r="T72" s="33">
        <f t="shared" ref="T72" si="343">S72+1</f>
        <v>19</v>
      </c>
      <c r="U72" s="33">
        <f t="shared" ref="U72" si="344">T72+1</f>
        <v>20</v>
      </c>
      <c r="V72" s="33">
        <f t="shared" ref="V72" si="345">U72+1</f>
        <v>21</v>
      </c>
      <c r="W72" s="33">
        <f t="shared" ref="W72" si="346">V72+1</f>
        <v>22</v>
      </c>
      <c r="X72" s="33">
        <f t="shared" ref="X72" si="347">W72+1</f>
        <v>23</v>
      </c>
      <c r="Y72" s="33">
        <f t="shared" ref="Y72" si="348">X72+1</f>
        <v>24</v>
      </c>
      <c r="Z72" s="33">
        <f t="shared" ref="Z72" si="349">Y72+1</f>
        <v>25</v>
      </c>
      <c r="AA72" s="33">
        <f t="shared" ref="AA72" si="350">Z72+1</f>
        <v>26</v>
      </c>
      <c r="AB72" s="33">
        <f t="shared" ref="AB72" si="351">AA72+1</f>
        <v>27</v>
      </c>
      <c r="AC72" s="33">
        <f t="shared" ref="AC72" si="352">AB72+1</f>
        <v>28</v>
      </c>
      <c r="AD72" s="33">
        <f t="shared" ref="AD72" si="353">AC72+1</f>
        <v>29</v>
      </c>
      <c r="AE72" s="33">
        <f t="shared" ref="AE72" si="354">AD72+1</f>
        <v>30</v>
      </c>
      <c r="AF72" s="33">
        <f t="shared" ref="AF72" si="355">AE72+1</f>
        <v>31</v>
      </c>
      <c r="AG72" s="33">
        <f t="shared" ref="AG72" si="356">AF72+1</f>
        <v>32</v>
      </c>
      <c r="AH72" s="33">
        <f t="shared" ref="AH72" si="357">AG72+1</f>
        <v>33</v>
      </c>
      <c r="AI72" s="33">
        <f t="shared" ref="AI72" si="358">AH72+1</f>
        <v>34</v>
      </c>
      <c r="AJ72" s="33">
        <f t="shared" ref="AJ72" si="359">AI72+1</f>
        <v>35</v>
      </c>
      <c r="AK72" s="33">
        <f t="shared" ref="AK72" si="360">AJ72+1</f>
        <v>36</v>
      </c>
      <c r="AL72" s="33">
        <f t="shared" ref="AL72" si="361">AK72+1</f>
        <v>37</v>
      </c>
      <c r="AM72" s="33">
        <f t="shared" ref="AM72" si="362">AL72+1</f>
        <v>38</v>
      </c>
      <c r="AN72" s="33">
        <f t="shared" ref="AN72" si="363">AM72+1</f>
        <v>39</v>
      </c>
      <c r="AO72" s="33">
        <f t="shared" ref="AO72" si="364">AN72+1</f>
        <v>40</v>
      </c>
      <c r="AP72" s="33">
        <f t="shared" ref="AP72" si="365">AO72+1</f>
        <v>41</v>
      </c>
      <c r="AQ72" s="33">
        <f t="shared" ref="AQ72" si="366">AP72+1</f>
        <v>42</v>
      </c>
      <c r="AR72" s="33">
        <f t="shared" ref="AR72" si="367">AQ72+1</f>
        <v>43</v>
      </c>
      <c r="AS72" s="33">
        <f t="shared" ref="AS72" si="368">AR72+1</f>
        <v>44</v>
      </c>
      <c r="AT72" s="33">
        <f t="shared" ref="AT72" si="369">AS72+1</f>
        <v>45</v>
      </c>
      <c r="AU72" s="33">
        <f t="shared" ref="AU72" si="370">AT72+1</f>
        <v>46</v>
      </c>
      <c r="AV72" s="33">
        <f t="shared" ref="AV72" si="371">AU72+1</f>
        <v>47</v>
      </c>
      <c r="AW72" s="33">
        <f t="shared" ref="AW72" si="372">AV72+1</f>
        <v>48</v>
      </c>
      <c r="AX72" s="33">
        <f t="shared" ref="AX72" si="373">AW72+1</f>
        <v>49</v>
      </c>
      <c r="AY72" s="33">
        <f t="shared" ref="AY72" si="374">AX72+1</f>
        <v>50</v>
      </c>
      <c r="AZ72" s="33">
        <f t="shared" ref="AZ72" si="375">AY72+1</f>
        <v>51</v>
      </c>
      <c r="BA72" s="33">
        <f t="shared" ref="BA72" si="376">AZ72+1</f>
        <v>52</v>
      </c>
      <c r="BB72" s="33">
        <f t="shared" ref="BB72" si="377">BA72+1</f>
        <v>53</v>
      </c>
      <c r="BC72" s="33">
        <f t="shared" ref="BC72" si="378">BB72+1</f>
        <v>54</v>
      </c>
      <c r="BD72" s="33">
        <f t="shared" ref="BD72" si="379">BC72+1</f>
        <v>55</v>
      </c>
    </row>
    <row r="73" spans="1:56" ht="14.25" customHeight="1">
      <c r="A73" s="20">
        <v>1</v>
      </c>
      <c r="B73" s="48">
        <f>$F$2*$B$2</f>
        <v>77</v>
      </c>
      <c r="C73" s="48">
        <f>-B73/$B$3</f>
        <v>-5.1333333333333337</v>
      </c>
      <c r="D73" s="48">
        <f t="shared" ref="D73" si="380">C73</f>
        <v>-5.1333333333333337</v>
      </c>
      <c r="E73" s="48">
        <f t="shared" ref="E73:E74" si="381">D73</f>
        <v>-5.1333333333333337</v>
      </c>
      <c r="F73" s="48">
        <f t="shared" ref="F73:F75" si="382">E73</f>
        <v>-5.1333333333333337</v>
      </c>
      <c r="G73" s="48">
        <f t="shared" ref="G73:G76" si="383">F73</f>
        <v>-5.1333333333333337</v>
      </c>
      <c r="H73" s="48">
        <f t="shared" ref="H73:H77" si="384">G73</f>
        <v>-5.1333333333333337</v>
      </c>
      <c r="I73" s="48">
        <f t="shared" ref="I73:I78" si="385">H73</f>
        <v>-5.1333333333333337</v>
      </c>
      <c r="J73" s="48">
        <f t="shared" ref="J73:J79" si="386">I73</f>
        <v>-5.1333333333333337</v>
      </c>
      <c r="K73" s="48">
        <f t="shared" ref="K73:K80" si="387">J73</f>
        <v>-5.1333333333333337</v>
      </c>
      <c r="L73" s="48">
        <f t="shared" ref="L73:L81" si="388">K73</f>
        <v>-5.1333333333333337</v>
      </c>
      <c r="M73" s="48">
        <f t="shared" ref="M73:M82" si="389">L73</f>
        <v>-5.1333333333333337</v>
      </c>
      <c r="N73" s="48">
        <f t="shared" ref="N73:N83" si="390">M73</f>
        <v>-5.1333333333333337</v>
      </c>
      <c r="O73" s="48">
        <f t="shared" ref="O73:O84" si="391">N73</f>
        <v>-5.1333333333333337</v>
      </c>
      <c r="P73" s="48">
        <f t="shared" ref="P73:P85" si="392">O73</f>
        <v>-5.1333333333333337</v>
      </c>
      <c r="Q73" s="48">
        <f t="shared" ref="Q73:Q86" si="393">P73</f>
        <v>-5.1333333333333337</v>
      </c>
    </row>
    <row r="74" spans="1:56" ht="14.25" customHeight="1">
      <c r="A74" s="20">
        <f>A73+1</f>
        <v>2</v>
      </c>
      <c r="C74" s="48">
        <f>$F$2*$B$2*C$10</f>
        <v>71.604802499999991</v>
      </c>
      <c r="D74" s="48">
        <f>-C74/$B$3</f>
        <v>-4.7736534999999991</v>
      </c>
      <c r="E74" s="48">
        <f t="shared" si="381"/>
        <v>-4.7736534999999991</v>
      </c>
      <c r="F74" s="48">
        <f t="shared" si="382"/>
        <v>-4.7736534999999991</v>
      </c>
      <c r="G74" s="48">
        <f t="shared" si="383"/>
        <v>-4.7736534999999991</v>
      </c>
      <c r="H74" s="48">
        <f t="shared" si="384"/>
        <v>-4.7736534999999991</v>
      </c>
      <c r="I74" s="48">
        <f t="shared" si="385"/>
        <v>-4.7736534999999991</v>
      </c>
      <c r="J74" s="48">
        <f t="shared" si="386"/>
        <v>-4.7736534999999991</v>
      </c>
      <c r="K74" s="48">
        <f t="shared" si="387"/>
        <v>-4.7736534999999991</v>
      </c>
      <c r="L74" s="48">
        <f t="shared" si="388"/>
        <v>-4.7736534999999991</v>
      </c>
      <c r="M74" s="48">
        <f t="shared" si="389"/>
        <v>-4.7736534999999991</v>
      </c>
      <c r="N74" s="48">
        <f t="shared" si="390"/>
        <v>-4.7736534999999991</v>
      </c>
      <c r="O74" s="48">
        <f t="shared" si="391"/>
        <v>-4.7736534999999991</v>
      </c>
      <c r="P74" s="48">
        <f t="shared" si="392"/>
        <v>-4.7736534999999991</v>
      </c>
      <c r="Q74" s="48">
        <f t="shared" si="393"/>
        <v>-4.7736534999999991</v>
      </c>
      <c r="R74" s="48">
        <f t="shared" ref="R74:R87" si="394">Q74</f>
        <v>-4.7736534999999991</v>
      </c>
    </row>
    <row r="75" spans="1:56" ht="14.25" customHeight="1">
      <c r="A75" s="20">
        <f t="shared" ref="A75:A112" si="395">A74+1</f>
        <v>3</v>
      </c>
      <c r="D75" s="48">
        <f>$F$2*$B$2*D$10</f>
        <v>67.30303658260874</v>
      </c>
      <c r="E75" s="48">
        <f>-D75/$B$3</f>
        <v>-4.4868691055072496</v>
      </c>
      <c r="F75" s="48">
        <f t="shared" si="382"/>
        <v>-4.4868691055072496</v>
      </c>
      <c r="G75" s="48">
        <f t="shared" si="383"/>
        <v>-4.4868691055072496</v>
      </c>
      <c r="H75" s="48">
        <f t="shared" si="384"/>
        <v>-4.4868691055072496</v>
      </c>
      <c r="I75" s="48">
        <f t="shared" si="385"/>
        <v>-4.4868691055072496</v>
      </c>
      <c r="J75" s="48">
        <f t="shared" si="386"/>
        <v>-4.4868691055072496</v>
      </c>
      <c r="K75" s="48">
        <f t="shared" si="387"/>
        <v>-4.4868691055072496</v>
      </c>
      <c r="L75" s="48">
        <f t="shared" si="388"/>
        <v>-4.4868691055072496</v>
      </c>
      <c r="M75" s="48">
        <f t="shared" si="389"/>
        <v>-4.4868691055072496</v>
      </c>
      <c r="N75" s="48">
        <f t="shared" si="390"/>
        <v>-4.4868691055072496</v>
      </c>
      <c r="O75" s="48">
        <f t="shared" si="391"/>
        <v>-4.4868691055072496</v>
      </c>
      <c r="P75" s="48">
        <f t="shared" si="392"/>
        <v>-4.4868691055072496</v>
      </c>
      <c r="Q75" s="48">
        <f t="shared" si="393"/>
        <v>-4.4868691055072496</v>
      </c>
      <c r="R75" s="48">
        <f t="shared" si="394"/>
        <v>-4.4868691055072496</v>
      </c>
      <c r="S75" s="48">
        <f t="shared" ref="S75:S88" si="396">R75</f>
        <v>-4.4868691055072496</v>
      </c>
    </row>
    <row r="76" spans="1:56" ht="14.25" customHeight="1">
      <c r="A76" s="20">
        <f t="shared" si="395"/>
        <v>4</v>
      </c>
      <c r="E76" s="48">
        <f>$F$2*$B$2*E$10</f>
        <v>63.256374205042803</v>
      </c>
      <c r="F76" s="48">
        <f>-E76/$B$3</f>
        <v>-4.2170916136695205</v>
      </c>
      <c r="G76" s="48">
        <f t="shared" si="383"/>
        <v>-4.2170916136695205</v>
      </c>
      <c r="H76" s="48">
        <f t="shared" si="384"/>
        <v>-4.2170916136695205</v>
      </c>
      <c r="I76" s="48">
        <f t="shared" si="385"/>
        <v>-4.2170916136695205</v>
      </c>
      <c r="J76" s="48">
        <f t="shared" si="386"/>
        <v>-4.2170916136695205</v>
      </c>
      <c r="K76" s="48">
        <f t="shared" si="387"/>
        <v>-4.2170916136695205</v>
      </c>
      <c r="L76" s="48">
        <f t="shared" si="388"/>
        <v>-4.2170916136695205</v>
      </c>
      <c r="M76" s="48">
        <f t="shared" si="389"/>
        <v>-4.2170916136695205</v>
      </c>
      <c r="N76" s="48">
        <f t="shared" si="390"/>
        <v>-4.2170916136695205</v>
      </c>
      <c r="O76" s="48">
        <f t="shared" si="391"/>
        <v>-4.2170916136695205</v>
      </c>
      <c r="P76" s="48">
        <f t="shared" si="392"/>
        <v>-4.2170916136695205</v>
      </c>
      <c r="Q76" s="48">
        <f t="shared" si="393"/>
        <v>-4.2170916136695205</v>
      </c>
      <c r="R76" s="48">
        <f t="shared" si="394"/>
        <v>-4.2170916136695205</v>
      </c>
      <c r="S76" s="48">
        <f t="shared" si="396"/>
        <v>-4.2170916136695205</v>
      </c>
      <c r="T76" s="48">
        <f t="shared" ref="T76:T89" si="397">S76</f>
        <v>-4.2170916136695205</v>
      </c>
    </row>
    <row r="77" spans="1:56" ht="14.25" customHeight="1">
      <c r="A77" s="20">
        <f t="shared" si="395"/>
        <v>5</v>
      </c>
      <c r="F77" s="48">
        <f>$F$2*$B$2*F$10</f>
        <v>59.451598181170787</v>
      </c>
      <c r="G77" s="48">
        <f>-F77/$B$3</f>
        <v>-3.9634398787447194</v>
      </c>
      <c r="H77" s="48">
        <f t="shared" si="384"/>
        <v>-3.9634398787447194</v>
      </c>
      <c r="I77" s="48">
        <f t="shared" si="385"/>
        <v>-3.9634398787447194</v>
      </c>
      <c r="J77" s="48">
        <f t="shared" si="386"/>
        <v>-3.9634398787447194</v>
      </c>
      <c r="K77" s="48">
        <f t="shared" si="387"/>
        <v>-3.9634398787447194</v>
      </c>
      <c r="L77" s="48">
        <f t="shared" si="388"/>
        <v>-3.9634398787447194</v>
      </c>
      <c r="M77" s="48">
        <f t="shared" si="389"/>
        <v>-3.9634398787447194</v>
      </c>
      <c r="N77" s="48">
        <f t="shared" si="390"/>
        <v>-3.9634398787447194</v>
      </c>
      <c r="O77" s="48">
        <f t="shared" si="391"/>
        <v>-3.9634398787447194</v>
      </c>
      <c r="P77" s="48">
        <f t="shared" si="392"/>
        <v>-3.9634398787447194</v>
      </c>
      <c r="Q77" s="48">
        <f t="shared" si="393"/>
        <v>-3.9634398787447194</v>
      </c>
      <c r="R77" s="48">
        <f t="shared" si="394"/>
        <v>-3.9634398787447194</v>
      </c>
      <c r="S77" s="48">
        <f t="shared" si="396"/>
        <v>-3.9634398787447194</v>
      </c>
      <c r="T77" s="48">
        <f t="shared" si="397"/>
        <v>-3.9634398787447194</v>
      </c>
      <c r="U77" s="48">
        <f t="shared" ref="U77:U90" si="398">T77</f>
        <v>-3.9634398787447194</v>
      </c>
    </row>
    <row r="78" spans="1:56" ht="14.25" customHeight="1">
      <c r="A78" s="20">
        <f t="shared" si="395"/>
        <v>6</v>
      </c>
      <c r="G78" s="48">
        <f>$F$2*$B$2*G$10</f>
        <v>55.874336067011555</v>
      </c>
      <c r="H78" s="48">
        <f>-G78/$B$3</f>
        <v>-3.7249557378007703</v>
      </c>
      <c r="I78" s="48">
        <f t="shared" si="385"/>
        <v>-3.7249557378007703</v>
      </c>
      <c r="J78" s="48">
        <f t="shared" si="386"/>
        <v>-3.7249557378007703</v>
      </c>
      <c r="K78" s="48">
        <f t="shared" si="387"/>
        <v>-3.7249557378007703</v>
      </c>
      <c r="L78" s="48">
        <f t="shared" si="388"/>
        <v>-3.7249557378007703</v>
      </c>
      <c r="M78" s="48">
        <f t="shared" si="389"/>
        <v>-3.7249557378007703</v>
      </c>
      <c r="N78" s="48">
        <f t="shared" si="390"/>
        <v>-3.7249557378007703</v>
      </c>
      <c r="O78" s="48">
        <f t="shared" si="391"/>
        <v>-3.7249557378007703</v>
      </c>
      <c r="P78" s="48">
        <f t="shared" si="392"/>
        <v>-3.7249557378007703</v>
      </c>
      <c r="Q78" s="48">
        <f t="shared" si="393"/>
        <v>-3.7249557378007703</v>
      </c>
      <c r="R78" s="48">
        <f t="shared" si="394"/>
        <v>-3.7249557378007703</v>
      </c>
      <c r="S78" s="48">
        <f t="shared" si="396"/>
        <v>-3.7249557378007703</v>
      </c>
      <c r="T78" s="48">
        <f t="shared" si="397"/>
        <v>-3.7249557378007703</v>
      </c>
      <c r="U78" s="48">
        <f t="shared" si="398"/>
        <v>-3.7249557378007703</v>
      </c>
      <c r="V78" s="48">
        <f t="shared" ref="V78:V91" si="399">U78</f>
        <v>-3.7249557378007703</v>
      </c>
    </row>
    <row r="79" spans="1:56" ht="14.25" customHeight="1">
      <c r="A79" s="20">
        <f t="shared" si="395"/>
        <v>7</v>
      </c>
      <c r="H79" s="48">
        <f>$F$2*$B$2*H$10</f>
        <v>52.511064218961891</v>
      </c>
      <c r="I79" s="48">
        <f>-H79/$B$3</f>
        <v>-3.5007376145974596</v>
      </c>
      <c r="J79" s="48">
        <f t="shared" si="386"/>
        <v>-3.5007376145974596</v>
      </c>
      <c r="K79" s="48">
        <f t="shared" si="387"/>
        <v>-3.5007376145974596</v>
      </c>
      <c r="L79" s="48">
        <f t="shared" si="388"/>
        <v>-3.5007376145974596</v>
      </c>
      <c r="M79" s="48">
        <f t="shared" si="389"/>
        <v>-3.5007376145974596</v>
      </c>
      <c r="N79" s="48">
        <f t="shared" si="390"/>
        <v>-3.5007376145974596</v>
      </c>
      <c r="O79" s="48">
        <f t="shared" si="391"/>
        <v>-3.5007376145974596</v>
      </c>
      <c r="P79" s="48">
        <f t="shared" si="392"/>
        <v>-3.5007376145974596</v>
      </c>
      <c r="Q79" s="48">
        <f t="shared" si="393"/>
        <v>-3.5007376145974596</v>
      </c>
      <c r="R79" s="48">
        <f t="shared" si="394"/>
        <v>-3.5007376145974596</v>
      </c>
      <c r="S79" s="48">
        <f t="shared" si="396"/>
        <v>-3.5007376145974596</v>
      </c>
      <c r="T79" s="48">
        <f t="shared" si="397"/>
        <v>-3.5007376145974596</v>
      </c>
      <c r="U79" s="48">
        <f t="shared" si="398"/>
        <v>-3.5007376145974596</v>
      </c>
      <c r="V79" s="48">
        <f t="shared" si="399"/>
        <v>-3.5007376145974596</v>
      </c>
      <c r="W79" s="48">
        <f t="shared" ref="W79:W92" si="400">V79</f>
        <v>-3.5007376145974596</v>
      </c>
    </row>
    <row r="80" spans="1:56" ht="14.25" customHeight="1">
      <c r="A80" s="20">
        <f t="shared" si="395"/>
        <v>8</v>
      </c>
      <c r="I80" s="48">
        <f>$F$2*$B$2*I$10</f>
        <v>49.349057975952881</v>
      </c>
      <c r="J80" s="48">
        <f>-I80/$B$3</f>
        <v>-3.2899371983968586</v>
      </c>
      <c r="K80" s="48">
        <f t="shared" si="387"/>
        <v>-3.2899371983968586</v>
      </c>
      <c r="L80" s="48">
        <f t="shared" si="388"/>
        <v>-3.2899371983968586</v>
      </c>
      <c r="M80" s="48">
        <f t="shared" si="389"/>
        <v>-3.2899371983968586</v>
      </c>
      <c r="N80" s="48">
        <f t="shared" si="390"/>
        <v>-3.2899371983968586</v>
      </c>
      <c r="O80" s="48">
        <f t="shared" si="391"/>
        <v>-3.2899371983968586</v>
      </c>
      <c r="P80" s="48">
        <f t="shared" si="392"/>
        <v>-3.2899371983968586</v>
      </c>
      <c r="Q80" s="48">
        <f t="shared" si="393"/>
        <v>-3.2899371983968586</v>
      </c>
      <c r="R80" s="48">
        <f t="shared" si="394"/>
        <v>-3.2899371983968586</v>
      </c>
      <c r="S80" s="48">
        <f t="shared" si="396"/>
        <v>-3.2899371983968586</v>
      </c>
      <c r="T80" s="48">
        <f t="shared" si="397"/>
        <v>-3.2899371983968586</v>
      </c>
      <c r="U80" s="48">
        <f t="shared" si="398"/>
        <v>-3.2899371983968586</v>
      </c>
      <c r="V80" s="48">
        <f t="shared" si="399"/>
        <v>-3.2899371983968586</v>
      </c>
      <c r="W80" s="48">
        <f t="shared" si="400"/>
        <v>-3.2899371983968586</v>
      </c>
      <c r="X80" s="48">
        <f t="shared" ref="X80:X93" si="401">W80</f>
        <v>-3.2899371983968586</v>
      </c>
    </row>
    <row r="81" spans="1:40" ht="14.25" customHeight="1">
      <c r="A81" s="20">
        <f t="shared" si="395"/>
        <v>9</v>
      </c>
      <c r="J81" s="48">
        <f>$F$2*$B$2*J$10</f>
        <v>46.375012322503082</v>
      </c>
      <c r="K81" s="48">
        <f>-J81/$B$3</f>
        <v>-3.091667488166872</v>
      </c>
      <c r="L81" s="48">
        <f t="shared" si="388"/>
        <v>-3.091667488166872</v>
      </c>
      <c r="M81" s="48">
        <f t="shared" si="389"/>
        <v>-3.091667488166872</v>
      </c>
      <c r="N81" s="48">
        <f t="shared" si="390"/>
        <v>-3.091667488166872</v>
      </c>
      <c r="O81" s="48">
        <f t="shared" si="391"/>
        <v>-3.091667488166872</v>
      </c>
      <c r="P81" s="48">
        <f t="shared" si="392"/>
        <v>-3.091667488166872</v>
      </c>
      <c r="Q81" s="48">
        <f t="shared" si="393"/>
        <v>-3.091667488166872</v>
      </c>
      <c r="R81" s="48">
        <f t="shared" si="394"/>
        <v>-3.091667488166872</v>
      </c>
      <c r="S81" s="48">
        <f t="shared" si="396"/>
        <v>-3.091667488166872</v>
      </c>
      <c r="T81" s="48">
        <f t="shared" si="397"/>
        <v>-3.091667488166872</v>
      </c>
      <c r="U81" s="48">
        <f t="shared" si="398"/>
        <v>-3.091667488166872</v>
      </c>
      <c r="V81" s="48">
        <f t="shared" si="399"/>
        <v>-3.091667488166872</v>
      </c>
      <c r="W81" s="48">
        <f t="shared" si="400"/>
        <v>-3.091667488166872</v>
      </c>
      <c r="X81" s="48">
        <f t="shared" si="401"/>
        <v>-3.091667488166872</v>
      </c>
      <c r="Y81" s="48">
        <f t="shared" ref="Y81:Y94" si="402">X81</f>
        <v>-3.091667488166872</v>
      </c>
    </row>
    <row r="82" spans="1:40" ht="14.25" customHeight="1">
      <c r="A82" s="20">
        <f t="shared" si="395"/>
        <v>10</v>
      </c>
      <c r="K82" s="48">
        <f>$F$2*$B$2*K$10</f>
        <v>43.578320829382207</v>
      </c>
      <c r="L82" s="48">
        <f>-K82/$B$3</f>
        <v>-2.9052213886254803</v>
      </c>
      <c r="M82" s="48">
        <f t="shared" si="389"/>
        <v>-2.9052213886254803</v>
      </c>
      <c r="N82" s="48">
        <f t="shared" si="390"/>
        <v>-2.9052213886254803</v>
      </c>
      <c r="O82" s="48">
        <f t="shared" si="391"/>
        <v>-2.9052213886254803</v>
      </c>
      <c r="P82" s="48">
        <f t="shared" si="392"/>
        <v>-2.9052213886254803</v>
      </c>
      <c r="Q82" s="48">
        <f t="shared" si="393"/>
        <v>-2.9052213886254803</v>
      </c>
      <c r="R82" s="48">
        <f t="shared" si="394"/>
        <v>-2.9052213886254803</v>
      </c>
      <c r="S82" s="48">
        <f t="shared" si="396"/>
        <v>-2.9052213886254803</v>
      </c>
      <c r="T82" s="48">
        <f t="shared" si="397"/>
        <v>-2.9052213886254803</v>
      </c>
      <c r="U82" s="48">
        <f t="shared" si="398"/>
        <v>-2.9052213886254803</v>
      </c>
      <c r="V82" s="48">
        <f t="shared" si="399"/>
        <v>-2.9052213886254803</v>
      </c>
      <c r="W82" s="48">
        <f t="shared" si="400"/>
        <v>-2.9052213886254803</v>
      </c>
      <c r="X82" s="48">
        <f t="shared" si="401"/>
        <v>-2.9052213886254803</v>
      </c>
      <c r="Y82" s="48">
        <f t="shared" si="402"/>
        <v>-2.9052213886254803</v>
      </c>
      <c r="Z82" s="48">
        <f t="shared" ref="Z82:Z95" si="403">Y82</f>
        <v>-2.9052213886254803</v>
      </c>
    </row>
    <row r="83" spans="1:40" ht="14.25" customHeight="1">
      <c r="A83" s="20">
        <f t="shared" si="395"/>
        <v>11</v>
      </c>
      <c r="L83" s="48">
        <f>$F$2*$B$2*L$10</f>
        <v>42.256263521220824</v>
      </c>
      <c r="M83" s="48">
        <f>-L83/$B$3</f>
        <v>-2.8170842347480547</v>
      </c>
      <c r="N83" s="48">
        <f t="shared" si="390"/>
        <v>-2.8170842347480547</v>
      </c>
      <c r="O83" s="48">
        <f t="shared" si="391"/>
        <v>-2.8170842347480547</v>
      </c>
      <c r="P83" s="48">
        <f t="shared" si="392"/>
        <v>-2.8170842347480547</v>
      </c>
      <c r="Q83" s="48">
        <f t="shared" si="393"/>
        <v>-2.8170842347480547</v>
      </c>
      <c r="R83" s="48">
        <f t="shared" si="394"/>
        <v>-2.8170842347480547</v>
      </c>
      <c r="S83" s="48">
        <f t="shared" si="396"/>
        <v>-2.8170842347480547</v>
      </c>
      <c r="T83" s="48">
        <f t="shared" si="397"/>
        <v>-2.8170842347480547</v>
      </c>
      <c r="U83" s="48">
        <f t="shared" si="398"/>
        <v>-2.8170842347480547</v>
      </c>
      <c r="V83" s="48">
        <f t="shared" si="399"/>
        <v>-2.8170842347480547</v>
      </c>
      <c r="W83" s="48">
        <f t="shared" si="400"/>
        <v>-2.8170842347480547</v>
      </c>
      <c r="X83" s="48">
        <f t="shared" si="401"/>
        <v>-2.8170842347480547</v>
      </c>
      <c r="Y83" s="48">
        <f t="shared" si="402"/>
        <v>-2.8170842347480547</v>
      </c>
      <c r="Z83" s="48">
        <f t="shared" si="403"/>
        <v>-2.8170842347480547</v>
      </c>
      <c r="AA83" s="48">
        <f t="shared" ref="AA83:AA96" si="404">Z83</f>
        <v>-2.8170842347480547</v>
      </c>
    </row>
    <row r="84" spans="1:40" ht="14.25" customHeight="1">
      <c r="A84" s="20">
        <f t="shared" si="395"/>
        <v>12</v>
      </c>
      <c r="M84" s="48">
        <f>$F$2*$B$2*M$10</f>
        <v>40.973553513902402</v>
      </c>
      <c r="N84" s="48">
        <f>-M84/$B$3</f>
        <v>-2.7315702342601602</v>
      </c>
      <c r="O84" s="48">
        <f t="shared" si="391"/>
        <v>-2.7315702342601602</v>
      </c>
      <c r="P84" s="48">
        <f t="shared" si="392"/>
        <v>-2.7315702342601602</v>
      </c>
      <c r="Q84" s="48">
        <f t="shared" si="393"/>
        <v>-2.7315702342601602</v>
      </c>
      <c r="R84" s="48">
        <f t="shared" si="394"/>
        <v>-2.7315702342601602</v>
      </c>
      <c r="S84" s="48">
        <f t="shared" si="396"/>
        <v>-2.7315702342601602</v>
      </c>
      <c r="T84" s="48">
        <f t="shared" si="397"/>
        <v>-2.7315702342601602</v>
      </c>
      <c r="U84" s="48">
        <f t="shared" si="398"/>
        <v>-2.7315702342601602</v>
      </c>
      <c r="V84" s="48">
        <f t="shared" si="399"/>
        <v>-2.7315702342601602</v>
      </c>
      <c r="W84" s="48">
        <f t="shared" si="400"/>
        <v>-2.7315702342601602</v>
      </c>
      <c r="X84" s="48">
        <f t="shared" si="401"/>
        <v>-2.7315702342601602</v>
      </c>
      <c r="Y84" s="48">
        <f t="shared" si="402"/>
        <v>-2.7315702342601602</v>
      </c>
      <c r="Z84" s="48">
        <f t="shared" si="403"/>
        <v>-2.7315702342601602</v>
      </c>
      <c r="AA84" s="48">
        <f t="shared" si="404"/>
        <v>-2.7315702342601602</v>
      </c>
      <c r="AB84" s="48">
        <f t="shared" ref="AB84:AB97" si="405">AA84</f>
        <v>-2.7315702342601602</v>
      </c>
    </row>
    <row r="85" spans="1:40" ht="14.25" customHeight="1">
      <c r="A85" s="20">
        <f t="shared" si="395"/>
        <v>13</v>
      </c>
      <c r="N85" s="48">
        <f>$F$2*$B$2*N$10</f>
        <v>39.728121381293825</v>
      </c>
      <c r="O85" s="48">
        <f>-N85/$B$3</f>
        <v>-2.6485414254195883</v>
      </c>
      <c r="P85" s="48">
        <f t="shared" si="392"/>
        <v>-2.6485414254195883</v>
      </c>
      <c r="Q85" s="48">
        <f t="shared" si="393"/>
        <v>-2.6485414254195883</v>
      </c>
      <c r="R85" s="48">
        <f t="shared" si="394"/>
        <v>-2.6485414254195883</v>
      </c>
      <c r="S85" s="48">
        <f t="shared" si="396"/>
        <v>-2.6485414254195883</v>
      </c>
      <c r="T85" s="48">
        <f t="shared" si="397"/>
        <v>-2.6485414254195883</v>
      </c>
      <c r="U85" s="48">
        <f t="shared" si="398"/>
        <v>-2.6485414254195883</v>
      </c>
      <c r="V85" s="48">
        <f t="shared" si="399"/>
        <v>-2.6485414254195883</v>
      </c>
      <c r="W85" s="48">
        <f t="shared" si="400"/>
        <v>-2.6485414254195883</v>
      </c>
      <c r="X85" s="48">
        <f t="shared" si="401"/>
        <v>-2.6485414254195883</v>
      </c>
      <c r="Y85" s="48">
        <f t="shared" si="402"/>
        <v>-2.6485414254195883</v>
      </c>
      <c r="Z85" s="48">
        <f t="shared" si="403"/>
        <v>-2.6485414254195883</v>
      </c>
      <c r="AA85" s="48">
        <f t="shared" si="404"/>
        <v>-2.6485414254195883</v>
      </c>
      <c r="AB85" s="48">
        <f t="shared" si="405"/>
        <v>-2.6485414254195883</v>
      </c>
      <c r="AC85" s="48">
        <f t="shared" ref="AC85:AC98" si="406">AB85</f>
        <v>-2.6485414254195883</v>
      </c>
    </row>
    <row r="86" spans="1:40" ht="14.25" customHeight="1">
      <c r="A86" s="20">
        <f t="shared" si="395"/>
        <v>14</v>
      </c>
      <c r="O86" s="48">
        <f>$F$2*$B$2*O$10</f>
        <v>38.518400085233431</v>
      </c>
      <c r="P86" s="48">
        <f>-O86/$B$3</f>
        <v>-2.567893339015562</v>
      </c>
      <c r="Q86" s="48">
        <f t="shared" si="393"/>
        <v>-2.567893339015562</v>
      </c>
      <c r="R86" s="48">
        <f t="shared" si="394"/>
        <v>-2.567893339015562</v>
      </c>
      <c r="S86" s="48">
        <f t="shared" si="396"/>
        <v>-2.567893339015562</v>
      </c>
      <c r="T86" s="48">
        <f t="shared" si="397"/>
        <v>-2.567893339015562</v>
      </c>
      <c r="U86" s="48">
        <f t="shared" si="398"/>
        <v>-2.567893339015562</v>
      </c>
      <c r="V86" s="48">
        <f t="shared" si="399"/>
        <v>-2.567893339015562</v>
      </c>
      <c r="W86" s="48">
        <f t="shared" si="400"/>
        <v>-2.567893339015562</v>
      </c>
      <c r="X86" s="48">
        <f t="shared" si="401"/>
        <v>-2.567893339015562</v>
      </c>
      <c r="Y86" s="48">
        <f t="shared" si="402"/>
        <v>-2.567893339015562</v>
      </c>
      <c r="Z86" s="48">
        <f t="shared" si="403"/>
        <v>-2.567893339015562</v>
      </c>
      <c r="AA86" s="48">
        <f t="shared" si="404"/>
        <v>-2.567893339015562</v>
      </c>
      <c r="AB86" s="48">
        <f t="shared" si="405"/>
        <v>-2.567893339015562</v>
      </c>
      <c r="AC86" s="48">
        <f t="shared" si="406"/>
        <v>-2.567893339015562</v>
      </c>
      <c r="AD86" s="48">
        <f t="shared" ref="AD86:AD99" si="407">AC86</f>
        <v>-2.567893339015562</v>
      </c>
    </row>
    <row r="87" spans="1:40" ht="14.25" customHeight="1">
      <c r="A87" s="20">
        <f t="shared" si="395"/>
        <v>15</v>
      </c>
      <c r="P87" s="48">
        <f>$F$2*$B$2*P$10</f>
        <v>37.343261476233081</v>
      </c>
      <c r="Q87" s="48">
        <f>-P87/$B$3</f>
        <v>-2.4895507650822055</v>
      </c>
      <c r="R87" s="48">
        <f t="shared" si="394"/>
        <v>-2.4895507650822055</v>
      </c>
      <c r="S87" s="48">
        <f t="shared" si="396"/>
        <v>-2.4895507650822055</v>
      </c>
      <c r="T87" s="48">
        <f t="shared" si="397"/>
        <v>-2.4895507650822055</v>
      </c>
      <c r="U87" s="48">
        <f t="shared" si="398"/>
        <v>-2.4895507650822055</v>
      </c>
      <c r="V87" s="48">
        <f t="shared" si="399"/>
        <v>-2.4895507650822055</v>
      </c>
      <c r="W87" s="48">
        <f t="shared" si="400"/>
        <v>-2.4895507650822055</v>
      </c>
      <c r="X87" s="48">
        <f t="shared" si="401"/>
        <v>-2.4895507650822055</v>
      </c>
      <c r="Y87" s="48">
        <f t="shared" si="402"/>
        <v>-2.4895507650822055</v>
      </c>
      <c r="Z87" s="48">
        <f t="shared" si="403"/>
        <v>-2.4895507650822055</v>
      </c>
      <c r="AA87" s="48">
        <f t="shared" si="404"/>
        <v>-2.4895507650822055</v>
      </c>
      <c r="AB87" s="48">
        <f t="shared" si="405"/>
        <v>-2.4895507650822055</v>
      </c>
      <c r="AC87" s="48">
        <f t="shared" si="406"/>
        <v>-2.4895507650822055</v>
      </c>
      <c r="AD87" s="48">
        <f t="shared" si="407"/>
        <v>-2.4895507650822055</v>
      </c>
      <c r="AE87" s="48">
        <f t="shared" ref="AE87:AE100" si="408">AD87</f>
        <v>-2.4895507650822055</v>
      </c>
    </row>
    <row r="88" spans="1:40" ht="14.25" customHeight="1">
      <c r="A88" s="20">
        <f t="shared" si="395"/>
        <v>16</v>
      </c>
      <c r="Q88" s="48">
        <f>$F$2*$B$2*Q$10</f>
        <v>36.388338265393593</v>
      </c>
      <c r="R88" s="48">
        <f>-Q88/$B$3</f>
        <v>-2.4258892176929061</v>
      </c>
      <c r="S88" s="48">
        <f t="shared" si="396"/>
        <v>-2.4258892176929061</v>
      </c>
      <c r="T88" s="48">
        <f t="shared" si="397"/>
        <v>-2.4258892176929061</v>
      </c>
      <c r="U88" s="48">
        <f t="shared" si="398"/>
        <v>-2.4258892176929061</v>
      </c>
      <c r="V88" s="48">
        <f t="shared" si="399"/>
        <v>-2.4258892176929061</v>
      </c>
      <c r="W88" s="48">
        <f t="shared" si="400"/>
        <v>-2.4258892176929061</v>
      </c>
      <c r="X88" s="48">
        <f t="shared" si="401"/>
        <v>-2.4258892176929061</v>
      </c>
      <c r="Y88" s="48">
        <f t="shared" si="402"/>
        <v>-2.4258892176929061</v>
      </c>
      <c r="Z88" s="48">
        <f t="shared" si="403"/>
        <v>-2.4258892176929061</v>
      </c>
      <c r="AA88" s="48">
        <f t="shared" si="404"/>
        <v>-2.4258892176929061</v>
      </c>
      <c r="AB88" s="48">
        <f t="shared" si="405"/>
        <v>-2.4258892176929061</v>
      </c>
      <c r="AC88" s="48">
        <f t="shared" si="406"/>
        <v>-2.4258892176929061</v>
      </c>
      <c r="AD88" s="48">
        <f t="shared" si="407"/>
        <v>-2.4258892176929061</v>
      </c>
      <c r="AE88" s="48">
        <f t="shared" si="408"/>
        <v>-2.4258892176929061</v>
      </c>
      <c r="AF88" s="48">
        <f t="shared" ref="AF88:AF101" si="409">AE88</f>
        <v>-2.4258892176929061</v>
      </c>
    </row>
    <row r="89" spans="1:40" ht="14.25" customHeight="1">
      <c r="A89" s="20">
        <f t="shared" si="395"/>
        <v>17</v>
      </c>
      <c r="R89" s="48">
        <f>$F$2*$B$2*R$10</f>
        <v>35.455377660607169</v>
      </c>
      <c r="S89" s="48">
        <f>-R89/$B$3</f>
        <v>-2.3636918440404782</v>
      </c>
      <c r="T89" s="48">
        <f t="shared" si="397"/>
        <v>-2.3636918440404782</v>
      </c>
      <c r="U89" s="48">
        <f t="shared" si="398"/>
        <v>-2.3636918440404782</v>
      </c>
      <c r="V89" s="48">
        <f t="shared" si="399"/>
        <v>-2.3636918440404782</v>
      </c>
      <c r="W89" s="48">
        <f t="shared" si="400"/>
        <v>-2.3636918440404782</v>
      </c>
      <c r="X89" s="48">
        <f t="shared" si="401"/>
        <v>-2.3636918440404782</v>
      </c>
      <c r="Y89" s="48">
        <f t="shared" si="402"/>
        <v>-2.3636918440404782</v>
      </c>
      <c r="Z89" s="48">
        <f t="shared" si="403"/>
        <v>-2.3636918440404782</v>
      </c>
      <c r="AA89" s="48">
        <f t="shared" si="404"/>
        <v>-2.3636918440404782</v>
      </c>
      <c r="AB89" s="48">
        <f t="shared" si="405"/>
        <v>-2.3636918440404782</v>
      </c>
      <c r="AC89" s="48">
        <f t="shared" si="406"/>
        <v>-2.3636918440404782</v>
      </c>
      <c r="AD89" s="48">
        <f t="shared" si="407"/>
        <v>-2.3636918440404782</v>
      </c>
      <c r="AE89" s="48">
        <f t="shared" si="408"/>
        <v>-2.3636918440404782</v>
      </c>
      <c r="AF89" s="48">
        <f t="shared" si="409"/>
        <v>-2.3636918440404782</v>
      </c>
      <c r="AG89" s="48">
        <f t="shared" ref="AG89:AG102" si="410">AF89</f>
        <v>-2.3636918440404782</v>
      </c>
    </row>
    <row r="90" spans="1:40" ht="14.25" customHeight="1">
      <c r="A90" s="20">
        <f t="shared" si="395"/>
        <v>18</v>
      </c>
      <c r="S90" s="48">
        <f>$F$2*$B$2*S$10</f>
        <v>34.543784445575291</v>
      </c>
      <c r="T90" s="48">
        <f>-S90/$B$3</f>
        <v>-2.3029189630383526</v>
      </c>
      <c r="U90" s="48">
        <f t="shared" si="398"/>
        <v>-2.3029189630383526</v>
      </c>
      <c r="V90" s="48">
        <f t="shared" si="399"/>
        <v>-2.3029189630383526</v>
      </c>
      <c r="W90" s="48">
        <f t="shared" si="400"/>
        <v>-2.3029189630383526</v>
      </c>
      <c r="X90" s="48">
        <f t="shared" si="401"/>
        <v>-2.3029189630383526</v>
      </c>
      <c r="Y90" s="48">
        <f t="shared" si="402"/>
        <v>-2.3029189630383526</v>
      </c>
      <c r="Z90" s="48">
        <f t="shared" si="403"/>
        <v>-2.3029189630383526</v>
      </c>
      <c r="AA90" s="48">
        <f t="shared" si="404"/>
        <v>-2.3029189630383526</v>
      </c>
      <c r="AB90" s="48">
        <f t="shared" si="405"/>
        <v>-2.3029189630383526</v>
      </c>
      <c r="AC90" s="48">
        <f t="shared" si="406"/>
        <v>-2.3029189630383526</v>
      </c>
      <c r="AD90" s="48">
        <f t="shared" si="407"/>
        <v>-2.3029189630383526</v>
      </c>
      <c r="AE90" s="48">
        <f t="shared" si="408"/>
        <v>-2.3029189630383526</v>
      </c>
      <c r="AF90" s="48">
        <f t="shared" si="409"/>
        <v>-2.3029189630383526</v>
      </c>
      <c r="AG90" s="48">
        <f t="shared" si="410"/>
        <v>-2.3029189630383526</v>
      </c>
      <c r="AH90" s="48">
        <f t="shared" ref="AH90:AH103" si="411">AG90</f>
        <v>-2.3029189630383526</v>
      </c>
    </row>
    <row r="91" spans="1:40" ht="14.25" customHeight="1">
      <c r="A91" s="20">
        <f t="shared" si="395"/>
        <v>19</v>
      </c>
      <c r="T91" s="48">
        <f>$F$2*$B$2*T$10</f>
        <v>33.8258609734429</v>
      </c>
      <c r="U91" s="48">
        <f>-T91/$B$3</f>
        <v>-2.2550573982295266</v>
      </c>
      <c r="V91" s="48">
        <f t="shared" si="399"/>
        <v>-2.2550573982295266</v>
      </c>
      <c r="W91" s="48">
        <f t="shared" si="400"/>
        <v>-2.2550573982295266</v>
      </c>
      <c r="X91" s="48">
        <f t="shared" si="401"/>
        <v>-2.2550573982295266</v>
      </c>
      <c r="Y91" s="48">
        <f t="shared" si="402"/>
        <v>-2.2550573982295266</v>
      </c>
      <c r="Z91" s="48">
        <f t="shared" si="403"/>
        <v>-2.2550573982295266</v>
      </c>
      <c r="AA91" s="48">
        <f t="shared" si="404"/>
        <v>-2.2550573982295266</v>
      </c>
      <c r="AB91" s="48">
        <f t="shared" si="405"/>
        <v>-2.2550573982295266</v>
      </c>
      <c r="AC91" s="48">
        <f t="shared" si="406"/>
        <v>-2.2550573982295266</v>
      </c>
      <c r="AD91" s="48">
        <f t="shared" si="407"/>
        <v>-2.2550573982295266</v>
      </c>
      <c r="AE91" s="48">
        <f t="shared" si="408"/>
        <v>-2.2550573982295266</v>
      </c>
      <c r="AF91" s="48">
        <f t="shared" si="409"/>
        <v>-2.2550573982295266</v>
      </c>
      <c r="AG91" s="48">
        <f t="shared" si="410"/>
        <v>-2.2550573982295266</v>
      </c>
      <c r="AH91" s="48">
        <f t="shared" si="411"/>
        <v>-2.2550573982295266</v>
      </c>
      <c r="AI91" s="48">
        <f t="shared" ref="AI91:AI104" si="412">AH91</f>
        <v>-2.2550573982295266</v>
      </c>
    </row>
    <row r="92" spans="1:40" ht="14.25" customHeight="1">
      <c r="A92" s="20">
        <f t="shared" si="395"/>
        <v>20</v>
      </c>
      <c r="U92" s="48">
        <f>$F$2*$B$2*U$10</f>
        <v>33.119813777344227</v>
      </c>
      <c r="V92" s="48">
        <f>-U92/$B$3</f>
        <v>-2.2079875851562818</v>
      </c>
      <c r="W92" s="48">
        <f t="shared" si="400"/>
        <v>-2.2079875851562818</v>
      </c>
      <c r="X92" s="48">
        <f t="shared" si="401"/>
        <v>-2.2079875851562818</v>
      </c>
      <c r="Y92" s="48">
        <f t="shared" si="402"/>
        <v>-2.2079875851562818</v>
      </c>
      <c r="Z92" s="48">
        <f t="shared" si="403"/>
        <v>-2.2079875851562818</v>
      </c>
      <c r="AA92" s="48">
        <f t="shared" si="404"/>
        <v>-2.2079875851562818</v>
      </c>
      <c r="AB92" s="48">
        <f t="shared" si="405"/>
        <v>-2.2079875851562818</v>
      </c>
      <c r="AC92" s="48">
        <f t="shared" si="406"/>
        <v>-2.2079875851562818</v>
      </c>
      <c r="AD92" s="48">
        <f t="shared" si="407"/>
        <v>-2.2079875851562818</v>
      </c>
      <c r="AE92" s="48">
        <f t="shared" si="408"/>
        <v>-2.2079875851562818</v>
      </c>
      <c r="AF92" s="48">
        <f t="shared" si="409"/>
        <v>-2.2079875851562818</v>
      </c>
      <c r="AG92" s="48">
        <f t="shared" si="410"/>
        <v>-2.2079875851562818</v>
      </c>
      <c r="AH92" s="48">
        <f t="shared" si="411"/>
        <v>-2.2079875851562818</v>
      </c>
      <c r="AI92" s="48">
        <f t="shared" si="412"/>
        <v>-2.2079875851562818</v>
      </c>
      <c r="AJ92" s="48">
        <f t="shared" ref="AJ92:AJ105" si="413">AI92</f>
        <v>-2.2079875851562818</v>
      </c>
    </row>
    <row r="93" spans="1:40" ht="14.25" customHeight="1">
      <c r="A93" s="20">
        <f t="shared" si="395"/>
        <v>21</v>
      </c>
      <c r="V93" s="48">
        <f>$F$2*$B$2*V$10</f>
        <v>32.755827023931211</v>
      </c>
      <c r="W93" s="48">
        <f>-V93/$B$3</f>
        <v>-2.1837218015954138</v>
      </c>
      <c r="X93" s="48">
        <f t="shared" si="401"/>
        <v>-2.1837218015954138</v>
      </c>
      <c r="Y93" s="48">
        <f t="shared" si="402"/>
        <v>-2.1837218015954138</v>
      </c>
      <c r="Z93" s="48">
        <f t="shared" si="403"/>
        <v>-2.1837218015954138</v>
      </c>
      <c r="AA93" s="48">
        <f t="shared" si="404"/>
        <v>-2.1837218015954138</v>
      </c>
      <c r="AB93" s="48">
        <f t="shared" si="405"/>
        <v>-2.1837218015954138</v>
      </c>
      <c r="AC93" s="48">
        <f t="shared" si="406"/>
        <v>-2.1837218015954138</v>
      </c>
      <c r="AD93" s="48">
        <f t="shared" si="407"/>
        <v>-2.1837218015954138</v>
      </c>
      <c r="AE93" s="48">
        <f t="shared" si="408"/>
        <v>-2.1837218015954138</v>
      </c>
      <c r="AF93" s="48">
        <f t="shared" si="409"/>
        <v>-2.1837218015954138</v>
      </c>
      <c r="AG93" s="48">
        <f t="shared" si="410"/>
        <v>-2.1837218015954138</v>
      </c>
      <c r="AH93" s="48">
        <f t="shared" si="411"/>
        <v>-2.1837218015954138</v>
      </c>
      <c r="AI93" s="48">
        <f t="shared" si="412"/>
        <v>-2.1837218015954138</v>
      </c>
      <c r="AJ93" s="48">
        <f t="shared" si="413"/>
        <v>-2.1837218015954138</v>
      </c>
      <c r="AK93" s="48">
        <f t="shared" ref="AK93:AK106" si="414">AJ93</f>
        <v>-2.1837218015954138</v>
      </c>
    </row>
    <row r="94" spans="1:40" ht="14.25" customHeight="1">
      <c r="A94" s="20">
        <f t="shared" si="395"/>
        <v>22</v>
      </c>
      <c r="W94" s="48">
        <f>$F$2*$B$2*W$10</f>
        <v>32.391271047068372</v>
      </c>
      <c r="X94" s="48">
        <f>-W94/$B$3</f>
        <v>-2.1594180698045582</v>
      </c>
      <c r="Y94" s="48">
        <f t="shared" si="402"/>
        <v>-2.1594180698045582</v>
      </c>
      <c r="Z94" s="48">
        <f t="shared" si="403"/>
        <v>-2.1594180698045582</v>
      </c>
      <c r="AA94" s="48">
        <f t="shared" si="404"/>
        <v>-2.1594180698045582</v>
      </c>
      <c r="AB94" s="48">
        <f t="shared" si="405"/>
        <v>-2.1594180698045582</v>
      </c>
      <c r="AC94" s="48">
        <f t="shared" si="406"/>
        <v>-2.1594180698045582</v>
      </c>
      <c r="AD94" s="48">
        <f t="shared" si="407"/>
        <v>-2.1594180698045582</v>
      </c>
      <c r="AE94" s="48">
        <f t="shared" si="408"/>
        <v>-2.1594180698045582</v>
      </c>
      <c r="AF94" s="48">
        <f t="shared" si="409"/>
        <v>-2.1594180698045582</v>
      </c>
      <c r="AG94" s="48">
        <f t="shared" si="410"/>
        <v>-2.1594180698045582</v>
      </c>
      <c r="AH94" s="48">
        <f t="shared" si="411"/>
        <v>-2.1594180698045582</v>
      </c>
      <c r="AI94" s="48">
        <f t="shared" si="412"/>
        <v>-2.1594180698045582</v>
      </c>
      <c r="AJ94" s="48">
        <f t="shared" si="413"/>
        <v>-2.1594180698045582</v>
      </c>
      <c r="AK94" s="48">
        <f t="shared" si="414"/>
        <v>-2.1594180698045582</v>
      </c>
      <c r="AL94" s="48">
        <f t="shared" ref="AL94:AL107" si="415">AK94</f>
        <v>-2.1594180698045582</v>
      </c>
    </row>
    <row r="95" spans="1:40" ht="14.25" customHeight="1">
      <c r="A95" s="20">
        <f t="shared" si="395"/>
        <v>23</v>
      </c>
      <c r="X95" s="48">
        <f>$F$2*$B$2*X$10</f>
        <v>32.025670770760108</v>
      </c>
      <c r="Y95" s="48">
        <f>-X95/$B$3</f>
        <v>-2.1350447180506738</v>
      </c>
      <c r="Z95" s="48">
        <f t="shared" si="403"/>
        <v>-2.1350447180506738</v>
      </c>
      <c r="AA95" s="48">
        <f t="shared" si="404"/>
        <v>-2.1350447180506738</v>
      </c>
      <c r="AB95" s="48">
        <f t="shared" si="405"/>
        <v>-2.1350447180506738</v>
      </c>
      <c r="AC95" s="48">
        <f t="shared" si="406"/>
        <v>-2.1350447180506738</v>
      </c>
      <c r="AD95" s="48">
        <f t="shared" si="407"/>
        <v>-2.1350447180506738</v>
      </c>
      <c r="AE95" s="48">
        <f t="shared" si="408"/>
        <v>-2.1350447180506738</v>
      </c>
      <c r="AF95" s="48">
        <f t="shared" si="409"/>
        <v>-2.1350447180506738</v>
      </c>
      <c r="AG95" s="48">
        <f t="shared" si="410"/>
        <v>-2.1350447180506738</v>
      </c>
      <c r="AH95" s="48">
        <f t="shared" si="411"/>
        <v>-2.1350447180506738</v>
      </c>
      <c r="AI95" s="48">
        <f t="shared" si="412"/>
        <v>-2.1350447180506738</v>
      </c>
      <c r="AJ95" s="48">
        <f t="shared" si="413"/>
        <v>-2.1350447180506738</v>
      </c>
      <c r="AK95" s="48">
        <f t="shared" si="414"/>
        <v>-2.1350447180506738</v>
      </c>
      <c r="AL95" s="48">
        <f t="shared" si="415"/>
        <v>-2.1350447180506738</v>
      </c>
      <c r="AM95" s="48">
        <f t="shared" ref="AM95:AM108" si="416">AL95</f>
        <v>-2.1350447180506738</v>
      </c>
    </row>
    <row r="96" spans="1:40" ht="14.25" customHeight="1">
      <c r="A96" s="20">
        <f t="shared" si="395"/>
        <v>24</v>
      </c>
      <c r="Y96" s="48">
        <f>$F$2*$B$2*Y$10</f>
        <v>31.659441212661079</v>
      </c>
      <c r="Z96" s="48">
        <f>-Y96/$B$3</f>
        <v>-2.1106294141774051</v>
      </c>
      <c r="AA96" s="48">
        <f t="shared" si="404"/>
        <v>-2.1106294141774051</v>
      </c>
      <c r="AB96" s="48">
        <f t="shared" si="405"/>
        <v>-2.1106294141774051</v>
      </c>
      <c r="AC96" s="48">
        <f t="shared" si="406"/>
        <v>-2.1106294141774051</v>
      </c>
      <c r="AD96" s="48">
        <f t="shared" si="407"/>
        <v>-2.1106294141774051</v>
      </c>
      <c r="AE96" s="48">
        <f t="shared" si="408"/>
        <v>-2.1106294141774051</v>
      </c>
      <c r="AF96" s="48">
        <f t="shared" si="409"/>
        <v>-2.1106294141774051</v>
      </c>
      <c r="AG96" s="48">
        <f t="shared" si="410"/>
        <v>-2.1106294141774051</v>
      </c>
      <c r="AH96" s="48">
        <f t="shared" si="411"/>
        <v>-2.1106294141774051</v>
      </c>
      <c r="AI96" s="48">
        <f t="shared" si="412"/>
        <v>-2.1106294141774051</v>
      </c>
      <c r="AJ96" s="48">
        <f t="shared" si="413"/>
        <v>-2.1106294141774051</v>
      </c>
      <c r="AK96" s="48">
        <f t="shared" si="414"/>
        <v>-2.1106294141774051</v>
      </c>
      <c r="AL96" s="48">
        <f t="shared" si="415"/>
        <v>-2.1106294141774051</v>
      </c>
      <c r="AM96" s="48">
        <f t="shared" si="416"/>
        <v>-2.1106294141774051</v>
      </c>
      <c r="AN96" s="48">
        <f t="shared" ref="AN96:AN109" si="417">AM96</f>
        <v>-2.1106294141774051</v>
      </c>
    </row>
    <row r="97" spans="1:56" ht="14.25" customHeight="1">
      <c r="A97" s="20">
        <f t="shared" si="395"/>
        <v>25</v>
      </c>
      <c r="Z97" s="48">
        <f>$F$2*$B$2*Z$10</f>
        <v>31.293125648109982</v>
      </c>
      <c r="AA97" s="48">
        <f>-Z97/$B$3</f>
        <v>-2.0862083765406654</v>
      </c>
      <c r="AB97" s="48">
        <f t="shared" si="405"/>
        <v>-2.0862083765406654</v>
      </c>
      <c r="AC97" s="48">
        <f t="shared" si="406"/>
        <v>-2.0862083765406654</v>
      </c>
      <c r="AD97" s="48">
        <f t="shared" si="407"/>
        <v>-2.0862083765406654</v>
      </c>
      <c r="AE97" s="48">
        <f t="shared" si="408"/>
        <v>-2.0862083765406654</v>
      </c>
      <c r="AF97" s="48">
        <f t="shared" si="409"/>
        <v>-2.0862083765406654</v>
      </c>
      <c r="AG97" s="48">
        <f t="shared" si="410"/>
        <v>-2.0862083765406654</v>
      </c>
      <c r="AH97" s="48">
        <f t="shared" si="411"/>
        <v>-2.0862083765406654</v>
      </c>
      <c r="AI97" s="48">
        <f t="shared" si="412"/>
        <v>-2.0862083765406654</v>
      </c>
      <c r="AJ97" s="48">
        <f t="shared" si="413"/>
        <v>-2.0862083765406654</v>
      </c>
      <c r="AK97" s="48">
        <f t="shared" si="414"/>
        <v>-2.0862083765406654</v>
      </c>
      <c r="AL97" s="48">
        <f t="shared" si="415"/>
        <v>-2.0862083765406654</v>
      </c>
      <c r="AM97" s="48">
        <f t="shared" si="416"/>
        <v>-2.0862083765406654</v>
      </c>
      <c r="AN97" s="48">
        <f t="shared" si="417"/>
        <v>-2.0862083765406654</v>
      </c>
      <c r="AO97" s="48">
        <f t="shared" ref="AO97:AO110" si="418">AN97</f>
        <v>-2.0862083765406654</v>
      </c>
    </row>
    <row r="98" spans="1:56" ht="14.25" customHeight="1">
      <c r="A98" s="20">
        <f t="shared" si="395"/>
        <v>26</v>
      </c>
      <c r="AA98" s="48">
        <f>$F$2*$B$2*AA$10</f>
        <v>30.927246423032276</v>
      </c>
      <c r="AB98" s="48">
        <f>-AA98/$B$3</f>
        <v>-2.0618164282021518</v>
      </c>
      <c r="AC98" s="48">
        <f t="shared" si="406"/>
        <v>-2.0618164282021518</v>
      </c>
      <c r="AD98" s="48">
        <f t="shared" si="407"/>
        <v>-2.0618164282021518</v>
      </c>
      <c r="AE98" s="48">
        <f t="shared" si="408"/>
        <v>-2.0618164282021518</v>
      </c>
      <c r="AF98" s="48">
        <f t="shared" si="409"/>
        <v>-2.0618164282021518</v>
      </c>
      <c r="AG98" s="48">
        <f t="shared" si="410"/>
        <v>-2.0618164282021518</v>
      </c>
      <c r="AH98" s="48">
        <f t="shared" si="411"/>
        <v>-2.0618164282021518</v>
      </c>
      <c r="AI98" s="48">
        <f t="shared" si="412"/>
        <v>-2.0618164282021518</v>
      </c>
      <c r="AJ98" s="48">
        <f t="shared" si="413"/>
        <v>-2.0618164282021518</v>
      </c>
      <c r="AK98" s="48">
        <f t="shared" si="414"/>
        <v>-2.0618164282021518</v>
      </c>
      <c r="AL98" s="48">
        <f t="shared" si="415"/>
        <v>-2.0618164282021518</v>
      </c>
      <c r="AM98" s="48">
        <f t="shared" si="416"/>
        <v>-2.0618164282021518</v>
      </c>
      <c r="AN98" s="48">
        <f t="shared" si="417"/>
        <v>-2.0618164282021518</v>
      </c>
      <c r="AO98" s="48">
        <f t="shared" si="418"/>
        <v>-2.0618164282021518</v>
      </c>
      <c r="AP98" s="48">
        <f t="shared" ref="AP98:AP111" si="419">AO98</f>
        <v>-2.0618164282021518</v>
      </c>
    </row>
    <row r="99" spans="1:56" ht="14.25" customHeight="1">
      <c r="A99" s="20">
        <f t="shared" si="395"/>
        <v>27</v>
      </c>
      <c r="AB99" s="48">
        <f>$F$2*$B$2*AB$10</f>
        <v>30.715827766484431</v>
      </c>
      <c r="AC99" s="48">
        <f>-AB99/$B$3</f>
        <v>-2.0477218510989621</v>
      </c>
      <c r="AD99" s="48">
        <f t="shared" si="407"/>
        <v>-2.0477218510989621</v>
      </c>
      <c r="AE99" s="48">
        <f t="shared" si="408"/>
        <v>-2.0477218510989621</v>
      </c>
      <c r="AF99" s="48">
        <f t="shared" si="409"/>
        <v>-2.0477218510989621</v>
      </c>
      <c r="AG99" s="48">
        <f t="shared" si="410"/>
        <v>-2.0477218510989621</v>
      </c>
      <c r="AH99" s="48">
        <f t="shared" si="411"/>
        <v>-2.0477218510989621</v>
      </c>
      <c r="AI99" s="48">
        <f t="shared" si="412"/>
        <v>-2.0477218510989621</v>
      </c>
      <c r="AJ99" s="48">
        <f t="shared" si="413"/>
        <v>-2.0477218510989621</v>
      </c>
      <c r="AK99" s="48">
        <f t="shared" si="414"/>
        <v>-2.0477218510989621</v>
      </c>
      <c r="AL99" s="48">
        <f t="shared" si="415"/>
        <v>-2.0477218510989621</v>
      </c>
      <c r="AM99" s="48">
        <f t="shared" si="416"/>
        <v>-2.0477218510989621</v>
      </c>
      <c r="AN99" s="48">
        <f t="shared" si="417"/>
        <v>-2.0477218510989621</v>
      </c>
      <c r="AO99" s="48">
        <f t="shared" si="418"/>
        <v>-2.0477218510989621</v>
      </c>
      <c r="AP99" s="48">
        <f t="shared" si="419"/>
        <v>-2.0477218510989621</v>
      </c>
      <c r="AQ99" s="48">
        <f t="shared" ref="AQ99:AQ112" si="420">AP99</f>
        <v>-2.0477218510989621</v>
      </c>
    </row>
    <row r="100" spans="1:56" ht="14.25" customHeight="1">
      <c r="A100" s="20">
        <f t="shared" si="395"/>
        <v>28</v>
      </c>
      <c r="AC100" s="48">
        <f>$F$2*$B$2*AC$10</f>
        <v>30.500325518874774</v>
      </c>
      <c r="AD100" s="48">
        <f>-AC100/$B$3</f>
        <v>-2.0333550345916516</v>
      </c>
      <c r="AE100" s="48">
        <f t="shared" si="408"/>
        <v>-2.0333550345916516</v>
      </c>
      <c r="AF100" s="48">
        <f t="shared" si="409"/>
        <v>-2.0333550345916516</v>
      </c>
      <c r="AG100" s="48">
        <f t="shared" si="410"/>
        <v>-2.0333550345916516</v>
      </c>
      <c r="AH100" s="48">
        <f t="shared" si="411"/>
        <v>-2.0333550345916516</v>
      </c>
      <c r="AI100" s="48">
        <f t="shared" si="412"/>
        <v>-2.0333550345916516</v>
      </c>
      <c r="AJ100" s="48">
        <f t="shared" si="413"/>
        <v>-2.0333550345916516</v>
      </c>
      <c r="AK100" s="48">
        <f t="shared" si="414"/>
        <v>-2.0333550345916516</v>
      </c>
      <c r="AL100" s="48">
        <f t="shared" si="415"/>
        <v>-2.0333550345916516</v>
      </c>
      <c r="AM100" s="48">
        <f t="shared" si="416"/>
        <v>-2.0333550345916516</v>
      </c>
      <c r="AN100" s="48">
        <f t="shared" si="417"/>
        <v>-2.0333550345916516</v>
      </c>
      <c r="AO100" s="48">
        <f t="shared" si="418"/>
        <v>-2.0333550345916516</v>
      </c>
      <c r="AP100" s="48">
        <f t="shared" si="419"/>
        <v>-2.0333550345916516</v>
      </c>
      <c r="AQ100" s="48">
        <f t="shared" si="420"/>
        <v>-2.0333550345916516</v>
      </c>
      <c r="AR100" s="48">
        <f t="shared" ref="AR100:AR112" si="421">AQ100</f>
        <v>-2.0333550345916516</v>
      </c>
    </row>
    <row r="101" spans="1:56" ht="14.25" customHeight="1">
      <c r="A101" s="20">
        <f t="shared" si="395"/>
        <v>29</v>
      </c>
      <c r="AD101" s="48">
        <f>$F$2*$B$2*AD$10</f>
        <v>30.279335410327764</v>
      </c>
      <c r="AE101" s="48">
        <f>-AD101/$B$3</f>
        <v>-2.0186223606885174</v>
      </c>
      <c r="AF101" s="48">
        <f t="shared" si="409"/>
        <v>-2.0186223606885174</v>
      </c>
      <c r="AG101" s="48">
        <f t="shared" si="410"/>
        <v>-2.0186223606885174</v>
      </c>
      <c r="AH101" s="48">
        <f t="shared" si="411"/>
        <v>-2.0186223606885174</v>
      </c>
      <c r="AI101" s="48">
        <f t="shared" si="412"/>
        <v>-2.0186223606885174</v>
      </c>
      <c r="AJ101" s="48">
        <f t="shared" si="413"/>
        <v>-2.0186223606885174</v>
      </c>
      <c r="AK101" s="48">
        <f t="shared" si="414"/>
        <v>-2.0186223606885174</v>
      </c>
      <c r="AL101" s="48">
        <f t="shared" si="415"/>
        <v>-2.0186223606885174</v>
      </c>
      <c r="AM101" s="48">
        <f t="shared" si="416"/>
        <v>-2.0186223606885174</v>
      </c>
      <c r="AN101" s="48">
        <f t="shared" si="417"/>
        <v>-2.0186223606885174</v>
      </c>
      <c r="AO101" s="48">
        <f t="shared" si="418"/>
        <v>-2.0186223606885174</v>
      </c>
      <c r="AP101" s="48">
        <f t="shared" si="419"/>
        <v>-2.0186223606885174</v>
      </c>
      <c r="AQ101" s="48">
        <f t="shared" si="420"/>
        <v>-2.0186223606885174</v>
      </c>
      <c r="AR101" s="48">
        <f t="shared" si="421"/>
        <v>-2.0186223606885174</v>
      </c>
      <c r="AS101" s="48">
        <f t="shared" ref="AS101:AS112" si="422">AR101</f>
        <v>-2.0186223606885174</v>
      </c>
    </row>
    <row r="102" spans="1:56" ht="14.25" customHeight="1">
      <c r="A102" s="20">
        <f t="shared" si="395"/>
        <v>30</v>
      </c>
      <c r="AE102" s="48">
        <f>$F$2*$B$2*AE$10</f>
        <v>30.052179836079485</v>
      </c>
      <c r="AF102" s="48">
        <f>-AE102/$B$3</f>
        <v>-2.0034786557386322</v>
      </c>
      <c r="AG102" s="48">
        <f t="shared" si="410"/>
        <v>-2.0034786557386322</v>
      </c>
      <c r="AH102" s="48">
        <f t="shared" si="411"/>
        <v>-2.0034786557386322</v>
      </c>
      <c r="AI102" s="48">
        <f t="shared" si="412"/>
        <v>-2.0034786557386322</v>
      </c>
      <c r="AJ102" s="48">
        <f t="shared" si="413"/>
        <v>-2.0034786557386322</v>
      </c>
      <c r="AK102" s="48">
        <f t="shared" si="414"/>
        <v>-2.0034786557386322</v>
      </c>
      <c r="AL102" s="48">
        <f t="shared" si="415"/>
        <v>-2.0034786557386322</v>
      </c>
      <c r="AM102" s="48">
        <f t="shared" si="416"/>
        <v>-2.0034786557386322</v>
      </c>
      <c r="AN102" s="48">
        <f t="shared" si="417"/>
        <v>-2.0034786557386322</v>
      </c>
      <c r="AO102" s="48">
        <f t="shared" si="418"/>
        <v>-2.0034786557386322</v>
      </c>
      <c r="AP102" s="48">
        <f t="shared" si="419"/>
        <v>-2.0034786557386322</v>
      </c>
      <c r="AQ102" s="48">
        <f t="shared" si="420"/>
        <v>-2.0034786557386322</v>
      </c>
      <c r="AR102" s="48">
        <f t="shared" si="421"/>
        <v>-2.0034786557386322</v>
      </c>
      <c r="AS102" s="48">
        <f t="shared" si="422"/>
        <v>-2.0034786557386322</v>
      </c>
      <c r="AT102" s="48">
        <f t="shared" ref="AT102:AT112" si="423">AS102</f>
        <v>-2.0034786557386322</v>
      </c>
    </row>
    <row r="103" spans="1:56" ht="14.25" customHeight="1">
      <c r="A103" s="20">
        <f t="shared" si="395"/>
        <v>31</v>
      </c>
      <c r="AF103" s="48">
        <f>$F$2*$B$2*AF$10</f>
        <v>29.89320380474663</v>
      </c>
      <c r="AG103" s="48">
        <f>-AF103/$B$3</f>
        <v>-1.9928802536497754</v>
      </c>
      <c r="AH103" s="48">
        <f t="shared" si="411"/>
        <v>-1.9928802536497754</v>
      </c>
      <c r="AI103" s="48">
        <f t="shared" si="412"/>
        <v>-1.9928802536497754</v>
      </c>
      <c r="AJ103" s="48">
        <f t="shared" si="413"/>
        <v>-1.9928802536497754</v>
      </c>
      <c r="AK103" s="48">
        <f t="shared" si="414"/>
        <v>-1.9928802536497754</v>
      </c>
      <c r="AL103" s="48">
        <f t="shared" si="415"/>
        <v>-1.9928802536497754</v>
      </c>
      <c r="AM103" s="48">
        <f t="shared" si="416"/>
        <v>-1.9928802536497754</v>
      </c>
      <c r="AN103" s="48">
        <f t="shared" si="417"/>
        <v>-1.9928802536497754</v>
      </c>
      <c r="AO103" s="48">
        <f t="shared" si="418"/>
        <v>-1.9928802536497754</v>
      </c>
      <c r="AP103" s="48">
        <f t="shared" si="419"/>
        <v>-1.9928802536497754</v>
      </c>
      <c r="AQ103" s="48">
        <f t="shared" si="420"/>
        <v>-1.9928802536497754</v>
      </c>
      <c r="AR103" s="48">
        <f t="shared" si="421"/>
        <v>-1.9928802536497754</v>
      </c>
      <c r="AS103" s="48">
        <f t="shared" si="422"/>
        <v>-1.9928802536497754</v>
      </c>
      <c r="AT103" s="48">
        <f t="shared" si="423"/>
        <v>-1.9928802536497754</v>
      </c>
      <c r="AU103" s="48">
        <f t="shared" ref="AU103:AU112" si="424">AT103</f>
        <v>-1.9928802536497754</v>
      </c>
    </row>
    <row r="104" spans="1:56" ht="14.25" customHeight="1">
      <c r="A104" s="20">
        <f t="shared" si="395"/>
        <v>32</v>
      </c>
      <c r="AG104" s="48">
        <f>$F$2*$B$2*AG$10</f>
        <v>0</v>
      </c>
      <c r="AH104" s="48">
        <f>-AG104/$B$3</f>
        <v>0</v>
      </c>
      <c r="AI104" s="48">
        <f t="shared" si="412"/>
        <v>0</v>
      </c>
      <c r="AJ104" s="48">
        <f t="shared" si="413"/>
        <v>0</v>
      </c>
      <c r="AK104" s="48">
        <f t="shared" si="414"/>
        <v>0</v>
      </c>
      <c r="AL104" s="48">
        <f t="shared" si="415"/>
        <v>0</v>
      </c>
      <c r="AM104" s="48">
        <f t="shared" si="416"/>
        <v>0</v>
      </c>
      <c r="AN104" s="48">
        <f t="shared" si="417"/>
        <v>0</v>
      </c>
      <c r="AO104" s="48">
        <f t="shared" si="418"/>
        <v>0</v>
      </c>
      <c r="AP104" s="48">
        <f t="shared" si="419"/>
        <v>0</v>
      </c>
      <c r="AQ104" s="48">
        <f t="shared" si="420"/>
        <v>0</v>
      </c>
      <c r="AR104" s="48">
        <f t="shared" si="421"/>
        <v>0</v>
      </c>
      <c r="AS104" s="48">
        <f t="shared" si="422"/>
        <v>0</v>
      </c>
      <c r="AT104" s="48">
        <f t="shared" si="423"/>
        <v>0</v>
      </c>
      <c r="AU104" s="48">
        <f t="shared" si="424"/>
        <v>0</v>
      </c>
      <c r="AV104" s="48">
        <f t="shared" ref="AV104:AV112" si="425">AU104</f>
        <v>0</v>
      </c>
    </row>
    <row r="105" spans="1:56" ht="14.25" customHeight="1">
      <c r="A105" s="20">
        <f t="shared" si="395"/>
        <v>33</v>
      </c>
      <c r="AH105" s="48">
        <f>$F$2*$B$2*AH$10</f>
        <v>0</v>
      </c>
      <c r="AI105" s="48">
        <f>-AH105/$B$3</f>
        <v>0</v>
      </c>
      <c r="AJ105" s="48">
        <f t="shared" si="413"/>
        <v>0</v>
      </c>
      <c r="AK105" s="48">
        <f t="shared" si="414"/>
        <v>0</v>
      </c>
      <c r="AL105" s="48">
        <f t="shared" si="415"/>
        <v>0</v>
      </c>
      <c r="AM105" s="48">
        <f t="shared" si="416"/>
        <v>0</v>
      </c>
      <c r="AN105" s="48">
        <f t="shared" si="417"/>
        <v>0</v>
      </c>
      <c r="AO105" s="48">
        <f t="shared" si="418"/>
        <v>0</v>
      </c>
      <c r="AP105" s="48">
        <f t="shared" si="419"/>
        <v>0</v>
      </c>
      <c r="AQ105" s="48">
        <f t="shared" si="420"/>
        <v>0</v>
      </c>
      <c r="AR105" s="48">
        <f t="shared" si="421"/>
        <v>0</v>
      </c>
      <c r="AS105" s="48">
        <f t="shared" si="422"/>
        <v>0</v>
      </c>
      <c r="AT105" s="48">
        <f t="shared" si="423"/>
        <v>0</v>
      </c>
      <c r="AU105" s="48">
        <f t="shared" si="424"/>
        <v>0</v>
      </c>
      <c r="AV105" s="48">
        <f t="shared" si="425"/>
        <v>0</v>
      </c>
      <c r="AW105" s="48">
        <f t="shared" ref="AW105:AW112" si="426">AV105</f>
        <v>0</v>
      </c>
    </row>
    <row r="106" spans="1:56" ht="14.25" customHeight="1">
      <c r="A106" s="20">
        <f t="shared" si="395"/>
        <v>34</v>
      </c>
      <c r="AI106" s="48">
        <f>$F$2*$B$2*AI$10</f>
        <v>0</v>
      </c>
      <c r="AJ106" s="48">
        <f>-AI106/$B$3</f>
        <v>0</v>
      </c>
      <c r="AK106" s="48">
        <f t="shared" si="414"/>
        <v>0</v>
      </c>
      <c r="AL106" s="48">
        <f t="shared" si="415"/>
        <v>0</v>
      </c>
      <c r="AM106" s="48">
        <f t="shared" si="416"/>
        <v>0</v>
      </c>
      <c r="AN106" s="48">
        <f t="shared" si="417"/>
        <v>0</v>
      </c>
      <c r="AO106" s="48">
        <f t="shared" si="418"/>
        <v>0</v>
      </c>
      <c r="AP106" s="48">
        <f t="shared" si="419"/>
        <v>0</v>
      </c>
      <c r="AQ106" s="48">
        <f t="shared" si="420"/>
        <v>0</v>
      </c>
      <c r="AR106" s="48">
        <f t="shared" si="421"/>
        <v>0</v>
      </c>
      <c r="AS106" s="48">
        <f t="shared" si="422"/>
        <v>0</v>
      </c>
      <c r="AT106" s="48">
        <f t="shared" si="423"/>
        <v>0</v>
      </c>
      <c r="AU106" s="48">
        <f t="shared" si="424"/>
        <v>0</v>
      </c>
      <c r="AV106" s="48">
        <f t="shared" si="425"/>
        <v>0</v>
      </c>
      <c r="AW106" s="48">
        <f t="shared" si="426"/>
        <v>0</v>
      </c>
      <c r="AX106" s="48">
        <f t="shared" ref="AX106:AX112" si="427">AW106</f>
        <v>0</v>
      </c>
    </row>
    <row r="107" spans="1:56" ht="14.25" customHeight="1">
      <c r="A107" s="20">
        <f t="shared" si="395"/>
        <v>35</v>
      </c>
      <c r="AJ107" s="48">
        <f>$F$2*$B$2*AJ$10</f>
        <v>0</v>
      </c>
      <c r="AK107" s="48">
        <f>-AJ107/$B$3</f>
        <v>0</v>
      </c>
      <c r="AL107" s="48">
        <f t="shared" si="415"/>
        <v>0</v>
      </c>
      <c r="AM107" s="48">
        <f t="shared" si="416"/>
        <v>0</v>
      </c>
      <c r="AN107" s="48">
        <f t="shared" si="417"/>
        <v>0</v>
      </c>
      <c r="AO107" s="48">
        <f t="shared" si="418"/>
        <v>0</v>
      </c>
      <c r="AP107" s="48">
        <f t="shared" si="419"/>
        <v>0</v>
      </c>
      <c r="AQ107" s="48">
        <f t="shared" si="420"/>
        <v>0</v>
      </c>
      <c r="AR107" s="48">
        <f t="shared" si="421"/>
        <v>0</v>
      </c>
      <c r="AS107" s="48">
        <f t="shared" si="422"/>
        <v>0</v>
      </c>
      <c r="AT107" s="48">
        <f t="shared" si="423"/>
        <v>0</v>
      </c>
      <c r="AU107" s="48">
        <f t="shared" si="424"/>
        <v>0</v>
      </c>
      <c r="AV107" s="48">
        <f t="shared" si="425"/>
        <v>0</v>
      </c>
      <c r="AW107" s="48">
        <f t="shared" si="426"/>
        <v>0</v>
      </c>
      <c r="AX107" s="48">
        <f t="shared" si="427"/>
        <v>0</v>
      </c>
      <c r="AY107" s="48">
        <f t="shared" ref="AY107:AY112" si="428">AX107</f>
        <v>0</v>
      </c>
    </row>
    <row r="108" spans="1:56" ht="14.25" customHeight="1">
      <c r="A108" s="20">
        <f t="shared" si="395"/>
        <v>36</v>
      </c>
      <c r="AK108" s="48">
        <f>$F$2*$B$2*AK$10</f>
        <v>0</v>
      </c>
      <c r="AL108" s="48">
        <f>-AK108/$B$3</f>
        <v>0</v>
      </c>
      <c r="AM108" s="48">
        <f t="shared" si="416"/>
        <v>0</v>
      </c>
      <c r="AN108" s="48">
        <f t="shared" si="417"/>
        <v>0</v>
      </c>
      <c r="AO108" s="48">
        <f t="shared" si="418"/>
        <v>0</v>
      </c>
      <c r="AP108" s="48">
        <f t="shared" si="419"/>
        <v>0</v>
      </c>
      <c r="AQ108" s="48">
        <f t="shared" si="420"/>
        <v>0</v>
      </c>
      <c r="AR108" s="48">
        <f t="shared" si="421"/>
        <v>0</v>
      </c>
      <c r="AS108" s="48">
        <f t="shared" si="422"/>
        <v>0</v>
      </c>
      <c r="AT108" s="48">
        <f t="shared" si="423"/>
        <v>0</v>
      </c>
      <c r="AU108" s="48">
        <f t="shared" si="424"/>
        <v>0</v>
      </c>
      <c r="AV108" s="48">
        <f t="shared" si="425"/>
        <v>0</v>
      </c>
      <c r="AW108" s="48">
        <f t="shared" si="426"/>
        <v>0</v>
      </c>
      <c r="AX108" s="48">
        <f t="shared" si="427"/>
        <v>0</v>
      </c>
      <c r="AY108" s="48">
        <f t="shared" si="428"/>
        <v>0</v>
      </c>
      <c r="AZ108" s="48">
        <f t="shared" ref="AZ108:AZ112" si="429">AY108</f>
        <v>0</v>
      </c>
    </row>
    <row r="109" spans="1:56" ht="14.25" customHeight="1">
      <c r="A109" s="20">
        <f t="shared" si="395"/>
        <v>37</v>
      </c>
      <c r="AL109" s="48">
        <f>$F$2*$B$2*AL$10</f>
        <v>0</v>
      </c>
      <c r="AM109" s="48">
        <f>-AL109/$B$3</f>
        <v>0</v>
      </c>
      <c r="AN109" s="48">
        <f t="shared" si="417"/>
        <v>0</v>
      </c>
      <c r="AO109" s="48">
        <f t="shared" si="418"/>
        <v>0</v>
      </c>
      <c r="AP109" s="48">
        <f t="shared" si="419"/>
        <v>0</v>
      </c>
      <c r="AQ109" s="48">
        <f t="shared" si="420"/>
        <v>0</v>
      </c>
      <c r="AR109" s="48">
        <f t="shared" si="421"/>
        <v>0</v>
      </c>
      <c r="AS109" s="48">
        <f t="shared" si="422"/>
        <v>0</v>
      </c>
      <c r="AT109" s="48">
        <f t="shared" si="423"/>
        <v>0</v>
      </c>
      <c r="AU109" s="48">
        <f t="shared" si="424"/>
        <v>0</v>
      </c>
      <c r="AV109" s="48">
        <f t="shared" si="425"/>
        <v>0</v>
      </c>
      <c r="AW109" s="48">
        <f t="shared" si="426"/>
        <v>0</v>
      </c>
      <c r="AX109" s="48">
        <f t="shared" si="427"/>
        <v>0</v>
      </c>
      <c r="AY109" s="48">
        <f t="shared" si="428"/>
        <v>0</v>
      </c>
      <c r="AZ109" s="48">
        <f t="shared" si="429"/>
        <v>0</v>
      </c>
      <c r="BA109" s="48">
        <f t="shared" ref="BA109:BA112" si="430">AZ109</f>
        <v>0</v>
      </c>
    </row>
    <row r="110" spans="1:56" ht="14.25" customHeight="1">
      <c r="A110" s="20">
        <f t="shared" si="395"/>
        <v>38</v>
      </c>
      <c r="AM110" s="48">
        <f>$F$2*$B$2*AM$10</f>
        <v>0</v>
      </c>
      <c r="AN110" s="48">
        <f>-AM110/$B$3</f>
        <v>0</v>
      </c>
      <c r="AO110" s="48">
        <f t="shared" si="418"/>
        <v>0</v>
      </c>
      <c r="AP110" s="48">
        <f t="shared" si="419"/>
        <v>0</v>
      </c>
      <c r="AQ110" s="48">
        <f t="shared" si="420"/>
        <v>0</v>
      </c>
      <c r="AR110" s="48">
        <f t="shared" si="421"/>
        <v>0</v>
      </c>
      <c r="AS110" s="48">
        <f t="shared" si="422"/>
        <v>0</v>
      </c>
      <c r="AT110" s="48">
        <f t="shared" si="423"/>
        <v>0</v>
      </c>
      <c r="AU110" s="48">
        <f t="shared" si="424"/>
        <v>0</v>
      </c>
      <c r="AV110" s="48">
        <f t="shared" si="425"/>
        <v>0</v>
      </c>
      <c r="AW110" s="48">
        <f t="shared" si="426"/>
        <v>0</v>
      </c>
      <c r="AX110" s="48">
        <f t="shared" si="427"/>
        <v>0</v>
      </c>
      <c r="AY110" s="48">
        <f t="shared" si="428"/>
        <v>0</v>
      </c>
      <c r="AZ110" s="48">
        <f t="shared" si="429"/>
        <v>0</v>
      </c>
      <c r="BA110" s="48">
        <f t="shared" si="430"/>
        <v>0</v>
      </c>
      <c r="BB110" s="48">
        <f t="shared" ref="BB110:BB112" si="431">BA110</f>
        <v>0</v>
      </c>
    </row>
    <row r="111" spans="1:56" ht="14.25" customHeight="1">
      <c r="A111" s="20">
        <f t="shared" si="395"/>
        <v>39</v>
      </c>
      <c r="AN111" s="48">
        <f>$F$2*$B$2*AN$10</f>
        <v>0</v>
      </c>
      <c r="AO111" s="48">
        <f>-AN111/$B$3</f>
        <v>0</v>
      </c>
      <c r="AP111" s="48">
        <f t="shared" si="419"/>
        <v>0</v>
      </c>
      <c r="AQ111" s="48">
        <f t="shared" si="420"/>
        <v>0</v>
      </c>
      <c r="AR111" s="48">
        <f t="shared" si="421"/>
        <v>0</v>
      </c>
      <c r="AS111" s="48">
        <f t="shared" si="422"/>
        <v>0</v>
      </c>
      <c r="AT111" s="48">
        <f t="shared" si="423"/>
        <v>0</v>
      </c>
      <c r="AU111" s="48">
        <f t="shared" si="424"/>
        <v>0</v>
      </c>
      <c r="AV111" s="48">
        <f t="shared" si="425"/>
        <v>0</v>
      </c>
      <c r="AW111" s="48">
        <f t="shared" si="426"/>
        <v>0</v>
      </c>
      <c r="AX111" s="48">
        <f t="shared" si="427"/>
        <v>0</v>
      </c>
      <c r="AY111" s="48">
        <f t="shared" si="428"/>
        <v>0</v>
      </c>
      <c r="AZ111" s="48">
        <f t="shared" si="429"/>
        <v>0</v>
      </c>
      <c r="BA111" s="48">
        <f t="shared" si="430"/>
        <v>0</v>
      </c>
      <c r="BB111" s="48">
        <f t="shared" si="431"/>
        <v>0</v>
      </c>
      <c r="BC111" s="48">
        <f t="shared" ref="BC111:BC112" si="432">BB111</f>
        <v>0</v>
      </c>
    </row>
    <row r="112" spans="1:56" ht="14.25" customHeight="1">
      <c r="A112" s="20">
        <f t="shared" si="395"/>
        <v>40</v>
      </c>
      <c r="AO112" s="48">
        <f>$F$2*$B$2*AO$10</f>
        <v>0</v>
      </c>
      <c r="AP112" s="48">
        <f>-AO112/$B$3</f>
        <v>0</v>
      </c>
      <c r="AQ112" s="48">
        <f t="shared" si="420"/>
        <v>0</v>
      </c>
      <c r="AR112" s="48">
        <f t="shared" si="421"/>
        <v>0</v>
      </c>
      <c r="AS112" s="48">
        <f t="shared" si="422"/>
        <v>0</v>
      </c>
      <c r="AT112" s="48">
        <f t="shared" si="423"/>
        <v>0</v>
      </c>
      <c r="AU112" s="48">
        <f t="shared" si="424"/>
        <v>0</v>
      </c>
      <c r="AV112" s="48">
        <f t="shared" si="425"/>
        <v>0</v>
      </c>
      <c r="AW112" s="48">
        <f t="shared" si="426"/>
        <v>0</v>
      </c>
      <c r="AX112" s="48">
        <f t="shared" si="427"/>
        <v>0</v>
      </c>
      <c r="AY112" s="48">
        <f t="shared" si="428"/>
        <v>0</v>
      </c>
      <c r="AZ112" s="48">
        <f t="shared" si="429"/>
        <v>0</v>
      </c>
      <c r="BA112" s="48">
        <f t="shared" si="430"/>
        <v>0</v>
      </c>
      <c r="BB112" s="48">
        <f t="shared" si="431"/>
        <v>0</v>
      </c>
      <c r="BC112" s="48">
        <f t="shared" si="432"/>
        <v>0</v>
      </c>
      <c r="BD112" s="48">
        <f t="shared" ref="BD112" si="433">BC112</f>
        <v>0</v>
      </c>
    </row>
    <row r="113" spans="1:56" ht="14.25" customHeight="1"/>
    <row r="114" spans="1:56" ht="14.25" customHeight="1" thickBot="1">
      <c r="A114" s="2" t="s">
        <v>301</v>
      </c>
      <c r="B114" s="33">
        <v>1</v>
      </c>
      <c r="C114" s="33">
        <f t="shared" ref="C114" si="434">B114+1</f>
        <v>2</v>
      </c>
      <c r="D114" s="33">
        <f t="shared" ref="D114" si="435">C114+1</f>
        <v>3</v>
      </c>
      <c r="E114" s="33">
        <f t="shared" ref="E114" si="436">D114+1</f>
        <v>4</v>
      </c>
      <c r="F114" s="33">
        <f t="shared" ref="F114" si="437">E114+1</f>
        <v>5</v>
      </c>
      <c r="G114" s="33">
        <f t="shared" ref="G114" si="438">F114+1</f>
        <v>6</v>
      </c>
      <c r="H114" s="33">
        <f t="shared" ref="H114" si="439">G114+1</f>
        <v>7</v>
      </c>
      <c r="I114" s="33">
        <f t="shared" ref="I114" si="440">H114+1</f>
        <v>8</v>
      </c>
      <c r="J114" s="33">
        <f t="shared" ref="J114" si="441">I114+1</f>
        <v>9</v>
      </c>
      <c r="K114" s="33">
        <f t="shared" ref="K114" si="442">J114+1</f>
        <v>10</v>
      </c>
      <c r="L114" s="33">
        <f t="shared" ref="L114" si="443">K114+1</f>
        <v>11</v>
      </c>
      <c r="M114" s="33">
        <f t="shared" ref="M114" si="444">L114+1</f>
        <v>12</v>
      </c>
      <c r="N114" s="33">
        <f t="shared" ref="N114" si="445">M114+1</f>
        <v>13</v>
      </c>
      <c r="O114" s="33">
        <f t="shared" ref="O114" si="446">N114+1</f>
        <v>14</v>
      </c>
      <c r="P114" s="33">
        <f t="shared" ref="P114" si="447">O114+1</f>
        <v>15</v>
      </c>
      <c r="Q114" s="33">
        <f t="shared" ref="Q114" si="448">P114+1</f>
        <v>16</v>
      </c>
      <c r="R114" s="33">
        <f t="shared" ref="R114" si="449">Q114+1</f>
        <v>17</v>
      </c>
      <c r="S114" s="33">
        <f t="shared" ref="S114" si="450">R114+1</f>
        <v>18</v>
      </c>
      <c r="T114" s="33">
        <f t="shared" ref="T114" si="451">S114+1</f>
        <v>19</v>
      </c>
      <c r="U114" s="33">
        <f t="shared" ref="U114" si="452">T114+1</f>
        <v>20</v>
      </c>
      <c r="V114" s="33">
        <f t="shared" ref="V114" si="453">U114+1</f>
        <v>21</v>
      </c>
      <c r="W114" s="33">
        <f t="shared" ref="W114" si="454">V114+1</f>
        <v>22</v>
      </c>
      <c r="X114" s="33">
        <f t="shared" ref="X114" si="455">W114+1</f>
        <v>23</v>
      </c>
      <c r="Y114" s="33">
        <f t="shared" ref="Y114" si="456">X114+1</f>
        <v>24</v>
      </c>
      <c r="Z114" s="33">
        <f t="shared" ref="Z114" si="457">Y114+1</f>
        <v>25</v>
      </c>
      <c r="AA114" s="33">
        <f t="shared" ref="AA114" si="458">Z114+1</f>
        <v>26</v>
      </c>
      <c r="AB114" s="33">
        <f t="shared" ref="AB114" si="459">AA114+1</f>
        <v>27</v>
      </c>
      <c r="AC114" s="33">
        <f t="shared" ref="AC114" si="460">AB114+1</f>
        <v>28</v>
      </c>
      <c r="AD114" s="33">
        <f t="shared" ref="AD114" si="461">AC114+1</f>
        <v>29</v>
      </c>
      <c r="AE114" s="33">
        <f t="shared" ref="AE114" si="462">AD114+1</f>
        <v>30</v>
      </c>
      <c r="AF114" s="33">
        <f t="shared" ref="AF114" si="463">AE114+1</f>
        <v>31</v>
      </c>
      <c r="AG114" s="33">
        <f t="shared" ref="AG114" si="464">AF114+1</f>
        <v>32</v>
      </c>
      <c r="AH114" s="33">
        <f t="shared" ref="AH114" si="465">AG114+1</f>
        <v>33</v>
      </c>
      <c r="AI114" s="33">
        <f t="shared" ref="AI114" si="466">AH114+1</f>
        <v>34</v>
      </c>
      <c r="AJ114" s="33">
        <f t="shared" ref="AJ114" si="467">AI114+1</f>
        <v>35</v>
      </c>
      <c r="AK114" s="33">
        <f t="shared" ref="AK114" si="468">AJ114+1</f>
        <v>36</v>
      </c>
      <c r="AL114" s="33">
        <f t="shared" ref="AL114" si="469">AK114+1</f>
        <v>37</v>
      </c>
      <c r="AM114" s="33">
        <f t="shared" ref="AM114" si="470">AL114+1</f>
        <v>38</v>
      </c>
      <c r="AN114" s="33">
        <f t="shared" ref="AN114" si="471">AM114+1</f>
        <v>39</v>
      </c>
      <c r="AO114" s="33">
        <f t="shared" ref="AO114" si="472">AN114+1</f>
        <v>40</v>
      </c>
      <c r="AP114" s="33">
        <f t="shared" ref="AP114" si="473">AO114+1</f>
        <v>41</v>
      </c>
      <c r="AQ114" s="33">
        <f t="shared" ref="AQ114" si="474">AP114+1</f>
        <v>42</v>
      </c>
      <c r="AR114" s="33">
        <f t="shared" ref="AR114" si="475">AQ114+1</f>
        <v>43</v>
      </c>
      <c r="AS114" s="33">
        <f t="shared" ref="AS114" si="476">AR114+1</f>
        <v>44</v>
      </c>
      <c r="AT114" s="33">
        <f t="shared" ref="AT114" si="477">AS114+1</f>
        <v>45</v>
      </c>
      <c r="AU114" s="33">
        <f t="shared" ref="AU114" si="478">AT114+1</f>
        <v>46</v>
      </c>
      <c r="AV114" s="33">
        <f t="shared" ref="AV114" si="479">AU114+1</f>
        <v>47</v>
      </c>
      <c r="AW114" s="33">
        <f t="shared" ref="AW114" si="480">AV114+1</f>
        <v>48</v>
      </c>
      <c r="AX114" s="33">
        <f t="shared" ref="AX114" si="481">AW114+1</f>
        <v>49</v>
      </c>
      <c r="AY114" s="33">
        <f t="shared" ref="AY114" si="482">AX114+1</f>
        <v>50</v>
      </c>
      <c r="AZ114" s="33">
        <f t="shared" ref="AZ114" si="483">AY114+1</f>
        <v>51</v>
      </c>
      <c r="BA114" s="33">
        <f t="shared" ref="BA114" si="484">AZ114+1</f>
        <v>52</v>
      </c>
      <c r="BB114" s="33">
        <f t="shared" ref="BB114" si="485">BA114+1</f>
        <v>53</v>
      </c>
      <c r="BC114" s="33">
        <f t="shared" ref="BC114" si="486">BB114+1</f>
        <v>54</v>
      </c>
      <c r="BD114" s="33">
        <f t="shared" ref="BD114" si="487">BC114+1</f>
        <v>55</v>
      </c>
    </row>
    <row r="115" spans="1:56" ht="14.25" customHeight="1">
      <c r="A115" s="20">
        <v>1</v>
      </c>
      <c r="B115" s="48">
        <f>$F$2*$B$2</f>
        <v>77</v>
      </c>
      <c r="C115" s="48">
        <f>-B115/$B$3</f>
        <v>-5.1333333333333337</v>
      </c>
      <c r="D115" s="48">
        <f t="shared" ref="D115" si="488">C115</f>
        <v>-5.1333333333333337</v>
      </c>
      <c r="E115" s="48">
        <f t="shared" ref="E115:E116" si="489">D115</f>
        <v>-5.1333333333333337</v>
      </c>
      <c r="F115" s="48">
        <f t="shared" ref="F115:F117" si="490">E115</f>
        <v>-5.1333333333333337</v>
      </c>
      <c r="G115" s="48">
        <f t="shared" ref="G115:G118" si="491">F115</f>
        <v>-5.1333333333333337</v>
      </c>
      <c r="H115" s="48">
        <f t="shared" ref="H115:H119" si="492">G115</f>
        <v>-5.1333333333333337</v>
      </c>
      <c r="I115" s="48">
        <f t="shared" ref="I115:I120" si="493">H115</f>
        <v>-5.1333333333333337</v>
      </c>
      <c r="J115" s="48">
        <f t="shared" ref="J115:J121" si="494">I115</f>
        <v>-5.1333333333333337</v>
      </c>
      <c r="K115" s="48">
        <f t="shared" ref="K115:K122" si="495">J115</f>
        <v>-5.1333333333333337</v>
      </c>
      <c r="L115" s="48">
        <f t="shared" ref="L115:L123" si="496">K115</f>
        <v>-5.1333333333333337</v>
      </c>
      <c r="M115" s="48">
        <f t="shared" ref="M115:M124" si="497">L115</f>
        <v>-5.1333333333333337</v>
      </c>
      <c r="N115" s="48">
        <f t="shared" ref="N115:N125" si="498">M115</f>
        <v>-5.1333333333333337</v>
      </c>
      <c r="O115" s="48">
        <f t="shared" ref="O115:O126" si="499">N115</f>
        <v>-5.1333333333333337</v>
      </c>
      <c r="P115" s="48">
        <f t="shared" ref="P115:P127" si="500">O115</f>
        <v>-5.1333333333333337</v>
      </c>
      <c r="Q115" s="48">
        <f t="shared" ref="Q115:Q128" si="501">P115</f>
        <v>-5.1333333333333337</v>
      </c>
    </row>
    <row r="116" spans="1:56" ht="14.25" customHeight="1">
      <c r="A116" s="20">
        <f>A115+1</f>
        <v>2</v>
      </c>
      <c r="C116" s="48">
        <f>$F$2*$B$2*C$14</f>
        <v>71.604802499999991</v>
      </c>
      <c r="D116" s="48">
        <f>-C116/$B$3</f>
        <v>-4.7736534999999991</v>
      </c>
      <c r="E116" s="48">
        <f t="shared" si="489"/>
        <v>-4.7736534999999991</v>
      </c>
      <c r="F116" s="48">
        <f t="shared" si="490"/>
        <v>-4.7736534999999991</v>
      </c>
      <c r="G116" s="48">
        <f t="shared" si="491"/>
        <v>-4.7736534999999991</v>
      </c>
      <c r="H116" s="48">
        <f t="shared" si="492"/>
        <v>-4.7736534999999991</v>
      </c>
      <c r="I116" s="48">
        <f t="shared" si="493"/>
        <v>-4.7736534999999991</v>
      </c>
      <c r="J116" s="48">
        <f t="shared" si="494"/>
        <v>-4.7736534999999991</v>
      </c>
      <c r="K116" s="48">
        <f t="shared" si="495"/>
        <v>-4.7736534999999991</v>
      </c>
      <c r="L116" s="48">
        <f t="shared" si="496"/>
        <v>-4.7736534999999991</v>
      </c>
      <c r="M116" s="48">
        <f t="shared" si="497"/>
        <v>-4.7736534999999991</v>
      </c>
      <c r="N116" s="48">
        <f t="shared" si="498"/>
        <v>-4.7736534999999991</v>
      </c>
      <c r="O116" s="48">
        <f t="shared" si="499"/>
        <v>-4.7736534999999991</v>
      </c>
      <c r="P116" s="48">
        <f t="shared" si="500"/>
        <v>-4.7736534999999991</v>
      </c>
      <c r="Q116" s="48">
        <f t="shared" si="501"/>
        <v>-4.7736534999999991</v>
      </c>
      <c r="R116" s="48">
        <f t="shared" ref="R116:R129" si="502">Q116</f>
        <v>-4.7736534999999991</v>
      </c>
    </row>
    <row r="117" spans="1:56" ht="14.25" customHeight="1">
      <c r="A117" s="20">
        <f t="shared" ref="A117:A154" si="503">A116+1</f>
        <v>3</v>
      </c>
      <c r="D117" s="48">
        <f>$F$2*$B$2*D$14</f>
        <v>67.30303658260874</v>
      </c>
      <c r="E117" s="48">
        <f>-D117/$B$3</f>
        <v>-4.4868691055072496</v>
      </c>
      <c r="F117" s="48">
        <f t="shared" si="490"/>
        <v>-4.4868691055072496</v>
      </c>
      <c r="G117" s="48">
        <f t="shared" si="491"/>
        <v>-4.4868691055072496</v>
      </c>
      <c r="H117" s="48">
        <f t="shared" si="492"/>
        <v>-4.4868691055072496</v>
      </c>
      <c r="I117" s="48">
        <f t="shared" si="493"/>
        <v>-4.4868691055072496</v>
      </c>
      <c r="J117" s="48">
        <f t="shared" si="494"/>
        <v>-4.4868691055072496</v>
      </c>
      <c r="K117" s="48">
        <f t="shared" si="495"/>
        <v>-4.4868691055072496</v>
      </c>
      <c r="L117" s="48">
        <f t="shared" si="496"/>
        <v>-4.4868691055072496</v>
      </c>
      <c r="M117" s="48">
        <f t="shared" si="497"/>
        <v>-4.4868691055072496</v>
      </c>
      <c r="N117" s="48">
        <f t="shared" si="498"/>
        <v>-4.4868691055072496</v>
      </c>
      <c r="O117" s="48">
        <f t="shared" si="499"/>
        <v>-4.4868691055072496</v>
      </c>
      <c r="P117" s="48">
        <f t="shared" si="500"/>
        <v>-4.4868691055072496</v>
      </c>
      <c r="Q117" s="48">
        <f t="shared" si="501"/>
        <v>-4.4868691055072496</v>
      </c>
      <c r="R117" s="48">
        <f t="shared" si="502"/>
        <v>-4.4868691055072496</v>
      </c>
      <c r="S117" s="48">
        <f t="shared" ref="S117:S130" si="504">R117</f>
        <v>-4.4868691055072496</v>
      </c>
    </row>
    <row r="118" spans="1:56" ht="14.25" customHeight="1">
      <c r="A118" s="20">
        <f t="shared" si="503"/>
        <v>4</v>
      </c>
      <c r="E118" s="48">
        <f>$F$2*$B$2*E$14</f>
        <v>63.256374205042803</v>
      </c>
      <c r="F118" s="48">
        <f>-E118/$B$3</f>
        <v>-4.2170916136695205</v>
      </c>
      <c r="G118" s="48">
        <f t="shared" si="491"/>
        <v>-4.2170916136695205</v>
      </c>
      <c r="H118" s="48">
        <f t="shared" si="492"/>
        <v>-4.2170916136695205</v>
      </c>
      <c r="I118" s="48">
        <f t="shared" si="493"/>
        <v>-4.2170916136695205</v>
      </c>
      <c r="J118" s="48">
        <f t="shared" si="494"/>
        <v>-4.2170916136695205</v>
      </c>
      <c r="K118" s="48">
        <f t="shared" si="495"/>
        <v>-4.2170916136695205</v>
      </c>
      <c r="L118" s="48">
        <f t="shared" si="496"/>
        <v>-4.2170916136695205</v>
      </c>
      <c r="M118" s="48">
        <f t="shared" si="497"/>
        <v>-4.2170916136695205</v>
      </c>
      <c r="N118" s="48">
        <f t="shared" si="498"/>
        <v>-4.2170916136695205</v>
      </c>
      <c r="O118" s="48">
        <f t="shared" si="499"/>
        <v>-4.2170916136695205</v>
      </c>
      <c r="P118" s="48">
        <f t="shared" si="500"/>
        <v>-4.2170916136695205</v>
      </c>
      <c r="Q118" s="48">
        <f t="shared" si="501"/>
        <v>-4.2170916136695205</v>
      </c>
      <c r="R118" s="48">
        <f t="shared" si="502"/>
        <v>-4.2170916136695205</v>
      </c>
      <c r="S118" s="48">
        <f t="shared" si="504"/>
        <v>-4.2170916136695205</v>
      </c>
      <c r="T118" s="48">
        <f t="shared" ref="T118:T131" si="505">S118</f>
        <v>-4.2170916136695205</v>
      </c>
    </row>
    <row r="119" spans="1:56" ht="14.25" customHeight="1">
      <c r="A119" s="20">
        <f t="shared" si="503"/>
        <v>5</v>
      </c>
      <c r="F119" s="48">
        <f>$F$2*$B$2*F$14</f>
        <v>59.451598181170787</v>
      </c>
      <c r="G119" s="48">
        <f>-F119/$B$3</f>
        <v>-3.9634398787447194</v>
      </c>
      <c r="H119" s="48">
        <f t="shared" si="492"/>
        <v>-3.9634398787447194</v>
      </c>
      <c r="I119" s="48">
        <f t="shared" si="493"/>
        <v>-3.9634398787447194</v>
      </c>
      <c r="J119" s="48">
        <f t="shared" si="494"/>
        <v>-3.9634398787447194</v>
      </c>
      <c r="K119" s="48">
        <f t="shared" si="495"/>
        <v>-3.9634398787447194</v>
      </c>
      <c r="L119" s="48">
        <f t="shared" si="496"/>
        <v>-3.9634398787447194</v>
      </c>
      <c r="M119" s="48">
        <f t="shared" si="497"/>
        <v>-3.9634398787447194</v>
      </c>
      <c r="N119" s="48">
        <f t="shared" si="498"/>
        <v>-3.9634398787447194</v>
      </c>
      <c r="O119" s="48">
        <f t="shared" si="499"/>
        <v>-3.9634398787447194</v>
      </c>
      <c r="P119" s="48">
        <f t="shared" si="500"/>
        <v>-3.9634398787447194</v>
      </c>
      <c r="Q119" s="48">
        <f t="shared" si="501"/>
        <v>-3.9634398787447194</v>
      </c>
      <c r="R119" s="48">
        <f t="shared" si="502"/>
        <v>-3.9634398787447194</v>
      </c>
      <c r="S119" s="48">
        <f t="shared" si="504"/>
        <v>-3.9634398787447194</v>
      </c>
      <c r="T119" s="48">
        <f t="shared" si="505"/>
        <v>-3.9634398787447194</v>
      </c>
      <c r="U119" s="48">
        <f t="shared" ref="U119:U132" si="506">T119</f>
        <v>-3.9634398787447194</v>
      </c>
    </row>
    <row r="120" spans="1:56" ht="14.25" customHeight="1">
      <c r="A120" s="20">
        <f t="shared" si="503"/>
        <v>6</v>
      </c>
      <c r="G120" s="48">
        <f>$F$2*$B$2*G$14</f>
        <v>55.874336067011555</v>
      </c>
      <c r="H120" s="48">
        <f>-G120/$B$3</f>
        <v>-3.7249557378007703</v>
      </c>
      <c r="I120" s="48">
        <f t="shared" si="493"/>
        <v>-3.7249557378007703</v>
      </c>
      <c r="J120" s="48">
        <f t="shared" si="494"/>
        <v>-3.7249557378007703</v>
      </c>
      <c r="K120" s="48">
        <f t="shared" si="495"/>
        <v>-3.7249557378007703</v>
      </c>
      <c r="L120" s="48">
        <f t="shared" si="496"/>
        <v>-3.7249557378007703</v>
      </c>
      <c r="M120" s="48">
        <f t="shared" si="497"/>
        <v>-3.7249557378007703</v>
      </c>
      <c r="N120" s="48">
        <f t="shared" si="498"/>
        <v>-3.7249557378007703</v>
      </c>
      <c r="O120" s="48">
        <f t="shared" si="499"/>
        <v>-3.7249557378007703</v>
      </c>
      <c r="P120" s="48">
        <f t="shared" si="500"/>
        <v>-3.7249557378007703</v>
      </c>
      <c r="Q120" s="48">
        <f t="shared" si="501"/>
        <v>-3.7249557378007703</v>
      </c>
      <c r="R120" s="48">
        <f t="shared" si="502"/>
        <v>-3.7249557378007703</v>
      </c>
      <c r="S120" s="48">
        <f t="shared" si="504"/>
        <v>-3.7249557378007703</v>
      </c>
      <c r="T120" s="48">
        <f t="shared" si="505"/>
        <v>-3.7249557378007703</v>
      </c>
      <c r="U120" s="48">
        <f t="shared" si="506"/>
        <v>-3.7249557378007703</v>
      </c>
      <c r="V120" s="48">
        <f t="shared" ref="V120:V133" si="507">U120</f>
        <v>-3.7249557378007703</v>
      </c>
    </row>
    <row r="121" spans="1:56" ht="14.25" customHeight="1">
      <c r="A121" s="20">
        <f t="shared" si="503"/>
        <v>7</v>
      </c>
      <c r="H121" s="48">
        <f>$F$2*$B$2*H$14</f>
        <v>52.511064218961891</v>
      </c>
      <c r="I121" s="48">
        <f>-H121/$B$3</f>
        <v>-3.5007376145974596</v>
      </c>
      <c r="J121" s="48">
        <f t="shared" si="494"/>
        <v>-3.5007376145974596</v>
      </c>
      <c r="K121" s="48">
        <f t="shared" si="495"/>
        <v>-3.5007376145974596</v>
      </c>
      <c r="L121" s="48">
        <f t="shared" si="496"/>
        <v>-3.5007376145974596</v>
      </c>
      <c r="M121" s="48">
        <f t="shared" si="497"/>
        <v>-3.5007376145974596</v>
      </c>
      <c r="N121" s="48">
        <f t="shared" si="498"/>
        <v>-3.5007376145974596</v>
      </c>
      <c r="O121" s="48">
        <f t="shared" si="499"/>
        <v>-3.5007376145974596</v>
      </c>
      <c r="P121" s="48">
        <f t="shared" si="500"/>
        <v>-3.5007376145974596</v>
      </c>
      <c r="Q121" s="48">
        <f t="shared" si="501"/>
        <v>-3.5007376145974596</v>
      </c>
      <c r="R121" s="48">
        <f t="shared" si="502"/>
        <v>-3.5007376145974596</v>
      </c>
      <c r="S121" s="48">
        <f t="shared" si="504"/>
        <v>-3.5007376145974596</v>
      </c>
      <c r="T121" s="48">
        <f t="shared" si="505"/>
        <v>-3.5007376145974596</v>
      </c>
      <c r="U121" s="48">
        <f t="shared" si="506"/>
        <v>-3.5007376145974596</v>
      </c>
      <c r="V121" s="48">
        <f t="shared" si="507"/>
        <v>-3.5007376145974596</v>
      </c>
      <c r="W121" s="48">
        <f t="shared" ref="W121:W134" si="508">V121</f>
        <v>-3.5007376145974596</v>
      </c>
    </row>
    <row r="122" spans="1:56" ht="14.25" customHeight="1">
      <c r="A122" s="20">
        <f t="shared" si="503"/>
        <v>8</v>
      </c>
      <c r="I122" s="48">
        <f>$F$2*$B$2*I$14</f>
        <v>49.349057975952881</v>
      </c>
      <c r="J122" s="48">
        <f>-I122/$B$3</f>
        <v>-3.2899371983968586</v>
      </c>
      <c r="K122" s="48">
        <f t="shared" si="495"/>
        <v>-3.2899371983968586</v>
      </c>
      <c r="L122" s="48">
        <f t="shared" si="496"/>
        <v>-3.2899371983968586</v>
      </c>
      <c r="M122" s="48">
        <f t="shared" si="497"/>
        <v>-3.2899371983968586</v>
      </c>
      <c r="N122" s="48">
        <f t="shared" si="498"/>
        <v>-3.2899371983968586</v>
      </c>
      <c r="O122" s="48">
        <f t="shared" si="499"/>
        <v>-3.2899371983968586</v>
      </c>
      <c r="P122" s="48">
        <f t="shared" si="500"/>
        <v>-3.2899371983968586</v>
      </c>
      <c r="Q122" s="48">
        <f t="shared" si="501"/>
        <v>-3.2899371983968586</v>
      </c>
      <c r="R122" s="48">
        <f t="shared" si="502"/>
        <v>-3.2899371983968586</v>
      </c>
      <c r="S122" s="48">
        <f t="shared" si="504"/>
        <v>-3.2899371983968586</v>
      </c>
      <c r="T122" s="48">
        <f t="shared" si="505"/>
        <v>-3.2899371983968586</v>
      </c>
      <c r="U122" s="48">
        <f t="shared" si="506"/>
        <v>-3.2899371983968586</v>
      </c>
      <c r="V122" s="48">
        <f t="shared" si="507"/>
        <v>-3.2899371983968586</v>
      </c>
      <c r="W122" s="48">
        <f t="shared" si="508"/>
        <v>-3.2899371983968586</v>
      </c>
      <c r="X122" s="48">
        <f t="shared" ref="X122:X135" si="509">W122</f>
        <v>-3.2899371983968586</v>
      </c>
    </row>
    <row r="123" spans="1:56" ht="14.25" customHeight="1">
      <c r="A123" s="20">
        <f t="shared" si="503"/>
        <v>9</v>
      </c>
      <c r="J123" s="48">
        <f>$F$2*$B$2*J$14</f>
        <v>46.375012322503082</v>
      </c>
      <c r="K123" s="48">
        <f>-J123/$B$3</f>
        <v>-3.091667488166872</v>
      </c>
      <c r="L123" s="48">
        <f t="shared" si="496"/>
        <v>-3.091667488166872</v>
      </c>
      <c r="M123" s="48">
        <f t="shared" si="497"/>
        <v>-3.091667488166872</v>
      </c>
      <c r="N123" s="48">
        <f t="shared" si="498"/>
        <v>-3.091667488166872</v>
      </c>
      <c r="O123" s="48">
        <f t="shared" si="499"/>
        <v>-3.091667488166872</v>
      </c>
      <c r="P123" s="48">
        <f t="shared" si="500"/>
        <v>-3.091667488166872</v>
      </c>
      <c r="Q123" s="48">
        <f t="shared" si="501"/>
        <v>-3.091667488166872</v>
      </c>
      <c r="R123" s="48">
        <f t="shared" si="502"/>
        <v>-3.091667488166872</v>
      </c>
      <c r="S123" s="48">
        <f t="shared" si="504"/>
        <v>-3.091667488166872</v>
      </c>
      <c r="T123" s="48">
        <f t="shared" si="505"/>
        <v>-3.091667488166872</v>
      </c>
      <c r="U123" s="48">
        <f t="shared" si="506"/>
        <v>-3.091667488166872</v>
      </c>
      <c r="V123" s="48">
        <f t="shared" si="507"/>
        <v>-3.091667488166872</v>
      </c>
      <c r="W123" s="48">
        <f t="shared" si="508"/>
        <v>-3.091667488166872</v>
      </c>
      <c r="X123" s="48">
        <f t="shared" si="509"/>
        <v>-3.091667488166872</v>
      </c>
      <c r="Y123" s="48">
        <f t="shared" ref="Y123:Y136" si="510">X123</f>
        <v>-3.091667488166872</v>
      </c>
    </row>
    <row r="124" spans="1:56" ht="14.25" customHeight="1">
      <c r="A124" s="20">
        <f t="shared" si="503"/>
        <v>10</v>
      </c>
      <c r="K124" s="48">
        <f>$F$2*$B$2*K$14</f>
        <v>43.578320829382207</v>
      </c>
      <c r="L124" s="48">
        <f>-K124/$B$3</f>
        <v>-2.9052213886254803</v>
      </c>
      <c r="M124" s="48">
        <f t="shared" si="497"/>
        <v>-2.9052213886254803</v>
      </c>
      <c r="N124" s="48">
        <f t="shared" si="498"/>
        <v>-2.9052213886254803</v>
      </c>
      <c r="O124" s="48">
        <f t="shared" si="499"/>
        <v>-2.9052213886254803</v>
      </c>
      <c r="P124" s="48">
        <f t="shared" si="500"/>
        <v>-2.9052213886254803</v>
      </c>
      <c r="Q124" s="48">
        <f t="shared" si="501"/>
        <v>-2.9052213886254803</v>
      </c>
      <c r="R124" s="48">
        <f t="shared" si="502"/>
        <v>-2.9052213886254803</v>
      </c>
      <c r="S124" s="48">
        <f t="shared" si="504"/>
        <v>-2.9052213886254803</v>
      </c>
      <c r="T124" s="48">
        <f t="shared" si="505"/>
        <v>-2.9052213886254803</v>
      </c>
      <c r="U124" s="48">
        <f t="shared" si="506"/>
        <v>-2.9052213886254803</v>
      </c>
      <c r="V124" s="48">
        <f t="shared" si="507"/>
        <v>-2.9052213886254803</v>
      </c>
      <c r="W124" s="48">
        <f t="shared" si="508"/>
        <v>-2.9052213886254803</v>
      </c>
      <c r="X124" s="48">
        <f t="shared" si="509"/>
        <v>-2.9052213886254803</v>
      </c>
      <c r="Y124" s="48">
        <f t="shared" si="510"/>
        <v>-2.9052213886254803</v>
      </c>
      <c r="Z124" s="48">
        <f t="shared" ref="Z124:Z137" si="511">Y124</f>
        <v>-2.9052213886254803</v>
      </c>
    </row>
    <row r="125" spans="1:56" ht="14.25" customHeight="1">
      <c r="A125" s="20">
        <f t="shared" si="503"/>
        <v>11</v>
      </c>
      <c r="L125" s="48">
        <f>$F$2*$B$2*L$14</f>
        <v>42.256263521220824</v>
      </c>
      <c r="M125" s="48">
        <f>-L125/$B$3</f>
        <v>-2.8170842347480547</v>
      </c>
      <c r="N125" s="48">
        <f t="shared" si="498"/>
        <v>-2.8170842347480547</v>
      </c>
      <c r="O125" s="48">
        <f t="shared" si="499"/>
        <v>-2.8170842347480547</v>
      </c>
      <c r="P125" s="48">
        <f t="shared" si="500"/>
        <v>-2.8170842347480547</v>
      </c>
      <c r="Q125" s="48">
        <f t="shared" si="501"/>
        <v>-2.8170842347480547</v>
      </c>
      <c r="R125" s="48">
        <f t="shared" si="502"/>
        <v>-2.8170842347480547</v>
      </c>
      <c r="S125" s="48">
        <f t="shared" si="504"/>
        <v>-2.8170842347480547</v>
      </c>
      <c r="T125" s="48">
        <f t="shared" si="505"/>
        <v>-2.8170842347480547</v>
      </c>
      <c r="U125" s="48">
        <f t="shared" si="506"/>
        <v>-2.8170842347480547</v>
      </c>
      <c r="V125" s="48">
        <f t="shared" si="507"/>
        <v>-2.8170842347480547</v>
      </c>
      <c r="W125" s="48">
        <f t="shared" si="508"/>
        <v>-2.8170842347480547</v>
      </c>
      <c r="X125" s="48">
        <f t="shared" si="509"/>
        <v>-2.8170842347480547</v>
      </c>
      <c r="Y125" s="48">
        <f t="shared" si="510"/>
        <v>-2.8170842347480547</v>
      </c>
      <c r="Z125" s="48">
        <f t="shared" si="511"/>
        <v>-2.8170842347480547</v>
      </c>
      <c r="AA125" s="48">
        <f t="shared" ref="AA125:AA138" si="512">Z125</f>
        <v>-2.8170842347480547</v>
      </c>
    </row>
    <row r="126" spans="1:56" ht="14.25" customHeight="1">
      <c r="A126" s="20">
        <f t="shared" si="503"/>
        <v>12</v>
      </c>
      <c r="M126" s="48">
        <f>$F$2*$B$2*M$14</f>
        <v>40.973553513902402</v>
      </c>
      <c r="N126" s="48">
        <f>-M126/$B$3</f>
        <v>-2.7315702342601602</v>
      </c>
      <c r="O126" s="48">
        <f t="shared" si="499"/>
        <v>-2.7315702342601602</v>
      </c>
      <c r="P126" s="48">
        <f t="shared" si="500"/>
        <v>-2.7315702342601602</v>
      </c>
      <c r="Q126" s="48">
        <f t="shared" si="501"/>
        <v>-2.7315702342601602</v>
      </c>
      <c r="R126" s="48">
        <f t="shared" si="502"/>
        <v>-2.7315702342601602</v>
      </c>
      <c r="S126" s="48">
        <f t="shared" si="504"/>
        <v>-2.7315702342601602</v>
      </c>
      <c r="T126" s="48">
        <f t="shared" si="505"/>
        <v>-2.7315702342601602</v>
      </c>
      <c r="U126" s="48">
        <f t="shared" si="506"/>
        <v>-2.7315702342601602</v>
      </c>
      <c r="V126" s="48">
        <f t="shared" si="507"/>
        <v>-2.7315702342601602</v>
      </c>
      <c r="W126" s="48">
        <f t="shared" si="508"/>
        <v>-2.7315702342601602</v>
      </c>
      <c r="X126" s="48">
        <f t="shared" si="509"/>
        <v>-2.7315702342601602</v>
      </c>
      <c r="Y126" s="48">
        <f t="shared" si="510"/>
        <v>-2.7315702342601602</v>
      </c>
      <c r="Z126" s="48">
        <f t="shared" si="511"/>
        <v>-2.7315702342601602</v>
      </c>
      <c r="AA126" s="48">
        <f t="shared" si="512"/>
        <v>-2.7315702342601602</v>
      </c>
      <c r="AB126" s="48">
        <f t="shared" ref="AB126:AB139" si="513">AA126</f>
        <v>-2.7315702342601602</v>
      </c>
    </row>
    <row r="127" spans="1:56" ht="14.25" customHeight="1">
      <c r="A127" s="20">
        <f t="shared" si="503"/>
        <v>13</v>
      </c>
      <c r="N127" s="48">
        <f>$F$2*$B$2*N$14</f>
        <v>39.728121381293825</v>
      </c>
      <c r="O127" s="48">
        <f>-N127/$B$3</f>
        <v>-2.6485414254195883</v>
      </c>
      <c r="P127" s="48">
        <f t="shared" si="500"/>
        <v>-2.6485414254195883</v>
      </c>
      <c r="Q127" s="48">
        <f t="shared" si="501"/>
        <v>-2.6485414254195883</v>
      </c>
      <c r="R127" s="48">
        <f t="shared" si="502"/>
        <v>-2.6485414254195883</v>
      </c>
      <c r="S127" s="48">
        <f t="shared" si="504"/>
        <v>-2.6485414254195883</v>
      </c>
      <c r="T127" s="48">
        <f t="shared" si="505"/>
        <v>-2.6485414254195883</v>
      </c>
      <c r="U127" s="48">
        <f t="shared" si="506"/>
        <v>-2.6485414254195883</v>
      </c>
      <c r="V127" s="48">
        <f t="shared" si="507"/>
        <v>-2.6485414254195883</v>
      </c>
      <c r="W127" s="48">
        <f t="shared" si="508"/>
        <v>-2.6485414254195883</v>
      </c>
      <c r="X127" s="48">
        <f t="shared" si="509"/>
        <v>-2.6485414254195883</v>
      </c>
      <c r="Y127" s="48">
        <f t="shared" si="510"/>
        <v>-2.6485414254195883</v>
      </c>
      <c r="Z127" s="48">
        <f t="shared" si="511"/>
        <v>-2.6485414254195883</v>
      </c>
      <c r="AA127" s="48">
        <f t="shared" si="512"/>
        <v>-2.6485414254195883</v>
      </c>
      <c r="AB127" s="48">
        <f t="shared" si="513"/>
        <v>-2.6485414254195883</v>
      </c>
      <c r="AC127" s="48">
        <f t="shared" ref="AC127:AC140" si="514">AB127</f>
        <v>-2.6485414254195883</v>
      </c>
    </row>
    <row r="128" spans="1:56" ht="14.25" customHeight="1">
      <c r="A128" s="20">
        <f t="shared" si="503"/>
        <v>14</v>
      </c>
      <c r="O128" s="48">
        <f>$F$2*$B$2*O$14</f>
        <v>38.518400085233431</v>
      </c>
      <c r="P128" s="48">
        <f>-O128/$B$3</f>
        <v>-2.567893339015562</v>
      </c>
      <c r="Q128" s="48">
        <f t="shared" si="501"/>
        <v>-2.567893339015562</v>
      </c>
      <c r="R128" s="48">
        <f t="shared" si="502"/>
        <v>-2.567893339015562</v>
      </c>
      <c r="S128" s="48">
        <f t="shared" si="504"/>
        <v>-2.567893339015562</v>
      </c>
      <c r="T128" s="48">
        <f t="shared" si="505"/>
        <v>-2.567893339015562</v>
      </c>
      <c r="U128" s="48">
        <f t="shared" si="506"/>
        <v>-2.567893339015562</v>
      </c>
      <c r="V128" s="48">
        <f t="shared" si="507"/>
        <v>-2.567893339015562</v>
      </c>
      <c r="W128" s="48">
        <f t="shared" si="508"/>
        <v>-2.567893339015562</v>
      </c>
      <c r="X128" s="48">
        <f t="shared" si="509"/>
        <v>-2.567893339015562</v>
      </c>
      <c r="Y128" s="48">
        <f t="shared" si="510"/>
        <v>-2.567893339015562</v>
      </c>
      <c r="Z128" s="48">
        <f t="shared" si="511"/>
        <v>-2.567893339015562</v>
      </c>
      <c r="AA128" s="48">
        <f t="shared" si="512"/>
        <v>-2.567893339015562</v>
      </c>
      <c r="AB128" s="48">
        <f t="shared" si="513"/>
        <v>-2.567893339015562</v>
      </c>
      <c r="AC128" s="48">
        <f t="shared" si="514"/>
        <v>-2.567893339015562</v>
      </c>
      <c r="AD128" s="48">
        <f t="shared" ref="AD128:AD141" si="515">AC128</f>
        <v>-2.567893339015562</v>
      </c>
    </row>
    <row r="129" spans="1:46" ht="14.25" customHeight="1">
      <c r="A129" s="20">
        <f t="shared" si="503"/>
        <v>15</v>
      </c>
      <c r="P129" s="48">
        <f>$F$2*$B$2*P$14</f>
        <v>37.343261476233081</v>
      </c>
      <c r="Q129" s="48">
        <f>-P129/$B$3</f>
        <v>-2.4895507650822055</v>
      </c>
      <c r="R129" s="48">
        <f t="shared" si="502"/>
        <v>-2.4895507650822055</v>
      </c>
      <c r="S129" s="48">
        <f t="shared" si="504"/>
        <v>-2.4895507650822055</v>
      </c>
      <c r="T129" s="48">
        <f t="shared" si="505"/>
        <v>-2.4895507650822055</v>
      </c>
      <c r="U129" s="48">
        <f t="shared" si="506"/>
        <v>-2.4895507650822055</v>
      </c>
      <c r="V129" s="48">
        <f t="shared" si="507"/>
        <v>-2.4895507650822055</v>
      </c>
      <c r="W129" s="48">
        <f t="shared" si="508"/>
        <v>-2.4895507650822055</v>
      </c>
      <c r="X129" s="48">
        <f t="shared" si="509"/>
        <v>-2.4895507650822055</v>
      </c>
      <c r="Y129" s="48">
        <f t="shared" si="510"/>
        <v>-2.4895507650822055</v>
      </c>
      <c r="Z129" s="48">
        <f t="shared" si="511"/>
        <v>-2.4895507650822055</v>
      </c>
      <c r="AA129" s="48">
        <f t="shared" si="512"/>
        <v>-2.4895507650822055</v>
      </c>
      <c r="AB129" s="48">
        <f t="shared" si="513"/>
        <v>-2.4895507650822055</v>
      </c>
      <c r="AC129" s="48">
        <f t="shared" si="514"/>
        <v>-2.4895507650822055</v>
      </c>
      <c r="AD129" s="48">
        <f t="shared" si="515"/>
        <v>-2.4895507650822055</v>
      </c>
      <c r="AE129" s="48">
        <f t="shared" ref="AE129:AE142" si="516">AD129</f>
        <v>-2.4895507650822055</v>
      </c>
    </row>
    <row r="130" spans="1:46" ht="14.25" customHeight="1">
      <c r="A130" s="20">
        <f t="shared" si="503"/>
        <v>16</v>
      </c>
      <c r="Q130" s="48">
        <f>$F$2*$B$2*Q$14</f>
        <v>36.388338265393593</v>
      </c>
      <c r="R130" s="48">
        <f>-Q130/$B$3</f>
        <v>-2.4258892176929061</v>
      </c>
      <c r="S130" s="48">
        <f t="shared" si="504"/>
        <v>-2.4258892176929061</v>
      </c>
      <c r="T130" s="48">
        <f t="shared" si="505"/>
        <v>-2.4258892176929061</v>
      </c>
      <c r="U130" s="48">
        <f t="shared" si="506"/>
        <v>-2.4258892176929061</v>
      </c>
      <c r="V130" s="48">
        <f t="shared" si="507"/>
        <v>-2.4258892176929061</v>
      </c>
      <c r="W130" s="48">
        <f t="shared" si="508"/>
        <v>-2.4258892176929061</v>
      </c>
      <c r="X130" s="48">
        <f t="shared" si="509"/>
        <v>-2.4258892176929061</v>
      </c>
      <c r="Y130" s="48">
        <f t="shared" si="510"/>
        <v>-2.4258892176929061</v>
      </c>
      <c r="Z130" s="48">
        <f t="shared" si="511"/>
        <v>-2.4258892176929061</v>
      </c>
      <c r="AA130" s="48">
        <f t="shared" si="512"/>
        <v>-2.4258892176929061</v>
      </c>
      <c r="AB130" s="48">
        <f t="shared" si="513"/>
        <v>-2.4258892176929061</v>
      </c>
      <c r="AC130" s="48">
        <f t="shared" si="514"/>
        <v>-2.4258892176929061</v>
      </c>
      <c r="AD130" s="48">
        <f t="shared" si="515"/>
        <v>-2.4258892176929061</v>
      </c>
      <c r="AE130" s="48">
        <f t="shared" si="516"/>
        <v>-2.4258892176929061</v>
      </c>
      <c r="AF130" s="48">
        <f t="shared" ref="AF130:AF143" si="517">AE130</f>
        <v>-2.4258892176929061</v>
      </c>
    </row>
    <row r="131" spans="1:46" ht="14.25" customHeight="1">
      <c r="A131" s="20">
        <f t="shared" si="503"/>
        <v>17</v>
      </c>
      <c r="R131" s="48">
        <f>$F$2*$B$2*R$14</f>
        <v>35.455377660607169</v>
      </c>
      <c r="S131" s="48">
        <f>-R131/$B$3</f>
        <v>-2.3636918440404782</v>
      </c>
      <c r="T131" s="48">
        <f t="shared" si="505"/>
        <v>-2.3636918440404782</v>
      </c>
      <c r="U131" s="48">
        <f t="shared" si="506"/>
        <v>-2.3636918440404782</v>
      </c>
      <c r="V131" s="48">
        <f t="shared" si="507"/>
        <v>-2.3636918440404782</v>
      </c>
      <c r="W131" s="48">
        <f t="shared" si="508"/>
        <v>-2.3636918440404782</v>
      </c>
      <c r="X131" s="48">
        <f t="shared" si="509"/>
        <v>-2.3636918440404782</v>
      </c>
      <c r="Y131" s="48">
        <f t="shared" si="510"/>
        <v>-2.3636918440404782</v>
      </c>
      <c r="Z131" s="48">
        <f t="shared" si="511"/>
        <v>-2.3636918440404782</v>
      </c>
      <c r="AA131" s="48">
        <f t="shared" si="512"/>
        <v>-2.3636918440404782</v>
      </c>
      <c r="AB131" s="48">
        <f t="shared" si="513"/>
        <v>-2.3636918440404782</v>
      </c>
      <c r="AC131" s="48">
        <f t="shared" si="514"/>
        <v>-2.3636918440404782</v>
      </c>
      <c r="AD131" s="48">
        <f t="shared" si="515"/>
        <v>-2.3636918440404782</v>
      </c>
      <c r="AE131" s="48">
        <f t="shared" si="516"/>
        <v>-2.3636918440404782</v>
      </c>
      <c r="AF131" s="48">
        <f t="shared" si="517"/>
        <v>-2.3636918440404782</v>
      </c>
      <c r="AG131" s="48">
        <f t="shared" ref="AG131:AG144" si="518">AF131</f>
        <v>-2.3636918440404782</v>
      </c>
    </row>
    <row r="132" spans="1:46" ht="14.25" customHeight="1">
      <c r="A132" s="20">
        <f t="shared" si="503"/>
        <v>18</v>
      </c>
      <c r="S132" s="48">
        <f>$F$2*$B$2*S$14</f>
        <v>34.543784445575291</v>
      </c>
      <c r="T132" s="48">
        <f>-S132/$B$3</f>
        <v>-2.3029189630383526</v>
      </c>
      <c r="U132" s="48">
        <f t="shared" si="506"/>
        <v>-2.3029189630383526</v>
      </c>
      <c r="V132" s="48">
        <f t="shared" si="507"/>
        <v>-2.3029189630383526</v>
      </c>
      <c r="W132" s="48">
        <f t="shared" si="508"/>
        <v>-2.3029189630383526</v>
      </c>
      <c r="X132" s="48">
        <f t="shared" si="509"/>
        <v>-2.3029189630383526</v>
      </c>
      <c r="Y132" s="48">
        <f t="shared" si="510"/>
        <v>-2.3029189630383526</v>
      </c>
      <c r="Z132" s="48">
        <f t="shared" si="511"/>
        <v>-2.3029189630383526</v>
      </c>
      <c r="AA132" s="48">
        <f t="shared" si="512"/>
        <v>-2.3029189630383526</v>
      </c>
      <c r="AB132" s="48">
        <f t="shared" si="513"/>
        <v>-2.3029189630383526</v>
      </c>
      <c r="AC132" s="48">
        <f t="shared" si="514"/>
        <v>-2.3029189630383526</v>
      </c>
      <c r="AD132" s="48">
        <f t="shared" si="515"/>
        <v>-2.3029189630383526</v>
      </c>
      <c r="AE132" s="48">
        <f t="shared" si="516"/>
        <v>-2.3029189630383526</v>
      </c>
      <c r="AF132" s="48">
        <f t="shared" si="517"/>
        <v>-2.3029189630383526</v>
      </c>
      <c r="AG132" s="48">
        <f t="shared" si="518"/>
        <v>-2.3029189630383526</v>
      </c>
      <c r="AH132" s="48">
        <f t="shared" ref="AH132:AH145" si="519">AG132</f>
        <v>-2.3029189630383526</v>
      </c>
    </row>
    <row r="133" spans="1:46" ht="14.25" customHeight="1">
      <c r="A133" s="20">
        <f t="shared" si="503"/>
        <v>19</v>
      </c>
      <c r="T133" s="48">
        <f>$F$2*$B$2*T$14</f>
        <v>33.8258609734429</v>
      </c>
      <c r="U133" s="48">
        <f>-T133/$B$3</f>
        <v>-2.2550573982295266</v>
      </c>
      <c r="V133" s="48">
        <f t="shared" si="507"/>
        <v>-2.2550573982295266</v>
      </c>
      <c r="W133" s="48">
        <f t="shared" si="508"/>
        <v>-2.2550573982295266</v>
      </c>
      <c r="X133" s="48">
        <f t="shared" si="509"/>
        <v>-2.2550573982295266</v>
      </c>
      <c r="Y133" s="48">
        <f t="shared" si="510"/>
        <v>-2.2550573982295266</v>
      </c>
      <c r="Z133" s="48">
        <f t="shared" si="511"/>
        <v>-2.2550573982295266</v>
      </c>
      <c r="AA133" s="48">
        <f t="shared" si="512"/>
        <v>-2.2550573982295266</v>
      </c>
      <c r="AB133" s="48">
        <f t="shared" si="513"/>
        <v>-2.2550573982295266</v>
      </c>
      <c r="AC133" s="48">
        <f t="shared" si="514"/>
        <v>-2.2550573982295266</v>
      </c>
      <c r="AD133" s="48">
        <f t="shared" si="515"/>
        <v>-2.2550573982295266</v>
      </c>
      <c r="AE133" s="48">
        <f t="shared" si="516"/>
        <v>-2.2550573982295266</v>
      </c>
      <c r="AF133" s="48">
        <f t="shared" si="517"/>
        <v>-2.2550573982295266</v>
      </c>
      <c r="AG133" s="48">
        <f t="shared" si="518"/>
        <v>-2.2550573982295266</v>
      </c>
      <c r="AH133" s="48">
        <f t="shared" si="519"/>
        <v>-2.2550573982295266</v>
      </c>
      <c r="AI133" s="48">
        <f t="shared" ref="AI133:AI146" si="520">AH133</f>
        <v>-2.2550573982295266</v>
      </c>
    </row>
    <row r="134" spans="1:46" ht="14.25" customHeight="1">
      <c r="A134" s="20">
        <f t="shared" si="503"/>
        <v>20</v>
      </c>
      <c r="U134" s="48">
        <f>$F$2*$B$2*U$14</f>
        <v>33.119813777344227</v>
      </c>
      <c r="V134" s="48">
        <f>-U134/$B$3</f>
        <v>-2.2079875851562818</v>
      </c>
      <c r="W134" s="48">
        <f t="shared" si="508"/>
        <v>-2.2079875851562818</v>
      </c>
      <c r="X134" s="48">
        <f t="shared" si="509"/>
        <v>-2.2079875851562818</v>
      </c>
      <c r="Y134" s="48">
        <f t="shared" si="510"/>
        <v>-2.2079875851562818</v>
      </c>
      <c r="Z134" s="48">
        <f t="shared" si="511"/>
        <v>-2.2079875851562818</v>
      </c>
      <c r="AA134" s="48">
        <f t="shared" si="512"/>
        <v>-2.2079875851562818</v>
      </c>
      <c r="AB134" s="48">
        <f t="shared" si="513"/>
        <v>-2.2079875851562818</v>
      </c>
      <c r="AC134" s="48">
        <f t="shared" si="514"/>
        <v>-2.2079875851562818</v>
      </c>
      <c r="AD134" s="48">
        <f t="shared" si="515"/>
        <v>-2.2079875851562818</v>
      </c>
      <c r="AE134" s="48">
        <f t="shared" si="516"/>
        <v>-2.2079875851562818</v>
      </c>
      <c r="AF134" s="48">
        <f t="shared" si="517"/>
        <v>-2.2079875851562818</v>
      </c>
      <c r="AG134" s="48">
        <f t="shared" si="518"/>
        <v>-2.2079875851562818</v>
      </c>
      <c r="AH134" s="48">
        <f t="shared" si="519"/>
        <v>-2.2079875851562818</v>
      </c>
      <c r="AI134" s="48">
        <f t="shared" si="520"/>
        <v>-2.2079875851562818</v>
      </c>
      <c r="AJ134" s="48">
        <f t="shared" ref="AJ134:AJ147" si="521">AI134</f>
        <v>-2.2079875851562818</v>
      </c>
    </row>
    <row r="135" spans="1:46" ht="14.25" customHeight="1">
      <c r="A135" s="20">
        <f t="shared" si="503"/>
        <v>21</v>
      </c>
      <c r="V135" s="48">
        <f>$F$2*$B$2*V$14</f>
        <v>32.755827023931211</v>
      </c>
      <c r="W135" s="48">
        <f>-V135/$B$3</f>
        <v>-2.1837218015954138</v>
      </c>
      <c r="X135" s="48">
        <f t="shared" si="509"/>
        <v>-2.1837218015954138</v>
      </c>
      <c r="Y135" s="48">
        <f t="shared" si="510"/>
        <v>-2.1837218015954138</v>
      </c>
      <c r="Z135" s="48">
        <f t="shared" si="511"/>
        <v>-2.1837218015954138</v>
      </c>
      <c r="AA135" s="48">
        <f t="shared" si="512"/>
        <v>-2.1837218015954138</v>
      </c>
      <c r="AB135" s="48">
        <f t="shared" si="513"/>
        <v>-2.1837218015954138</v>
      </c>
      <c r="AC135" s="48">
        <f t="shared" si="514"/>
        <v>-2.1837218015954138</v>
      </c>
      <c r="AD135" s="48">
        <f t="shared" si="515"/>
        <v>-2.1837218015954138</v>
      </c>
      <c r="AE135" s="48">
        <f t="shared" si="516"/>
        <v>-2.1837218015954138</v>
      </c>
      <c r="AF135" s="48">
        <f t="shared" si="517"/>
        <v>-2.1837218015954138</v>
      </c>
      <c r="AG135" s="48">
        <f t="shared" si="518"/>
        <v>-2.1837218015954138</v>
      </c>
      <c r="AH135" s="48">
        <f t="shared" si="519"/>
        <v>-2.1837218015954138</v>
      </c>
      <c r="AI135" s="48">
        <f t="shared" si="520"/>
        <v>-2.1837218015954138</v>
      </c>
      <c r="AJ135" s="48">
        <f t="shared" si="521"/>
        <v>-2.1837218015954138</v>
      </c>
      <c r="AK135" s="48">
        <f t="shared" ref="AK135:AK148" si="522">AJ135</f>
        <v>-2.1837218015954138</v>
      </c>
    </row>
    <row r="136" spans="1:46" ht="14.25" customHeight="1">
      <c r="A136" s="20">
        <f t="shared" si="503"/>
        <v>22</v>
      </c>
      <c r="W136" s="48">
        <f>$F$2*$B$2*W$14</f>
        <v>32.391271047068372</v>
      </c>
      <c r="X136" s="48">
        <f>-W136/$B$3</f>
        <v>-2.1594180698045582</v>
      </c>
      <c r="Y136" s="48">
        <f t="shared" si="510"/>
        <v>-2.1594180698045582</v>
      </c>
      <c r="Z136" s="48">
        <f t="shared" si="511"/>
        <v>-2.1594180698045582</v>
      </c>
      <c r="AA136" s="48">
        <f t="shared" si="512"/>
        <v>-2.1594180698045582</v>
      </c>
      <c r="AB136" s="48">
        <f t="shared" si="513"/>
        <v>-2.1594180698045582</v>
      </c>
      <c r="AC136" s="48">
        <f t="shared" si="514"/>
        <v>-2.1594180698045582</v>
      </c>
      <c r="AD136" s="48">
        <f t="shared" si="515"/>
        <v>-2.1594180698045582</v>
      </c>
      <c r="AE136" s="48">
        <f t="shared" si="516"/>
        <v>-2.1594180698045582</v>
      </c>
      <c r="AF136" s="48">
        <f t="shared" si="517"/>
        <v>-2.1594180698045582</v>
      </c>
      <c r="AG136" s="48">
        <f t="shared" si="518"/>
        <v>-2.1594180698045582</v>
      </c>
      <c r="AH136" s="48">
        <f t="shared" si="519"/>
        <v>-2.1594180698045582</v>
      </c>
      <c r="AI136" s="48">
        <f t="shared" si="520"/>
        <v>-2.1594180698045582</v>
      </c>
      <c r="AJ136" s="48">
        <f t="shared" si="521"/>
        <v>-2.1594180698045582</v>
      </c>
      <c r="AK136" s="48">
        <f t="shared" si="522"/>
        <v>-2.1594180698045582</v>
      </c>
      <c r="AL136" s="48">
        <f t="shared" ref="AL136:AL149" si="523">AK136</f>
        <v>-2.1594180698045582</v>
      </c>
    </row>
    <row r="137" spans="1:46" ht="14.25" customHeight="1">
      <c r="A137" s="20">
        <f t="shared" si="503"/>
        <v>23</v>
      </c>
      <c r="X137" s="48">
        <f>$F$2*$B$2*X$14</f>
        <v>32.025670770760108</v>
      </c>
      <c r="Y137" s="48">
        <f>-X137/$B$3</f>
        <v>-2.1350447180506738</v>
      </c>
      <c r="Z137" s="48">
        <f t="shared" si="511"/>
        <v>-2.1350447180506738</v>
      </c>
      <c r="AA137" s="48">
        <f t="shared" si="512"/>
        <v>-2.1350447180506738</v>
      </c>
      <c r="AB137" s="48">
        <f t="shared" si="513"/>
        <v>-2.1350447180506738</v>
      </c>
      <c r="AC137" s="48">
        <f t="shared" si="514"/>
        <v>-2.1350447180506738</v>
      </c>
      <c r="AD137" s="48">
        <f t="shared" si="515"/>
        <v>-2.1350447180506738</v>
      </c>
      <c r="AE137" s="48">
        <f t="shared" si="516"/>
        <v>-2.1350447180506738</v>
      </c>
      <c r="AF137" s="48">
        <f t="shared" si="517"/>
        <v>-2.1350447180506738</v>
      </c>
      <c r="AG137" s="48">
        <f t="shared" si="518"/>
        <v>-2.1350447180506738</v>
      </c>
      <c r="AH137" s="48">
        <f t="shared" si="519"/>
        <v>-2.1350447180506738</v>
      </c>
      <c r="AI137" s="48">
        <f t="shared" si="520"/>
        <v>-2.1350447180506738</v>
      </c>
      <c r="AJ137" s="48">
        <f t="shared" si="521"/>
        <v>-2.1350447180506738</v>
      </c>
      <c r="AK137" s="48">
        <f t="shared" si="522"/>
        <v>-2.1350447180506738</v>
      </c>
      <c r="AL137" s="48">
        <f t="shared" si="523"/>
        <v>-2.1350447180506738</v>
      </c>
      <c r="AM137" s="48">
        <f t="shared" ref="AM137:AM150" si="524">AL137</f>
        <v>-2.1350447180506738</v>
      </c>
    </row>
    <row r="138" spans="1:46" ht="14.25" customHeight="1">
      <c r="A138" s="20">
        <f t="shared" si="503"/>
        <v>24</v>
      </c>
      <c r="Y138" s="48">
        <f>$F$2*$B$2*Y$14</f>
        <v>31.659441212661079</v>
      </c>
      <c r="Z138" s="48">
        <f>-Y138/$B$3</f>
        <v>-2.1106294141774051</v>
      </c>
      <c r="AA138" s="48">
        <f t="shared" si="512"/>
        <v>-2.1106294141774051</v>
      </c>
      <c r="AB138" s="48">
        <f t="shared" si="513"/>
        <v>-2.1106294141774051</v>
      </c>
      <c r="AC138" s="48">
        <f t="shared" si="514"/>
        <v>-2.1106294141774051</v>
      </c>
      <c r="AD138" s="48">
        <f t="shared" si="515"/>
        <v>-2.1106294141774051</v>
      </c>
      <c r="AE138" s="48">
        <f t="shared" si="516"/>
        <v>-2.1106294141774051</v>
      </c>
      <c r="AF138" s="48">
        <f t="shared" si="517"/>
        <v>-2.1106294141774051</v>
      </c>
      <c r="AG138" s="48">
        <f t="shared" si="518"/>
        <v>-2.1106294141774051</v>
      </c>
      <c r="AH138" s="48">
        <f t="shared" si="519"/>
        <v>-2.1106294141774051</v>
      </c>
      <c r="AI138" s="48">
        <f t="shared" si="520"/>
        <v>-2.1106294141774051</v>
      </c>
      <c r="AJ138" s="48">
        <f t="shared" si="521"/>
        <v>-2.1106294141774051</v>
      </c>
      <c r="AK138" s="48">
        <f t="shared" si="522"/>
        <v>-2.1106294141774051</v>
      </c>
      <c r="AL138" s="48">
        <f t="shared" si="523"/>
        <v>-2.1106294141774051</v>
      </c>
      <c r="AM138" s="48">
        <f t="shared" si="524"/>
        <v>-2.1106294141774051</v>
      </c>
      <c r="AN138" s="48">
        <f t="shared" ref="AN138:AN151" si="525">AM138</f>
        <v>-2.1106294141774051</v>
      </c>
    </row>
    <row r="139" spans="1:46" ht="14.25" customHeight="1">
      <c r="A139" s="20">
        <f t="shared" si="503"/>
        <v>25</v>
      </c>
      <c r="Z139" s="48">
        <f>$F$2*$B$2*Z$14</f>
        <v>31.293125648109982</v>
      </c>
      <c r="AA139" s="48">
        <f>-Z139/$B$3</f>
        <v>-2.0862083765406654</v>
      </c>
      <c r="AB139" s="48">
        <f t="shared" si="513"/>
        <v>-2.0862083765406654</v>
      </c>
      <c r="AC139" s="48">
        <f t="shared" si="514"/>
        <v>-2.0862083765406654</v>
      </c>
      <c r="AD139" s="48">
        <f t="shared" si="515"/>
        <v>-2.0862083765406654</v>
      </c>
      <c r="AE139" s="48">
        <f t="shared" si="516"/>
        <v>-2.0862083765406654</v>
      </c>
      <c r="AF139" s="48">
        <f t="shared" si="517"/>
        <v>-2.0862083765406654</v>
      </c>
      <c r="AG139" s="48">
        <f t="shared" si="518"/>
        <v>-2.0862083765406654</v>
      </c>
      <c r="AH139" s="48">
        <f t="shared" si="519"/>
        <v>-2.0862083765406654</v>
      </c>
      <c r="AI139" s="48">
        <f t="shared" si="520"/>
        <v>-2.0862083765406654</v>
      </c>
      <c r="AJ139" s="48">
        <f t="shared" si="521"/>
        <v>-2.0862083765406654</v>
      </c>
      <c r="AK139" s="48">
        <f t="shared" si="522"/>
        <v>-2.0862083765406654</v>
      </c>
      <c r="AL139" s="48">
        <f t="shared" si="523"/>
        <v>-2.0862083765406654</v>
      </c>
      <c r="AM139" s="48">
        <f t="shared" si="524"/>
        <v>-2.0862083765406654</v>
      </c>
      <c r="AN139" s="48">
        <f t="shared" si="525"/>
        <v>-2.0862083765406654</v>
      </c>
      <c r="AO139" s="48">
        <f t="shared" ref="AO139:AO152" si="526">AN139</f>
        <v>-2.0862083765406654</v>
      </c>
    </row>
    <row r="140" spans="1:46" ht="14.25" customHeight="1">
      <c r="A140" s="20">
        <f t="shared" si="503"/>
        <v>26</v>
      </c>
      <c r="AA140" s="48">
        <f>$F$2*$B$2*AA$14</f>
        <v>30.927246423032276</v>
      </c>
      <c r="AB140" s="48">
        <f>-AA140/$B$3</f>
        <v>-2.0618164282021518</v>
      </c>
      <c r="AC140" s="48">
        <f t="shared" si="514"/>
        <v>-2.0618164282021518</v>
      </c>
      <c r="AD140" s="48">
        <f t="shared" si="515"/>
        <v>-2.0618164282021518</v>
      </c>
      <c r="AE140" s="48">
        <f t="shared" si="516"/>
        <v>-2.0618164282021518</v>
      </c>
      <c r="AF140" s="48">
        <f t="shared" si="517"/>
        <v>-2.0618164282021518</v>
      </c>
      <c r="AG140" s="48">
        <f t="shared" si="518"/>
        <v>-2.0618164282021518</v>
      </c>
      <c r="AH140" s="48">
        <f t="shared" si="519"/>
        <v>-2.0618164282021518</v>
      </c>
      <c r="AI140" s="48">
        <f t="shared" si="520"/>
        <v>-2.0618164282021518</v>
      </c>
      <c r="AJ140" s="48">
        <f t="shared" si="521"/>
        <v>-2.0618164282021518</v>
      </c>
      <c r="AK140" s="48">
        <f t="shared" si="522"/>
        <v>-2.0618164282021518</v>
      </c>
      <c r="AL140" s="48">
        <f t="shared" si="523"/>
        <v>-2.0618164282021518</v>
      </c>
      <c r="AM140" s="48">
        <f t="shared" si="524"/>
        <v>-2.0618164282021518</v>
      </c>
      <c r="AN140" s="48">
        <f t="shared" si="525"/>
        <v>-2.0618164282021518</v>
      </c>
      <c r="AO140" s="48">
        <f t="shared" si="526"/>
        <v>-2.0618164282021518</v>
      </c>
      <c r="AP140" s="48">
        <f t="shared" ref="AP140:AP153" si="527">AO140</f>
        <v>-2.0618164282021518</v>
      </c>
    </row>
    <row r="141" spans="1:46" ht="14.25" customHeight="1">
      <c r="A141" s="20">
        <f t="shared" si="503"/>
        <v>27</v>
      </c>
      <c r="AB141" s="48">
        <f>$F$2*$B$2*AB$14</f>
        <v>30.715827766484431</v>
      </c>
      <c r="AC141" s="48">
        <f>-AB141/$B$3</f>
        <v>-2.0477218510989621</v>
      </c>
      <c r="AD141" s="48">
        <f t="shared" si="515"/>
        <v>-2.0477218510989621</v>
      </c>
      <c r="AE141" s="48">
        <f t="shared" si="516"/>
        <v>-2.0477218510989621</v>
      </c>
      <c r="AF141" s="48">
        <f t="shared" si="517"/>
        <v>-2.0477218510989621</v>
      </c>
      <c r="AG141" s="48">
        <f t="shared" si="518"/>
        <v>-2.0477218510989621</v>
      </c>
      <c r="AH141" s="48">
        <f t="shared" si="519"/>
        <v>-2.0477218510989621</v>
      </c>
      <c r="AI141" s="48">
        <f t="shared" si="520"/>
        <v>-2.0477218510989621</v>
      </c>
      <c r="AJ141" s="48">
        <f t="shared" si="521"/>
        <v>-2.0477218510989621</v>
      </c>
      <c r="AK141" s="48">
        <f t="shared" si="522"/>
        <v>-2.0477218510989621</v>
      </c>
      <c r="AL141" s="48">
        <f t="shared" si="523"/>
        <v>-2.0477218510989621</v>
      </c>
      <c r="AM141" s="48">
        <f t="shared" si="524"/>
        <v>-2.0477218510989621</v>
      </c>
      <c r="AN141" s="48">
        <f t="shared" si="525"/>
        <v>-2.0477218510989621</v>
      </c>
      <c r="AO141" s="48">
        <f t="shared" si="526"/>
        <v>-2.0477218510989621</v>
      </c>
      <c r="AP141" s="48">
        <f t="shared" si="527"/>
        <v>-2.0477218510989621</v>
      </c>
      <c r="AQ141" s="48">
        <f t="shared" ref="AQ141:AQ154" si="528">AP141</f>
        <v>-2.0477218510989621</v>
      </c>
    </row>
    <row r="142" spans="1:46" ht="14.25" customHeight="1">
      <c r="A142" s="20">
        <f t="shared" si="503"/>
        <v>28</v>
      </c>
      <c r="AC142" s="48">
        <f>$F$2*$B$2*AC$14</f>
        <v>30.500325518874774</v>
      </c>
      <c r="AD142" s="48">
        <f>-AC142/$B$3</f>
        <v>-2.0333550345916516</v>
      </c>
      <c r="AE142" s="48">
        <f t="shared" si="516"/>
        <v>-2.0333550345916516</v>
      </c>
      <c r="AF142" s="48">
        <f t="shared" si="517"/>
        <v>-2.0333550345916516</v>
      </c>
      <c r="AG142" s="48">
        <f t="shared" si="518"/>
        <v>-2.0333550345916516</v>
      </c>
      <c r="AH142" s="48">
        <f t="shared" si="519"/>
        <v>-2.0333550345916516</v>
      </c>
      <c r="AI142" s="48">
        <f t="shared" si="520"/>
        <v>-2.0333550345916516</v>
      </c>
      <c r="AJ142" s="48">
        <f t="shared" si="521"/>
        <v>-2.0333550345916516</v>
      </c>
      <c r="AK142" s="48">
        <f t="shared" si="522"/>
        <v>-2.0333550345916516</v>
      </c>
      <c r="AL142" s="48">
        <f t="shared" si="523"/>
        <v>-2.0333550345916516</v>
      </c>
      <c r="AM142" s="48">
        <f t="shared" si="524"/>
        <v>-2.0333550345916516</v>
      </c>
      <c r="AN142" s="48">
        <f t="shared" si="525"/>
        <v>-2.0333550345916516</v>
      </c>
      <c r="AO142" s="48">
        <f t="shared" si="526"/>
        <v>-2.0333550345916516</v>
      </c>
      <c r="AP142" s="48">
        <f t="shared" si="527"/>
        <v>-2.0333550345916516</v>
      </c>
      <c r="AQ142" s="48">
        <f t="shared" si="528"/>
        <v>-2.0333550345916516</v>
      </c>
      <c r="AR142" s="48">
        <f t="shared" ref="AR142:AR154" si="529">AQ142</f>
        <v>-2.0333550345916516</v>
      </c>
    </row>
    <row r="143" spans="1:46" ht="14.25" customHeight="1">
      <c r="A143" s="20">
        <f t="shared" si="503"/>
        <v>29</v>
      </c>
      <c r="AD143" s="48">
        <f>$F$2*$B$2*AD$14</f>
        <v>30.279335410327764</v>
      </c>
      <c r="AE143" s="48">
        <f>-AD143/$B$3</f>
        <v>-2.0186223606885174</v>
      </c>
      <c r="AF143" s="48">
        <f t="shared" si="517"/>
        <v>-2.0186223606885174</v>
      </c>
      <c r="AG143" s="48">
        <f t="shared" si="518"/>
        <v>-2.0186223606885174</v>
      </c>
      <c r="AH143" s="48">
        <f t="shared" si="519"/>
        <v>-2.0186223606885174</v>
      </c>
      <c r="AI143" s="48">
        <f t="shared" si="520"/>
        <v>-2.0186223606885174</v>
      </c>
      <c r="AJ143" s="48">
        <f t="shared" si="521"/>
        <v>-2.0186223606885174</v>
      </c>
      <c r="AK143" s="48">
        <f t="shared" si="522"/>
        <v>-2.0186223606885174</v>
      </c>
      <c r="AL143" s="48">
        <f t="shared" si="523"/>
        <v>-2.0186223606885174</v>
      </c>
      <c r="AM143" s="48">
        <f t="shared" si="524"/>
        <v>-2.0186223606885174</v>
      </c>
      <c r="AN143" s="48">
        <f t="shared" si="525"/>
        <v>-2.0186223606885174</v>
      </c>
      <c r="AO143" s="48">
        <f t="shared" si="526"/>
        <v>-2.0186223606885174</v>
      </c>
      <c r="AP143" s="48">
        <f t="shared" si="527"/>
        <v>-2.0186223606885174</v>
      </c>
      <c r="AQ143" s="48">
        <f t="shared" si="528"/>
        <v>-2.0186223606885174</v>
      </c>
      <c r="AR143" s="48">
        <f t="shared" si="529"/>
        <v>-2.0186223606885174</v>
      </c>
      <c r="AS143" s="48">
        <f t="shared" ref="AS143:AS154" si="530">AR143</f>
        <v>-2.0186223606885174</v>
      </c>
    </row>
    <row r="144" spans="1:46" ht="14.25" customHeight="1">
      <c r="A144" s="20">
        <f t="shared" si="503"/>
        <v>30</v>
      </c>
      <c r="AE144" s="48">
        <f>$F$2*$B$2*AE$14</f>
        <v>30.052179836079485</v>
      </c>
      <c r="AF144" s="48">
        <f>-AE144/$B$3</f>
        <v>-2.0034786557386322</v>
      </c>
      <c r="AG144" s="48">
        <f t="shared" si="518"/>
        <v>-2.0034786557386322</v>
      </c>
      <c r="AH144" s="48">
        <f t="shared" si="519"/>
        <v>-2.0034786557386322</v>
      </c>
      <c r="AI144" s="48">
        <f t="shared" si="520"/>
        <v>-2.0034786557386322</v>
      </c>
      <c r="AJ144" s="48">
        <f t="shared" si="521"/>
        <v>-2.0034786557386322</v>
      </c>
      <c r="AK144" s="48">
        <f t="shared" si="522"/>
        <v>-2.0034786557386322</v>
      </c>
      <c r="AL144" s="48">
        <f t="shared" si="523"/>
        <v>-2.0034786557386322</v>
      </c>
      <c r="AM144" s="48">
        <f t="shared" si="524"/>
        <v>-2.0034786557386322</v>
      </c>
      <c r="AN144" s="48">
        <f t="shared" si="525"/>
        <v>-2.0034786557386322</v>
      </c>
      <c r="AO144" s="48">
        <f t="shared" si="526"/>
        <v>-2.0034786557386322</v>
      </c>
      <c r="AP144" s="48">
        <f t="shared" si="527"/>
        <v>-2.0034786557386322</v>
      </c>
      <c r="AQ144" s="48">
        <f t="shared" si="528"/>
        <v>-2.0034786557386322</v>
      </c>
      <c r="AR144" s="48">
        <f t="shared" si="529"/>
        <v>-2.0034786557386322</v>
      </c>
      <c r="AS144" s="48">
        <f t="shared" si="530"/>
        <v>-2.0034786557386322</v>
      </c>
      <c r="AT144" s="48">
        <f t="shared" ref="AT144:AT154" si="531">AS144</f>
        <v>-2.0034786557386322</v>
      </c>
    </row>
    <row r="145" spans="1:56" ht="14.25" customHeight="1">
      <c r="A145" s="20">
        <f t="shared" si="503"/>
        <v>31</v>
      </c>
      <c r="AF145" s="48">
        <f>$F$2*$B$2*AF$14</f>
        <v>29.89320380474663</v>
      </c>
      <c r="AG145" s="48">
        <f>-AF145/$B$3</f>
        <v>-1.9928802536497754</v>
      </c>
      <c r="AH145" s="48">
        <f t="shared" si="519"/>
        <v>-1.9928802536497754</v>
      </c>
      <c r="AI145" s="48">
        <f t="shared" si="520"/>
        <v>-1.9928802536497754</v>
      </c>
      <c r="AJ145" s="48">
        <f t="shared" si="521"/>
        <v>-1.9928802536497754</v>
      </c>
      <c r="AK145" s="48">
        <f t="shared" si="522"/>
        <v>-1.9928802536497754</v>
      </c>
      <c r="AL145" s="48">
        <f t="shared" si="523"/>
        <v>-1.9928802536497754</v>
      </c>
      <c r="AM145" s="48">
        <f t="shared" si="524"/>
        <v>-1.9928802536497754</v>
      </c>
      <c r="AN145" s="48">
        <f t="shared" si="525"/>
        <v>-1.9928802536497754</v>
      </c>
      <c r="AO145" s="48">
        <f t="shared" si="526"/>
        <v>-1.9928802536497754</v>
      </c>
      <c r="AP145" s="48">
        <f t="shared" si="527"/>
        <v>-1.9928802536497754</v>
      </c>
      <c r="AQ145" s="48">
        <f t="shared" si="528"/>
        <v>-1.9928802536497754</v>
      </c>
      <c r="AR145" s="48">
        <f t="shared" si="529"/>
        <v>-1.9928802536497754</v>
      </c>
      <c r="AS145" s="48">
        <f t="shared" si="530"/>
        <v>-1.9928802536497754</v>
      </c>
      <c r="AT145" s="48">
        <f t="shared" si="531"/>
        <v>-1.9928802536497754</v>
      </c>
      <c r="AU145" s="48">
        <f t="shared" ref="AU145:AU154" si="532">AT145</f>
        <v>-1.9928802536497754</v>
      </c>
    </row>
    <row r="146" spans="1:56" ht="14.25" customHeight="1">
      <c r="A146" s="20">
        <f t="shared" si="503"/>
        <v>32</v>
      </c>
      <c r="AG146" s="48">
        <f>$F$2*$B$2*AG$14</f>
        <v>0</v>
      </c>
      <c r="AH146" s="48">
        <f>-AG146/$B$3</f>
        <v>0</v>
      </c>
      <c r="AI146" s="48">
        <f t="shared" si="520"/>
        <v>0</v>
      </c>
      <c r="AJ146" s="48">
        <f t="shared" si="521"/>
        <v>0</v>
      </c>
      <c r="AK146" s="48">
        <f t="shared" si="522"/>
        <v>0</v>
      </c>
      <c r="AL146" s="48">
        <f t="shared" si="523"/>
        <v>0</v>
      </c>
      <c r="AM146" s="48">
        <f t="shared" si="524"/>
        <v>0</v>
      </c>
      <c r="AN146" s="48">
        <f t="shared" si="525"/>
        <v>0</v>
      </c>
      <c r="AO146" s="48">
        <f t="shared" si="526"/>
        <v>0</v>
      </c>
      <c r="AP146" s="48">
        <f t="shared" si="527"/>
        <v>0</v>
      </c>
      <c r="AQ146" s="48">
        <f t="shared" si="528"/>
        <v>0</v>
      </c>
      <c r="AR146" s="48">
        <f t="shared" si="529"/>
        <v>0</v>
      </c>
      <c r="AS146" s="48">
        <f t="shared" si="530"/>
        <v>0</v>
      </c>
      <c r="AT146" s="48">
        <f t="shared" si="531"/>
        <v>0</v>
      </c>
      <c r="AU146" s="48">
        <f t="shared" si="532"/>
        <v>0</v>
      </c>
      <c r="AV146" s="48">
        <f t="shared" ref="AV146:AV154" si="533">AU146</f>
        <v>0</v>
      </c>
    </row>
    <row r="147" spans="1:56" ht="14.25" customHeight="1">
      <c r="A147" s="20">
        <f t="shared" si="503"/>
        <v>33</v>
      </c>
      <c r="AH147" s="48">
        <f>$F$2*$B$2*AH$14</f>
        <v>0</v>
      </c>
      <c r="AI147" s="48">
        <f>-AH147/$B$3</f>
        <v>0</v>
      </c>
      <c r="AJ147" s="48">
        <f t="shared" si="521"/>
        <v>0</v>
      </c>
      <c r="AK147" s="48">
        <f t="shared" si="522"/>
        <v>0</v>
      </c>
      <c r="AL147" s="48">
        <f t="shared" si="523"/>
        <v>0</v>
      </c>
      <c r="AM147" s="48">
        <f t="shared" si="524"/>
        <v>0</v>
      </c>
      <c r="AN147" s="48">
        <f t="shared" si="525"/>
        <v>0</v>
      </c>
      <c r="AO147" s="48">
        <f t="shared" si="526"/>
        <v>0</v>
      </c>
      <c r="AP147" s="48">
        <f t="shared" si="527"/>
        <v>0</v>
      </c>
      <c r="AQ147" s="48">
        <f t="shared" si="528"/>
        <v>0</v>
      </c>
      <c r="AR147" s="48">
        <f t="shared" si="529"/>
        <v>0</v>
      </c>
      <c r="AS147" s="48">
        <f t="shared" si="530"/>
        <v>0</v>
      </c>
      <c r="AT147" s="48">
        <f t="shared" si="531"/>
        <v>0</v>
      </c>
      <c r="AU147" s="48">
        <f t="shared" si="532"/>
        <v>0</v>
      </c>
      <c r="AV147" s="48">
        <f t="shared" si="533"/>
        <v>0</v>
      </c>
      <c r="AW147" s="48">
        <f t="shared" ref="AW147:AW154" si="534">AV147</f>
        <v>0</v>
      </c>
    </row>
    <row r="148" spans="1:56" ht="14.25" customHeight="1">
      <c r="A148" s="20">
        <f t="shared" si="503"/>
        <v>34</v>
      </c>
      <c r="AI148" s="48">
        <f>$F$2*$B$2*AI$14</f>
        <v>0</v>
      </c>
      <c r="AJ148" s="48">
        <f>-AI148/$B$3</f>
        <v>0</v>
      </c>
      <c r="AK148" s="48">
        <f t="shared" si="522"/>
        <v>0</v>
      </c>
      <c r="AL148" s="48">
        <f t="shared" si="523"/>
        <v>0</v>
      </c>
      <c r="AM148" s="48">
        <f t="shared" si="524"/>
        <v>0</v>
      </c>
      <c r="AN148" s="48">
        <f t="shared" si="525"/>
        <v>0</v>
      </c>
      <c r="AO148" s="48">
        <f t="shared" si="526"/>
        <v>0</v>
      </c>
      <c r="AP148" s="48">
        <f t="shared" si="527"/>
        <v>0</v>
      </c>
      <c r="AQ148" s="48">
        <f t="shared" si="528"/>
        <v>0</v>
      </c>
      <c r="AR148" s="48">
        <f t="shared" si="529"/>
        <v>0</v>
      </c>
      <c r="AS148" s="48">
        <f t="shared" si="530"/>
        <v>0</v>
      </c>
      <c r="AT148" s="48">
        <f t="shared" si="531"/>
        <v>0</v>
      </c>
      <c r="AU148" s="48">
        <f t="shared" si="532"/>
        <v>0</v>
      </c>
      <c r="AV148" s="48">
        <f t="shared" si="533"/>
        <v>0</v>
      </c>
      <c r="AW148" s="48">
        <f t="shared" si="534"/>
        <v>0</v>
      </c>
      <c r="AX148" s="48">
        <f t="shared" ref="AX148:AX154" si="535">AW148</f>
        <v>0</v>
      </c>
    </row>
    <row r="149" spans="1:56" ht="14.25" customHeight="1">
      <c r="A149" s="20">
        <f t="shared" si="503"/>
        <v>35</v>
      </c>
      <c r="AJ149" s="48">
        <f>$F$2*$B$2*AJ$14</f>
        <v>0</v>
      </c>
      <c r="AK149" s="48">
        <f>-AJ149/$B$3</f>
        <v>0</v>
      </c>
      <c r="AL149" s="48">
        <f t="shared" si="523"/>
        <v>0</v>
      </c>
      <c r="AM149" s="48">
        <f t="shared" si="524"/>
        <v>0</v>
      </c>
      <c r="AN149" s="48">
        <f t="shared" si="525"/>
        <v>0</v>
      </c>
      <c r="AO149" s="48">
        <f t="shared" si="526"/>
        <v>0</v>
      </c>
      <c r="AP149" s="48">
        <f t="shared" si="527"/>
        <v>0</v>
      </c>
      <c r="AQ149" s="48">
        <f t="shared" si="528"/>
        <v>0</v>
      </c>
      <c r="AR149" s="48">
        <f t="shared" si="529"/>
        <v>0</v>
      </c>
      <c r="AS149" s="48">
        <f t="shared" si="530"/>
        <v>0</v>
      </c>
      <c r="AT149" s="48">
        <f t="shared" si="531"/>
        <v>0</v>
      </c>
      <c r="AU149" s="48">
        <f t="shared" si="532"/>
        <v>0</v>
      </c>
      <c r="AV149" s="48">
        <f t="shared" si="533"/>
        <v>0</v>
      </c>
      <c r="AW149" s="48">
        <f t="shared" si="534"/>
        <v>0</v>
      </c>
      <c r="AX149" s="48">
        <f t="shared" si="535"/>
        <v>0</v>
      </c>
      <c r="AY149" s="48">
        <f t="shared" ref="AY149:AY154" si="536">AX149</f>
        <v>0</v>
      </c>
    </row>
    <row r="150" spans="1:56" ht="14.25" customHeight="1">
      <c r="A150" s="20">
        <f t="shared" si="503"/>
        <v>36</v>
      </c>
      <c r="AK150" s="48">
        <f>$F$2*$B$2*AK$14</f>
        <v>0</v>
      </c>
      <c r="AL150" s="48">
        <f>-AK150/$B$3</f>
        <v>0</v>
      </c>
      <c r="AM150" s="48">
        <f t="shared" si="524"/>
        <v>0</v>
      </c>
      <c r="AN150" s="48">
        <f t="shared" si="525"/>
        <v>0</v>
      </c>
      <c r="AO150" s="48">
        <f t="shared" si="526"/>
        <v>0</v>
      </c>
      <c r="AP150" s="48">
        <f t="shared" si="527"/>
        <v>0</v>
      </c>
      <c r="AQ150" s="48">
        <f t="shared" si="528"/>
        <v>0</v>
      </c>
      <c r="AR150" s="48">
        <f t="shared" si="529"/>
        <v>0</v>
      </c>
      <c r="AS150" s="48">
        <f t="shared" si="530"/>
        <v>0</v>
      </c>
      <c r="AT150" s="48">
        <f t="shared" si="531"/>
        <v>0</v>
      </c>
      <c r="AU150" s="48">
        <f t="shared" si="532"/>
        <v>0</v>
      </c>
      <c r="AV150" s="48">
        <f t="shared" si="533"/>
        <v>0</v>
      </c>
      <c r="AW150" s="48">
        <f t="shared" si="534"/>
        <v>0</v>
      </c>
      <c r="AX150" s="48">
        <f t="shared" si="535"/>
        <v>0</v>
      </c>
      <c r="AY150" s="48">
        <f t="shared" si="536"/>
        <v>0</v>
      </c>
      <c r="AZ150" s="48">
        <f t="shared" ref="AZ150:AZ154" si="537">AY150</f>
        <v>0</v>
      </c>
    </row>
    <row r="151" spans="1:56" ht="14.25" customHeight="1">
      <c r="A151" s="20">
        <f t="shared" si="503"/>
        <v>37</v>
      </c>
      <c r="AL151" s="48">
        <f>$F$2*$B$2*AL$14</f>
        <v>0</v>
      </c>
      <c r="AM151" s="48">
        <f>-AL151/$B$3</f>
        <v>0</v>
      </c>
      <c r="AN151" s="48">
        <f t="shared" si="525"/>
        <v>0</v>
      </c>
      <c r="AO151" s="48">
        <f t="shared" si="526"/>
        <v>0</v>
      </c>
      <c r="AP151" s="48">
        <f t="shared" si="527"/>
        <v>0</v>
      </c>
      <c r="AQ151" s="48">
        <f t="shared" si="528"/>
        <v>0</v>
      </c>
      <c r="AR151" s="48">
        <f t="shared" si="529"/>
        <v>0</v>
      </c>
      <c r="AS151" s="48">
        <f t="shared" si="530"/>
        <v>0</v>
      </c>
      <c r="AT151" s="48">
        <f t="shared" si="531"/>
        <v>0</v>
      </c>
      <c r="AU151" s="48">
        <f t="shared" si="532"/>
        <v>0</v>
      </c>
      <c r="AV151" s="48">
        <f t="shared" si="533"/>
        <v>0</v>
      </c>
      <c r="AW151" s="48">
        <f t="shared" si="534"/>
        <v>0</v>
      </c>
      <c r="AX151" s="48">
        <f t="shared" si="535"/>
        <v>0</v>
      </c>
      <c r="AY151" s="48">
        <f t="shared" si="536"/>
        <v>0</v>
      </c>
      <c r="AZ151" s="48">
        <f t="shared" si="537"/>
        <v>0</v>
      </c>
      <c r="BA151" s="48">
        <f t="shared" ref="BA151:BA154" si="538">AZ151</f>
        <v>0</v>
      </c>
    </row>
    <row r="152" spans="1:56" ht="14.25" customHeight="1">
      <c r="A152" s="20">
        <f t="shared" si="503"/>
        <v>38</v>
      </c>
      <c r="AM152" s="48">
        <f>$F$2*$B$2*AM$14</f>
        <v>0</v>
      </c>
      <c r="AN152" s="48">
        <f>-AM152/$B$3</f>
        <v>0</v>
      </c>
      <c r="AO152" s="48">
        <f t="shared" si="526"/>
        <v>0</v>
      </c>
      <c r="AP152" s="48">
        <f t="shared" si="527"/>
        <v>0</v>
      </c>
      <c r="AQ152" s="48">
        <f t="shared" si="528"/>
        <v>0</v>
      </c>
      <c r="AR152" s="48">
        <f t="shared" si="529"/>
        <v>0</v>
      </c>
      <c r="AS152" s="48">
        <f t="shared" si="530"/>
        <v>0</v>
      </c>
      <c r="AT152" s="48">
        <f t="shared" si="531"/>
        <v>0</v>
      </c>
      <c r="AU152" s="48">
        <f t="shared" si="532"/>
        <v>0</v>
      </c>
      <c r="AV152" s="48">
        <f t="shared" si="533"/>
        <v>0</v>
      </c>
      <c r="AW152" s="48">
        <f t="shared" si="534"/>
        <v>0</v>
      </c>
      <c r="AX152" s="48">
        <f t="shared" si="535"/>
        <v>0</v>
      </c>
      <c r="AY152" s="48">
        <f t="shared" si="536"/>
        <v>0</v>
      </c>
      <c r="AZ152" s="48">
        <f t="shared" si="537"/>
        <v>0</v>
      </c>
      <c r="BA152" s="48">
        <f t="shared" si="538"/>
        <v>0</v>
      </c>
      <c r="BB152" s="48">
        <f t="shared" ref="BB152:BB154" si="539">BA152</f>
        <v>0</v>
      </c>
    </row>
    <row r="153" spans="1:56" ht="14.25" customHeight="1">
      <c r="A153" s="20">
        <f t="shared" si="503"/>
        <v>39</v>
      </c>
      <c r="AN153" s="48">
        <f>$F$2*$B$2*AN$14</f>
        <v>0</v>
      </c>
      <c r="AO153" s="48">
        <f>-AN153/$B$3</f>
        <v>0</v>
      </c>
      <c r="AP153" s="48">
        <f t="shared" si="527"/>
        <v>0</v>
      </c>
      <c r="AQ153" s="48">
        <f t="shared" si="528"/>
        <v>0</v>
      </c>
      <c r="AR153" s="48">
        <f t="shared" si="529"/>
        <v>0</v>
      </c>
      <c r="AS153" s="48">
        <f t="shared" si="530"/>
        <v>0</v>
      </c>
      <c r="AT153" s="48">
        <f t="shared" si="531"/>
        <v>0</v>
      </c>
      <c r="AU153" s="48">
        <f t="shared" si="532"/>
        <v>0</v>
      </c>
      <c r="AV153" s="48">
        <f t="shared" si="533"/>
        <v>0</v>
      </c>
      <c r="AW153" s="48">
        <f t="shared" si="534"/>
        <v>0</v>
      </c>
      <c r="AX153" s="48">
        <f t="shared" si="535"/>
        <v>0</v>
      </c>
      <c r="AY153" s="48">
        <f t="shared" si="536"/>
        <v>0</v>
      </c>
      <c r="AZ153" s="48">
        <f t="shared" si="537"/>
        <v>0</v>
      </c>
      <c r="BA153" s="48">
        <f t="shared" si="538"/>
        <v>0</v>
      </c>
      <c r="BB153" s="48">
        <f t="shared" si="539"/>
        <v>0</v>
      </c>
      <c r="BC153" s="48">
        <f t="shared" ref="BC153:BC154" si="540">BB153</f>
        <v>0</v>
      </c>
    </row>
    <row r="154" spans="1:56" ht="14.25" customHeight="1">
      <c r="A154" s="20">
        <f t="shared" si="503"/>
        <v>40</v>
      </c>
      <c r="AO154" s="48">
        <f>$F$2*$B$2*AO$14</f>
        <v>0</v>
      </c>
      <c r="AP154" s="48">
        <f>-AO154/$B$3</f>
        <v>0</v>
      </c>
      <c r="AQ154" s="48">
        <f t="shared" si="528"/>
        <v>0</v>
      </c>
      <c r="AR154" s="48">
        <f t="shared" si="529"/>
        <v>0</v>
      </c>
      <c r="AS154" s="48">
        <f t="shared" si="530"/>
        <v>0</v>
      </c>
      <c r="AT154" s="48">
        <f t="shared" si="531"/>
        <v>0</v>
      </c>
      <c r="AU154" s="48">
        <f t="shared" si="532"/>
        <v>0</v>
      </c>
      <c r="AV154" s="48">
        <f t="shared" si="533"/>
        <v>0</v>
      </c>
      <c r="AW154" s="48">
        <f t="shared" si="534"/>
        <v>0</v>
      </c>
      <c r="AX154" s="48">
        <f t="shared" si="535"/>
        <v>0</v>
      </c>
      <c r="AY154" s="48">
        <f t="shared" si="536"/>
        <v>0</v>
      </c>
      <c r="AZ154" s="48">
        <f t="shared" si="537"/>
        <v>0</v>
      </c>
      <c r="BA154" s="48">
        <f t="shared" si="538"/>
        <v>0</v>
      </c>
      <c r="BB154" s="48">
        <f t="shared" si="539"/>
        <v>0</v>
      </c>
      <c r="BC154" s="48">
        <f t="shared" si="540"/>
        <v>0</v>
      </c>
      <c r="BD154" s="48">
        <f t="shared" ref="BD154" si="541">BC154</f>
        <v>0</v>
      </c>
    </row>
    <row r="155" spans="1:56" ht="14.25" customHeight="1"/>
    <row r="156" spans="1:56" ht="14.25" customHeight="1" thickBot="1">
      <c r="A156" s="2" t="s">
        <v>302</v>
      </c>
      <c r="B156" s="33">
        <v>1</v>
      </c>
      <c r="C156" s="33">
        <f t="shared" ref="C156" si="542">B156+1</f>
        <v>2</v>
      </c>
      <c r="D156" s="33">
        <f t="shared" ref="D156" si="543">C156+1</f>
        <v>3</v>
      </c>
      <c r="E156" s="33">
        <f t="shared" ref="E156" si="544">D156+1</f>
        <v>4</v>
      </c>
      <c r="F156" s="33">
        <f t="shared" ref="F156" si="545">E156+1</f>
        <v>5</v>
      </c>
      <c r="G156" s="33">
        <f t="shared" ref="G156" si="546">F156+1</f>
        <v>6</v>
      </c>
      <c r="H156" s="33">
        <f t="shared" ref="H156" si="547">G156+1</f>
        <v>7</v>
      </c>
      <c r="I156" s="33">
        <f t="shared" ref="I156" si="548">H156+1</f>
        <v>8</v>
      </c>
      <c r="J156" s="33">
        <f t="shared" ref="J156" si="549">I156+1</f>
        <v>9</v>
      </c>
      <c r="K156" s="33">
        <f t="shared" ref="K156" si="550">J156+1</f>
        <v>10</v>
      </c>
      <c r="L156" s="33">
        <f t="shared" ref="L156" si="551">K156+1</f>
        <v>11</v>
      </c>
      <c r="M156" s="33">
        <f t="shared" ref="M156" si="552">L156+1</f>
        <v>12</v>
      </c>
      <c r="N156" s="33">
        <f t="shared" ref="N156" si="553">M156+1</f>
        <v>13</v>
      </c>
      <c r="O156" s="33">
        <f t="shared" ref="O156" si="554">N156+1</f>
        <v>14</v>
      </c>
      <c r="P156" s="33">
        <f t="shared" ref="P156" si="555">O156+1</f>
        <v>15</v>
      </c>
      <c r="Q156" s="33">
        <f t="shared" ref="Q156" si="556">P156+1</f>
        <v>16</v>
      </c>
      <c r="R156" s="33">
        <f t="shared" ref="R156" si="557">Q156+1</f>
        <v>17</v>
      </c>
      <c r="S156" s="33">
        <f t="shared" ref="S156" si="558">R156+1</f>
        <v>18</v>
      </c>
      <c r="T156" s="33">
        <f t="shared" ref="T156" si="559">S156+1</f>
        <v>19</v>
      </c>
      <c r="U156" s="33">
        <f t="shared" ref="U156" si="560">T156+1</f>
        <v>20</v>
      </c>
      <c r="V156" s="33">
        <f t="shared" ref="V156" si="561">U156+1</f>
        <v>21</v>
      </c>
      <c r="W156" s="33">
        <f t="shared" ref="W156" si="562">V156+1</f>
        <v>22</v>
      </c>
      <c r="X156" s="33">
        <f t="shared" ref="X156" si="563">W156+1</f>
        <v>23</v>
      </c>
      <c r="Y156" s="33">
        <f t="shared" ref="Y156" si="564">X156+1</f>
        <v>24</v>
      </c>
      <c r="Z156" s="33">
        <f t="shared" ref="Z156" si="565">Y156+1</f>
        <v>25</v>
      </c>
      <c r="AA156" s="33">
        <f t="shared" ref="AA156" si="566">Z156+1</f>
        <v>26</v>
      </c>
      <c r="AB156" s="33">
        <f t="shared" ref="AB156" si="567">AA156+1</f>
        <v>27</v>
      </c>
      <c r="AC156" s="33">
        <f t="shared" ref="AC156" si="568">AB156+1</f>
        <v>28</v>
      </c>
      <c r="AD156" s="33">
        <f t="shared" ref="AD156" si="569">AC156+1</f>
        <v>29</v>
      </c>
      <c r="AE156" s="33">
        <f t="shared" ref="AE156" si="570">AD156+1</f>
        <v>30</v>
      </c>
      <c r="AF156" s="33">
        <f t="shared" ref="AF156" si="571">AE156+1</f>
        <v>31</v>
      </c>
      <c r="AG156" s="33">
        <f t="shared" ref="AG156" si="572">AF156+1</f>
        <v>32</v>
      </c>
      <c r="AH156" s="33">
        <f t="shared" ref="AH156" si="573">AG156+1</f>
        <v>33</v>
      </c>
      <c r="AI156" s="33">
        <f t="shared" ref="AI156" si="574">AH156+1</f>
        <v>34</v>
      </c>
      <c r="AJ156" s="33">
        <f t="shared" ref="AJ156" si="575">AI156+1</f>
        <v>35</v>
      </c>
      <c r="AK156" s="33">
        <f t="shared" ref="AK156" si="576">AJ156+1</f>
        <v>36</v>
      </c>
      <c r="AL156" s="33">
        <f t="shared" ref="AL156" si="577">AK156+1</f>
        <v>37</v>
      </c>
      <c r="AM156" s="33">
        <f t="shared" ref="AM156" si="578">AL156+1</f>
        <v>38</v>
      </c>
      <c r="AN156" s="33">
        <f t="shared" ref="AN156" si="579">AM156+1</f>
        <v>39</v>
      </c>
      <c r="AO156" s="33">
        <f t="shared" ref="AO156" si="580">AN156+1</f>
        <v>40</v>
      </c>
      <c r="AP156" s="33">
        <f t="shared" ref="AP156" si="581">AO156+1</f>
        <v>41</v>
      </c>
      <c r="AQ156" s="33">
        <f t="shared" ref="AQ156" si="582">AP156+1</f>
        <v>42</v>
      </c>
      <c r="AR156" s="33">
        <f t="shared" ref="AR156" si="583">AQ156+1</f>
        <v>43</v>
      </c>
      <c r="AS156" s="33">
        <f t="shared" ref="AS156" si="584">AR156+1</f>
        <v>44</v>
      </c>
      <c r="AT156" s="33">
        <f t="shared" ref="AT156" si="585">AS156+1</f>
        <v>45</v>
      </c>
      <c r="AU156" s="33">
        <f t="shared" ref="AU156" si="586">AT156+1</f>
        <v>46</v>
      </c>
      <c r="AV156" s="33">
        <f t="shared" ref="AV156" si="587">AU156+1</f>
        <v>47</v>
      </c>
      <c r="AW156" s="33">
        <f t="shared" ref="AW156" si="588">AV156+1</f>
        <v>48</v>
      </c>
      <c r="AX156" s="33">
        <f t="shared" ref="AX156" si="589">AW156+1</f>
        <v>49</v>
      </c>
      <c r="AY156" s="33">
        <f t="shared" ref="AY156" si="590">AX156+1</f>
        <v>50</v>
      </c>
      <c r="AZ156" s="33">
        <f t="shared" ref="AZ156" si="591">AY156+1</f>
        <v>51</v>
      </c>
      <c r="BA156" s="33">
        <f t="shared" ref="BA156" si="592">AZ156+1</f>
        <v>52</v>
      </c>
      <c r="BB156" s="33">
        <f t="shared" ref="BB156" si="593">BA156+1</f>
        <v>53</v>
      </c>
      <c r="BC156" s="33">
        <f t="shared" ref="BC156" si="594">BB156+1</f>
        <v>54</v>
      </c>
      <c r="BD156" s="33">
        <f t="shared" ref="BD156" si="595">BC156+1</f>
        <v>55</v>
      </c>
    </row>
    <row r="157" spans="1:56" ht="14.25" customHeight="1">
      <c r="A157" s="20">
        <v>1</v>
      </c>
      <c r="B157" s="48">
        <f>$F$2*$B$2</f>
        <v>77</v>
      </c>
      <c r="C157" s="48">
        <f>-B157/$B$3</f>
        <v>-5.1333333333333337</v>
      </c>
      <c r="D157" s="48">
        <f t="shared" ref="D157" si="596">C157</f>
        <v>-5.1333333333333337</v>
      </c>
      <c r="E157" s="48">
        <f t="shared" ref="E157:E158" si="597">D157</f>
        <v>-5.1333333333333337</v>
      </c>
      <c r="F157" s="48">
        <f t="shared" ref="F157:F159" si="598">E157</f>
        <v>-5.1333333333333337</v>
      </c>
      <c r="G157" s="48">
        <f t="shared" ref="G157:G160" si="599">F157</f>
        <v>-5.1333333333333337</v>
      </c>
      <c r="H157" s="48">
        <f t="shared" ref="H157:H161" si="600">G157</f>
        <v>-5.1333333333333337</v>
      </c>
      <c r="I157" s="48">
        <f t="shared" ref="I157:I162" si="601">H157</f>
        <v>-5.1333333333333337</v>
      </c>
      <c r="J157" s="48">
        <f t="shared" ref="J157:J163" si="602">I157</f>
        <v>-5.1333333333333337</v>
      </c>
      <c r="K157" s="48">
        <f t="shared" ref="K157:K164" si="603">J157</f>
        <v>-5.1333333333333337</v>
      </c>
      <c r="L157" s="48">
        <f t="shared" ref="L157:L165" si="604">K157</f>
        <v>-5.1333333333333337</v>
      </c>
      <c r="M157" s="48">
        <f t="shared" ref="M157:M166" si="605">L157</f>
        <v>-5.1333333333333337</v>
      </c>
      <c r="N157" s="48">
        <f t="shared" ref="N157:N167" si="606">M157</f>
        <v>-5.1333333333333337</v>
      </c>
      <c r="O157" s="48">
        <f t="shared" ref="O157:O168" si="607">N157</f>
        <v>-5.1333333333333337</v>
      </c>
      <c r="P157" s="48">
        <f t="shared" ref="P157:P169" si="608">O157</f>
        <v>-5.1333333333333337</v>
      </c>
      <c r="Q157" s="48">
        <f t="shared" ref="Q157:Q170" si="609">P157</f>
        <v>-5.1333333333333337</v>
      </c>
    </row>
    <row r="158" spans="1:56" ht="14.25" customHeight="1">
      <c r="A158" s="20">
        <f>A157+1</f>
        <v>2</v>
      </c>
      <c r="C158" s="48">
        <f>$F$2*$B$2*C$18</f>
        <v>71.604802499999991</v>
      </c>
      <c r="D158" s="48">
        <f>-C158/$B$3</f>
        <v>-4.7736534999999991</v>
      </c>
      <c r="E158" s="48">
        <f t="shared" si="597"/>
        <v>-4.7736534999999991</v>
      </c>
      <c r="F158" s="48">
        <f t="shared" si="598"/>
        <v>-4.7736534999999991</v>
      </c>
      <c r="G158" s="48">
        <f t="shared" si="599"/>
        <v>-4.7736534999999991</v>
      </c>
      <c r="H158" s="48">
        <f t="shared" si="600"/>
        <v>-4.7736534999999991</v>
      </c>
      <c r="I158" s="48">
        <f t="shared" si="601"/>
        <v>-4.7736534999999991</v>
      </c>
      <c r="J158" s="48">
        <f t="shared" si="602"/>
        <v>-4.7736534999999991</v>
      </c>
      <c r="K158" s="48">
        <f t="shared" si="603"/>
        <v>-4.7736534999999991</v>
      </c>
      <c r="L158" s="48">
        <f t="shared" si="604"/>
        <v>-4.7736534999999991</v>
      </c>
      <c r="M158" s="48">
        <f t="shared" si="605"/>
        <v>-4.7736534999999991</v>
      </c>
      <c r="N158" s="48">
        <f t="shared" si="606"/>
        <v>-4.7736534999999991</v>
      </c>
      <c r="O158" s="48">
        <f t="shared" si="607"/>
        <v>-4.7736534999999991</v>
      </c>
      <c r="P158" s="48">
        <f t="shared" si="608"/>
        <v>-4.7736534999999991</v>
      </c>
      <c r="Q158" s="48">
        <f t="shared" si="609"/>
        <v>-4.7736534999999991</v>
      </c>
      <c r="R158" s="48">
        <f t="shared" ref="R158:R171" si="610">Q158</f>
        <v>-4.7736534999999991</v>
      </c>
    </row>
    <row r="159" spans="1:56" ht="14.25" customHeight="1">
      <c r="A159" s="20">
        <f t="shared" ref="A159:A196" si="611">A158+1</f>
        <v>3</v>
      </c>
      <c r="D159" s="48">
        <f>$F$2*$B$2*D$18</f>
        <v>67.30303658260874</v>
      </c>
      <c r="E159" s="48">
        <f>-D159/$B$3</f>
        <v>-4.4868691055072496</v>
      </c>
      <c r="F159" s="48">
        <f t="shared" si="598"/>
        <v>-4.4868691055072496</v>
      </c>
      <c r="G159" s="48">
        <f t="shared" si="599"/>
        <v>-4.4868691055072496</v>
      </c>
      <c r="H159" s="48">
        <f t="shared" si="600"/>
        <v>-4.4868691055072496</v>
      </c>
      <c r="I159" s="48">
        <f t="shared" si="601"/>
        <v>-4.4868691055072496</v>
      </c>
      <c r="J159" s="48">
        <f t="shared" si="602"/>
        <v>-4.4868691055072496</v>
      </c>
      <c r="K159" s="48">
        <f t="shared" si="603"/>
        <v>-4.4868691055072496</v>
      </c>
      <c r="L159" s="48">
        <f t="shared" si="604"/>
        <v>-4.4868691055072496</v>
      </c>
      <c r="M159" s="48">
        <f t="shared" si="605"/>
        <v>-4.4868691055072496</v>
      </c>
      <c r="N159" s="48">
        <f t="shared" si="606"/>
        <v>-4.4868691055072496</v>
      </c>
      <c r="O159" s="48">
        <f t="shared" si="607"/>
        <v>-4.4868691055072496</v>
      </c>
      <c r="P159" s="48">
        <f t="shared" si="608"/>
        <v>-4.4868691055072496</v>
      </c>
      <c r="Q159" s="48">
        <f t="shared" si="609"/>
        <v>-4.4868691055072496</v>
      </c>
      <c r="R159" s="48">
        <f t="shared" si="610"/>
        <v>-4.4868691055072496</v>
      </c>
      <c r="S159" s="48">
        <f t="shared" ref="S159:S172" si="612">R159</f>
        <v>-4.4868691055072496</v>
      </c>
    </row>
    <row r="160" spans="1:56" ht="14.25" customHeight="1">
      <c r="A160" s="20">
        <f t="shared" si="611"/>
        <v>4</v>
      </c>
      <c r="E160" s="48">
        <f>$F$2*$B$2*E$18</f>
        <v>63.256374205042803</v>
      </c>
      <c r="F160" s="48">
        <f>-E160/$B$3</f>
        <v>-4.2170916136695205</v>
      </c>
      <c r="G160" s="48">
        <f t="shared" si="599"/>
        <v>-4.2170916136695205</v>
      </c>
      <c r="H160" s="48">
        <f t="shared" si="600"/>
        <v>-4.2170916136695205</v>
      </c>
      <c r="I160" s="48">
        <f t="shared" si="601"/>
        <v>-4.2170916136695205</v>
      </c>
      <c r="J160" s="48">
        <f t="shared" si="602"/>
        <v>-4.2170916136695205</v>
      </c>
      <c r="K160" s="48">
        <f t="shared" si="603"/>
        <v>-4.2170916136695205</v>
      </c>
      <c r="L160" s="48">
        <f t="shared" si="604"/>
        <v>-4.2170916136695205</v>
      </c>
      <c r="M160" s="48">
        <f t="shared" si="605"/>
        <v>-4.2170916136695205</v>
      </c>
      <c r="N160" s="48">
        <f t="shared" si="606"/>
        <v>-4.2170916136695205</v>
      </c>
      <c r="O160" s="48">
        <f t="shared" si="607"/>
        <v>-4.2170916136695205</v>
      </c>
      <c r="P160" s="48">
        <f t="shared" si="608"/>
        <v>-4.2170916136695205</v>
      </c>
      <c r="Q160" s="48">
        <f t="shared" si="609"/>
        <v>-4.2170916136695205</v>
      </c>
      <c r="R160" s="48">
        <f t="shared" si="610"/>
        <v>-4.2170916136695205</v>
      </c>
      <c r="S160" s="48">
        <f t="shared" si="612"/>
        <v>-4.2170916136695205</v>
      </c>
      <c r="T160" s="48">
        <f t="shared" ref="T160:T173" si="613">S160</f>
        <v>-4.2170916136695205</v>
      </c>
    </row>
    <row r="161" spans="1:36" ht="14.25" customHeight="1">
      <c r="A161" s="20">
        <f t="shared" si="611"/>
        <v>5</v>
      </c>
      <c r="F161" s="48">
        <f>$F$2*$B$2*F$18</f>
        <v>59.451598181170787</v>
      </c>
      <c r="G161" s="48">
        <f>-F161/$B$3</f>
        <v>-3.9634398787447194</v>
      </c>
      <c r="H161" s="48">
        <f t="shared" si="600"/>
        <v>-3.9634398787447194</v>
      </c>
      <c r="I161" s="48">
        <f t="shared" si="601"/>
        <v>-3.9634398787447194</v>
      </c>
      <c r="J161" s="48">
        <f t="shared" si="602"/>
        <v>-3.9634398787447194</v>
      </c>
      <c r="K161" s="48">
        <f t="shared" si="603"/>
        <v>-3.9634398787447194</v>
      </c>
      <c r="L161" s="48">
        <f t="shared" si="604"/>
        <v>-3.9634398787447194</v>
      </c>
      <c r="M161" s="48">
        <f t="shared" si="605"/>
        <v>-3.9634398787447194</v>
      </c>
      <c r="N161" s="48">
        <f t="shared" si="606"/>
        <v>-3.9634398787447194</v>
      </c>
      <c r="O161" s="48">
        <f t="shared" si="607"/>
        <v>-3.9634398787447194</v>
      </c>
      <c r="P161" s="48">
        <f t="shared" si="608"/>
        <v>-3.9634398787447194</v>
      </c>
      <c r="Q161" s="48">
        <f t="shared" si="609"/>
        <v>-3.9634398787447194</v>
      </c>
      <c r="R161" s="48">
        <f t="shared" si="610"/>
        <v>-3.9634398787447194</v>
      </c>
      <c r="S161" s="48">
        <f t="shared" si="612"/>
        <v>-3.9634398787447194</v>
      </c>
      <c r="T161" s="48">
        <f t="shared" si="613"/>
        <v>-3.9634398787447194</v>
      </c>
      <c r="U161" s="48">
        <f t="shared" ref="U161:U174" si="614">T161</f>
        <v>-3.9634398787447194</v>
      </c>
    </row>
    <row r="162" spans="1:36" ht="14.25" customHeight="1">
      <c r="A162" s="20">
        <f t="shared" si="611"/>
        <v>6</v>
      </c>
      <c r="G162" s="48">
        <f>$F$2*$B$2*G$18</f>
        <v>55.874336067011555</v>
      </c>
      <c r="H162" s="48">
        <f>-G162/$B$3</f>
        <v>-3.7249557378007703</v>
      </c>
      <c r="I162" s="48">
        <f t="shared" si="601"/>
        <v>-3.7249557378007703</v>
      </c>
      <c r="J162" s="48">
        <f t="shared" si="602"/>
        <v>-3.7249557378007703</v>
      </c>
      <c r="K162" s="48">
        <f t="shared" si="603"/>
        <v>-3.7249557378007703</v>
      </c>
      <c r="L162" s="48">
        <f t="shared" si="604"/>
        <v>-3.7249557378007703</v>
      </c>
      <c r="M162" s="48">
        <f t="shared" si="605"/>
        <v>-3.7249557378007703</v>
      </c>
      <c r="N162" s="48">
        <f t="shared" si="606"/>
        <v>-3.7249557378007703</v>
      </c>
      <c r="O162" s="48">
        <f t="shared" si="607"/>
        <v>-3.7249557378007703</v>
      </c>
      <c r="P162" s="48">
        <f t="shared" si="608"/>
        <v>-3.7249557378007703</v>
      </c>
      <c r="Q162" s="48">
        <f t="shared" si="609"/>
        <v>-3.7249557378007703</v>
      </c>
      <c r="R162" s="48">
        <f t="shared" si="610"/>
        <v>-3.7249557378007703</v>
      </c>
      <c r="S162" s="48">
        <f t="shared" si="612"/>
        <v>-3.7249557378007703</v>
      </c>
      <c r="T162" s="48">
        <f t="shared" si="613"/>
        <v>-3.7249557378007703</v>
      </c>
      <c r="U162" s="48">
        <f t="shared" si="614"/>
        <v>-3.7249557378007703</v>
      </c>
      <c r="V162" s="48">
        <f t="shared" ref="V162:V175" si="615">U162</f>
        <v>-3.7249557378007703</v>
      </c>
    </row>
    <row r="163" spans="1:36" ht="14.25" customHeight="1">
      <c r="A163" s="20">
        <f t="shared" si="611"/>
        <v>7</v>
      </c>
      <c r="H163" s="48">
        <f>$F$2*$B$2*H$18</f>
        <v>52.511064218961891</v>
      </c>
      <c r="I163" s="48">
        <f>-H163/$B$3</f>
        <v>-3.5007376145974596</v>
      </c>
      <c r="J163" s="48">
        <f t="shared" si="602"/>
        <v>-3.5007376145974596</v>
      </c>
      <c r="K163" s="48">
        <f t="shared" si="603"/>
        <v>-3.5007376145974596</v>
      </c>
      <c r="L163" s="48">
        <f t="shared" si="604"/>
        <v>-3.5007376145974596</v>
      </c>
      <c r="M163" s="48">
        <f t="shared" si="605"/>
        <v>-3.5007376145974596</v>
      </c>
      <c r="N163" s="48">
        <f t="shared" si="606"/>
        <v>-3.5007376145974596</v>
      </c>
      <c r="O163" s="48">
        <f t="shared" si="607"/>
        <v>-3.5007376145974596</v>
      </c>
      <c r="P163" s="48">
        <f t="shared" si="608"/>
        <v>-3.5007376145974596</v>
      </c>
      <c r="Q163" s="48">
        <f t="shared" si="609"/>
        <v>-3.5007376145974596</v>
      </c>
      <c r="R163" s="48">
        <f t="shared" si="610"/>
        <v>-3.5007376145974596</v>
      </c>
      <c r="S163" s="48">
        <f t="shared" si="612"/>
        <v>-3.5007376145974596</v>
      </c>
      <c r="T163" s="48">
        <f t="shared" si="613"/>
        <v>-3.5007376145974596</v>
      </c>
      <c r="U163" s="48">
        <f t="shared" si="614"/>
        <v>-3.5007376145974596</v>
      </c>
      <c r="V163" s="48">
        <f t="shared" si="615"/>
        <v>-3.5007376145974596</v>
      </c>
      <c r="W163" s="48">
        <f t="shared" ref="W163:W176" si="616">V163</f>
        <v>-3.5007376145974596</v>
      </c>
    </row>
    <row r="164" spans="1:36" ht="14.25" customHeight="1">
      <c r="A164" s="20">
        <f t="shared" si="611"/>
        <v>8</v>
      </c>
      <c r="I164" s="48">
        <f>$F$2*$B$2*I$18</f>
        <v>49.349057975952881</v>
      </c>
      <c r="J164" s="48">
        <f>-I164/$B$3</f>
        <v>-3.2899371983968586</v>
      </c>
      <c r="K164" s="48">
        <f t="shared" si="603"/>
        <v>-3.2899371983968586</v>
      </c>
      <c r="L164" s="48">
        <f t="shared" si="604"/>
        <v>-3.2899371983968586</v>
      </c>
      <c r="M164" s="48">
        <f t="shared" si="605"/>
        <v>-3.2899371983968586</v>
      </c>
      <c r="N164" s="48">
        <f t="shared" si="606"/>
        <v>-3.2899371983968586</v>
      </c>
      <c r="O164" s="48">
        <f t="shared" si="607"/>
        <v>-3.2899371983968586</v>
      </c>
      <c r="P164" s="48">
        <f t="shared" si="608"/>
        <v>-3.2899371983968586</v>
      </c>
      <c r="Q164" s="48">
        <f t="shared" si="609"/>
        <v>-3.2899371983968586</v>
      </c>
      <c r="R164" s="48">
        <f t="shared" si="610"/>
        <v>-3.2899371983968586</v>
      </c>
      <c r="S164" s="48">
        <f t="shared" si="612"/>
        <v>-3.2899371983968586</v>
      </c>
      <c r="T164" s="48">
        <f t="shared" si="613"/>
        <v>-3.2899371983968586</v>
      </c>
      <c r="U164" s="48">
        <f t="shared" si="614"/>
        <v>-3.2899371983968586</v>
      </c>
      <c r="V164" s="48">
        <f t="shared" si="615"/>
        <v>-3.2899371983968586</v>
      </c>
      <c r="W164" s="48">
        <f t="shared" si="616"/>
        <v>-3.2899371983968586</v>
      </c>
      <c r="X164" s="48">
        <f t="shared" ref="X164:X177" si="617">W164</f>
        <v>-3.2899371983968586</v>
      </c>
    </row>
    <row r="165" spans="1:36" ht="14.25" customHeight="1">
      <c r="A165" s="20">
        <f t="shared" si="611"/>
        <v>9</v>
      </c>
      <c r="J165" s="48">
        <f>$F$2*$B$2*J$18</f>
        <v>46.375012322503082</v>
      </c>
      <c r="K165" s="48">
        <f>-J165/$B$3</f>
        <v>-3.091667488166872</v>
      </c>
      <c r="L165" s="48">
        <f t="shared" si="604"/>
        <v>-3.091667488166872</v>
      </c>
      <c r="M165" s="48">
        <f t="shared" si="605"/>
        <v>-3.091667488166872</v>
      </c>
      <c r="N165" s="48">
        <f t="shared" si="606"/>
        <v>-3.091667488166872</v>
      </c>
      <c r="O165" s="48">
        <f t="shared" si="607"/>
        <v>-3.091667488166872</v>
      </c>
      <c r="P165" s="48">
        <f t="shared" si="608"/>
        <v>-3.091667488166872</v>
      </c>
      <c r="Q165" s="48">
        <f t="shared" si="609"/>
        <v>-3.091667488166872</v>
      </c>
      <c r="R165" s="48">
        <f t="shared" si="610"/>
        <v>-3.091667488166872</v>
      </c>
      <c r="S165" s="48">
        <f t="shared" si="612"/>
        <v>-3.091667488166872</v>
      </c>
      <c r="T165" s="48">
        <f t="shared" si="613"/>
        <v>-3.091667488166872</v>
      </c>
      <c r="U165" s="48">
        <f t="shared" si="614"/>
        <v>-3.091667488166872</v>
      </c>
      <c r="V165" s="48">
        <f t="shared" si="615"/>
        <v>-3.091667488166872</v>
      </c>
      <c r="W165" s="48">
        <f t="shared" si="616"/>
        <v>-3.091667488166872</v>
      </c>
      <c r="X165" s="48">
        <f t="shared" si="617"/>
        <v>-3.091667488166872</v>
      </c>
      <c r="Y165" s="48">
        <f t="shared" ref="Y165:Y178" si="618">X165</f>
        <v>-3.091667488166872</v>
      </c>
    </row>
    <row r="166" spans="1:36" ht="14.25" customHeight="1">
      <c r="A166" s="20">
        <f t="shared" si="611"/>
        <v>10</v>
      </c>
      <c r="K166" s="48">
        <f>$F$2*$B$2*K$18</f>
        <v>43.578320829382207</v>
      </c>
      <c r="L166" s="48">
        <f>-K166/$B$3</f>
        <v>-2.9052213886254803</v>
      </c>
      <c r="M166" s="48">
        <f t="shared" si="605"/>
        <v>-2.9052213886254803</v>
      </c>
      <c r="N166" s="48">
        <f t="shared" si="606"/>
        <v>-2.9052213886254803</v>
      </c>
      <c r="O166" s="48">
        <f t="shared" si="607"/>
        <v>-2.9052213886254803</v>
      </c>
      <c r="P166" s="48">
        <f t="shared" si="608"/>
        <v>-2.9052213886254803</v>
      </c>
      <c r="Q166" s="48">
        <f t="shared" si="609"/>
        <v>-2.9052213886254803</v>
      </c>
      <c r="R166" s="48">
        <f t="shared" si="610"/>
        <v>-2.9052213886254803</v>
      </c>
      <c r="S166" s="48">
        <f t="shared" si="612"/>
        <v>-2.9052213886254803</v>
      </c>
      <c r="T166" s="48">
        <f t="shared" si="613"/>
        <v>-2.9052213886254803</v>
      </c>
      <c r="U166" s="48">
        <f t="shared" si="614"/>
        <v>-2.9052213886254803</v>
      </c>
      <c r="V166" s="48">
        <f t="shared" si="615"/>
        <v>-2.9052213886254803</v>
      </c>
      <c r="W166" s="48">
        <f t="shared" si="616"/>
        <v>-2.9052213886254803</v>
      </c>
      <c r="X166" s="48">
        <f t="shared" si="617"/>
        <v>-2.9052213886254803</v>
      </c>
      <c r="Y166" s="48">
        <f t="shared" si="618"/>
        <v>-2.9052213886254803</v>
      </c>
      <c r="Z166" s="48">
        <f t="shared" ref="Z166:Z179" si="619">Y166</f>
        <v>-2.9052213886254803</v>
      </c>
    </row>
    <row r="167" spans="1:36" ht="14.25" customHeight="1">
      <c r="A167" s="20">
        <f t="shared" si="611"/>
        <v>11</v>
      </c>
      <c r="L167" s="48">
        <f>$F$2*$B$2*L$18</f>
        <v>42.256263521220824</v>
      </c>
      <c r="M167" s="48">
        <f>-L167/$B$3</f>
        <v>-2.8170842347480547</v>
      </c>
      <c r="N167" s="48">
        <f t="shared" si="606"/>
        <v>-2.8170842347480547</v>
      </c>
      <c r="O167" s="48">
        <f t="shared" si="607"/>
        <v>-2.8170842347480547</v>
      </c>
      <c r="P167" s="48">
        <f t="shared" si="608"/>
        <v>-2.8170842347480547</v>
      </c>
      <c r="Q167" s="48">
        <f t="shared" si="609"/>
        <v>-2.8170842347480547</v>
      </c>
      <c r="R167" s="48">
        <f t="shared" si="610"/>
        <v>-2.8170842347480547</v>
      </c>
      <c r="S167" s="48">
        <f t="shared" si="612"/>
        <v>-2.8170842347480547</v>
      </c>
      <c r="T167" s="48">
        <f t="shared" si="613"/>
        <v>-2.8170842347480547</v>
      </c>
      <c r="U167" s="48">
        <f t="shared" si="614"/>
        <v>-2.8170842347480547</v>
      </c>
      <c r="V167" s="48">
        <f t="shared" si="615"/>
        <v>-2.8170842347480547</v>
      </c>
      <c r="W167" s="48">
        <f t="shared" si="616"/>
        <v>-2.8170842347480547</v>
      </c>
      <c r="X167" s="48">
        <f t="shared" si="617"/>
        <v>-2.8170842347480547</v>
      </c>
      <c r="Y167" s="48">
        <f t="shared" si="618"/>
        <v>-2.8170842347480547</v>
      </c>
      <c r="Z167" s="48">
        <f t="shared" si="619"/>
        <v>-2.8170842347480547</v>
      </c>
      <c r="AA167" s="48">
        <f t="shared" ref="AA167:AA180" si="620">Z167</f>
        <v>-2.8170842347480547</v>
      </c>
    </row>
    <row r="168" spans="1:36" ht="14.25" customHeight="1">
      <c r="A168" s="20">
        <f t="shared" si="611"/>
        <v>12</v>
      </c>
      <c r="M168" s="48">
        <f>$F$2*$B$2*M$18</f>
        <v>40.973553513902402</v>
      </c>
      <c r="N168" s="48">
        <f>-M168/$B$3</f>
        <v>-2.7315702342601602</v>
      </c>
      <c r="O168" s="48">
        <f t="shared" si="607"/>
        <v>-2.7315702342601602</v>
      </c>
      <c r="P168" s="48">
        <f t="shared" si="608"/>
        <v>-2.7315702342601602</v>
      </c>
      <c r="Q168" s="48">
        <f t="shared" si="609"/>
        <v>-2.7315702342601602</v>
      </c>
      <c r="R168" s="48">
        <f t="shared" si="610"/>
        <v>-2.7315702342601602</v>
      </c>
      <c r="S168" s="48">
        <f t="shared" si="612"/>
        <v>-2.7315702342601602</v>
      </c>
      <c r="T168" s="48">
        <f t="shared" si="613"/>
        <v>-2.7315702342601602</v>
      </c>
      <c r="U168" s="48">
        <f t="shared" si="614"/>
        <v>-2.7315702342601602</v>
      </c>
      <c r="V168" s="48">
        <f t="shared" si="615"/>
        <v>-2.7315702342601602</v>
      </c>
      <c r="W168" s="48">
        <f t="shared" si="616"/>
        <v>-2.7315702342601602</v>
      </c>
      <c r="X168" s="48">
        <f t="shared" si="617"/>
        <v>-2.7315702342601602</v>
      </c>
      <c r="Y168" s="48">
        <f t="shared" si="618"/>
        <v>-2.7315702342601602</v>
      </c>
      <c r="Z168" s="48">
        <f t="shared" si="619"/>
        <v>-2.7315702342601602</v>
      </c>
      <c r="AA168" s="48">
        <f t="shared" si="620"/>
        <v>-2.7315702342601602</v>
      </c>
      <c r="AB168" s="48">
        <f t="shared" ref="AB168:AB181" si="621">AA168</f>
        <v>-2.7315702342601602</v>
      </c>
    </row>
    <row r="169" spans="1:36" ht="14.25" customHeight="1">
      <c r="A169" s="20">
        <f t="shared" si="611"/>
        <v>13</v>
      </c>
      <c r="N169" s="48">
        <f>$F$2*$B$2*N$18</f>
        <v>39.728121381293825</v>
      </c>
      <c r="O169" s="48">
        <f>-N169/$B$3</f>
        <v>-2.6485414254195883</v>
      </c>
      <c r="P169" s="48">
        <f t="shared" si="608"/>
        <v>-2.6485414254195883</v>
      </c>
      <c r="Q169" s="48">
        <f t="shared" si="609"/>
        <v>-2.6485414254195883</v>
      </c>
      <c r="R169" s="48">
        <f t="shared" si="610"/>
        <v>-2.6485414254195883</v>
      </c>
      <c r="S169" s="48">
        <f t="shared" si="612"/>
        <v>-2.6485414254195883</v>
      </c>
      <c r="T169" s="48">
        <f t="shared" si="613"/>
        <v>-2.6485414254195883</v>
      </c>
      <c r="U169" s="48">
        <f t="shared" si="614"/>
        <v>-2.6485414254195883</v>
      </c>
      <c r="V169" s="48">
        <f t="shared" si="615"/>
        <v>-2.6485414254195883</v>
      </c>
      <c r="W169" s="48">
        <f t="shared" si="616"/>
        <v>-2.6485414254195883</v>
      </c>
      <c r="X169" s="48">
        <f t="shared" si="617"/>
        <v>-2.6485414254195883</v>
      </c>
      <c r="Y169" s="48">
        <f t="shared" si="618"/>
        <v>-2.6485414254195883</v>
      </c>
      <c r="Z169" s="48">
        <f t="shared" si="619"/>
        <v>-2.6485414254195883</v>
      </c>
      <c r="AA169" s="48">
        <f t="shared" si="620"/>
        <v>-2.6485414254195883</v>
      </c>
      <c r="AB169" s="48">
        <f t="shared" si="621"/>
        <v>-2.6485414254195883</v>
      </c>
      <c r="AC169" s="48">
        <f t="shared" ref="AC169:AC182" si="622">AB169</f>
        <v>-2.6485414254195883</v>
      </c>
    </row>
    <row r="170" spans="1:36" ht="14.25" customHeight="1">
      <c r="A170" s="20">
        <f t="shared" si="611"/>
        <v>14</v>
      </c>
      <c r="O170" s="48">
        <f>$F$2*$B$2*O$18</f>
        <v>38.518400085233431</v>
      </c>
      <c r="P170" s="48">
        <f>-O170/$B$3</f>
        <v>-2.567893339015562</v>
      </c>
      <c r="Q170" s="48">
        <f t="shared" si="609"/>
        <v>-2.567893339015562</v>
      </c>
      <c r="R170" s="48">
        <f t="shared" si="610"/>
        <v>-2.567893339015562</v>
      </c>
      <c r="S170" s="48">
        <f t="shared" si="612"/>
        <v>-2.567893339015562</v>
      </c>
      <c r="T170" s="48">
        <f t="shared" si="613"/>
        <v>-2.567893339015562</v>
      </c>
      <c r="U170" s="48">
        <f t="shared" si="614"/>
        <v>-2.567893339015562</v>
      </c>
      <c r="V170" s="48">
        <f t="shared" si="615"/>
        <v>-2.567893339015562</v>
      </c>
      <c r="W170" s="48">
        <f t="shared" si="616"/>
        <v>-2.567893339015562</v>
      </c>
      <c r="X170" s="48">
        <f t="shared" si="617"/>
        <v>-2.567893339015562</v>
      </c>
      <c r="Y170" s="48">
        <f t="shared" si="618"/>
        <v>-2.567893339015562</v>
      </c>
      <c r="Z170" s="48">
        <f t="shared" si="619"/>
        <v>-2.567893339015562</v>
      </c>
      <c r="AA170" s="48">
        <f t="shared" si="620"/>
        <v>-2.567893339015562</v>
      </c>
      <c r="AB170" s="48">
        <f t="shared" si="621"/>
        <v>-2.567893339015562</v>
      </c>
      <c r="AC170" s="48">
        <f t="shared" si="622"/>
        <v>-2.567893339015562</v>
      </c>
      <c r="AD170" s="48">
        <f t="shared" ref="AD170:AD183" si="623">AC170</f>
        <v>-2.567893339015562</v>
      </c>
    </row>
    <row r="171" spans="1:36" ht="14.25" customHeight="1">
      <c r="A171" s="20">
        <f t="shared" si="611"/>
        <v>15</v>
      </c>
      <c r="P171" s="48">
        <f>$F$2*$B$2*P$18</f>
        <v>37.343261476233081</v>
      </c>
      <c r="Q171" s="48">
        <f>-P171/$B$3</f>
        <v>-2.4895507650822055</v>
      </c>
      <c r="R171" s="48">
        <f t="shared" si="610"/>
        <v>-2.4895507650822055</v>
      </c>
      <c r="S171" s="48">
        <f t="shared" si="612"/>
        <v>-2.4895507650822055</v>
      </c>
      <c r="T171" s="48">
        <f t="shared" si="613"/>
        <v>-2.4895507650822055</v>
      </c>
      <c r="U171" s="48">
        <f t="shared" si="614"/>
        <v>-2.4895507650822055</v>
      </c>
      <c r="V171" s="48">
        <f t="shared" si="615"/>
        <v>-2.4895507650822055</v>
      </c>
      <c r="W171" s="48">
        <f t="shared" si="616"/>
        <v>-2.4895507650822055</v>
      </c>
      <c r="X171" s="48">
        <f t="shared" si="617"/>
        <v>-2.4895507650822055</v>
      </c>
      <c r="Y171" s="48">
        <f t="shared" si="618"/>
        <v>-2.4895507650822055</v>
      </c>
      <c r="Z171" s="48">
        <f t="shared" si="619"/>
        <v>-2.4895507650822055</v>
      </c>
      <c r="AA171" s="48">
        <f t="shared" si="620"/>
        <v>-2.4895507650822055</v>
      </c>
      <c r="AB171" s="48">
        <f t="shared" si="621"/>
        <v>-2.4895507650822055</v>
      </c>
      <c r="AC171" s="48">
        <f t="shared" si="622"/>
        <v>-2.4895507650822055</v>
      </c>
      <c r="AD171" s="48">
        <f t="shared" si="623"/>
        <v>-2.4895507650822055</v>
      </c>
      <c r="AE171" s="48">
        <f t="shared" ref="AE171:AE184" si="624">AD171</f>
        <v>-2.4895507650822055</v>
      </c>
    </row>
    <row r="172" spans="1:36" ht="14.25" customHeight="1">
      <c r="A172" s="20">
        <f t="shared" si="611"/>
        <v>16</v>
      </c>
      <c r="Q172" s="48">
        <f>$F$2*$B$2*Q$18</f>
        <v>36.388338265393593</v>
      </c>
      <c r="R172" s="48">
        <f>-Q172/$B$3</f>
        <v>-2.4258892176929061</v>
      </c>
      <c r="S172" s="48">
        <f t="shared" si="612"/>
        <v>-2.4258892176929061</v>
      </c>
      <c r="T172" s="48">
        <f t="shared" si="613"/>
        <v>-2.4258892176929061</v>
      </c>
      <c r="U172" s="48">
        <f t="shared" si="614"/>
        <v>-2.4258892176929061</v>
      </c>
      <c r="V172" s="48">
        <f t="shared" si="615"/>
        <v>-2.4258892176929061</v>
      </c>
      <c r="W172" s="48">
        <f t="shared" si="616"/>
        <v>-2.4258892176929061</v>
      </c>
      <c r="X172" s="48">
        <f t="shared" si="617"/>
        <v>-2.4258892176929061</v>
      </c>
      <c r="Y172" s="48">
        <f t="shared" si="618"/>
        <v>-2.4258892176929061</v>
      </c>
      <c r="Z172" s="48">
        <f t="shared" si="619"/>
        <v>-2.4258892176929061</v>
      </c>
      <c r="AA172" s="48">
        <f t="shared" si="620"/>
        <v>-2.4258892176929061</v>
      </c>
      <c r="AB172" s="48">
        <f t="shared" si="621"/>
        <v>-2.4258892176929061</v>
      </c>
      <c r="AC172" s="48">
        <f t="shared" si="622"/>
        <v>-2.4258892176929061</v>
      </c>
      <c r="AD172" s="48">
        <f t="shared" si="623"/>
        <v>-2.4258892176929061</v>
      </c>
      <c r="AE172" s="48">
        <f t="shared" si="624"/>
        <v>-2.4258892176929061</v>
      </c>
      <c r="AF172" s="48">
        <f t="shared" ref="AF172:AF185" si="625">AE172</f>
        <v>-2.4258892176929061</v>
      </c>
    </row>
    <row r="173" spans="1:36" ht="14.25" customHeight="1">
      <c r="A173" s="20">
        <f t="shared" si="611"/>
        <v>17</v>
      </c>
      <c r="R173" s="48">
        <f>$F$2*$B$2*R$18</f>
        <v>35.455377660607169</v>
      </c>
      <c r="S173" s="48">
        <f>-R173/$B$3</f>
        <v>-2.3636918440404782</v>
      </c>
      <c r="T173" s="48">
        <f t="shared" si="613"/>
        <v>-2.3636918440404782</v>
      </c>
      <c r="U173" s="48">
        <f t="shared" si="614"/>
        <v>-2.3636918440404782</v>
      </c>
      <c r="V173" s="48">
        <f t="shared" si="615"/>
        <v>-2.3636918440404782</v>
      </c>
      <c r="W173" s="48">
        <f t="shared" si="616"/>
        <v>-2.3636918440404782</v>
      </c>
      <c r="X173" s="48">
        <f t="shared" si="617"/>
        <v>-2.3636918440404782</v>
      </c>
      <c r="Y173" s="48">
        <f t="shared" si="618"/>
        <v>-2.3636918440404782</v>
      </c>
      <c r="Z173" s="48">
        <f t="shared" si="619"/>
        <v>-2.3636918440404782</v>
      </c>
      <c r="AA173" s="48">
        <f t="shared" si="620"/>
        <v>-2.3636918440404782</v>
      </c>
      <c r="AB173" s="48">
        <f t="shared" si="621"/>
        <v>-2.3636918440404782</v>
      </c>
      <c r="AC173" s="48">
        <f t="shared" si="622"/>
        <v>-2.3636918440404782</v>
      </c>
      <c r="AD173" s="48">
        <f t="shared" si="623"/>
        <v>-2.3636918440404782</v>
      </c>
      <c r="AE173" s="48">
        <f t="shared" si="624"/>
        <v>-2.3636918440404782</v>
      </c>
      <c r="AF173" s="48">
        <f t="shared" si="625"/>
        <v>-2.3636918440404782</v>
      </c>
      <c r="AG173" s="48">
        <f t="shared" ref="AG173:AG186" si="626">AF173</f>
        <v>-2.3636918440404782</v>
      </c>
    </row>
    <row r="174" spans="1:36" ht="14.25" customHeight="1">
      <c r="A174" s="20">
        <f t="shared" si="611"/>
        <v>18</v>
      </c>
      <c r="S174" s="48">
        <f>$F$2*$B$2*S$18</f>
        <v>34.543784445575291</v>
      </c>
      <c r="T174" s="48">
        <f>-S174/$B$3</f>
        <v>-2.3029189630383526</v>
      </c>
      <c r="U174" s="48">
        <f t="shared" si="614"/>
        <v>-2.3029189630383526</v>
      </c>
      <c r="V174" s="48">
        <f t="shared" si="615"/>
        <v>-2.3029189630383526</v>
      </c>
      <c r="W174" s="48">
        <f t="shared" si="616"/>
        <v>-2.3029189630383526</v>
      </c>
      <c r="X174" s="48">
        <f t="shared" si="617"/>
        <v>-2.3029189630383526</v>
      </c>
      <c r="Y174" s="48">
        <f t="shared" si="618"/>
        <v>-2.3029189630383526</v>
      </c>
      <c r="Z174" s="48">
        <f t="shared" si="619"/>
        <v>-2.3029189630383526</v>
      </c>
      <c r="AA174" s="48">
        <f t="shared" si="620"/>
        <v>-2.3029189630383526</v>
      </c>
      <c r="AB174" s="48">
        <f t="shared" si="621"/>
        <v>-2.3029189630383526</v>
      </c>
      <c r="AC174" s="48">
        <f t="shared" si="622"/>
        <v>-2.3029189630383526</v>
      </c>
      <c r="AD174" s="48">
        <f t="shared" si="623"/>
        <v>-2.3029189630383526</v>
      </c>
      <c r="AE174" s="48">
        <f t="shared" si="624"/>
        <v>-2.3029189630383526</v>
      </c>
      <c r="AF174" s="48">
        <f t="shared" si="625"/>
        <v>-2.3029189630383526</v>
      </c>
      <c r="AG174" s="48">
        <f t="shared" si="626"/>
        <v>-2.3029189630383526</v>
      </c>
      <c r="AH174" s="48">
        <f t="shared" ref="AH174:AH187" si="627">AG174</f>
        <v>-2.3029189630383526</v>
      </c>
    </row>
    <row r="175" spans="1:36" ht="14.25" customHeight="1">
      <c r="A175" s="20">
        <f t="shared" si="611"/>
        <v>19</v>
      </c>
      <c r="T175" s="48">
        <f>$F$2*$B$2*T$18</f>
        <v>33.8258609734429</v>
      </c>
      <c r="U175" s="48">
        <f>-T175/$B$3</f>
        <v>-2.2550573982295266</v>
      </c>
      <c r="V175" s="48">
        <f t="shared" si="615"/>
        <v>-2.2550573982295266</v>
      </c>
      <c r="W175" s="48">
        <f t="shared" si="616"/>
        <v>-2.2550573982295266</v>
      </c>
      <c r="X175" s="48">
        <f t="shared" si="617"/>
        <v>-2.2550573982295266</v>
      </c>
      <c r="Y175" s="48">
        <f t="shared" si="618"/>
        <v>-2.2550573982295266</v>
      </c>
      <c r="Z175" s="48">
        <f t="shared" si="619"/>
        <v>-2.2550573982295266</v>
      </c>
      <c r="AA175" s="48">
        <f t="shared" si="620"/>
        <v>-2.2550573982295266</v>
      </c>
      <c r="AB175" s="48">
        <f t="shared" si="621"/>
        <v>-2.2550573982295266</v>
      </c>
      <c r="AC175" s="48">
        <f t="shared" si="622"/>
        <v>-2.2550573982295266</v>
      </c>
      <c r="AD175" s="48">
        <f t="shared" si="623"/>
        <v>-2.2550573982295266</v>
      </c>
      <c r="AE175" s="48">
        <f t="shared" si="624"/>
        <v>-2.2550573982295266</v>
      </c>
      <c r="AF175" s="48">
        <f t="shared" si="625"/>
        <v>-2.2550573982295266</v>
      </c>
      <c r="AG175" s="48">
        <f t="shared" si="626"/>
        <v>-2.2550573982295266</v>
      </c>
      <c r="AH175" s="48">
        <f t="shared" si="627"/>
        <v>-2.2550573982295266</v>
      </c>
      <c r="AI175" s="48">
        <f t="shared" ref="AI175:AI188" si="628">AH175</f>
        <v>-2.2550573982295266</v>
      </c>
    </row>
    <row r="176" spans="1:36" ht="14.25" customHeight="1">
      <c r="A176" s="20">
        <f t="shared" si="611"/>
        <v>20</v>
      </c>
      <c r="U176" s="48">
        <f>$F$2*$B$2*U$18</f>
        <v>33.119813777344227</v>
      </c>
      <c r="V176" s="48">
        <f>-U176/$B$3</f>
        <v>-2.2079875851562818</v>
      </c>
      <c r="W176" s="48">
        <f t="shared" si="616"/>
        <v>-2.2079875851562818</v>
      </c>
      <c r="X176" s="48">
        <f t="shared" si="617"/>
        <v>-2.2079875851562818</v>
      </c>
      <c r="Y176" s="48">
        <f t="shared" si="618"/>
        <v>-2.2079875851562818</v>
      </c>
      <c r="Z176" s="48">
        <f t="shared" si="619"/>
        <v>-2.2079875851562818</v>
      </c>
      <c r="AA176" s="48">
        <f t="shared" si="620"/>
        <v>-2.2079875851562818</v>
      </c>
      <c r="AB176" s="48">
        <f t="shared" si="621"/>
        <v>-2.2079875851562818</v>
      </c>
      <c r="AC176" s="48">
        <f t="shared" si="622"/>
        <v>-2.2079875851562818</v>
      </c>
      <c r="AD176" s="48">
        <f t="shared" si="623"/>
        <v>-2.2079875851562818</v>
      </c>
      <c r="AE176" s="48">
        <f t="shared" si="624"/>
        <v>-2.2079875851562818</v>
      </c>
      <c r="AF176" s="48">
        <f t="shared" si="625"/>
        <v>-2.2079875851562818</v>
      </c>
      <c r="AG176" s="48">
        <f t="shared" si="626"/>
        <v>-2.2079875851562818</v>
      </c>
      <c r="AH176" s="48">
        <f t="shared" si="627"/>
        <v>-2.2079875851562818</v>
      </c>
      <c r="AI176" s="48">
        <f t="shared" si="628"/>
        <v>-2.2079875851562818</v>
      </c>
      <c r="AJ176" s="48">
        <f t="shared" ref="AJ176:AJ189" si="629">AI176</f>
        <v>-2.2079875851562818</v>
      </c>
    </row>
    <row r="177" spans="1:52" ht="14.25" customHeight="1">
      <c r="A177" s="20">
        <f t="shared" si="611"/>
        <v>21</v>
      </c>
      <c r="V177" s="48">
        <f>$F$2*$B$2*V$18</f>
        <v>32.755827023931211</v>
      </c>
      <c r="W177" s="48">
        <f>-V177/$B$3</f>
        <v>-2.1837218015954138</v>
      </c>
      <c r="X177" s="48">
        <f t="shared" si="617"/>
        <v>-2.1837218015954138</v>
      </c>
      <c r="Y177" s="48">
        <f t="shared" si="618"/>
        <v>-2.1837218015954138</v>
      </c>
      <c r="Z177" s="48">
        <f t="shared" si="619"/>
        <v>-2.1837218015954138</v>
      </c>
      <c r="AA177" s="48">
        <f t="shared" si="620"/>
        <v>-2.1837218015954138</v>
      </c>
      <c r="AB177" s="48">
        <f t="shared" si="621"/>
        <v>-2.1837218015954138</v>
      </c>
      <c r="AC177" s="48">
        <f t="shared" si="622"/>
        <v>-2.1837218015954138</v>
      </c>
      <c r="AD177" s="48">
        <f t="shared" si="623"/>
        <v>-2.1837218015954138</v>
      </c>
      <c r="AE177" s="48">
        <f t="shared" si="624"/>
        <v>-2.1837218015954138</v>
      </c>
      <c r="AF177" s="48">
        <f t="shared" si="625"/>
        <v>-2.1837218015954138</v>
      </c>
      <c r="AG177" s="48">
        <f t="shared" si="626"/>
        <v>-2.1837218015954138</v>
      </c>
      <c r="AH177" s="48">
        <f t="shared" si="627"/>
        <v>-2.1837218015954138</v>
      </c>
      <c r="AI177" s="48">
        <f t="shared" si="628"/>
        <v>-2.1837218015954138</v>
      </c>
      <c r="AJ177" s="48">
        <f t="shared" si="629"/>
        <v>-2.1837218015954138</v>
      </c>
      <c r="AK177" s="48">
        <f t="shared" ref="AK177:AK190" si="630">AJ177</f>
        <v>-2.1837218015954138</v>
      </c>
    </row>
    <row r="178" spans="1:52" ht="14.25" customHeight="1">
      <c r="A178" s="20">
        <f t="shared" si="611"/>
        <v>22</v>
      </c>
      <c r="W178" s="48">
        <f>$F$2*$B$2*W$18</f>
        <v>32.391271047068372</v>
      </c>
      <c r="X178" s="48">
        <f>-W178/$B$3</f>
        <v>-2.1594180698045582</v>
      </c>
      <c r="Y178" s="48">
        <f t="shared" si="618"/>
        <v>-2.1594180698045582</v>
      </c>
      <c r="Z178" s="48">
        <f t="shared" si="619"/>
        <v>-2.1594180698045582</v>
      </c>
      <c r="AA178" s="48">
        <f t="shared" si="620"/>
        <v>-2.1594180698045582</v>
      </c>
      <c r="AB178" s="48">
        <f t="shared" si="621"/>
        <v>-2.1594180698045582</v>
      </c>
      <c r="AC178" s="48">
        <f t="shared" si="622"/>
        <v>-2.1594180698045582</v>
      </c>
      <c r="AD178" s="48">
        <f t="shared" si="623"/>
        <v>-2.1594180698045582</v>
      </c>
      <c r="AE178" s="48">
        <f t="shared" si="624"/>
        <v>-2.1594180698045582</v>
      </c>
      <c r="AF178" s="48">
        <f t="shared" si="625"/>
        <v>-2.1594180698045582</v>
      </c>
      <c r="AG178" s="48">
        <f t="shared" si="626"/>
        <v>-2.1594180698045582</v>
      </c>
      <c r="AH178" s="48">
        <f t="shared" si="627"/>
        <v>-2.1594180698045582</v>
      </c>
      <c r="AI178" s="48">
        <f t="shared" si="628"/>
        <v>-2.1594180698045582</v>
      </c>
      <c r="AJ178" s="48">
        <f t="shared" si="629"/>
        <v>-2.1594180698045582</v>
      </c>
      <c r="AK178" s="48">
        <f t="shared" si="630"/>
        <v>-2.1594180698045582</v>
      </c>
      <c r="AL178" s="48">
        <f t="shared" ref="AL178:AL191" si="631">AK178</f>
        <v>-2.1594180698045582</v>
      </c>
    </row>
    <row r="179" spans="1:52" ht="14.25" customHeight="1">
      <c r="A179" s="20">
        <f t="shared" si="611"/>
        <v>23</v>
      </c>
      <c r="X179" s="48">
        <f>$F$2*$B$2*X$18</f>
        <v>32.025670770760108</v>
      </c>
      <c r="Y179" s="48">
        <f>-X179/$B$3</f>
        <v>-2.1350447180506738</v>
      </c>
      <c r="Z179" s="48">
        <f t="shared" si="619"/>
        <v>-2.1350447180506738</v>
      </c>
      <c r="AA179" s="48">
        <f t="shared" si="620"/>
        <v>-2.1350447180506738</v>
      </c>
      <c r="AB179" s="48">
        <f t="shared" si="621"/>
        <v>-2.1350447180506738</v>
      </c>
      <c r="AC179" s="48">
        <f t="shared" si="622"/>
        <v>-2.1350447180506738</v>
      </c>
      <c r="AD179" s="48">
        <f t="shared" si="623"/>
        <v>-2.1350447180506738</v>
      </c>
      <c r="AE179" s="48">
        <f t="shared" si="624"/>
        <v>-2.1350447180506738</v>
      </c>
      <c r="AF179" s="48">
        <f t="shared" si="625"/>
        <v>-2.1350447180506738</v>
      </c>
      <c r="AG179" s="48">
        <f t="shared" si="626"/>
        <v>-2.1350447180506738</v>
      </c>
      <c r="AH179" s="48">
        <f t="shared" si="627"/>
        <v>-2.1350447180506738</v>
      </c>
      <c r="AI179" s="48">
        <f t="shared" si="628"/>
        <v>-2.1350447180506738</v>
      </c>
      <c r="AJ179" s="48">
        <f t="shared" si="629"/>
        <v>-2.1350447180506738</v>
      </c>
      <c r="AK179" s="48">
        <f t="shared" si="630"/>
        <v>-2.1350447180506738</v>
      </c>
      <c r="AL179" s="48">
        <f t="shared" si="631"/>
        <v>-2.1350447180506738</v>
      </c>
      <c r="AM179" s="48">
        <f t="shared" ref="AM179:AM192" si="632">AL179</f>
        <v>-2.1350447180506738</v>
      </c>
    </row>
    <row r="180" spans="1:52" ht="14.25" customHeight="1">
      <c r="A180" s="20">
        <f t="shared" si="611"/>
        <v>24</v>
      </c>
      <c r="Y180" s="48">
        <f>$F$2*$B$2*Y$18</f>
        <v>31.659441212661079</v>
      </c>
      <c r="Z180" s="48">
        <f>-Y180/$B$3</f>
        <v>-2.1106294141774051</v>
      </c>
      <c r="AA180" s="48">
        <f t="shared" si="620"/>
        <v>-2.1106294141774051</v>
      </c>
      <c r="AB180" s="48">
        <f t="shared" si="621"/>
        <v>-2.1106294141774051</v>
      </c>
      <c r="AC180" s="48">
        <f t="shared" si="622"/>
        <v>-2.1106294141774051</v>
      </c>
      <c r="AD180" s="48">
        <f t="shared" si="623"/>
        <v>-2.1106294141774051</v>
      </c>
      <c r="AE180" s="48">
        <f t="shared" si="624"/>
        <v>-2.1106294141774051</v>
      </c>
      <c r="AF180" s="48">
        <f t="shared" si="625"/>
        <v>-2.1106294141774051</v>
      </c>
      <c r="AG180" s="48">
        <f t="shared" si="626"/>
        <v>-2.1106294141774051</v>
      </c>
      <c r="AH180" s="48">
        <f t="shared" si="627"/>
        <v>-2.1106294141774051</v>
      </c>
      <c r="AI180" s="48">
        <f t="shared" si="628"/>
        <v>-2.1106294141774051</v>
      </c>
      <c r="AJ180" s="48">
        <f t="shared" si="629"/>
        <v>-2.1106294141774051</v>
      </c>
      <c r="AK180" s="48">
        <f t="shared" si="630"/>
        <v>-2.1106294141774051</v>
      </c>
      <c r="AL180" s="48">
        <f t="shared" si="631"/>
        <v>-2.1106294141774051</v>
      </c>
      <c r="AM180" s="48">
        <f t="shared" si="632"/>
        <v>-2.1106294141774051</v>
      </c>
      <c r="AN180" s="48">
        <f t="shared" ref="AN180:AN193" si="633">AM180</f>
        <v>-2.1106294141774051</v>
      </c>
    </row>
    <row r="181" spans="1:52" ht="14.25" customHeight="1">
      <c r="A181" s="20">
        <f t="shared" si="611"/>
        <v>25</v>
      </c>
      <c r="Z181" s="48">
        <f>$F$2*$B$2*Z$18</f>
        <v>31.293125648109982</v>
      </c>
      <c r="AA181" s="48">
        <f>-Z181/$B$3</f>
        <v>-2.0862083765406654</v>
      </c>
      <c r="AB181" s="48">
        <f t="shared" si="621"/>
        <v>-2.0862083765406654</v>
      </c>
      <c r="AC181" s="48">
        <f t="shared" si="622"/>
        <v>-2.0862083765406654</v>
      </c>
      <c r="AD181" s="48">
        <f t="shared" si="623"/>
        <v>-2.0862083765406654</v>
      </c>
      <c r="AE181" s="48">
        <f t="shared" si="624"/>
        <v>-2.0862083765406654</v>
      </c>
      <c r="AF181" s="48">
        <f t="shared" si="625"/>
        <v>-2.0862083765406654</v>
      </c>
      <c r="AG181" s="48">
        <f t="shared" si="626"/>
        <v>-2.0862083765406654</v>
      </c>
      <c r="AH181" s="48">
        <f t="shared" si="627"/>
        <v>-2.0862083765406654</v>
      </c>
      <c r="AI181" s="48">
        <f t="shared" si="628"/>
        <v>-2.0862083765406654</v>
      </c>
      <c r="AJ181" s="48">
        <f t="shared" si="629"/>
        <v>-2.0862083765406654</v>
      </c>
      <c r="AK181" s="48">
        <f t="shared" si="630"/>
        <v>-2.0862083765406654</v>
      </c>
      <c r="AL181" s="48">
        <f t="shared" si="631"/>
        <v>-2.0862083765406654</v>
      </c>
      <c r="AM181" s="48">
        <f t="shared" si="632"/>
        <v>-2.0862083765406654</v>
      </c>
      <c r="AN181" s="48">
        <f t="shared" si="633"/>
        <v>-2.0862083765406654</v>
      </c>
      <c r="AO181" s="48">
        <f t="shared" ref="AO181:AO194" si="634">AN181</f>
        <v>-2.0862083765406654</v>
      </c>
    </row>
    <row r="182" spans="1:52" ht="14.25" customHeight="1">
      <c r="A182" s="20">
        <f t="shared" si="611"/>
        <v>26</v>
      </c>
      <c r="AA182" s="48">
        <f>$F$2*$B$2*AA$18</f>
        <v>30.927246423032276</v>
      </c>
      <c r="AB182" s="48">
        <f>-AA182/$B$3</f>
        <v>-2.0618164282021518</v>
      </c>
      <c r="AC182" s="48">
        <f t="shared" si="622"/>
        <v>-2.0618164282021518</v>
      </c>
      <c r="AD182" s="48">
        <f t="shared" si="623"/>
        <v>-2.0618164282021518</v>
      </c>
      <c r="AE182" s="48">
        <f t="shared" si="624"/>
        <v>-2.0618164282021518</v>
      </c>
      <c r="AF182" s="48">
        <f t="shared" si="625"/>
        <v>-2.0618164282021518</v>
      </c>
      <c r="AG182" s="48">
        <f t="shared" si="626"/>
        <v>-2.0618164282021518</v>
      </c>
      <c r="AH182" s="48">
        <f t="shared" si="627"/>
        <v>-2.0618164282021518</v>
      </c>
      <c r="AI182" s="48">
        <f t="shared" si="628"/>
        <v>-2.0618164282021518</v>
      </c>
      <c r="AJ182" s="48">
        <f t="shared" si="629"/>
        <v>-2.0618164282021518</v>
      </c>
      <c r="AK182" s="48">
        <f t="shared" si="630"/>
        <v>-2.0618164282021518</v>
      </c>
      <c r="AL182" s="48">
        <f t="shared" si="631"/>
        <v>-2.0618164282021518</v>
      </c>
      <c r="AM182" s="48">
        <f t="shared" si="632"/>
        <v>-2.0618164282021518</v>
      </c>
      <c r="AN182" s="48">
        <f t="shared" si="633"/>
        <v>-2.0618164282021518</v>
      </c>
      <c r="AO182" s="48">
        <f t="shared" si="634"/>
        <v>-2.0618164282021518</v>
      </c>
      <c r="AP182" s="48">
        <f t="shared" ref="AP182:AP195" si="635">AO182</f>
        <v>-2.0618164282021518</v>
      </c>
    </row>
    <row r="183" spans="1:52" ht="14.25" customHeight="1">
      <c r="A183" s="20">
        <f t="shared" si="611"/>
        <v>27</v>
      </c>
      <c r="AB183" s="48">
        <f>$F$2*$B$2*AB$18</f>
        <v>30.715827766484431</v>
      </c>
      <c r="AC183" s="48">
        <f>-AB183/$B$3</f>
        <v>-2.0477218510989621</v>
      </c>
      <c r="AD183" s="48">
        <f t="shared" si="623"/>
        <v>-2.0477218510989621</v>
      </c>
      <c r="AE183" s="48">
        <f t="shared" si="624"/>
        <v>-2.0477218510989621</v>
      </c>
      <c r="AF183" s="48">
        <f t="shared" si="625"/>
        <v>-2.0477218510989621</v>
      </c>
      <c r="AG183" s="48">
        <f t="shared" si="626"/>
        <v>-2.0477218510989621</v>
      </c>
      <c r="AH183" s="48">
        <f t="shared" si="627"/>
        <v>-2.0477218510989621</v>
      </c>
      <c r="AI183" s="48">
        <f t="shared" si="628"/>
        <v>-2.0477218510989621</v>
      </c>
      <c r="AJ183" s="48">
        <f t="shared" si="629"/>
        <v>-2.0477218510989621</v>
      </c>
      <c r="AK183" s="48">
        <f t="shared" si="630"/>
        <v>-2.0477218510989621</v>
      </c>
      <c r="AL183" s="48">
        <f t="shared" si="631"/>
        <v>-2.0477218510989621</v>
      </c>
      <c r="AM183" s="48">
        <f t="shared" si="632"/>
        <v>-2.0477218510989621</v>
      </c>
      <c r="AN183" s="48">
        <f t="shared" si="633"/>
        <v>-2.0477218510989621</v>
      </c>
      <c r="AO183" s="48">
        <f t="shared" si="634"/>
        <v>-2.0477218510989621</v>
      </c>
      <c r="AP183" s="48">
        <f t="shared" si="635"/>
        <v>-2.0477218510989621</v>
      </c>
      <c r="AQ183" s="48">
        <f t="shared" ref="AQ183:AQ196" si="636">AP183</f>
        <v>-2.0477218510989621</v>
      </c>
    </row>
    <row r="184" spans="1:52" ht="14.25" customHeight="1">
      <c r="A184" s="20">
        <f t="shared" si="611"/>
        <v>28</v>
      </c>
      <c r="AC184" s="48">
        <f>$F$2*$B$2*AC$18</f>
        <v>30.500325518874774</v>
      </c>
      <c r="AD184" s="48">
        <f>-AC184/$B$3</f>
        <v>-2.0333550345916516</v>
      </c>
      <c r="AE184" s="48">
        <f t="shared" si="624"/>
        <v>-2.0333550345916516</v>
      </c>
      <c r="AF184" s="48">
        <f t="shared" si="625"/>
        <v>-2.0333550345916516</v>
      </c>
      <c r="AG184" s="48">
        <f t="shared" si="626"/>
        <v>-2.0333550345916516</v>
      </c>
      <c r="AH184" s="48">
        <f t="shared" si="627"/>
        <v>-2.0333550345916516</v>
      </c>
      <c r="AI184" s="48">
        <f t="shared" si="628"/>
        <v>-2.0333550345916516</v>
      </c>
      <c r="AJ184" s="48">
        <f t="shared" si="629"/>
        <v>-2.0333550345916516</v>
      </c>
      <c r="AK184" s="48">
        <f t="shared" si="630"/>
        <v>-2.0333550345916516</v>
      </c>
      <c r="AL184" s="48">
        <f t="shared" si="631"/>
        <v>-2.0333550345916516</v>
      </c>
      <c r="AM184" s="48">
        <f t="shared" si="632"/>
        <v>-2.0333550345916516</v>
      </c>
      <c r="AN184" s="48">
        <f t="shared" si="633"/>
        <v>-2.0333550345916516</v>
      </c>
      <c r="AO184" s="48">
        <f t="shared" si="634"/>
        <v>-2.0333550345916516</v>
      </c>
      <c r="AP184" s="48">
        <f t="shared" si="635"/>
        <v>-2.0333550345916516</v>
      </c>
      <c r="AQ184" s="48">
        <f t="shared" si="636"/>
        <v>-2.0333550345916516</v>
      </c>
      <c r="AR184" s="48">
        <f t="shared" ref="AR184:AR196" si="637">AQ184</f>
        <v>-2.0333550345916516</v>
      </c>
    </row>
    <row r="185" spans="1:52" ht="14.25" customHeight="1">
      <c r="A185" s="20">
        <f t="shared" si="611"/>
        <v>29</v>
      </c>
      <c r="AD185" s="48">
        <f>$F$2*$B$2*AD$18</f>
        <v>30.279335410327764</v>
      </c>
      <c r="AE185" s="48">
        <f>-AD185/$B$3</f>
        <v>-2.0186223606885174</v>
      </c>
      <c r="AF185" s="48">
        <f t="shared" si="625"/>
        <v>-2.0186223606885174</v>
      </c>
      <c r="AG185" s="48">
        <f t="shared" si="626"/>
        <v>-2.0186223606885174</v>
      </c>
      <c r="AH185" s="48">
        <f t="shared" si="627"/>
        <v>-2.0186223606885174</v>
      </c>
      <c r="AI185" s="48">
        <f t="shared" si="628"/>
        <v>-2.0186223606885174</v>
      </c>
      <c r="AJ185" s="48">
        <f t="shared" si="629"/>
        <v>-2.0186223606885174</v>
      </c>
      <c r="AK185" s="48">
        <f t="shared" si="630"/>
        <v>-2.0186223606885174</v>
      </c>
      <c r="AL185" s="48">
        <f t="shared" si="631"/>
        <v>-2.0186223606885174</v>
      </c>
      <c r="AM185" s="48">
        <f t="shared" si="632"/>
        <v>-2.0186223606885174</v>
      </c>
      <c r="AN185" s="48">
        <f t="shared" si="633"/>
        <v>-2.0186223606885174</v>
      </c>
      <c r="AO185" s="48">
        <f t="shared" si="634"/>
        <v>-2.0186223606885174</v>
      </c>
      <c r="AP185" s="48">
        <f t="shared" si="635"/>
        <v>-2.0186223606885174</v>
      </c>
      <c r="AQ185" s="48">
        <f t="shared" si="636"/>
        <v>-2.0186223606885174</v>
      </c>
      <c r="AR185" s="48">
        <f t="shared" si="637"/>
        <v>-2.0186223606885174</v>
      </c>
      <c r="AS185" s="48">
        <f t="shared" ref="AS185:AS196" si="638">AR185</f>
        <v>-2.0186223606885174</v>
      </c>
    </row>
    <row r="186" spans="1:52" ht="14.25" customHeight="1">
      <c r="A186" s="20">
        <f t="shared" si="611"/>
        <v>30</v>
      </c>
      <c r="AE186" s="48">
        <f>$F$2*$B$2*AE$18</f>
        <v>30.052179836079485</v>
      </c>
      <c r="AF186" s="48">
        <f>-AE186/$B$3</f>
        <v>-2.0034786557386322</v>
      </c>
      <c r="AG186" s="48">
        <f t="shared" si="626"/>
        <v>-2.0034786557386322</v>
      </c>
      <c r="AH186" s="48">
        <f t="shared" si="627"/>
        <v>-2.0034786557386322</v>
      </c>
      <c r="AI186" s="48">
        <f t="shared" si="628"/>
        <v>-2.0034786557386322</v>
      </c>
      <c r="AJ186" s="48">
        <f t="shared" si="629"/>
        <v>-2.0034786557386322</v>
      </c>
      <c r="AK186" s="48">
        <f t="shared" si="630"/>
        <v>-2.0034786557386322</v>
      </c>
      <c r="AL186" s="48">
        <f t="shared" si="631"/>
        <v>-2.0034786557386322</v>
      </c>
      <c r="AM186" s="48">
        <f t="shared" si="632"/>
        <v>-2.0034786557386322</v>
      </c>
      <c r="AN186" s="48">
        <f t="shared" si="633"/>
        <v>-2.0034786557386322</v>
      </c>
      <c r="AO186" s="48">
        <f t="shared" si="634"/>
        <v>-2.0034786557386322</v>
      </c>
      <c r="AP186" s="48">
        <f t="shared" si="635"/>
        <v>-2.0034786557386322</v>
      </c>
      <c r="AQ186" s="48">
        <f t="shared" si="636"/>
        <v>-2.0034786557386322</v>
      </c>
      <c r="AR186" s="48">
        <f t="shared" si="637"/>
        <v>-2.0034786557386322</v>
      </c>
      <c r="AS186" s="48">
        <f t="shared" si="638"/>
        <v>-2.0034786557386322</v>
      </c>
      <c r="AT186" s="48">
        <f t="shared" ref="AT186:AT196" si="639">AS186</f>
        <v>-2.0034786557386322</v>
      </c>
    </row>
    <row r="187" spans="1:52" ht="14.25" customHeight="1">
      <c r="A187" s="20">
        <f t="shared" si="611"/>
        <v>31</v>
      </c>
      <c r="AF187" s="48">
        <f>$F$2*$B$2*AF$18</f>
        <v>29.89320380474663</v>
      </c>
      <c r="AG187" s="48">
        <f>-AF187/$B$3</f>
        <v>-1.9928802536497754</v>
      </c>
      <c r="AH187" s="48">
        <f t="shared" si="627"/>
        <v>-1.9928802536497754</v>
      </c>
      <c r="AI187" s="48">
        <f t="shared" si="628"/>
        <v>-1.9928802536497754</v>
      </c>
      <c r="AJ187" s="48">
        <f t="shared" si="629"/>
        <v>-1.9928802536497754</v>
      </c>
      <c r="AK187" s="48">
        <f t="shared" si="630"/>
        <v>-1.9928802536497754</v>
      </c>
      <c r="AL187" s="48">
        <f t="shared" si="631"/>
        <v>-1.9928802536497754</v>
      </c>
      <c r="AM187" s="48">
        <f t="shared" si="632"/>
        <v>-1.9928802536497754</v>
      </c>
      <c r="AN187" s="48">
        <f t="shared" si="633"/>
        <v>-1.9928802536497754</v>
      </c>
      <c r="AO187" s="48">
        <f t="shared" si="634"/>
        <v>-1.9928802536497754</v>
      </c>
      <c r="AP187" s="48">
        <f t="shared" si="635"/>
        <v>-1.9928802536497754</v>
      </c>
      <c r="AQ187" s="48">
        <f t="shared" si="636"/>
        <v>-1.9928802536497754</v>
      </c>
      <c r="AR187" s="48">
        <f t="shared" si="637"/>
        <v>-1.9928802536497754</v>
      </c>
      <c r="AS187" s="48">
        <f t="shared" si="638"/>
        <v>-1.9928802536497754</v>
      </c>
      <c r="AT187" s="48">
        <f t="shared" si="639"/>
        <v>-1.9928802536497754</v>
      </c>
      <c r="AU187" s="48">
        <f t="shared" ref="AU187:AU196" si="640">AT187</f>
        <v>-1.9928802536497754</v>
      </c>
    </row>
    <row r="188" spans="1:52" ht="14.25" customHeight="1">
      <c r="A188" s="20">
        <f t="shared" si="611"/>
        <v>32</v>
      </c>
      <c r="AG188" s="48">
        <f>$F$2*$B$2*AG$18</f>
        <v>0</v>
      </c>
      <c r="AH188" s="48">
        <f>-AG188/$B$3</f>
        <v>0</v>
      </c>
      <c r="AI188" s="48">
        <f t="shared" si="628"/>
        <v>0</v>
      </c>
      <c r="AJ188" s="48">
        <f t="shared" si="629"/>
        <v>0</v>
      </c>
      <c r="AK188" s="48">
        <f t="shared" si="630"/>
        <v>0</v>
      </c>
      <c r="AL188" s="48">
        <f t="shared" si="631"/>
        <v>0</v>
      </c>
      <c r="AM188" s="48">
        <f t="shared" si="632"/>
        <v>0</v>
      </c>
      <c r="AN188" s="48">
        <f t="shared" si="633"/>
        <v>0</v>
      </c>
      <c r="AO188" s="48">
        <f t="shared" si="634"/>
        <v>0</v>
      </c>
      <c r="AP188" s="48">
        <f t="shared" si="635"/>
        <v>0</v>
      </c>
      <c r="AQ188" s="48">
        <f t="shared" si="636"/>
        <v>0</v>
      </c>
      <c r="AR188" s="48">
        <f t="shared" si="637"/>
        <v>0</v>
      </c>
      <c r="AS188" s="48">
        <f t="shared" si="638"/>
        <v>0</v>
      </c>
      <c r="AT188" s="48">
        <f t="shared" si="639"/>
        <v>0</v>
      </c>
      <c r="AU188" s="48">
        <f t="shared" si="640"/>
        <v>0</v>
      </c>
      <c r="AV188" s="48">
        <f t="shared" ref="AV188:AV196" si="641">AU188</f>
        <v>0</v>
      </c>
    </row>
    <row r="189" spans="1:52" ht="14.25" customHeight="1">
      <c r="A189" s="20">
        <f t="shared" si="611"/>
        <v>33</v>
      </c>
      <c r="AH189" s="48">
        <f>$F$2*$B$2*AH$18</f>
        <v>0</v>
      </c>
      <c r="AI189" s="48">
        <f>-AH189/$B$3</f>
        <v>0</v>
      </c>
      <c r="AJ189" s="48">
        <f t="shared" si="629"/>
        <v>0</v>
      </c>
      <c r="AK189" s="48">
        <f t="shared" si="630"/>
        <v>0</v>
      </c>
      <c r="AL189" s="48">
        <f t="shared" si="631"/>
        <v>0</v>
      </c>
      <c r="AM189" s="48">
        <f t="shared" si="632"/>
        <v>0</v>
      </c>
      <c r="AN189" s="48">
        <f t="shared" si="633"/>
        <v>0</v>
      </c>
      <c r="AO189" s="48">
        <f t="shared" si="634"/>
        <v>0</v>
      </c>
      <c r="AP189" s="48">
        <f t="shared" si="635"/>
        <v>0</v>
      </c>
      <c r="AQ189" s="48">
        <f t="shared" si="636"/>
        <v>0</v>
      </c>
      <c r="AR189" s="48">
        <f t="shared" si="637"/>
        <v>0</v>
      </c>
      <c r="AS189" s="48">
        <f t="shared" si="638"/>
        <v>0</v>
      </c>
      <c r="AT189" s="48">
        <f t="shared" si="639"/>
        <v>0</v>
      </c>
      <c r="AU189" s="48">
        <f t="shared" si="640"/>
        <v>0</v>
      </c>
      <c r="AV189" s="48">
        <f t="shared" si="641"/>
        <v>0</v>
      </c>
      <c r="AW189" s="48">
        <f t="shared" ref="AW189:AW196" si="642">AV189</f>
        <v>0</v>
      </c>
    </row>
    <row r="190" spans="1:52" ht="14.25" customHeight="1">
      <c r="A190" s="20">
        <f t="shared" si="611"/>
        <v>34</v>
      </c>
      <c r="AI190" s="48">
        <f>$F$2*$B$2*AI$18</f>
        <v>0</v>
      </c>
      <c r="AJ190" s="48">
        <f>-AI190/$B$3</f>
        <v>0</v>
      </c>
      <c r="AK190" s="48">
        <f t="shared" si="630"/>
        <v>0</v>
      </c>
      <c r="AL190" s="48">
        <f t="shared" si="631"/>
        <v>0</v>
      </c>
      <c r="AM190" s="48">
        <f t="shared" si="632"/>
        <v>0</v>
      </c>
      <c r="AN190" s="48">
        <f t="shared" si="633"/>
        <v>0</v>
      </c>
      <c r="AO190" s="48">
        <f t="shared" si="634"/>
        <v>0</v>
      </c>
      <c r="AP190" s="48">
        <f t="shared" si="635"/>
        <v>0</v>
      </c>
      <c r="AQ190" s="48">
        <f t="shared" si="636"/>
        <v>0</v>
      </c>
      <c r="AR190" s="48">
        <f t="shared" si="637"/>
        <v>0</v>
      </c>
      <c r="AS190" s="48">
        <f t="shared" si="638"/>
        <v>0</v>
      </c>
      <c r="AT190" s="48">
        <f t="shared" si="639"/>
        <v>0</v>
      </c>
      <c r="AU190" s="48">
        <f t="shared" si="640"/>
        <v>0</v>
      </c>
      <c r="AV190" s="48">
        <f t="shared" si="641"/>
        <v>0</v>
      </c>
      <c r="AW190" s="48">
        <f t="shared" si="642"/>
        <v>0</v>
      </c>
      <c r="AX190" s="48">
        <f t="shared" ref="AX190:AX196" si="643">AW190</f>
        <v>0</v>
      </c>
    </row>
    <row r="191" spans="1:52" ht="14.25" customHeight="1">
      <c r="A191" s="20">
        <f t="shared" si="611"/>
        <v>35</v>
      </c>
      <c r="AJ191" s="48">
        <f>$F$2*$B$2*AJ$18</f>
        <v>0</v>
      </c>
      <c r="AK191" s="48">
        <f>-AJ191/$B$3</f>
        <v>0</v>
      </c>
      <c r="AL191" s="48">
        <f t="shared" si="631"/>
        <v>0</v>
      </c>
      <c r="AM191" s="48">
        <f t="shared" si="632"/>
        <v>0</v>
      </c>
      <c r="AN191" s="48">
        <f t="shared" si="633"/>
        <v>0</v>
      </c>
      <c r="AO191" s="48">
        <f t="shared" si="634"/>
        <v>0</v>
      </c>
      <c r="AP191" s="48">
        <f t="shared" si="635"/>
        <v>0</v>
      </c>
      <c r="AQ191" s="48">
        <f t="shared" si="636"/>
        <v>0</v>
      </c>
      <c r="AR191" s="48">
        <f t="shared" si="637"/>
        <v>0</v>
      </c>
      <c r="AS191" s="48">
        <f t="shared" si="638"/>
        <v>0</v>
      </c>
      <c r="AT191" s="48">
        <f t="shared" si="639"/>
        <v>0</v>
      </c>
      <c r="AU191" s="48">
        <f t="shared" si="640"/>
        <v>0</v>
      </c>
      <c r="AV191" s="48">
        <f t="shared" si="641"/>
        <v>0</v>
      </c>
      <c r="AW191" s="48">
        <f t="shared" si="642"/>
        <v>0</v>
      </c>
      <c r="AX191" s="48">
        <f t="shared" si="643"/>
        <v>0</v>
      </c>
      <c r="AY191" s="48">
        <f t="shared" ref="AY191:AY196" si="644">AX191</f>
        <v>0</v>
      </c>
    </row>
    <row r="192" spans="1:52" ht="14.25" customHeight="1">
      <c r="A192" s="20">
        <f t="shared" si="611"/>
        <v>36</v>
      </c>
      <c r="AK192" s="48">
        <f>$F$2*$B$2*AK$18</f>
        <v>0</v>
      </c>
      <c r="AL192" s="48">
        <f>-AK192/$B$3</f>
        <v>0</v>
      </c>
      <c r="AM192" s="48">
        <f t="shared" si="632"/>
        <v>0</v>
      </c>
      <c r="AN192" s="48">
        <f t="shared" si="633"/>
        <v>0</v>
      </c>
      <c r="AO192" s="48">
        <f t="shared" si="634"/>
        <v>0</v>
      </c>
      <c r="AP192" s="48">
        <f t="shared" si="635"/>
        <v>0</v>
      </c>
      <c r="AQ192" s="48">
        <f t="shared" si="636"/>
        <v>0</v>
      </c>
      <c r="AR192" s="48">
        <f t="shared" si="637"/>
        <v>0</v>
      </c>
      <c r="AS192" s="48">
        <f t="shared" si="638"/>
        <v>0</v>
      </c>
      <c r="AT192" s="48">
        <f t="shared" si="639"/>
        <v>0</v>
      </c>
      <c r="AU192" s="48">
        <f t="shared" si="640"/>
        <v>0</v>
      </c>
      <c r="AV192" s="48">
        <f t="shared" si="641"/>
        <v>0</v>
      </c>
      <c r="AW192" s="48">
        <f t="shared" si="642"/>
        <v>0</v>
      </c>
      <c r="AX192" s="48">
        <f t="shared" si="643"/>
        <v>0</v>
      </c>
      <c r="AY192" s="48">
        <f t="shared" si="644"/>
        <v>0</v>
      </c>
      <c r="AZ192" s="48">
        <f t="shared" ref="AZ192:AZ196" si="645">AY192</f>
        <v>0</v>
      </c>
    </row>
    <row r="193" spans="1:56" ht="14.25" customHeight="1">
      <c r="A193" s="20">
        <f t="shared" si="611"/>
        <v>37</v>
      </c>
      <c r="AL193" s="48">
        <f>$F$2*$B$2*AL$18</f>
        <v>0</v>
      </c>
      <c r="AM193" s="48">
        <f>-AL193/$B$3</f>
        <v>0</v>
      </c>
      <c r="AN193" s="48">
        <f t="shared" si="633"/>
        <v>0</v>
      </c>
      <c r="AO193" s="48">
        <f t="shared" si="634"/>
        <v>0</v>
      </c>
      <c r="AP193" s="48">
        <f t="shared" si="635"/>
        <v>0</v>
      </c>
      <c r="AQ193" s="48">
        <f t="shared" si="636"/>
        <v>0</v>
      </c>
      <c r="AR193" s="48">
        <f t="shared" si="637"/>
        <v>0</v>
      </c>
      <c r="AS193" s="48">
        <f t="shared" si="638"/>
        <v>0</v>
      </c>
      <c r="AT193" s="48">
        <f t="shared" si="639"/>
        <v>0</v>
      </c>
      <c r="AU193" s="48">
        <f t="shared" si="640"/>
        <v>0</v>
      </c>
      <c r="AV193" s="48">
        <f t="shared" si="641"/>
        <v>0</v>
      </c>
      <c r="AW193" s="48">
        <f t="shared" si="642"/>
        <v>0</v>
      </c>
      <c r="AX193" s="48">
        <f t="shared" si="643"/>
        <v>0</v>
      </c>
      <c r="AY193" s="48">
        <f t="shared" si="644"/>
        <v>0</v>
      </c>
      <c r="AZ193" s="48">
        <f t="shared" si="645"/>
        <v>0</v>
      </c>
      <c r="BA193" s="48">
        <f t="shared" ref="BA193:BA196" si="646">AZ193</f>
        <v>0</v>
      </c>
    </row>
    <row r="194" spans="1:56" ht="14.25" customHeight="1">
      <c r="A194" s="20">
        <f t="shared" si="611"/>
        <v>38</v>
      </c>
      <c r="AM194" s="48">
        <f>$F$2*$B$2*AM$18</f>
        <v>0</v>
      </c>
      <c r="AN194" s="48">
        <f>-AM194/$B$3</f>
        <v>0</v>
      </c>
      <c r="AO194" s="48">
        <f t="shared" si="634"/>
        <v>0</v>
      </c>
      <c r="AP194" s="48">
        <f t="shared" si="635"/>
        <v>0</v>
      </c>
      <c r="AQ194" s="48">
        <f t="shared" si="636"/>
        <v>0</v>
      </c>
      <c r="AR194" s="48">
        <f t="shared" si="637"/>
        <v>0</v>
      </c>
      <c r="AS194" s="48">
        <f t="shared" si="638"/>
        <v>0</v>
      </c>
      <c r="AT194" s="48">
        <f t="shared" si="639"/>
        <v>0</v>
      </c>
      <c r="AU194" s="48">
        <f t="shared" si="640"/>
        <v>0</v>
      </c>
      <c r="AV194" s="48">
        <f t="shared" si="641"/>
        <v>0</v>
      </c>
      <c r="AW194" s="48">
        <f t="shared" si="642"/>
        <v>0</v>
      </c>
      <c r="AX194" s="48">
        <f t="shared" si="643"/>
        <v>0</v>
      </c>
      <c r="AY194" s="48">
        <f t="shared" si="644"/>
        <v>0</v>
      </c>
      <c r="AZ194" s="48">
        <f t="shared" si="645"/>
        <v>0</v>
      </c>
      <c r="BA194" s="48">
        <f t="shared" si="646"/>
        <v>0</v>
      </c>
      <c r="BB194" s="48">
        <f t="shared" ref="BB194:BB196" si="647">BA194</f>
        <v>0</v>
      </c>
    </row>
    <row r="195" spans="1:56" ht="14.25" customHeight="1">
      <c r="A195" s="20">
        <f t="shared" si="611"/>
        <v>39</v>
      </c>
      <c r="AN195" s="48">
        <f>$F$2*$B$2*AN$18</f>
        <v>0</v>
      </c>
      <c r="AO195" s="48">
        <f>-AN195/$B$3</f>
        <v>0</v>
      </c>
      <c r="AP195" s="48">
        <f t="shared" si="635"/>
        <v>0</v>
      </c>
      <c r="AQ195" s="48">
        <f t="shared" si="636"/>
        <v>0</v>
      </c>
      <c r="AR195" s="48">
        <f t="shared" si="637"/>
        <v>0</v>
      </c>
      <c r="AS195" s="48">
        <f t="shared" si="638"/>
        <v>0</v>
      </c>
      <c r="AT195" s="48">
        <f t="shared" si="639"/>
        <v>0</v>
      </c>
      <c r="AU195" s="48">
        <f t="shared" si="640"/>
        <v>0</v>
      </c>
      <c r="AV195" s="48">
        <f t="shared" si="641"/>
        <v>0</v>
      </c>
      <c r="AW195" s="48">
        <f t="shared" si="642"/>
        <v>0</v>
      </c>
      <c r="AX195" s="48">
        <f t="shared" si="643"/>
        <v>0</v>
      </c>
      <c r="AY195" s="48">
        <f t="shared" si="644"/>
        <v>0</v>
      </c>
      <c r="AZ195" s="48">
        <f t="shared" si="645"/>
        <v>0</v>
      </c>
      <c r="BA195" s="48">
        <f t="shared" si="646"/>
        <v>0</v>
      </c>
      <c r="BB195" s="48">
        <f t="shared" si="647"/>
        <v>0</v>
      </c>
      <c r="BC195" s="48">
        <f t="shared" ref="BC195:BC196" si="648">BB195</f>
        <v>0</v>
      </c>
    </row>
    <row r="196" spans="1:56" ht="14.25" customHeight="1">
      <c r="A196" s="20">
        <f t="shared" si="611"/>
        <v>40</v>
      </c>
      <c r="AO196" s="48">
        <f>$F$2*$B$2*AO$18</f>
        <v>0</v>
      </c>
      <c r="AP196" s="48">
        <f>-AO196/$B$3</f>
        <v>0</v>
      </c>
      <c r="AQ196" s="48">
        <f t="shared" si="636"/>
        <v>0</v>
      </c>
      <c r="AR196" s="48">
        <f t="shared" si="637"/>
        <v>0</v>
      </c>
      <c r="AS196" s="48">
        <f t="shared" si="638"/>
        <v>0</v>
      </c>
      <c r="AT196" s="48">
        <f t="shared" si="639"/>
        <v>0</v>
      </c>
      <c r="AU196" s="48">
        <f t="shared" si="640"/>
        <v>0</v>
      </c>
      <c r="AV196" s="48">
        <f t="shared" si="641"/>
        <v>0</v>
      </c>
      <c r="AW196" s="48">
        <f t="shared" si="642"/>
        <v>0</v>
      </c>
      <c r="AX196" s="48">
        <f t="shared" si="643"/>
        <v>0</v>
      </c>
      <c r="AY196" s="48">
        <f t="shared" si="644"/>
        <v>0</v>
      </c>
      <c r="AZ196" s="48">
        <f t="shared" si="645"/>
        <v>0</v>
      </c>
      <c r="BA196" s="48">
        <f t="shared" si="646"/>
        <v>0</v>
      </c>
      <c r="BB196" s="48">
        <f t="shared" si="647"/>
        <v>0</v>
      </c>
      <c r="BC196" s="48">
        <f t="shared" si="648"/>
        <v>0</v>
      </c>
      <c r="BD196" s="48">
        <f t="shared" ref="BD196" si="649">BC196</f>
        <v>0</v>
      </c>
    </row>
    <row r="197" spans="1:56" ht="14.25" customHeight="1"/>
    <row r="198" spans="1:56" ht="14.25" customHeight="1" thickBot="1">
      <c r="A198" s="2" t="s">
        <v>303</v>
      </c>
      <c r="B198" s="33">
        <v>1</v>
      </c>
      <c r="C198" s="33">
        <f t="shared" ref="C198" si="650">B198+1</f>
        <v>2</v>
      </c>
      <c r="D198" s="33">
        <f t="shared" ref="D198" si="651">C198+1</f>
        <v>3</v>
      </c>
      <c r="E198" s="33">
        <f t="shared" ref="E198" si="652">D198+1</f>
        <v>4</v>
      </c>
      <c r="F198" s="33">
        <f t="shared" ref="F198" si="653">E198+1</f>
        <v>5</v>
      </c>
      <c r="G198" s="33">
        <f t="shared" ref="G198" si="654">F198+1</f>
        <v>6</v>
      </c>
      <c r="H198" s="33">
        <f t="shared" ref="H198" si="655">G198+1</f>
        <v>7</v>
      </c>
      <c r="I198" s="33">
        <f t="shared" ref="I198" si="656">H198+1</f>
        <v>8</v>
      </c>
      <c r="J198" s="33">
        <f t="shared" ref="J198" si="657">I198+1</f>
        <v>9</v>
      </c>
      <c r="K198" s="33">
        <f t="shared" ref="K198" si="658">J198+1</f>
        <v>10</v>
      </c>
      <c r="L198" s="33">
        <f t="shared" ref="L198" si="659">K198+1</f>
        <v>11</v>
      </c>
      <c r="M198" s="33">
        <f t="shared" ref="M198" si="660">L198+1</f>
        <v>12</v>
      </c>
      <c r="N198" s="33">
        <f t="shared" ref="N198" si="661">M198+1</f>
        <v>13</v>
      </c>
      <c r="O198" s="33">
        <f t="shared" ref="O198" si="662">N198+1</f>
        <v>14</v>
      </c>
      <c r="P198" s="33">
        <f t="shared" ref="P198" si="663">O198+1</f>
        <v>15</v>
      </c>
      <c r="Q198" s="33">
        <f t="shared" ref="Q198" si="664">P198+1</f>
        <v>16</v>
      </c>
      <c r="R198" s="33">
        <f t="shared" ref="R198" si="665">Q198+1</f>
        <v>17</v>
      </c>
      <c r="S198" s="33">
        <f t="shared" ref="S198" si="666">R198+1</f>
        <v>18</v>
      </c>
      <c r="T198" s="33">
        <f t="shared" ref="T198" si="667">S198+1</f>
        <v>19</v>
      </c>
      <c r="U198" s="33">
        <f t="shared" ref="U198" si="668">T198+1</f>
        <v>20</v>
      </c>
      <c r="V198" s="33">
        <f t="shared" ref="V198" si="669">U198+1</f>
        <v>21</v>
      </c>
      <c r="W198" s="33">
        <f t="shared" ref="W198" si="670">V198+1</f>
        <v>22</v>
      </c>
      <c r="X198" s="33">
        <f t="shared" ref="X198" si="671">W198+1</f>
        <v>23</v>
      </c>
      <c r="Y198" s="33">
        <f t="shared" ref="Y198" si="672">X198+1</f>
        <v>24</v>
      </c>
      <c r="Z198" s="33">
        <f t="shared" ref="Z198" si="673">Y198+1</f>
        <v>25</v>
      </c>
      <c r="AA198" s="33">
        <f t="shared" ref="AA198" si="674">Z198+1</f>
        <v>26</v>
      </c>
      <c r="AB198" s="33">
        <f t="shared" ref="AB198" si="675">AA198+1</f>
        <v>27</v>
      </c>
      <c r="AC198" s="33">
        <f t="shared" ref="AC198" si="676">AB198+1</f>
        <v>28</v>
      </c>
      <c r="AD198" s="33">
        <f t="shared" ref="AD198" si="677">AC198+1</f>
        <v>29</v>
      </c>
      <c r="AE198" s="33">
        <f t="shared" ref="AE198" si="678">AD198+1</f>
        <v>30</v>
      </c>
      <c r="AF198" s="33">
        <f t="shared" ref="AF198" si="679">AE198+1</f>
        <v>31</v>
      </c>
      <c r="AG198" s="33">
        <f t="shared" ref="AG198" si="680">AF198+1</f>
        <v>32</v>
      </c>
      <c r="AH198" s="33">
        <f t="shared" ref="AH198" si="681">AG198+1</f>
        <v>33</v>
      </c>
      <c r="AI198" s="33">
        <f t="shared" ref="AI198" si="682">AH198+1</f>
        <v>34</v>
      </c>
      <c r="AJ198" s="33">
        <f t="shared" ref="AJ198" si="683">AI198+1</f>
        <v>35</v>
      </c>
      <c r="AK198" s="33">
        <f t="shared" ref="AK198" si="684">AJ198+1</f>
        <v>36</v>
      </c>
      <c r="AL198" s="33">
        <f t="shared" ref="AL198" si="685">AK198+1</f>
        <v>37</v>
      </c>
      <c r="AM198" s="33">
        <f t="shared" ref="AM198" si="686">AL198+1</f>
        <v>38</v>
      </c>
      <c r="AN198" s="33">
        <f t="shared" ref="AN198" si="687">AM198+1</f>
        <v>39</v>
      </c>
      <c r="AO198" s="33">
        <f t="shared" ref="AO198" si="688">AN198+1</f>
        <v>40</v>
      </c>
      <c r="AP198" s="33">
        <f t="shared" ref="AP198" si="689">AO198+1</f>
        <v>41</v>
      </c>
      <c r="AQ198" s="33">
        <f t="shared" ref="AQ198" si="690">AP198+1</f>
        <v>42</v>
      </c>
      <c r="AR198" s="33">
        <f t="shared" ref="AR198" si="691">AQ198+1</f>
        <v>43</v>
      </c>
      <c r="AS198" s="33">
        <f t="shared" ref="AS198" si="692">AR198+1</f>
        <v>44</v>
      </c>
      <c r="AT198" s="33">
        <f t="shared" ref="AT198" si="693">AS198+1</f>
        <v>45</v>
      </c>
      <c r="AU198" s="33">
        <f t="shared" ref="AU198" si="694">AT198+1</f>
        <v>46</v>
      </c>
      <c r="AV198" s="33">
        <f t="shared" ref="AV198" si="695">AU198+1</f>
        <v>47</v>
      </c>
      <c r="AW198" s="33">
        <f t="shared" ref="AW198" si="696">AV198+1</f>
        <v>48</v>
      </c>
      <c r="AX198" s="33">
        <f t="shared" ref="AX198" si="697">AW198+1</f>
        <v>49</v>
      </c>
      <c r="AY198" s="33">
        <f t="shared" ref="AY198" si="698">AX198+1</f>
        <v>50</v>
      </c>
      <c r="AZ198" s="33">
        <f t="shared" ref="AZ198" si="699">AY198+1</f>
        <v>51</v>
      </c>
      <c r="BA198" s="33">
        <f t="shared" ref="BA198" si="700">AZ198+1</f>
        <v>52</v>
      </c>
      <c r="BB198" s="33">
        <f t="shared" ref="BB198" si="701">BA198+1</f>
        <v>53</v>
      </c>
      <c r="BC198" s="33">
        <f t="shared" ref="BC198" si="702">BB198+1</f>
        <v>54</v>
      </c>
      <c r="BD198" s="33">
        <f t="shared" ref="BD198" si="703">BC198+1</f>
        <v>55</v>
      </c>
    </row>
    <row r="199" spans="1:56" ht="14.25" customHeight="1">
      <c r="A199" s="20">
        <v>1</v>
      </c>
      <c r="B199" s="48">
        <f>$F$2*$B$2</f>
        <v>77</v>
      </c>
      <c r="C199" s="48">
        <f>-B199/$B$3</f>
        <v>-5.1333333333333337</v>
      </c>
      <c r="D199" s="48">
        <f t="shared" ref="D199" si="704">C199</f>
        <v>-5.1333333333333337</v>
      </c>
      <c r="E199" s="48">
        <f t="shared" ref="E199:E200" si="705">D199</f>
        <v>-5.1333333333333337</v>
      </c>
      <c r="F199" s="48">
        <f t="shared" ref="F199:F201" si="706">E199</f>
        <v>-5.1333333333333337</v>
      </c>
      <c r="G199" s="48">
        <f t="shared" ref="G199:G202" si="707">F199</f>
        <v>-5.1333333333333337</v>
      </c>
      <c r="H199" s="48">
        <f t="shared" ref="H199:H203" si="708">G199</f>
        <v>-5.1333333333333337</v>
      </c>
      <c r="I199" s="48">
        <f t="shared" ref="I199:I204" si="709">H199</f>
        <v>-5.1333333333333337</v>
      </c>
      <c r="J199" s="48">
        <f t="shared" ref="J199:J205" si="710">I199</f>
        <v>-5.1333333333333337</v>
      </c>
      <c r="K199" s="48">
        <f t="shared" ref="K199:K206" si="711">J199</f>
        <v>-5.1333333333333337</v>
      </c>
      <c r="L199" s="48">
        <f t="shared" ref="L199:L207" si="712">K199</f>
        <v>-5.1333333333333337</v>
      </c>
      <c r="M199" s="48">
        <f t="shared" ref="M199:M208" si="713">L199</f>
        <v>-5.1333333333333337</v>
      </c>
      <c r="N199" s="48">
        <f t="shared" ref="N199:N209" si="714">M199</f>
        <v>-5.1333333333333337</v>
      </c>
      <c r="O199" s="48">
        <f t="shared" ref="O199:O210" si="715">N199</f>
        <v>-5.1333333333333337</v>
      </c>
      <c r="P199" s="48">
        <f t="shared" ref="P199:P211" si="716">O199</f>
        <v>-5.1333333333333337</v>
      </c>
      <c r="Q199" s="48">
        <f t="shared" ref="Q199:Q212" si="717">P199</f>
        <v>-5.1333333333333337</v>
      </c>
    </row>
    <row r="200" spans="1:56" ht="14.25" customHeight="1">
      <c r="A200" s="20">
        <f>A199+1</f>
        <v>2</v>
      </c>
      <c r="C200" s="48">
        <f>$F$2*$B$2*C$22</f>
        <v>71.604802499999991</v>
      </c>
      <c r="D200" s="48">
        <f>-C200/$B$3</f>
        <v>-4.7736534999999991</v>
      </c>
      <c r="E200" s="48">
        <f t="shared" si="705"/>
        <v>-4.7736534999999991</v>
      </c>
      <c r="F200" s="48">
        <f t="shared" si="706"/>
        <v>-4.7736534999999991</v>
      </c>
      <c r="G200" s="48">
        <f t="shared" si="707"/>
        <v>-4.7736534999999991</v>
      </c>
      <c r="H200" s="48">
        <f t="shared" si="708"/>
        <v>-4.7736534999999991</v>
      </c>
      <c r="I200" s="48">
        <f t="shared" si="709"/>
        <v>-4.7736534999999991</v>
      </c>
      <c r="J200" s="48">
        <f t="shared" si="710"/>
        <v>-4.7736534999999991</v>
      </c>
      <c r="K200" s="48">
        <f t="shared" si="711"/>
        <v>-4.7736534999999991</v>
      </c>
      <c r="L200" s="48">
        <f t="shared" si="712"/>
        <v>-4.7736534999999991</v>
      </c>
      <c r="M200" s="48">
        <f t="shared" si="713"/>
        <v>-4.7736534999999991</v>
      </c>
      <c r="N200" s="48">
        <f t="shared" si="714"/>
        <v>-4.7736534999999991</v>
      </c>
      <c r="O200" s="48">
        <f t="shared" si="715"/>
        <v>-4.7736534999999991</v>
      </c>
      <c r="P200" s="48">
        <f t="shared" si="716"/>
        <v>-4.7736534999999991</v>
      </c>
      <c r="Q200" s="48">
        <f t="shared" si="717"/>
        <v>-4.7736534999999991</v>
      </c>
      <c r="R200" s="48">
        <f t="shared" ref="R200:R213" si="718">Q200</f>
        <v>-4.7736534999999991</v>
      </c>
    </row>
    <row r="201" spans="1:56" ht="14.25" customHeight="1">
      <c r="A201" s="20">
        <f t="shared" ref="A201:A238" si="719">A200+1</f>
        <v>3</v>
      </c>
      <c r="D201" s="48">
        <f>$F$2*$B$2*D$22</f>
        <v>67.30303658260874</v>
      </c>
      <c r="E201" s="48">
        <f>-D201/$B$3</f>
        <v>-4.4868691055072496</v>
      </c>
      <c r="F201" s="48">
        <f t="shared" si="706"/>
        <v>-4.4868691055072496</v>
      </c>
      <c r="G201" s="48">
        <f t="shared" si="707"/>
        <v>-4.4868691055072496</v>
      </c>
      <c r="H201" s="48">
        <f t="shared" si="708"/>
        <v>-4.4868691055072496</v>
      </c>
      <c r="I201" s="48">
        <f t="shared" si="709"/>
        <v>-4.4868691055072496</v>
      </c>
      <c r="J201" s="48">
        <f t="shared" si="710"/>
        <v>-4.4868691055072496</v>
      </c>
      <c r="K201" s="48">
        <f t="shared" si="711"/>
        <v>-4.4868691055072496</v>
      </c>
      <c r="L201" s="48">
        <f t="shared" si="712"/>
        <v>-4.4868691055072496</v>
      </c>
      <c r="M201" s="48">
        <f t="shared" si="713"/>
        <v>-4.4868691055072496</v>
      </c>
      <c r="N201" s="48">
        <f t="shared" si="714"/>
        <v>-4.4868691055072496</v>
      </c>
      <c r="O201" s="48">
        <f t="shared" si="715"/>
        <v>-4.4868691055072496</v>
      </c>
      <c r="P201" s="48">
        <f t="shared" si="716"/>
        <v>-4.4868691055072496</v>
      </c>
      <c r="Q201" s="48">
        <f t="shared" si="717"/>
        <v>-4.4868691055072496</v>
      </c>
      <c r="R201" s="48">
        <f t="shared" si="718"/>
        <v>-4.4868691055072496</v>
      </c>
      <c r="S201" s="48">
        <f t="shared" ref="S201:S213" si="720">R201</f>
        <v>-4.4868691055072496</v>
      </c>
    </row>
    <row r="202" spans="1:56" ht="14.25" customHeight="1">
      <c r="A202" s="20">
        <f t="shared" si="719"/>
        <v>4</v>
      </c>
      <c r="E202" s="48">
        <f>$F$2*$B$2*E$22</f>
        <v>63.256374205042803</v>
      </c>
      <c r="F202" s="48">
        <f>-E202/$B$3</f>
        <v>-4.2170916136695205</v>
      </c>
      <c r="G202" s="48">
        <f t="shared" si="707"/>
        <v>-4.2170916136695205</v>
      </c>
      <c r="H202" s="48">
        <f t="shared" si="708"/>
        <v>-4.2170916136695205</v>
      </c>
      <c r="I202" s="48">
        <f t="shared" si="709"/>
        <v>-4.2170916136695205</v>
      </c>
      <c r="J202" s="48">
        <f t="shared" si="710"/>
        <v>-4.2170916136695205</v>
      </c>
      <c r="K202" s="48">
        <f t="shared" si="711"/>
        <v>-4.2170916136695205</v>
      </c>
      <c r="L202" s="48">
        <f t="shared" si="712"/>
        <v>-4.2170916136695205</v>
      </c>
      <c r="M202" s="48">
        <f t="shared" si="713"/>
        <v>-4.2170916136695205</v>
      </c>
      <c r="N202" s="48">
        <f t="shared" si="714"/>
        <v>-4.2170916136695205</v>
      </c>
      <c r="O202" s="48">
        <f t="shared" si="715"/>
        <v>-4.2170916136695205</v>
      </c>
      <c r="P202" s="48">
        <f t="shared" si="716"/>
        <v>-4.2170916136695205</v>
      </c>
      <c r="Q202" s="48">
        <f t="shared" si="717"/>
        <v>-4.2170916136695205</v>
      </c>
      <c r="R202" s="48">
        <f t="shared" si="718"/>
        <v>-4.2170916136695205</v>
      </c>
      <c r="S202" s="48">
        <f t="shared" si="720"/>
        <v>-4.2170916136695205</v>
      </c>
      <c r="T202" s="48">
        <f t="shared" ref="T202:T215" si="721">S202</f>
        <v>-4.2170916136695205</v>
      </c>
    </row>
    <row r="203" spans="1:56" ht="14.25" customHeight="1">
      <c r="A203" s="20">
        <f t="shared" si="719"/>
        <v>5</v>
      </c>
      <c r="F203" s="48">
        <f>$F$2*$B$2*F$22</f>
        <v>59.451598181170787</v>
      </c>
      <c r="G203" s="48">
        <f>-F203/$B$3</f>
        <v>-3.9634398787447194</v>
      </c>
      <c r="H203" s="48">
        <f t="shared" si="708"/>
        <v>-3.9634398787447194</v>
      </c>
      <c r="I203" s="48">
        <f t="shared" si="709"/>
        <v>-3.9634398787447194</v>
      </c>
      <c r="J203" s="48">
        <f t="shared" si="710"/>
        <v>-3.9634398787447194</v>
      </c>
      <c r="K203" s="48">
        <f t="shared" si="711"/>
        <v>-3.9634398787447194</v>
      </c>
      <c r="L203" s="48">
        <f t="shared" si="712"/>
        <v>-3.9634398787447194</v>
      </c>
      <c r="M203" s="48">
        <f t="shared" si="713"/>
        <v>-3.9634398787447194</v>
      </c>
      <c r="N203" s="48">
        <f t="shared" si="714"/>
        <v>-3.9634398787447194</v>
      </c>
      <c r="O203" s="48">
        <f t="shared" si="715"/>
        <v>-3.9634398787447194</v>
      </c>
      <c r="P203" s="48">
        <f t="shared" si="716"/>
        <v>-3.9634398787447194</v>
      </c>
      <c r="Q203" s="48">
        <f t="shared" si="717"/>
        <v>-3.9634398787447194</v>
      </c>
      <c r="R203" s="48">
        <f t="shared" si="718"/>
        <v>-3.9634398787447194</v>
      </c>
      <c r="S203" s="48">
        <f t="shared" si="720"/>
        <v>-3.9634398787447194</v>
      </c>
      <c r="T203" s="48">
        <f t="shared" si="721"/>
        <v>-3.9634398787447194</v>
      </c>
      <c r="U203" s="48">
        <f t="shared" ref="U203:U216" si="722">T203</f>
        <v>-3.9634398787447194</v>
      </c>
    </row>
    <row r="204" spans="1:56" ht="14.25" customHeight="1">
      <c r="A204" s="20">
        <f t="shared" si="719"/>
        <v>6</v>
      </c>
      <c r="G204" s="48">
        <f>$F$2*$B$2*G$22</f>
        <v>55.874336067011555</v>
      </c>
      <c r="H204" s="48">
        <f>-G204/$B$3</f>
        <v>-3.7249557378007703</v>
      </c>
      <c r="I204" s="48">
        <f t="shared" si="709"/>
        <v>-3.7249557378007703</v>
      </c>
      <c r="J204" s="48">
        <f t="shared" si="710"/>
        <v>-3.7249557378007703</v>
      </c>
      <c r="K204" s="48">
        <f t="shared" si="711"/>
        <v>-3.7249557378007703</v>
      </c>
      <c r="L204" s="48">
        <f t="shared" si="712"/>
        <v>-3.7249557378007703</v>
      </c>
      <c r="M204" s="48">
        <f t="shared" si="713"/>
        <v>-3.7249557378007703</v>
      </c>
      <c r="N204" s="48">
        <f t="shared" si="714"/>
        <v>-3.7249557378007703</v>
      </c>
      <c r="O204" s="48">
        <f t="shared" si="715"/>
        <v>-3.7249557378007703</v>
      </c>
      <c r="P204" s="48">
        <f t="shared" si="716"/>
        <v>-3.7249557378007703</v>
      </c>
      <c r="Q204" s="48">
        <f t="shared" si="717"/>
        <v>-3.7249557378007703</v>
      </c>
      <c r="R204" s="48">
        <f t="shared" si="718"/>
        <v>-3.7249557378007703</v>
      </c>
      <c r="S204" s="48">
        <f t="shared" si="720"/>
        <v>-3.7249557378007703</v>
      </c>
      <c r="T204" s="48">
        <f t="shared" si="721"/>
        <v>-3.7249557378007703</v>
      </c>
      <c r="U204" s="48">
        <f t="shared" si="722"/>
        <v>-3.7249557378007703</v>
      </c>
      <c r="V204" s="48">
        <f t="shared" ref="V204:V217" si="723">U204</f>
        <v>-3.7249557378007703</v>
      </c>
    </row>
    <row r="205" spans="1:56" ht="14.25" customHeight="1">
      <c r="A205" s="20">
        <f t="shared" si="719"/>
        <v>7</v>
      </c>
      <c r="H205" s="48">
        <f>$F$2*$B$2*H$22</f>
        <v>52.511064218961891</v>
      </c>
      <c r="I205" s="48">
        <f>-H205/$B$3</f>
        <v>-3.5007376145974596</v>
      </c>
      <c r="J205" s="48">
        <f t="shared" si="710"/>
        <v>-3.5007376145974596</v>
      </c>
      <c r="K205" s="48">
        <f t="shared" si="711"/>
        <v>-3.5007376145974596</v>
      </c>
      <c r="L205" s="48">
        <f t="shared" si="712"/>
        <v>-3.5007376145974596</v>
      </c>
      <c r="M205" s="48">
        <f t="shared" si="713"/>
        <v>-3.5007376145974596</v>
      </c>
      <c r="N205" s="48">
        <f t="shared" si="714"/>
        <v>-3.5007376145974596</v>
      </c>
      <c r="O205" s="48">
        <f t="shared" si="715"/>
        <v>-3.5007376145974596</v>
      </c>
      <c r="P205" s="48">
        <f t="shared" si="716"/>
        <v>-3.5007376145974596</v>
      </c>
      <c r="Q205" s="48">
        <f t="shared" si="717"/>
        <v>-3.5007376145974596</v>
      </c>
      <c r="R205" s="48">
        <f t="shared" si="718"/>
        <v>-3.5007376145974596</v>
      </c>
      <c r="S205" s="48">
        <f t="shared" si="720"/>
        <v>-3.5007376145974596</v>
      </c>
      <c r="T205" s="48">
        <f t="shared" si="721"/>
        <v>-3.5007376145974596</v>
      </c>
      <c r="U205" s="48">
        <f t="shared" si="722"/>
        <v>-3.5007376145974596</v>
      </c>
      <c r="V205" s="48">
        <f t="shared" si="723"/>
        <v>-3.5007376145974596</v>
      </c>
      <c r="W205" s="48">
        <f t="shared" ref="W205:W218" si="724">V205</f>
        <v>-3.5007376145974596</v>
      </c>
    </row>
    <row r="206" spans="1:56" ht="14.25" customHeight="1">
      <c r="A206" s="20">
        <f t="shared" si="719"/>
        <v>8</v>
      </c>
      <c r="I206" s="48">
        <f>$F$2*$B$2*I$22</f>
        <v>49.349057975952881</v>
      </c>
      <c r="J206" s="48">
        <f>-I206/$B$3</f>
        <v>-3.2899371983968586</v>
      </c>
      <c r="K206" s="48">
        <f t="shared" si="711"/>
        <v>-3.2899371983968586</v>
      </c>
      <c r="L206" s="48">
        <f t="shared" si="712"/>
        <v>-3.2899371983968586</v>
      </c>
      <c r="M206" s="48">
        <f t="shared" si="713"/>
        <v>-3.2899371983968586</v>
      </c>
      <c r="N206" s="48">
        <f t="shared" si="714"/>
        <v>-3.2899371983968586</v>
      </c>
      <c r="O206" s="48">
        <f t="shared" si="715"/>
        <v>-3.2899371983968586</v>
      </c>
      <c r="P206" s="48">
        <f t="shared" si="716"/>
        <v>-3.2899371983968586</v>
      </c>
      <c r="Q206" s="48">
        <f t="shared" si="717"/>
        <v>-3.2899371983968586</v>
      </c>
      <c r="R206" s="48">
        <f t="shared" si="718"/>
        <v>-3.2899371983968586</v>
      </c>
      <c r="S206" s="48">
        <f t="shared" si="720"/>
        <v>-3.2899371983968586</v>
      </c>
      <c r="T206" s="48">
        <f t="shared" si="721"/>
        <v>-3.2899371983968586</v>
      </c>
      <c r="U206" s="48">
        <f t="shared" si="722"/>
        <v>-3.2899371983968586</v>
      </c>
      <c r="V206" s="48">
        <f t="shared" si="723"/>
        <v>-3.2899371983968586</v>
      </c>
      <c r="W206" s="48">
        <f t="shared" si="724"/>
        <v>-3.2899371983968586</v>
      </c>
      <c r="X206" s="48">
        <f t="shared" ref="X206:X219" si="725">W206</f>
        <v>-3.2899371983968586</v>
      </c>
    </row>
    <row r="207" spans="1:56" ht="14.25" customHeight="1">
      <c r="A207" s="20">
        <f t="shared" si="719"/>
        <v>9</v>
      </c>
      <c r="J207" s="48">
        <f>$F$2*$B$2*J$22</f>
        <v>46.375012322503082</v>
      </c>
      <c r="K207" s="48">
        <f>-J207/$B$3</f>
        <v>-3.091667488166872</v>
      </c>
      <c r="L207" s="48">
        <f t="shared" si="712"/>
        <v>-3.091667488166872</v>
      </c>
      <c r="M207" s="48">
        <f t="shared" si="713"/>
        <v>-3.091667488166872</v>
      </c>
      <c r="N207" s="48">
        <f t="shared" si="714"/>
        <v>-3.091667488166872</v>
      </c>
      <c r="O207" s="48">
        <f t="shared" si="715"/>
        <v>-3.091667488166872</v>
      </c>
      <c r="P207" s="48">
        <f t="shared" si="716"/>
        <v>-3.091667488166872</v>
      </c>
      <c r="Q207" s="48">
        <f t="shared" si="717"/>
        <v>-3.091667488166872</v>
      </c>
      <c r="R207" s="48">
        <f t="shared" si="718"/>
        <v>-3.091667488166872</v>
      </c>
      <c r="S207" s="48">
        <f t="shared" si="720"/>
        <v>-3.091667488166872</v>
      </c>
      <c r="T207" s="48">
        <f t="shared" si="721"/>
        <v>-3.091667488166872</v>
      </c>
      <c r="U207" s="48">
        <f t="shared" si="722"/>
        <v>-3.091667488166872</v>
      </c>
      <c r="V207" s="48">
        <f t="shared" si="723"/>
        <v>-3.091667488166872</v>
      </c>
      <c r="W207" s="48">
        <f t="shared" si="724"/>
        <v>-3.091667488166872</v>
      </c>
      <c r="X207" s="48">
        <f t="shared" si="725"/>
        <v>-3.091667488166872</v>
      </c>
      <c r="Y207" s="48">
        <f t="shared" ref="Y207:Y220" si="726">X207</f>
        <v>-3.091667488166872</v>
      </c>
    </row>
    <row r="208" spans="1:56" ht="14.25" customHeight="1">
      <c r="A208" s="20">
        <f t="shared" si="719"/>
        <v>10</v>
      </c>
      <c r="K208" s="48">
        <f>$F$2*$B$2*K$22</f>
        <v>43.578320829382207</v>
      </c>
      <c r="L208" s="48">
        <f>-K208/$B$3</f>
        <v>-2.9052213886254803</v>
      </c>
      <c r="M208" s="48">
        <f t="shared" si="713"/>
        <v>-2.9052213886254803</v>
      </c>
      <c r="N208" s="48">
        <f t="shared" si="714"/>
        <v>-2.9052213886254803</v>
      </c>
      <c r="O208" s="48">
        <f t="shared" si="715"/>
        <v>-2.9052213886254803</v>
      </c>
      <c r="P208" s="48">
        <f t="shared" si="716"/>
        <v>-2.9052213886254803</v>
      </c>
      <c r="Q208" s="48">
        <f t="shared" si="717"/>
        <v>-2.9052213886254803</v>
      </c>
      <c r="R208" s="48">
        <f t="shared" si="718"/>
        <v>-2.9052213886254803</v>
      </c>
      <c r="S208" s="48">
        <f t="shared" si="720"/>
        <v>-2.9052213886254803</v>
      </c>
      <c r="T208" s="48">
        <f t="shared" si="721"/>
        <v>-2.9052213886254803</v>
      </c>
      <c r="U208" s="48">
        <f t="shared" si="722"/>
        <v>-2.9052213886254803</v>
      </c>
      <c r="V208" s="48">
        <f t="shared" si="723"/>
        <v>-2.9052213886254803</v>
      </c>
      <c r="W208" s="48">
        <f t="shared" si="724"/>
        <v>-2.9052213886254803</v>
      </c>
      <c r="X208" s="48">
        <f t="shared" si="725"/>
        <v>-2.9052213886254803</v>
      </c>
      <c r="Y208" s="48">
        <f t="shared" si="726"/>
        <v>-2.9052213886254803</v>
      </c>
      <c r="Z208" s="48">
        <f t="shared" ref="Z208:Z221" si="727">Y208</f>
        <v>-2.9052213886254803</v>
      </c>
    </row>
    <row r="209" spans="1:42" ht="14.25" customHeight="1">
      <c r="A209" s="20">
        <f t="shared" si="719"/>
        <v>11</v>
      </c>
      <c r="L209" s="48">
        <f>$F$2*$B$2*L$22</f>
        <v>42.256263521220824</v>
      </c>
      <c r="M209" s="48">
        <f>-L209/$B$3</f>
        <v>-2.8170842347480547</v>
      </c>
      <c r="N209" s="48">
        <f t="shared" si="714"/>
        <v>-2.8170842347480547</v>
      </c>
      <c r="O209" s="48">
        <f t="shared" si="715"/>
        <v>-2.8170842347480547</v>
      </c>
      <c r="P209" s="48">
        <f t="shared" si="716"/>
        <v>-2.8170842347480547</v>
      </c>
      <c r="Q209" s="48">
        <f t="shared" si="717"/>
        <v>-2.8170842347480547</v>
      </c>
      <c r="R209" s="48">
        <f t="shared" si="718"/>
        <v>-2.8170842347480547</v>
      </c>
      <c r="S209" s="48">
        <f t="shared" si="720"/>
        <v>-2.8170842347480547</v>
      </c>
      <c r="T209" s="48">
        <f t="shared" si="721"/>
        <v>-2.8170842347480547</v>
      </c>
      <c r="U209" s="48">
        <f t="shared" si="722"/>
        <v>-2.8170842347480547</v>
      </c>
      <c r="V209" s="48">
        <f t="shared" si="723"/>
        <v>-2.8170842347480547</v>
      </c>
      <c r="W209" s="48">
        <f t="shared" si="724"/>
        <v>-2.8170842347480547</v>
      </c>
      <c r="X209" s="48">
        <f t="shared" si="725"/>
        <v>-2.8170842347480547</v>
      </c>
      <c r="Y209" s="48">
        <f t="shared" si="726"/>
        <v>-2.8170842347480547</v>
      </c>
      <c r="Z209" s="48">
        <f t="shared" si="727"/>
        <v>-2.8170842347480547</v>
      </c>
      <c r="AA209" s="48">
        <f t="shared" ref="AA209:AA222" si="728">Z209</f>
        <v>-2.8170842347480547</v>
      </c>
    </row>
    <row r="210" spans="1:42" ht="14.25" customHeight="1">
      <c r="A210" s="20">
        <f t="shared" si="719"/>
        <v>12</v>
      </c>
      <c r="M210" s="48">
        <f>$F$2*$B$2*M$22</f>
        <v>40.973553513902402</v>
      </c>
      <c r="N210" s="48">
        <f>-M210/$B$3</f>
        <v>-2.7315702342601602</v>
      </c>
      <c r="O210" s="48">
        <f t="shared" si="715"/>
        <v>-2.7315702342601602</v>
      </c>
      <c r="P210" s="48">
        <f t="shared" si="716"/>
        <v>-2.7315702342601602</v>
      </c>
      <c r="Q210" s="48">
        <f t="shared" si="717"/>
        <v>-2.7315702342601602</v>
      </c>
      <c r="R210" s="48">
        <f t="shared" si="718"/>
        <v>-2.7315702342601602</v>
      </c>
      <c r="S210" s="48">
        <f t="shared" si="720"/>
        <v>-2.7315702342601602</v>
      </c>
      <c r="T210" s="48">
        <f t="shared" si="721"/>
        <v>-2.7315702342601602</v>
      </c>
      <c r="U210" s="48">
        <f t="shared" si="722"/>
        <v>-2.7315702342601602</v>
      </c>
      <c r="V210" s="48">
        <f t="shared" si="723"/>
        <v>-2.7315702342601602</v>
      </c>
      <c r="W210" s="48">
        <f t="shared" si="724"/>
        <v>-2.7315702342601602</v>
      </c>
      <c r="X210" s="48">
        <f t="shared" si="725"/>
        <v>-2.7315702342601602</v>
      </c>
      <c r="Y210" s="48">
        <f t="shared" si="726"/>
        <v>-2.7315702342601602</v>
      </c>
      <c r="Z210" s="48">
        <f t="shared" si="727"/>
        <v>-2.7315702342601602</v>
      </c>
      <c r="AA210" s="48">
        <f t="shared" si="728"/>
        <v>-2.7315702342601602</v>
      </c>
      <c r="AB210" s="48">
        <f t="shared" ref="AB210:AB223" si="729">AA210</f>
        <v>-2.7315702342601602</v>
      </c>
    </row>
    <row r="211" spans="1:42" ht="14.25" customHeight="1">
      <c r="A211" s="20">
        <f t="shared" si="719"/>
        <v>13</v>
      </c>
      <c r="N211" s="48">
        <f>$F$2*$B$2*N$22</f>
        <v>39.728121381293825</v>
      </c>
      <c r="O211" s="48">
        <f>-N211/$B$3</f>
        <v>-2.6485414254195883</v>
      </c>
      <c r="P211" s="48">
        <f t="shared" si="716"/>
        <v>-2.6485414254195883</v>
      </c>
      <c r="Q211" s="48">
        <f t="shared" si="717"/>
        <v>-2.6485414254195883</v>
      </c>
      <c r="R211" s="48">
        <f t="shared" si="718"/>
        <v>-2.6485414254195883</v>
      </c>
      <c r="S211" s="48">
        <f t="shared" si="720"/>
        <v>-2.6485414254195883</v>
      </c>
      <c r="T211" s="48">
        <f t="shared" si="721"/>
        <v>-2.6485414254195883</v>
      </c>
      <c r="U211" s="48">
        <f t="shared" si="722"/>
        <v>-2.6485414254195883</v>
      </c>
      <c r="V211" s="48">
        <f t="shared" si="723"/>
        <v>-2.6485414254195883</v>
      </c>
      <c r="W211" s="48">
        <f t="shared" si="724"/>
        <v>-2.6485414254195883</v>
      </c>
      <c r="X211" s="48">
        <f t="shared" si="725"/>
        <v>-2.6485414254195883</v>
      </c>
      <c r="Y211" s="48">
        <f t="shared" si="726"/>
        <v>-2.6485414254195883</v>
      </c>
      <c r="Z211" s="48">
        <f t="shared" si="727"/>
        <v>-2.6485414254195883</v>
      </c>
      <c r="AA211" s="48">
        <f t="shared" si="728"/>
        <v>-2.6485414254195883</v>
      </c>
      <c r="AB211" s="48">
        <f t="shared" si="729"/>
        <v>-2.6485414254195883</v>
      </c>
      <c r="AC211" s="48">
        <f t="shared" ref="AC211:AC224" si="730">AB211</f>
        <v>-2.6485414254195883</v>
      </c>
    </row>
    <row r="212" spans="1:42" ht="14.25" customHeight="1">
      <c r="A212" s="20">
        <f t="shared" si="719"/>
        <v>14</v>
      </c>
      <c r="O212" s="48">
        <f>$F$2*$B$2*O$22</f>
        <v>38.518400085233431</v>
      </c>
      <c r="P212" s="48">
        <f>-O212/$B$3</f>
        <v>-2.567893339015562</v>
      </c>
      <c r="Q212" s="48">
        <f t="shared" si="717"/>
        <v>-2.567893339015562</v>
      </c>
      <c r="R212" s="48">
        <f t="shared" si="718"/>
        <v>-2.567893339015562</v>
      </c>
      <c r="S212" s="48">
        <f t="shared" si="720"/>
        <v>-2.567893339015562</v>
      </c>
      <c r="T212" s="48">
        <f t="shared" si="721"/>
        <v>-2.567893339015562</v>
      </c>
      <c r="U212" s="48">
        <f t="shared" si="722"/>
        <v>-2.567893339015562</v>
      </c>
      <c r="V212" s="48">
        <f t="shared" si="723"/>
        <v>-2.567893339015562</v>
      </c>
      <c r="W212" s="48">
        <f t="shared" si="724"/>
        <v>-2.567893339015562</v>
      </c>
      <c r="X212" s="48">
        <f t="shared" si="725"/>
        <v>-2.567893339015562</v>
      </c>
      <c r="Y212" s="48">
        <f t="shared" si="726"/>
        <v>-2.567893339015562</v>
      </c>
      <c r="Z212" s="48">
        <f t="shared" si="727"/>
        <v>-2.567893339015562</v>
      </c>
      <c r="AA212" s="48">
        <f t="shared" si="728"/>
        <v>-2.567893339015562</v>
      </c>
      <c r="AB212" s="48">
        <f t="shared" si="729"/>
        <v>-2.567893339015562</v>
      </c>
      <c r="AC212" s="48">
        <f t="shared" si="730"/>
        <v>-2.567893339015562</v>
      </c>
      <c r="AD212" s="48">
        <f t="shared" ref="AD212:AD225" si="731">AC212</f>
        <v>-2.567893339015562</v>
      </c>
    </row>
    <row r="213" spans="1:42" ht="14.25" customHeight="1">
      <c r="A213" s="20">
        <f t="shared" si="719"/>
        <v>15</v>
      </c>
      <c r="P213" s="48">
        <f>$F$2*$B$2*P$22</f>
        <v>37.343261476233081</v>
      </c>
      <c r="Q213" s="48">
        <f>-P213/$B$3</f>
        <v>-2.4895507650822055</v>
      </c>
      <c r="R213" s="48">
        <f t="shared" si="718"/>
        <v>-2.4895507650822055</v>
      </c>
      <c r="S213" s="48">
        <f t="shared" si="720"/>
        <v>-2.4895507650822055</v>
      </c>
      <c r="T213" s="48">
        <f t="shared" si="721"/>
        <v>-2.4895507650822055</v>
      </c>
      <c r="U213" s="48">
        <f t="shared" si="722"/>
        <v>-2.4895507650822055</v>
      </c>
      <c r="V213" s="48">
        <f t="shared" si="723"/>
        <v>-2.4895507650822055</v>
      </c>
      <c r="W213" s="48">
        <f t="shared" si="724"/>
        <v>-2.4895507650822055</v>
      </c>
      <c r="X213" s="48">
        <f t="shared" si="725"/>
        <v>-2.4895507650822055</v>
      </c>
      <c r="Y213" s="48">
        <f t="shared" si="726"/>
        <v>-2.4895507650822055</v>
      </c>
      <c r="Z213" s="48">
        <f t="shared" si="727"/>
        <v>-2.4895507650822055</v>
      </c>
      <c r="AA213" s="48">
        <f t="shared" si="728"/>
        <v>-2.4895507650822055</v>
      </c>
      <c r="AB213" s="48">
        <f t="shared" si="729"/>
        <v>-2.4895507650822055</v>
      </c>
      <c r="AC213" s="48">
        <f t="shared" si="730"/>
        <v>-2.4895507650822055</v>
      </c>
      <c r="AD213" s="48">
        <f t="shared" si="731"/>
        <v>-2.4895507650822055</v>
      </c>
      <c r="AE213" s="48">
        <f t="shared" ref="AE213:AE226" si="732">AD213</f>
        <v>-2.4895507650822055</v>
      </c>
    </row>
    <row r="214" spans="1:42" ht="14.25" customHeight="1">
      <c r="A214" s="20">
        <f t="shared" si="719"/>
        <v>16</v>
      </c>
      <c r="Q214" s="48">
        <f>$F$2*$B$2*Q$22</f>
        <v>36.388338265393593</v>
      </c>
      <c r="R214" s="48">
        <f>-Q222/$B$3</f>
        <v>0</v>
      </c>
      <c r="S214" s="48">
        <f t="shared" ref="S214:AF214" si="733">R222</f>
        <v>0</v>
      </c>
      <c r="T214" s="48">
        <f t="shared" si="733"/>
        <v>0</v>
      </c>
      <c r="U214" s="48">
        <f t="shared" si="733"/>
        <v>0</v>
      </c>
      <c r="V214" s="48">
        <f t="shared" si="733"/>
        <v>0</v>
      </c>
      <c r="W214" s="48">
        <f t="shared" si="733"/>
        <v>0</v>
      </c>
      <c r="X214" s="48">
        <f t="shared" si="733"/>
        <v>0</v>
      </c>
      <c r="Y214" s="48">
        <f t="shared" si="733"/>
        <v>0</v>
      </c>
      <c r="Z214" s="48">
        <f t="shared" si="733"/>
        <v>31.659441212661079</v>
      </c>
      <c r="AA214" s="48">
        <f t="shared" si="733"/>
        <v>-2.1106294141774051</v>
      </c>
      <c r="AB214" s="48">
        <f t="shared" si="733"/>
        <v>-2.1106294141774051</v>
      </c>
      <c r="AC214" s="48">
        <f t="shared" si="733"/>
        <v>-2.1106294141774051</v>
      </c>
      <c r="AD214" s="48">
        <f t="shared" si="733"/>
        <v>-2.1106294141774051</v>
      </c>
      <c r="AE214" s="48">
        <f t="shared" si="733"/>
        <v>-2.1106294141774051</v>
      </c>
      <c r="AF214" s="48">
        <f t="shared" si="733"/>
        <v>-2.1106294141774051</v>
      </c>
    </row>
    <row r="215" spans="1:42" ht="14.25" customHeight="1">
      <c r="A215" s="20">
        <f t="shared" si="719"/>
        <v>17</v>
      </c>
      <c r="R215" s="48">
        <f>$F$2*$B$2*R$22</f>
        <v>35.455377660607169</v>
      </c>
      <c r="S215" s="48">
        <f>-R215/$B$3</f>
        <v>-2.3636918440404782</v>
      </c>
      <c r="T215" s="48">
        <f t="shared" si="721"/>
        <v>-2.3636918440404782</v>
      </c>
      <c r="U215" s="48">
        <f t="shared" si="722"/>
        <v>-2.3636918440404782</v>
      </c>
      <c r="V215" s="48">
        <f t="shared" si="723"/>
        <v>-2.3636918440404782</v>
      </c>
      <c r="W215" s="48">
        <f t="shared" si="724"/>
        <v>-2.3636918440404782</v>
      </c>
      <c r="X215" s="48">
        <f t="shared" si="725"/>
        <v>-2.3636918440404782</v>
      </c>
      <c r="Y215" s="48">
        <f t="shared" si="726"/>
        <v>-2.3636918440404782</v>
      </c>
      <c r="Z215" s="48">
        <f t="shared" si="727"/>
        <v>-2.3636918440404782</v>
      </c>
      <c r="AA215" s="48">
        <f t="shared" si="728"/>
        <v>-2.3636918440404782</v>
      </c>
      <c r="AB215" s="48">
        <f t="shared" si="729"/>
        <v>-2.3636918440404782</v>
      </c>
      <c r="AC215" s="48">
        <f t="shared" si="730"/>
        <v>-2.3636918440404782</v>
      </c>
      <c r="AD215" s="48">
        <f t="shared" si="731"/>
        <v>-2.3636918440404782</v>
      </c>
      <c r="AE215" s="48">
        <f t="shared" si="732"/>
        <v>-2.3636918440404782</v>
      </c>
      <c r="AF215" s="48">
        <f t="shared" ref="AF215:AF227" si="734">AE215</f>
        <v>-2.3636918440404782</v>
      </c>
      <c r="AG215" s="48">
        <f t="shared" ref="AG215:AG228" si="735">AF215</f>
        <v>-2.3636918440404782</v>
      </c>
    </row>
    <row r="216" spans="1:42" ht="14.25" customHeight="1">
      <c r="A216" s="20">
        <f t="shared" si="719"/>
        <v>18</v>
      </c>
      <c r="S216" s="48">
        <f>$F$2*$B$2*S$22</f>
        <v>34.543784445575291</v>
      </c>
      <c r="T216" s="48">
        <f>-S216/$B$3</f>
        <v>-2.3029189630383526</v>
      </c>
      <c r="U216" s="48">
        <f t="shared" si="722"/>
        <v>-2.3029189630383526</v>
      </c>
      <c r="V216" s="48">
        <f t="shared" si="723"/>
        <v>-2.3029189630383526</v>
      </c>
      <c r="W216" s="48">
        <f t="shared" si="724"/>
        <v>-2.3029189630383526</v>
      </c>
      <c r="X216" s="48">
        <f t="shared" si="725"/>
        <v>-2.3029189630383526</v>
      </c>
      <c r="Y216" s="48">
        <f t="shared" si="726"/>
        <v>-2.3029189630383526</v>
      </c>
      <c r="Z216" s="48">
        <f t="shared" si="727"/>
        <v>-2.3029189630383526</v>
      </c>
      <c r="AA216" s="48">
        <f t="shared" si="728"/>
        <v>-2.3029189630383526</v>
      </c>
      <c r="AB216" s="48">
        <f t="shared" si="729"/>
        <v>-2.3029189630383526</v>
      </c>
      <c r="AC216" s="48">
        <f t="shared" si="730"/>
        <v>-2.3029189630383526</v>
      </c>
      <c r="AD216" s="48">
        <f t="shared" si="731"/>
        <v>-2.3029189630383526</v>
      </c>
      <c r="AE216" s="48">
        <f t="shared" si="732"/>
        <v>-2.3029189630383526</v>
      </c>
      <c r="AF216" s="48">
        <f t="shared" si="734"/>
        <v>-2.3029189630383526</v>
      </c>
      <c r="AG216" s="48">
        <f t="shared" si="735"/>
        <v>-2.3029189630383526</v>
      </c>
      <c r="AH216" s="48">
        <f t="shared" ref="AH216:AH229" si="736">AG216</f>
        <v>-2.3029189630383526</v>
      </c>
    </row>
    <row r="217" spans="1:42" ht="14.25" customHeight="1">
      <c r="A217" s="20">
        <f t="shared" si="719"/>
        <v>19</v>
      </c>
      <c r="T217" s="48">
        <f>$F$2*$B$2*T$22</f>
        <v>33.8258609734429</v>
      </c>
      <c r="U217" s="48">
        <f>-T217/$B$3</f>
        <v>-2.2550573982295266</v>
      </c>
      <c r="V217" s="48">
        <f t="shared" si="723"/>
        <v>-2.2550573982295266</v>
      </c>
      <c r="W217" s="48">
        <f t="shared" si="724"/>
        <v>-2.2550573982295266</v>
      </c>
      <c r="X217" s="48">
        <f t="shared" si="725"/>
        <v>-2.2550573982295266</v>
      </c>
      <c r="Y217" s="48">
        <f t="shared" si="726"/>
        <v>-2.2550573982295266</v>
      </c>
      <c r="Z217" s="48">
        <f t="shared" si="727"/>
        <v>-2.2550573982295266</v>
      </c>
      <c r="AA217" s="48">
        <f t="shared" si="728"/>
        <v>-2.2550573982295266</v>
      </c>
      <c r="AB217" s="48">
        <f t="shared" si="729"/>
        <v>-2.2550573982295266</v>
      </c>
      <c r="AC217" s="48">
        <f t="shared" si="730"/>
        <v>-2.2550573982295266</v>
      </c>
      <c r="AD217" s="48">
        <f t="shared" si="731"/>
        <v>-2.2550573982295266</v>
      </c>
      <c r="AE217" s="48">
        <f t="shared" si="732"/>
        <v>-2.2550573982295266</v>
      </c>
      <c r="AF217" s="48">
        <f t="shared" si="734"/>
        <v>-2.2550573982295266</v>
      </c>
      <c r="AG217" s="48">
        <f t="shared" si="735"/>
        <v>-2.2550573982295266</v>
      </c>
      <c r="AH217" s="48">
        <f t="shared" si="736"/>
        <v>-2.2550573982295266</v>
      </c>
      <c r="AI217" s="48">
        <f t="shared" ref="AI217:AI230" si="737">AH217</f>
        <v>-2.2550573982295266</v>
      </c>
    </row>
    <row r="218" spans="1:42" ht="14.25" customHeight="1">
      <c r="A218" s="20">
        <f t="shared" si="719"/>
        <v>20</v>
      </c>
      <c r="U218" s="48">
        <f>$F$2*$B$2*U$22</f>
        <v>33.119813777344227</v>
      </c>
      <c r="V218" s="48">
        <f>-U218/$B$3</f>
        <v>-2.2079875851562818</v>
      </c>
      <c r="W218" s="48">
        <f t="shared" si="724"/>
        <v>-2.2079875851562818</v>
      </c>
      <c r="X218" s="48">
        <f t="shared" si="725"/>
        <v>-2.2079875851562818</v>
      </c>
      <c r="Y218" s="48">
        <f t="shared" si="726"/>
        <v>-2.2079875851562818</v>
      </c>
      <c r="Z218" s="48">
        <f t="shared" si="727"/>
        <v>-2.2079875851562818</v>
      </c>
      <c r="AA218" s="48">
        <f t="shared" si="728"/>
        <v>-2.2079875851562818</v>
      </c>
      <c r="AB218" s="48">
        <f t="shared" si="729"/>
        <v>-2.2079875851562818</v>
      </c>
      <c r="AC218" s="48">
        <f t="shared" si="730"/>
        <v>-2.2079875851562818</v>
      </c>
      <c r="AD218" s="48">
        <f t="shared" si="731"/>
        <v>-2.2079875851562818</v>
      </c>
      <c r="AE218" s="48">
        <f t="shared" si="732"/>
        <v>-2.2079875851562818</v>
      </c>
      <c r="AF218" s="48">
        <f t="shared" si="734"/>
        <v>-2.2079875851562818</v>
      </c>
      <c r="AG218" s="48">
        <f t="shared" si="735"/>
        <v>-2.2079875851562818</v>
      </c>
      <c r="AH218" s="48">
        <f t="shared" si="736"/>
        <v>-2.2079875851562818</v>
      </c>
      <c r="AI218" s="48">
        <f t="shared" si="737"/>
        <v>-2.2079875851562818</v>
      </c>
      <c r="AJ218" s="48">
        <f t="shared" ref="AJ218:AJ231" si="738">AI218</f>
        <v>-2.2079875851562818</v>
      </c>
    </row>
    <row r="219" spans="1:42" ht="14.25" customHeight="1">
      <c r="A219" s="20">
        <f t="shared" si="719"/>
        <v>21</v>
      </c>
      <c r="V219" s="48">
        <f>$F$2*$B$2*V$22</f>
        <v>32.755827023931211</v>
      </c>
      <c r="W219" s="48">
        <f>-V219/$B$3</f>
        <v>-2.1837218015954138</v>
      </c>
      <c r="X219" s="48">
        <f t="shared" si="725"/>
        <v>-2.1837218015954138</v>
      </c>
      <c r="Y219" s="48">
        <f t="shared" si="726"/>
        <v>-2.1837218015954138</v>
      </c>
      <c r="Z219" s="48">
        <f t="shared" si="727"/>
        <v>-2.1837218015954138</v>
      </c>
      <c r="AA219" s="48">
        <f t="shared" si="728"/>
        <v>-2.1837218015954138</v>
      </c>
      <c r="AB219" s="48">
        <f t="shared" si="729"/>
        <v>-2.1837218015954138</v>
      </c>
      <c r="AC219" s="48">
        <f t="shared" si="730"/>
        <v>-2.1837218015954138</v>
      </c>
      <c r="AD219" s="48">
        <f t="shared" si="731"/>
        <v>-2.1837218015954138</v>
      </c>
      <c r="AE219" s="48">
        <f t="shared" si="732"/>
        <v>-2.1837218015954138</v>
      </c>
      <c r="AF219" s="48">
        <f t="shared" si="734"/>
        <v>-2.1837218015954138</v>
      </c>
      <c r="AG219" s="48">
        <f t="shared" si="735"/>
        <v>-2.1837218015954138</v>
      </c>
      <c r="AH219" s="48">
        <f t="shared" si="736"/>
        <v>-2.1837218015954138</v>
      </c>
      <c r="AI219" s="48">
        <f t="shared" si="737"/>
        <v>-2.1837218015954138</v>
      </c>
      <c r="AJ219" s="48">
        <f t="shared" si="738"/>
        <v>-2.1837218015954138</v>
      </c>
      <c r="AK219" s="48">
        <f t="shared" ref="AK219:AK232" si="739">AJ219</f>
        <v>-2.1837218015954138</v>
      </c>
    </row>
    <row r="220" spans="1:42" ht="14.25" customHeight="1">
      <c r="A220" s="20">
        <f t="shared" si="719"/>
        <v>22</v>
      </c>
      <c r="W220" s="48">
        <f>$F$2*$B$2*W$22</f>
        <v>32.391271047068372</v>
      </c>
      <c r="X220" s="48">
        <f>-W220/$B$3</f>
        <v>-2.1594180698045582</v>
      </c>
      <c r="Y220" s="48">
        <f t="shared" si="726"/>
        <v>-2.1594180698045582</v>
      </c>
      <c r="Z220" s="48">
        <f t="shared" si="727"/>
        <v>-2.1594180698045582</v>
      </c>
      <c r="AA220" s="48">
        <f t="shared" si="728"/>
        <v>-2.1594180698045582</v>
      </c>
      <c r="AB220" s="48">
        <f t="shared" si="729"/>
        <v>-2.1594180698045582</v>
      </c>
      <c r="AC220" s="48">
        <f t="shared" si="730"/>
        <v>-2.1594180698045582</v>
      </c>
      <c r="AD220" s="48">
        <f t="shared" si="731"/>
        <v>-2.1594180698045582</v>
      </c>
      <c r="AE220" s="48">
        <f t="shared" si="732"/>
        <v>-2.1594180698045582</v>
      </c>
      <c r="AF220" s="48">
        <f t="shared" si="734"/>
        <v>-2.1594180698045582</v>
      </c>
      <c r="AG220" s="48">
        <f t="shared" si="735"/>
        <v>-2.1594180698045582</v>
      </c>
      <c r="AH220" s="48">
        <f t="shared" si="736"/>
        <v>-2.1594180698045582</v>
      </c>
      <c r="AI220" s="48">
        <f t="shared" si="737"/>
        <v>-2.1594180698045582</v>
      </c>
      <c r="AJ220" s="48">
        <f t="shared" si="738"/>
        <v>-2.1594180698045582</v>
      </c>
      <c r="AK220" s="48">
        <f t="shared" si="739"/>
        <v>-2.1594180698045582</v>
      </c>
      <c r="AL220" s="48">
        <f t="shared" ref="AL220:AL233" si="740">AK220</f>
        <v>-2.1594180698045582</v>
      </c>
    </row>
    <row r="221" spans="1:42" ht="14.25" customHeight="1">
      <c r="A221" s="20">
        <f t="shared" si="719"/>
        <v>23</v>
      </c>
      <c r="X221" s="48">
        <f>$F$2*$B$2*X$22</f>
        <v>32.025670770760108</v>
      </c>
      <c r="Y221" s="48">
        <f>-X221/$B$3</f>
        <v>-2.1350447180506738</v>
      </c>
      <c r="Z221" s="48">
        <f t="shared" si="727"/>
        <v>-2.1350447180506738</v>
      </c>
      <c r="AA221" s="48">
        <f t="shared" si="728"/>
        <v>-2.1350447180506738</v>
      </c>
      <c r="AB221" s="48">
        <f t="shared" si="729"/>
        <v>-2.1350447180506738</v>
      </c>
      <c r="AC221" s="48">
        <f t="shared" si="730"/>
        <v>-2.1350447180506738</v>
      </c>
      <c r="AD221" s="48">
        <f t="shared" si="731"/>
        <v>-2.1350447180506738</v>
      </c>
      <c r="AE221" s="48">
        <f t="shared" si="732"/>
        <v>-2.1350447180506738</v>
      </c>
      <c r="AF221" s="48">
        <f t="shared" si="734"/>
        <v>-2.1350447180506738</v>
      </c>
      <c r="AG221" s="48">
        <f t="shared" si="735"/>
        <v>-2.1350447180506738</v>
      </c>
      <c r="AH221" s="48">
        <f t="shared" si="736"/>
        <v>-2.1350447180506738</v>
      </c>
      <c r="AI221" s="48">
        <f t="shared" si="737"/>
        <v>-2.1350447180506738</v>
      </c>
      <c r="AJ221" s="48">
        <f t="shared" si="738"/>
        <v>-2.1350447180506738</v>
      </c>
      <c r="AK221" s="48">
        <f t="shared" si="739"/>
        <v>-2.1350447180506738</v>
      </c>
      <c r="AL221" s="48">
        <f t="shared" si="740"/>
        <v>-2.1350447180506738</v>
      </c>
      <c r="AM221" s="48">
        <f t="shared" ref="AM221:AM234" si="741">AL221</f>
        <v>-2.1350447180506738</v>
      </c>
    </row>
    <row r="222" spans="1:42" ht="14.25" customHeight="1">
      <c r="A222" s="20">
        <f t="shared" si="719"/>
        <v>24</v>
      </c>
      <c r="Y222" s="48">
        <f>$F$2*$B$2*Y$22</f>
        <v>31.659441212661079</v>
      </c>
      <c r="Z222" s="48">
        <f>-Y222/$B$3</f>
        <v>-2.1106294141774051</v>
      </c>
      <c r="AA222" s="48">
        <f t="shared" si="728"/>
        <v>-2.1106294141774051</v>
      </c>
      <c r="AB222" s="48">
        <f t="shared" si="729"/>
        <v>-2.1106294141774051</v>
      </c>
      <c r="AC222" s="48">
        <f t="shared" si="730"/>
        <v>-2.1106294141774051</v>
      </c>
      <c r="AD222" s="48">
        <f t="shared" si="731"/>
        <v>-2.1106294141774051</v>
      </c>
      <c r="AE222" s="48">
        <f t="shared" si="732"/>
        <v>-2.1106294141774051</v>
      </c>
      <c r="AF222" s="48">
        <f t="shared" si="734"/>
        <v>-2.1106294141774051</v>
      </c>
      <c r="AG222" s="48">
        <f t="shared" si="735"/>
        <v>-2.1106294141774051</v>
      </c>
      <c r="AH222" s="48">
        <f t="shared" si="736"/>
        <v>-2.1106294141774051</v>
      </c>
      <c r="AI222" s="48">
        <f t="shared" si="737"/>
        <v>-2.1106294141774051</v>
      </c>
      <c r="AJ222" s="48">
        <f t="shared" si="738"/>
        <v>-2.1106294141774051</v>
      </c>
      <c r="AK222" s="48">
        <f t="shared" si="739"/>
        <v>-2.1106294141774051</v>
      </c>
      <c r="AL222" s="48">
        <f t="shared" si="740"/>
        <v>-2.1106294141774051</v>
      </c>
      <c r="AM222" s="48">
        <f t="shared" si="741"/>
        <v>-2.1106294141774051</v>
      </c>
      <c r="AN222" s="48">
        <f t="shared" ref="AN222:AN235" si="742">AM222</f>
        <v>-2.1106294141774051</v>
      </c>
    </row>
    <row r="223" spans="1:42" ht="14.25" customHeight="1">
      <c r="A223" s="20">
        <f t="shared" si="719"/>
        <v>25</v>
      </c>
      <c r="Z223" s="48">
        <f>$F$2*$B$2*Z$22</f>
        <v>31.293125648109982</v>
      </c>
      <c r="AA223" s="48">
        <f>-Z223/$B$3</f>
        <v>-2.0862083765406654</v>
      </c>
      <c r="AB223" s="48">
        <f t="shared" si="729"/>
        <v>-2.0862083765406654</v>
      </c>
      <c r="AC223" s="48">
        <f t="shared" si="730"/>
        <v>-2.0862083765406654</v>
      </c>
      <c r="AD223" s="48">
        <f t="shared" si="731"/>
        <v>-2.0862083765406654</v>
      </c>
      <c r="AE223" s="48">
        <f t="shared" si="732"/>
        <v>-2.0862083765406654</v>
      </c>
      <c r="AF223" s="48">
        <f t="shared" si="734"/>
        <v>-2.0862083765406654</v>
      </c>
      <c r="AG223" s="48">
        <f t="shared" si="735"/>
        <v>-2.0862083765406654</v>
      </c>
      <c r="AH223" s="48">
        <f t="shared" si="736"/>
        <v>-2.0862083765406654</v>
      </c>
      <c r="AI223" s="48">
        <f t="shared" si="737"/>
        <v>-2.0862083765406654</v>
      </c>
      <c r="AJ223" s="48">
        <f t="shared" si="738"/>
        <v>-2.0862083765406654</v>
      </c>
      <c r="AK223" s="48">
        <f t="shared" si="739"/>
        <v>-2.0862083765406654</v>
      </c>
      <c r="AL223" s="48">
        <f t="shared" si="740"/>
        <v>-2.0862083765406654</v>
      </c>
      <c r="AM223" s="48">
        <f t="shared" si="741"/>
        <v>-2.0862083765406654</v>
      </c>
      <c r="AN223" s="48">
        <f t="shared" si="742"/>
        <v>-2.0862083765406654</v>
      </c>
      <c r="AO223" s="48">
        <f t="shared" ref="AO223:AO236" si="743">AN223</f>
        <v>-2.0862083765406654</v>
      </c>
    </row>
    <row r="224" spans="1:42" ht="14.25" customHeight="1">
      <c r="A224" s="20">
        <f t="shared" si="719"/>
        <v>26</v>
      </c>
      <c r="AA224" s="48">
        <f>$F$2*$B$2*AA$22</f>
        <v>30.927246423032276</v>
      </c>
      <c r="AB224" s="48">
        <f>-AA224/$B$3</f>
        <v>-2.0618164282021518</v>
      </c>
      <c r="AC224" s="48">
        <f t="shared" si="730"/>
        <v>-2.0618164282021518</v>
      </c>
      <c r="AD224" s="48">
        <f t="shared" si="731"/>
        <v>-2.0618164282021518</v>
      </c>
      <c r="AE224" s="48">
        <f t="shared" si="732"/>
        <v>-2.0618164282021518</v>
      </c>
      <c r="AF224" s="48">
        <f t="shared" si="734"/>
        <v>-2.0618164282021518</v>
      </c>
      <c r="AG224" s="48">
        <f t="shared" si="735"/>
        <v>-2.0618164282021518</v>
      </c>
      <c r="AH224" s="48">
        <f t="shared" si="736"/>
        <v>-2.0618164282021518</v>
      </c>
      <c r="AI224" s="48">
        <f t="shared" si="737"/>
        <v>-2.0618164282021518</v>
      </c>
      <c r="AJ224" s="48">
        <f t="shared" si="738"/>
        <v>-2.0618164282021518</v>
      </c>
      <c r="AK224" s="48">
        <f t="shared" si="739"/>
        <v>-2.0618164282021518</v>
      </c>
      <c r="AL224" s="48">
        <f t="shared" si="740"/>
        <v>-2.0618164282021518</v>
      </c>
      <c r="AM224" s="48">
        <f t="shared" si="741"/>
        <v>-2.0618164282021518</v>
      </c>
      <c r="AN224" s="48">
        <f t="shared" si="742"/>
        <v>-2.0618164282021518</v>
      </c>
      <c r="AO224" s="48">
        <f t="shared" si="743"/>
        <v>-2.0618164282021518</v>
      </c>
      <c r="AP224" s="48">
        <f t="shared" ref="AP224:AP237" si="744">AO224</f>
        <v>-2.0618164282021518</v>
      </c>
    </row>
    <row r="225" spans="1:56" ht="14.25" customHeight="1">
      <c r="A225" s="20">
        <f t="shared" si="719"/>
        <v>27</v>
      </c>
      <c r="AB225" s="48">
        <f>$F$2*$B$2*AB$22</f>
        <v>30.715827766484431</v>
      </c>
      <c r="AC225" s="48">
        <f>-AB225/$B$3</f>
        <v>-2.0477218510989621</v>
      </c>
      <c r="AD225" s="48">
        <f t="shared" si="731"/>
        <v>-2.0477218510989621</v>
      </c>
      <c r="AE225" s="48">
        <f t="shared" si="732"/>
        <v>-2.0477218510989621</v>
      </c>
      <c r="AF225" s="48">
        <f t="shared" si="734"/>
        <v>-2.0477218510989621</v>
      </c>
      <c r="AG225" s="48">
        <f t="shared" si="735"/>
        <v>-2.0477218510989621</v>
      </c>
      <c r="AH225" s="48">
        <f t="shared" si="736"/>
        <v>-2.0477218510989621</v>
      </c>
      <c r="AI225" s="48">
        <f t="shared" si="737"/>
        <v>-2.0477218510989621</v>
      </c>
      <c r="AJ225" s="48">
        <f t="shared" si="738"/>
        <v>-2.0477218510989621</v>
      </c>
      <c r="AK225" s="48">
        <f t="shared" si="739"/>
        <v>-2.0477218510989621</v>
      </c>
      <c r="AL225" s="48">
        <f t="shared" si="740"/>
        <v>-2.0477218510989621</v>
      </c>
      <c r="AM225" s="48">
        <f t="shared" si="741"/>
        <v>-2.0477218510989621</v>
      </c>
      <c r="AN225" s="48">
        <f t="shared" si="742"/>
        <v>-2.0477218510989621</v>
      </c>
      <c r="AO225" s="48">
        <f t="shared" si="743"/>
        <v>-2.0477218510989621</v>
      </c>
      <c r="AP225" s="48">
        <f t="shared" si="744"/>
        <v>-2.0477218510989621</v>
      </c>
      <c r="AQ225" s="48">
        <f t="shared" ref="AQ225:AQ238" si="745">AP225</f>
        <v>-2.0477218510989621</v>
      </c>
    </row>
    <row r="226" spans="1:56" ht="14.25" customHeight="1">
      <c r="A226" s="20">
        <f t="shared" si="719"/>
        <v>28</v>
      </c>
      <c r="AC226" s="48">
        <f>$F$2*$B$2*AC$22</f>
        <v>30.500325518874774</v>
      </c>
      <c r="AD226" s="48">
        <f>-AC226/$B$3</f>
        <v>-2.0333550345916516</v>
      </c>
      <c r="AE226" s="48">
        <f t="shared" si="732"/>
        <v>-2.0333550345916516</v>
      </c>
      <c r="AF226" s="48">
        <f t="shared" si="734"/>
        <v>-2.0333550345916516</v>
      </c>
      <c r="AG226" s="48">
        <f t="shared" si="735"/>
        <v>-2.0333550345916516</v>
      </c>
      <c r="AH226" s="48">
        <f t="shared" si="736"/>
        <v>-2.0333550345916516</v>
      </c>
      <c r="AI226" s="48">
        <f t="shared" si="737"/>
        <v>-2.0333550345916516</v>
      </c>
      <c r="AJ226" s="48">
        <f t="shared" si="738"/>
        <v>-2.0333550345916516</v>
      </c>
      <c r="AK226" s="48">
        <f t="shared" si="739"/>
        <v>-2.0333550345916516</v>
      </c>
      <c r="AL226" s="48">
        <f t="shared" si="740"/>
        <v>-2.0333550345916516</v>
      </c>
      <c r="AM226" s="48">
        <f t="shared" si="741"/>
        <v>-2.0333550345916516</v>
      </c>
      <c r="AN226" s="48">
        <f t="shared" si="742"/>
        <v>-2.0333550345916516</v>
      </c>
      <c r="AO226" s="48">
        <f t="shared" si="743"/>
        <v>-2.0333550345916516</v>
      </c>
      <c r="AP226" s="48">
        <f t="shared" si="744"/>
        <v>-2.0333550345916516</v>
      </c>
      <c r="AQ226" s="48">
        <f t="shared" si="745"/>
        <v>-2.0333550345916516</v>
      </c>
      <c r="AR226" s="48">
        <f t="shared" ref="AR226:AR238" si="746">AQ226</f>
        <v>-2.0333550345916516</v>
      </c>
    </row>
    <row r="227" spans="1:56" ht="14.25" customHeight="1">
      <c r="A227" s="20">
        <f t="shared" si="719"/>
        <v>29</v>
      </c>
      <c r="AD227" s="48">
        <f>$F$2*$B$2*AD$22</f>
        <v>30.279335410327764</v>
      </c>
      <c r="AE227" s="48">
        <f>-AD227/$B$3</f>
        <v>-2.0186223606885174</v>
      </c>
      <c r="AF227" s="48">
        <f t="shared" si="734"/>
        <v>-2.0186223606885174</v>
      </c>
      <c r="AG227" s="48">
        <f t="shared" si="735"/>
        <v>-2.0186223606885174</v>
      </c>
      <c r="AH227" s="48">
        <f t="shared" si="736"/>
        <v>-2.0186223606885174</v>
      </c>
      <c r="AI227" s="48">
        <f t="shared" si="737"/>
        <v>-2.0186223606885174</v>
      </c>
      <c r="AJ227" s="48">
        <f t="shared" si="738"/>
        <v>-2.0186223606885174</v>
      </c>
      <c r="AK227" s="48">
        <f t="shared" si="739"/>
        <v>-2.0186223606885174</v>
      </c>
      <c r="AL227" s="48">
        <f t="shared" si="740"/>
        <v>-2.0186223606885174</v>
      </c>
      <c r="AM227" s="48">
        <f t="shared" si="741"/>
        <v>-2.0186223606885174</v>
      </c>
      <c r="AN227" s="48">
        <f t="shared" si="742"/>
        <v>-2.0186223606885174</v>
      </c>
      <c r="AO227" s="48">
        <f t="shared" si="743"/>
        <v>-2.0186223606885174</v>
      </c>
      <c r="AP227" s="48">
        <f t="shared" si="744"/>
        <v>-2.0186223606885174</v>
      </c>
      <c r="AQ227" s="48">
        <f t="shared" si="745"/>
        <v>-2.0186223606885174</v>
      </c>
      <c r="AR227" s="48">
        <f t="shared" si="746"/>
        <v>-2.0186223606885174</v>
      </c>
      <c r="AS227" s="48">
        <f t="shared" ref="AS227:AS238" si="747">AR227</f>
        <v>-2.0186223606885174</v>
      </c>
    </row>
    <row r="228" spans="1:56" ht="14.25" customHeight="1">
      <c r="A228" s="20">
        <f t="shared" si="719"/>
        <v>30</v>
      </c>
      <c r="AE228" s="48">
        <f>$F$2*$B$2*AE$22</f>
        <v>30.052179836079485</v>
      </c>
      <c r="AF228" s="48">
        <f>-AE228/$B$3</f>
        <v>-2.0034786557386322</v>
      </c>
      <c r="AG228" s="48">
        <f t="shared" si="735"/>
        <v>-2.0034786557386322</v>
      </c>
      <c r="AH228" s="48">
        <f t="shared" si="736"/>
        <v>-2.0034786557386322</v>
      </c>
      <c r="AI228" s="48">
        <f t="shared" si="737"/>
        <v>-2.0034786557386322</v>
      </c>
      <c r="AJ228" s="48">
        <f t="shared" si="738"/>
        <v>-2.0034786557386322</v>
      </c>
      <c r="AK228" s="48">
        <f t="shared" si="739"/>
        <v>-2.0034786557386322</v>
      </c>
      <c r="AL228" s="48">
        <f t="shared" si="740"/>
        <v>-2.0034786557386322</v>
      </c>
      <c r="AM228" s="48">
        <f t="shared" si="741"/>
        <v>-2.0034786557386322</v>
      </c>
      <c r="AN228" s="48">
        <f t="shared" si="742"/>
        <v>-2.0034786557386322</v>
      </c>
      <c r="AO228" s="48">
        <f t="shared" si="743"/>
        <v>-2.0034786557386322</v>
      </c>
      <c r="AP228" s="48">
        <f t="shared" si="744"/>
        <v>-2.0034786557386322</v>
      </c>
      <c r="AQ228" s="48">
        <f t="shared" si="745"/>
        <v>-2.0034786557386322</v>
      </c>
      <c r="AR228" s="48">
        <f t="shared" si="746"/>
        <v>-2.0034786557386322</v>
      </c>
      <c r="AS228" s="48">
        <f t="shared" si="747"/>
        <v>-2.0034786557386322</v>
      </c>
      <c r="AT228" s="48">
        <f t="shared" ref="AT228:AT238" si="748">AS228</f>
        <v>-2.0034786557386322</v>
      </c>
    </row>
    <row r="229" spans="1:56" ht="14.25" customHeight="1">
      <c r="A229" s="20">
        <f t="shared" si="719"/>
        <v>31</v>
      </c>
      <c r="AF229" s="48">
        <f>$F$2*$B$2*AF$22</f>
        <v>29.89320380474663</v>
      </c>
      <c r="AG229" s="48">
        <f>-AF229/$B$3</f>
        <v>-1.9928802536497754</v>
      </c>
      <c r="AH229" s="48">
        <f t="shared" si="736"/>
        <v>-1.9928802536497754</v>
      </c>
      <c r="AI229" s="48">
        <f t="shared" si="737"/>
        <v>-1.9928802536497754</v>
      </c>
      <c r="AJ229" s="48">
        <f t="shared" si="738"/>
        <v>-1.9928802536497754</v>
      </c>
      <c r="AK229" s="48">
        <f t="shared" si="739"/>
        <v>-1.9928802536497754</v>
      </c>
      <c r="AL229" s="48">
        <f t="shared" si="740"/>
        <v>-1.9928802536497754</v>
      </c>
      <c r="AM229" s="48">
        <f t="shared" si="741"/>
        <v>-1.9928802536497754</v>
      </c>
      <c r="AN229" s="48">
        <f t="shared" si="742"/>
        <v>-1.9928802536497754</v>
      </c>
      <c r="AO229" s="48">
        <f t="shared" si="743"/>
        <v>-1.9928802536497754</v>
      </c>
      <c r="AP229" s="48">
        <f t="shared" si="744"/>
        <v>-1.9928802536497754</v>
      </c>
      <c r="AQ229" s="48">
        <f t="shared" si="745"/>
        <v>-1.9928802536497754</v>
      </c>
      <c r="AR229" s="48">
        <f t="shared" si="746"/>
        <v>-1.9928802536497754</v>
      </c>
      <c r="AS229" s="48">
        <f t="shared" si="747"/>
        <v>-1.9928802536497754</v>
      </c>
      <c r="AT229" s="48">
        <f t="shared" si="748"/>
        <v>-1.9928802536497754</v>
      </c>
      <c r="AU229" s="48">
        <f t="shared" ref="AU229:AU238" si="749">AT229</f>
        <v>-1.9928802536497754</v>
      </c>
    </row>
    <row r="230" spans="1:56" ht="14.25" customHeight="1">
      <c r="A230" s="20">
        <f t="shared" si="719"/>
        <v>32</v>
      </c>
      <c r="AG230" s="48">
        <f>$F$2*$B$2*AG$22</f>
        <v>0</v>
      </c>
      <c r="AH230" s="48">
        <f>-AG230/$B$3</f>
        <v>0</v>
      </c>
      <c r="AI230" s="48">
        <f t="shared" si="737"/>
        <v>0</v>
      </c>
      <c r="AJ230" s="48">
        <f t="shared" si="738"/>
        <v>0</v>
      </c>
      <c r="AK230" s="48">
        <f t="shared" si="739"/>
        <v>0</v>
      </c>
      <c r="AL230" s="48">
        <f t="shared" si="740"/>
        <v>0</v>
      </c>
      <c r="AM230" s="48">
        <f t="shared" si="741"/>
        <v>0</v>
      </c>
      <c r="AN230" s="48">
        <f t="shared" si="742"/>
        <v>0</v>
      </c>
      <c r="AO230" s="48">
        <f t="shared" si="743"/>
        <v>0</v>
      </c>
      <c r="AP230" s="48">
        <f t="shared" si="744"/>
        <v>0</v>
      </c>
      <c r="AQ230" s="48">
        <f t="shared" si="745"/>
        <v>0</v>
      </c>
      <c r="AR230" s="48">
        <f t="shared" si="746"/>
        <v>0</v>
      </c>
      <c r="AS230" s="48">
        <f t="shared" si="747"/>
        <v>0</v>
      </c>
      <c r="AT230" s="48">
        <f t="shared" si="748"/>
        <v>0</v>
      </c>
      <c r="AU230" s="48">
        <f t="shared" si="749"/>
        <v>0</v>
      </c>
      <c r="AV230" s="48">
        <f t="shared" ref="AV230:AV238" si="750">AU230</f>
        <v>0</v>
      </c>
    </row>
    <row r="231" spans="1:56" ht="14.25" customHeight="1">
      <c r="A231" s="20">
        <f t="shared" si="719"/>
        <v>33</v>
      </c>
      <c r="AH231" s="48">
        <f>$F$2*$B$2*AH$22</f>
        <v>0</v>
      </c>
      <c r="AI231" s="48">
        <f>-AH231/$B$3</f>
        <v>0</v>
      </c>
      <c r="AJ231" s="48">
        <f t="shared" si="738"/>
        <v>0</v>
      </c>
      <c r="AK231" s="48">
        <f t="shared" si="739"/>
        <v>0</v>
      </c>
      <c r="AL231" s="48">
        <f t="shared" si="740"/>
        <v>0</v>
      </c>
      <c r="AM231" s="48">
        <f t="shared" si="741"/>
        <v>0</v>
      </c>
      <c r="AN231" s="48">
        <f t="shared" si="742"/>
        <v>0</v>
      </c>
      <c r="AO231" s="48">
        <f t="shared" si="743"/>
        <v>0</v>
      </c>
      <c r="AP231" s="48">
        <f t="shared" si="744"/>
        <v>0</v>
      </c>
      <c r="AQ231" s="48">
        <f t="shared" si="745"/>
        <v>0</v>
      </c>
      <c r="AR231" s="48">
        <f t="shared" si="746"/>
        <v>0</v>
      </c>
      <c r="AS231" s="48">
        <f t="shared" si="747"/>
        <v>0</v>
      </c>
      <c r="AT231" s="48">
        <f t="shared" si="748"/>
        <v>0</v>
      </c>
      <c r="AU231" s="48">
        <f t="shared" si="749"/>
        <v>0</v>
      </c>
      <c r="AV231" s="48">
        <f t="shared" si="750"/>
        <v>0</v>
      </c>
      <c r="AW231" s="48">
        <f t="shared" ref="AW231:AW238" si="751">AV231</f>
        <v>0</v>
      </c>
    </row>
    <row r="232" spans="1:56" ht="14.25" customHeight="1">
      <c r="A232" s="20">
        <f t="shared" si="719"/>
        <v>34</v>
      </c>
      <c r="AI232" s="48">
        <f>$F$2*$B$2*AI$22</f>
        <v>0</v>
      </c>
      <c r="AJ232" s="48">
        <f>-AI232/$B$3</f>
        <v>0</v>
      </c>
      <c r="AK232" s="48">
        <f t="shared" si="739"/>
        <v>0</v>
      </c>
      <c r="AL232" s="48">
        <f t="shared" si="740"/>
        <v>0</v>
      </c>
      <c r="AM232" s="48">
        <f t="shared" si="741"/>
        <v>0</v>
      </c>
      <c r="AN232" s="48">
        <f t="shared" si="742"/>
        <v>0</v>
      </c>
      <c r="AO232" s="48">
        <f t="shared" si="743"/>
        <v>0</v>
      </c>
      <c r="AP232" s="48">
        <f t="shared" si="744"/>
        <v>0</v>
      </c>
      <c r="AQ232" s="48">
        <f t="shared" si="745"/>
        <v>0</v>
      </c>
      <c r="AR232" s="48">
        <f t="shared" si="746"/>
        <v>0</v>
      </c>
      <c r="AS232" s="48">
        <f t="shared" si="747"/>
        <v>0</v>
      </c>
      <c r="AT232" s="48">
        <f t="shared" si="748"/>
        <v>0</v>
      </c>
      <c r="AU232" s="48">
        <f t="shared" si="749"/>
        <v>0</v>
      </c>
      <c r="AV232" s="48">
        <f t="shared" si="750"/>
        <v>0</v>
      </c>
      <c r="AW232" s="48">
        <f t="shared" si="751"/>
        <v>0</v>
      </c>
      <c r="AX232" s="48">
        <f t="shared" ref="AX232:AX238" si="752">AW232</f>
        <v>0</v>
      </c>
    </row>
    <row r="233" spans="1:56" ht="14.25" customHeight="1">
      <c r="A233" s="20">
        <f t="shared" si="719"/>
        <v>35</v>
      </c>
      <c r="AJ233" s="48">
        <f>$F$2*$B$2*AJ$22</f>
        <v>0</v>
      </c>
      <c r="AK233" s="48">
        <f>-AJ233/$B$3</f>
        <v>0</v>
      </c>
      <c r="AL233" s="48">
        <f t="shared" si="740"/>
        <v>0</v>
      </c>
      <c r="AM233" s="48">
        <f t="shared" si="741"/>
        <v>0</v>
      </c>
      <c r="AN233" s="48">
        <f t="shared" si="742"/>
        <v>0</v>
      </c>
      <c r="AO233" s="48">
        <f t="shared" si="743"/>
        <v>0</v>
      </c>
      <c r="AP233" s="48">
        <f t="shared" si="744"/>
        <v>0</v>
      </c>
      <c r="AQ233" s="48">
        <f t="shared" si="745"/>
        <v>0</v>
      </c>
      <c r="AR233" s="48">
        <f t="shared" si="746"/>
        <v>0</v>
      </c>
      <c r="AS233" s="48">
        <f t="shared" si="747"/>
        <v>0</v>
      </c>
      <c r="AT233" s="48">
        <f t="shared" si="748"/>
        <v>0</v>
      </c>
      <c r="AU233" s="48">
        <f t="shared" si="749"/>
        <v>0</v>
      </c>
      <c r="AV233" s="48">
        <f t="shared" si="750"/>
        <v>0</v>
      </c>
      <c r="AW233" s="48">
        <f t="shared" si="751"/>
        <v>0</v>
      </c>
      <c r="AX233" s="48">
        <f t="shared" si="752"/>
        <v>0</v>
      </c>
      <c r="AY233" s="48">
        <f t="shared" ref="AY233:AY238" si="753">AX233</f>
        <v>0</v>
      </c>
    </row>
    <row r="234" spans="1:56" ht="14.25" customHeight="1">
      <c r="A234" s="20">
        <f t="shared" si="719"/>
        <v>36</v>
      </c>
      <c r="AK234" s="48">
        <f>$F$2*$B$2*AK$22</f>
        <v>0</v>
      </c>
      <c r="AL234" s="48">
        <f>-AK234/$B$3</f>
        <v>0</v>
      </c>
      <c r="AM234" s="48">
        <f t="shared" si="741"/>
        <v>0</v>
      </c>
      <c r="AN234" s="48">
        <f t="shared" si="742"/>
        <v>0</v>
      </c>
      <c r="AO234" s="48">
        <f t="shared" si="743"/>
        <v>0</v>
      </c>
      <c r="AP234" s="48">
        <f t="shared" si="744"/>
        <v>0</v>
      </c>
      <c r="AQ234" s="48">
        <f t="shared" si="745"/>
        <v>0</v>
      </c>
      <c r="AR234" s="48">
        <f t="shared" si="746"/>
        <v>0</v>
      </c>
      <c r="AS234" s="48">
        <f t="shared" si="747"/>
        <v>0</v>
      </c>
      <c r="AT234" s="48">
        <f t="shared" si="748"/>
        <v>0</v>
      </c>
      <c r="AU234" s="48">
        <f t="shared" si="749"/>
        <v>0</v>
      </c>
      <c r="AV234" s="48">
        <f t="shared" si="750"/>
        <v>0</v>
      </c>
      <c r="AW234" s="48">
        <f t="shared" si="751"/>
        <v>0</v>
      </c>
      <c r="AX234" s="48">
        <f t="shared" si="752"/>
        <v>0</v>
      </c>
      <c r="AY234" s="48">
        <f t="shared" si="753"/>
        <v>0</v>
      </c>
      <c r="AZ234" s="48">
        <f t="shared" ref="AZ234:AZ238" si="754">AY234</f>
        <v>0</v>
      </c>
    </row>
    <row r="235" spans="1:56" ht="14.25" customHeight="1">
      <c r="A235" s="20">
        <f t="shared" si="719"/>
        <v>37</v>
      </c>
      <c r="AL235" s="48">
        <f>$F$2*$B$2*AL$22</f>
        <v>0</v>
      </c>
      <c r="AM235" s="48">
        <f>-AL235/$B$3</f>
        <v>0</v>
      </c>
      <c r="AN235" s="48">
        <f t="shared" si="742"/>
        <v>0</v>
      </c>
      <c r="AO235" s="48">
        <f t="shared" si="743"/>
        <v>0</v>
      </c>
      <c r="AP235" s="48">
        <f t="shared" si="744"/>
        <v>0</v>
      </c>
      <c r="AQ235" s="48">
        <f t="shared" si="745"/>
        <v>0</v>
      </c>
      <c r="AR235" s="48">
        <f t="shared" si="746"/>
        <v>0</v>
      </c>
      <c r="AS235" s="48">
        <f t="shared" si="747"/>
        <v>0</v>
      </c>
      <c r="AT235" s="48">
        <f t="shared" si="748"/>
        <v>0</v>
      </c>
      <c r="AU235" s="48">
        <f t="shared" si="749"/>
        <v>0</v>
      </c>
      <c r="AV235" s="48">
        <f t="shared" si="750"/>
        <v>0</v>
      </c>
      <c r="AW235" s="48">
        <f t="shared" si="751"/>
        <v>0</v>
      </c>
      <c r="AX235" s="48">
        <f t="shared" si="752"/>
        <v>0</v>
      </c>
      <c r="AY235" s="48">
        <f t="shared" si="753"/>
        <v>0</v>
      </c>
      <c r="AZ235" s="48">
        <f t="shared" si="754"/>
        <v>0</v>
      </c>
      <c r="BA235" s="48">
        <f t="shared" ref="BA235:BA238" si="755">AZ235</f>
        <v>0</v>
      </c>
    </row>
    <row r="236" spans="1:56" ht="14.25" customHeight="1">
      <c r="A236" s="20">
        <f t="shared" si="719"/>
        <v>38</v>
      </c>
      <c r="AM236" s="48">
        <f>$F$2*$B$2*AM$22</f>
        <v>0</v>
      </c>
      <c r="AN236" s="48">
        <f>-AM236/$B$3</f>
        <v>0</v>
      </c>
      <c r="AO236" s="48">
        <f t="shared" si="743"/>
        <v>0</v>
      </c>
      <c r="AP236" s="48">
        <f t="shared" si="744"/>
        <v>0</v>
      </c>
      <c r="AQ236" s="48">
        <f t="shared" si="745"/>
        <v>0</v>
      </c>
      <c r="AR236" s="48">
        <f t="shared" si="746"/>
        <v>0</v>
      </c>
      <c r="AS236" s="48">
        <f t="shared" si="747"/>
        <v>0</v>
      </c>
      <c r="AT236" s="48">
        <f t="shared" si="748"/>
        <v>0</v>
      </c>
      <c r="AU236" s="48">
        <f t="shared" si="749"/>
        <v>0</v>
      </c>
      <c r="AV236" s="48">
        <f t="shared" si="750"/>
        <v>0</v>
      </c>
      <c r="AW236" s="48">
        <f t="shared" si="751"/>
        <v>0</v>
      </c>
      <c r="AX236" s="48">
        <f t="shared" si="752"/>
        <v>0</v>
      </c>
      <c r="AY236" s="48">
        <f t="shared" si="753"/>
        <v>0</v>
      </c>
      <c r="AZ236" s="48">
        <f t="shared" si="754"/>
        <v>0</v>
      </c>
      <c r="BA236" s="48">
        <f t="shared" si="755"/>
        <v>0</v>
      </c>
      <c r="BB236" s="48">
        <f t="shared" ref="BB236:BB238" si="756">BA236</f>
        <v>0</v>
      </c>
    </row>
    <row r="237" spans="1:56" ht="14.25" customHeight="1">
      <c r="A237" s="20">
        <f t="shared" si="719"/>
        <v>39</v>
      </c>
      <c r="AN237" s="48">
        <f>$F$2*$B$2*AN$22</f>
        <v>0</v>
      </c>
      <c r="AO237" s="48">
        <f>-AN237/$B$3</f>
        <v>0</v>
      </c>
      <c r="AP237" s="48">
        <f t="shared" si="744"/>
        <v>0</v>
      </c>
      <c r="AQ237" s="48">
        <f t="shared" si="745"/>
        <v>0</v>
      </c>
      <c r="AR237" s="48">
        <f t="shared" si="746"/>
        <v>0</v>
      </c>
      <c r="AS237" s="48">
        <f t="shared" si="747"/>
        <v>0</v>
      </c>
      <c r="AT237" s="48">
        <f t="shared" si="748"/>
        <v>0</v>
      </c>
      <c r="AU237" s="48">
        <f t="shared" si="749"/>
        <v>0</v>
      </c>
      <c r="AV237" s="48">
        <f t="shared" si="750"/>
        <v>0</v>
      </c>
      <c r="AW237" s="48">
        <f t="shared" si="751"/>
        <v>0</v>
      </c>
      <c r="AX237" s="48">
        <f t="shared" si="752"/>
        <v>0</v>
      </c>
      <c r="AY237" s="48">
        <f t="shared" si="753"/>
        <v>0</v>
      </c>
      <c r="AZ237" s="48">
        <f t="shared" si="754"/>
        <v>0</v>
      </c>
      <c r="BA237" s="48">
        <f t="shared" si="755"/>
        <v>0</v>
      </c>
      <c r="BB237" s="48">
        <f t="shared" si="756"/>
        <v>0</v>
      </c>
      <c r="BC237" s="48">
        <f t="shared" ref="BC237:BC238" si="757">BB237</f>
        <v>0</v>
      </c>
    </row>
    <row r="238" spans="1:56" ht="14.25" customHeight="1">
      <c r="A238" s="20">
        <f t="shared" si="719"/>
        <v>40</v>
      </c>
      <c r="AO238" s="48">
        <f>$F$2*$B$2*AO$22</f>
        <v>0</v>
      </c>
      <c r="AP238" s="48">
        <f>-AO238/$B$3</f>
        <v>0</v>
      </c>
      <c r="AQ238" s="48">
        <f t="shared" si="745"/>
        <v>0</v>
      </c>
      <c r="AR238" s="48">
        <f t="shared" si="746"/>
        <v>0</v>
      </c>
      <c r="AS238" s="48">
        <f t="shared" si="747"/>
        <v>0</v>
      </c>
      <c r="AT238" s="48">
        <f t="shared" si="748"/>
        <v>0</v>
      </c>
      <c r="AU238" s="48">
        <f t="shared" si="749"/>
        <v>0</v>
      </c>
      <c r="AV238" s="48">
        <f t="shared" si="750"/>
        <v>0</v>
      </c>
      <c r="AW238" s="48">
        <f t="shared" si="751"/>
        <v>0</v>
      </c>
      <c r="AX238" s="48">
        <f t="shared" si="752"/>
        <v>0</v>
      </c>
      <c r="AY238" s="48">
        <f t="shared" si="753"/>
        <v>0</v>
      </c>
      <c r="AZ238" s="48">
        <f t="shared" si="754"/>
        <v>0</v>
      </c>
      <c r="BA238" s="48">
        <f t="shared" si="755"/>
        <v>0</v>
      </c>
      <c r="BB238" s="48">
        <f t="shared" si="756"/>
        <v>0</v>
      </c>
      <c r="BC238" s="48">
        <f t="shared" si="757"/>
        <v>0</v>
      </c>
      <c r="BD238" s="48">
        <f t="shared" ref="BD238" si="758">BC238</f>
        <v>0</v>
      </c>
    </row>
    <row r="239" spans="1:56" ht="14.25" customHeight="1"/>
    <row r="240" spans="1:56" ht="14.25" customHeight="1" thickBot="1">
      <c r="A240" s="2" t="s">
        <v>230</v>
      </c>
      <c r="B240" s="33">
        <v>1</v>
      </c>
      <c r="C240" s="33">
        <f t="shared" ref="C240" si="759">B240+1</f>
        <v>2</v>
      </c>
      <c r="D240" s="33">
        <f t="shared" ref="D240" si="760">C240+1</f>
        <v>3</v>
      </c>
      <c r="E240" s="33">
        <f t="shared" ref="E240" si="761">D240+1</f>
        <v>4</v>
      </c>
      <c r="F240" s="33">
        <f t="shared" ref="F240" si="762">E240+1</f>
        <v>5</v>
      </c>
      <c r="G240" s="33">
        <f t="shared" ref="G240" si="763">F240+1</f>
        <v>6</v>
      </c>
      <c r="H240" s="33">
        <f t="shared" ref="H240" si="764">G240+1</f>
        <v>7</v>
      </c>
      <c r="I240" s="33">
        <f t="shared" ref="I240" si="765">H240+1</f>
        <v>8</v>
      </c>
      <c r="J240" s="33">
        <f t="shared" ref="J240" si="766">I240+1</f>
        <v>9</v>
      </c>
      <c r="K240" s="33">
        <f t="shared" ref="K240" si="767">J240+1</f>
        <v>10</v>
      </c>
      <c r="L240" s="33">
        <f t="shared" ref="L240" si="768">K240+1</f>
        <v>11</v>
      </c>
      <c r="M240" s="33">
        <f t="shared" ref="M240" si="769">L240+1</f>
        <v>12</v>
      </c>
      <c r="N240" s="33">
        <f t="shared" ref="N240" si="770">M240+1</f>
        <v>13</v>
      </c>
      <c r="O240" s="33">
        <f t="shared" ref="O240" si="771">N240+1</f>
        <v>14</v>
      </c>
      <c r="P240" s="33">
        <f t="shared" ref="P240" si="772">O240+1</f>
        <v>15</v>
      </c>
      <c r="Q240" s="33">
        <f t="shared" ref="Q240" si="773">P240+1</f>
        <v>16</v>
      </c>
      <c r="R240" s="33">
        <f t="shared" ref="R240" si="774">Q240+1</f>
        <v>17</v>
      </c>
      <c r="S240" s="33">
        <f t="shared" ref="S240" si="775">R240+1</f>
        <v>18</v>
      </c>
      <c r="T240" s="33">
        <f t="shared" ref="T240" si="776">S240+1</f>
        <v>19</v>
      </c>
      <c r="U240" s="33">
        <f t="shared" ref="U240" si="777">T240+1</f>
        <v>20</v>
      </c>
      <c r="V240" s="33">
        <f t="shared" ref="V240" si="778">U240+1</f>
        <v>21</v>
      </c>
      <c r="W240" s="33">
        <f t="shared" ref="W240" si="779">V240+1</f>
        <v>22</v>
      </c>
      <c r="X240" s="33">
        <f t="shared" ref="X240" si="780">W240+1</f>
        <v>23</v>
      </c>
      <c r="Y240" s="33">
        <f t="shared" ref="Y240" si="781">X240+1</f>
        <v>24</v>
      </c>
      <c r="Z240" s="33">
        <f t="shared" ref="Z240" si="782">Y240+1</f>
        <v>25</v>
      </c>
      <c r="AA240" s="33">
        <f t="shared" ref="AA240" si="783">Z240+1</f>
        <v>26</v>
      </c>
      <c r="AB240" s="33">
        <f t="shared" ref="AB240" si="784">AA240+1</f>
        <v>27</v>
      </c>
      <c r="AC240" s="33">
        <f t="shared" ref="AC240" si="785">AB240+1</f>
        <v>28</v>
      </c>
      <c r="AD240" s="33">
        <f t="shared" ref="AD240" si="786">AC240+1</f>
        <v>29</v>
      </c>
      <c r="AE240" s="33">
        <f t="shared" ref="AE240" si="787">AD240+1</f>
        <v>30</v>
      </c>
      <c r="AF240" s="33">
        <f t="shared" ref="AF240" si="788">AE240+1</f>
        <v>31</v>
      </c>
      <c r="AG240" s="33">
        <f t="shared" ref="AG240" si="789">AF240+1</f>
        <v>32</v>
      </c>
      <c r="AH240" s="33">
        <f t="shared" ref="AH240" si="790">AG240+1</f>
        <v>33</v>
      </c>
      <c r="AI240" s="33">
        <f t="shared" ref="AI240" si="791">AH240+1</f>
        <v>34</v>
      </c>
      <c r="AJ240" s="33">
        <f t="shared" ref="AJ240" si="792">AI240+1</f>
        <v>35</v>
      </c>
      <c r="AK240" s="33">
        <f t="shared" ref="AK240" si="793">AJ240+1</f>
        <v>36</v>
      </c>
      <c r="AL240" s="33">
        <f t="shared" ref="AL240" si="794">AK240+1</f>
        <v>37</v>
      </c>
      <c r="AM240" s="33">
        <f t="shared" ref="AM240" si="795">AL240+1</f>
        <v>38</v>
      </c>
      <c r="AN240" s="33">
        <f t="shared" ref="AN240" si="796">AM240+1</f>
        <v>39</v>
      </c>
      <c r="AO240" s="33">
        <f t="shared" ref="AO240" si="797">AN240+1</f>
        <v>40</v>
      </c>
      <c r="AP240" s="33">
        <f t="shared" ref="AP240" si="798">AO240+1</f>
        <v>41</v>
      </c>
      <c r="AQ240" s="33">
        <f t="shared" ref="AQ240" si="799">AP240+1</f>
        <v>42</v>
      </c>
      <c r="AR240" s="33">
        <f t="shared" ref="AR240" si="800">AQ240+1</f>
        <v>43</v>
      </c>
      <c r="AS240" s="33">
        <f t="shared" ref="AS240" si="801">AR240+1</f>
        <v>44</v>
      </c>
      <c r="AT240" s="33">
        <f t="shared" ref="AT240" si="802">AS240+1</f>
        <v>45</v>
      </c>
      <c r="AU240" s="33">
        <f t="shared" ref="AU240" si="803">AT240+1</f>
        <v>46</v>
      </c>
      <c r="AV240" s="33">
        <f t="shared" ref="AV240" si="804">AU240+1</f>
        <v>47</v>
      </c>
      <c r="AW240" s="33">
        <f t="shared" ref="AW240" si="805">AV240+1</f>
        <v>48</v>
      </c>
      <c r="AX240" s="33">
        <f t="shared" ref="AX240" si="806">AW240+1</f>
        <v>49</v>
      </c>
      <c r="AY240" s="33">
        <f t="shared" ref="AY240" si="807">AX240+1</f>
        <v>50</v>
      </c>
      <c r="AZ240" s="33">
        <f t="shared" ref="AZ240" si="808">AY240+1</f>
        <v>51</v>
      </c>
      <c r="BA240" s="33">
        <f t="shared" ref="BA240" si="809">AZ240+1</f>
        <v>52</v>
      </c>
      <c r="BB240" s="33">
        <f t="shared" ref="BB240" si="810">BA240+1</f>
        <v>53</v>
      </c>
      <c r="BC240" s="33">
        <f t="shared" ref="BC240" si="811">BB240+1</f>
        <v>54</v>
      </c>
      <c r="BD240" s="33">
        <f t="shared" ref="BD240" si="812">BC240+1</f>
        <v>55</v>
      </c>
    </row>
    <row r="241" spans="1:32" ht="14.25" customHeight="1">
      <c r="A241" s="20">
        <v>1</v>
      </c>
      <c r="B241" s="48">
        <f>$F$2*$B$2</f>
        <v>77</v>
      </c>
      <c r="C241" s="48">
        <f>-B241/$B$3</f>
        <v>-5.1333333333333337</v>
      </c>
      <c r="D241" s="48">
        <f t="shared" ref="D241" si="813">C241</f>
        <v>-5.1333333333333337</v>
      </c>
      <c r="E241" s="48">
        <f t="shared" ref="E241:E242" si="814">D241</f>
        <v>-5.1333333333333337</v>
      </c>
      <c r="F241" s="48">
        <f t="shared" ref="F241:F243" si="815">E241</f>
        <v>-5.1333333333333337</v>
      </c>
      <c r="G241" s="48">
        <f t="shared" ref="G241:G244" si="816">F241</f>
        <v>-5.1333333333333337</v>
      </c>
      <c r="H241" s="48">
        <f t="shared" ref="H241:H245" si="817">G241</f>
        <v>-5.1333333333333337</v>
      </c>
      <c r="I241" s="48">
        <f t="shared" ref="I241:I246" si="818">H241</f>
        <v>-5.1333333333333337</v>
      </c>
      <c r="J241" s="48">
        <f t="shared" ref="J241:J247" si="819">I241</f>
        <v>-5.1333333333333337</v>
      </c>
      <c r="K241" s="48">
        <f t="shared" ref="K241:K248" si="820">J241</f>
        <v>-5.1333333333333337</v>
      </c>
      <c r="L241" s="48">
        <f t="shared" ref="L241:L249" si="821">K241</f>
        <v>-5.1333333333333337</v>
      </c>
      <c r="M241" s="48">
        <f t="shared" ref="M241:M250" si="822">L241</f>
        <v>-5.1333333333333337</v>
      </c>
      <c r="N241" s="48">
        <f t="shared" ref="N241:N251" si="823">M241</f>
        <v>-5.1333333333333337</v>
      </c>
      <c r="O241" s="48">
        <f t="shared" ref="O241:O252" si="824">N241</f>
        <v>-5.1333333333333337</v>
      </c>
      <c r="P241" s="48">
        <f t="shared" ref="P241:P253" si="825">O241</f>
        <v>-5.1333333333333337</v>
      </c>
      <c r="Q241" s="48">
        <f t="shared" ref="Q241:Q254" si="826">P241</f>
        <v>-5.1333333333333337</v>
      </c>
    </row>
    <row r="242" spans="1:32" ht="14.25" customHeight="1">
      <c r="A242" s="20">
        <f>A241+1</f>
        <v>2</v>
      </c>
      <c r="C242" s="48">
        <f>$F$2*$B$2*C$26</f>
        <v>71.604802500000005</v>
      </c>
      <c r="D242" s="48">
        <f>-C242/$B$3</f>
        <v>-4.7736535</v>
      </c>
      <c r="E242" s="48">
        <f t="shared" si="814"/>
        <v>-4.7736535</v>
      </c>
      <c r="F242" s="48">
        <f t="shared" si="815"/>
        <v>-4.7736535</v>
      </c>
      <c r="G242" s="48">
        <f t="shared" si="816"/>
        <v>-4.7736535</v>
      </c>
      <c r="H242" s="48">
        <f t="shared" si="817"/>
        <v>-4.7736535</v>
      </c>
      <c r="I242" s="48">
        <f t="shared" si="818"/>
        <v>-4.7736535</v>
      </c>
      <c r="J242" s="48">
        <f t="shared" si="819"/>
        <v>-4.7736535</v>
      </c>
      <c r="K242" s="48">
        <f t="shared" si="820"/>
        <v>-4.7736535</v>
      </c>
      <c r="L242" s="48">
        <f t="shared" si="821"/>
        <v>-4.7736535</v>
      </c>
      <c r="M242" s="48">
        <f t="shared" si="822"/>
        <v>-4.7736535</v>
      </c>
      <c r="N242" s="48">
        <f t="shared" si="823"/>
        <v>-4.7736535</v>
      </c>
      <c r="O242" s="48">
        <f t="shared" si="824"/>
        <v>-4.7736535</v>
      </c>
      <c r="P242" s="48">
        <f t="shared" si="825"/>
        <v>-4.7736535</v>
      </c>
      <c r="Q242" s="48">
        <f t="shared" si="826"/>
        <v>-4.7736535</v>
      </c>
      <c r="R242" s="48">
        <f t="shared" ref="R242:R255" si="827">Q242</f>
        <v>-4.7736535</v>
      </c>
    </row>
    <row r="243" spans="1:32" ht="14.25" customHeight="1">
      <c r="A243" s="20">
        <f t="shared" ref="A243:A280" si="828">A242+1</f>
        <v>3</v>
      </c>
      <c r="D243" s="48">
        <f>$F$2*$B$2*D$26</f>
        <v>67.30303658260874</v>
      </c>
      <c r="E243" s="48">
        <f>-D243/$B$3</f>
        <v>-4.4868691055072496</v>
      </c>
      <c r="F243" s="48">
        <f t="shared" si="815"/>
        <v>-4.4868691055072496</v>
      </c>
      <c r="G243" s="48">
        <f t="shared" si="816"/>
        <v>-4.4868691055072496</v>
      </c>
      <c r="H243" s="48">
        <f t="shared" si="817"/>
        <v>-4.4868691055072496</v>
      </c>
      <c r="I243" s="48">
        <f t="shared" si="818"/>
        <v>-4.4868691055072496</v>
      </c>
      <c r="J243" s="48">
        <f t="shared" si="819"/>
        <v>-4.4868691055072496</v>
      </c>
      <c r="K243" s="48">
        <f t="shared" si="820"/>
        <v>-4.4868691055072496</v>
      </c>
      <c r="L243" s="48">
        <f t="shared" si="821"/>
        <v>-4.4868691055072496</v>
      </c>
      <c r="M243" s="48">
        <f t="shared" si="822"/>
        <v>-4.4868691055072496</v>
      </c>
      <c r="N243" s="48">
        <f t="shared" si="823"/>
        <v>-4.4868691055072496</v>
      </c>
      <c r="O243" s="48">
        <f t="shared" si="824"/>
        <v>-4.4868691055072496</v>
      </c>
      <c r="P243" s="48">
        <f t="shared" si="825"/>
        <v>-4.4868691055072496</v>
      </c>
      <c r="Q243" s="48">
        <f t="shared" si="826"/>
        <v>-4.4868691055072496</v>
      </c>
      <c r="R243" s="48">
        <f t="shared" si="827"/>
        <v>-4.4868691055072496</v>
      </c>
      <c r="S243" s="48">
        <f t="shared" ref="S243:S256" si="829">R243</f>
        <v>-4.4868691055072496</v>
      </c>
    </row>
    <row r="244" spans="1:32" ht="14.25" customHeight="1">
      <c r="A244" s="20">
        <f t="shared" si="828"/>
        <v>4</v>
      </c>
      <c r="E244" s="48">
        <f>$F$2*$B$2*E$26</f>
        <v>63.256374205042825</v>
      </c>
      <c r="F244" s="48">
        <f>-E244/$B$3</f>
        <v>-4.2170916136695213</v>
      </c>
      <c r="G244" s="48">
        <f t="shared" si="816"/>
        <v>-4.2170916136695213</v>
      </c>
      <c r="H244" s="48">
        <f t="shared" si="817"/>
        <v>-4.2170916136695213</v>
      </c>
      <c r="I244" s="48">
        <f t="shared" si="818"/>
        <v>-4.2170916136695213</v>
      </c>
      <c r="J244" s="48">
        <f t="shared" si="819"/>
        <v>-4.2170916136695213</v>
      </c>
      <c r="K244" s="48">
        <f t="shared" si="820"/>
        <v>-4.2170916136695213</v>
      </c>
      <c r="L244" s="48">
        <f t="shared" si="821"/>
        <v>-4.2170916136695213</v>
      </c>
      <c r="M244" s="48">
        <f t="shared" si="822"/>
        <v>-4.2170916136695213</v>
      </c>
      <c r="N244" s="48">
        <f t="shared" si="823"/>
        <v>-4.2170916136695213</v>
      </c>
      <c r="O244" s="48">
        <f t="shared" si="824"/>
        <v>-4.2170916136695213</v>
      </c>
      <c r="P244" s="48">
        <f t="shared" si="825"/>
        <v>-4.2170916136695213</v>
      </c>
      <c r="Q244" s="48">
        <f t="shared" si="826"/>
        <v>-4.2170916136695213</v>
      </c>
      <c r="R244" s="48">
        <f t="shared" si="827"/>
        <v>-4.2170916136695213</v>
      </c>
      <c r="S244" s="48">
        <f t="shared" si="829"/>
        <v>-4.2170916136695213</v>
      </c>
      <c r="T244" s="48">
        <f t="shared" ref="T244:T257" si="830">S244</f>
        <v>-4.2170916136695213</v>
      </c>
    </row>
    <row r="245" spans="1:32" ht="14.25" customHeight="1">
      <c r="A245" s="20">
        <f t="shared" si="828"/>
        <v>5</v>
      </c>
      <c r="F245" s="48">
        <f>$F$2*$B$2*F$26</f>
        <v>59.451598181170802</v>
      </c>
      <c r="G245" s="48">
        <f>-F245/$B$3</f>
        <v>-3.9634398787447203</v>
      </c>
      <c r="H245" s="48">
        <f t="shared" si="817"/>
        <v>-3.9634398787447203</v>
      </c>
      <c r="I245" s="48">
        <f t="shared" si="818"/>
        <v>-3.9634398787447203</v>
      </c>
      <c r="J245" s="48">
        <f t="shared" si="819"/>
        <v>-3.9634398787447203</v>
      </c>
      <c r="K245" s="48">
        <f t="shared" si="820"/>
        <v>-3.9634398787447203</v>
      </c>
      <c r="L245" s="48">
        <f t="shared" si="821"/>
        <v>-3.9634398787447203</v>
      </c>
      <c r="M245" s="48">
        <f t="shared" si="822"/>
        <v>-3.9634398787447203</v>
      </c>
      <c r="N245" s="48">
        <f t="shared" si="823"/>
        <v>-3.9634398787447203</v>
      </c>
      <c r="O245" s="48">
        <f t="shared" si="824"/>
        <v>-3.9634398787447203</v>
      </c>
      <c r="P245" s="48">
        <f t="shared" si="825"/>
        <v>-3.9634398787447203</v>
      </c>
      <c r="Q245" s="48">
        <f t="shared" si="826"/>
        <v>-3.9634398787447203</v>
      </c>
      <c r="R245" s="48">
        <f t="shared" si="827"/>
        <v>-3.9634398787447203</v>
      </c>
      <c r="S245" s="48">
        <f t="shared" si="829"/>
        <v>-3.9634398787447203</v>
      </c>
      <c r="T245" s="48">
        <f t="shared" si="830"/>
        <v>-3.9634398787447203</v>
      </c>
      <c r="U245" s="48">
        <f t="shared" ref="U245:U258" si="831">T245</f>
        <v>-3.9634398787447203</v>
      </c>
    </row>
    <row r="246" spans="1:32" ht="14.25" customHeight="1">
      <c r="A246" s="20">
        <f t="shared" si="828"/>
        <v>6</v>
      </c>
      <c r="G246" s="48">
        <f>$F$2*$B$2*G$26</f>
        <v>55.874336067011576</v>
      </c>
      <c r="H246" s="48">
        <f>-G246/$B$3</f>
        <v>-3.7249557378007716</v>
      </c>
      <c r="I246" s="48">
        <f t="shared" si="818"/>
        <v>-3.7249557378007716</v>
      </c>
      <c r="J246" s="48">
        <f t="shared" si="819"/>
        <v>-3.7249557378007716</v>
      </c>
      <c r="K246" s="48">
        <f t="shared" si="820"/>
        <v>-3.7249557378007716</v>
      </c>
      <c r="L246" s="48">
        <f t="shared" si="821"/>
        <v>-3.7249557378007716</v>
      </c>
      <c r="M246" s="48">
        <f t="shared" si="822"/>
        <v>-3.7249557378007716</v>
      </c>
      <c r="N246" s="48">
        <f t="shared" si="823"/>
        <v>-3.7249557378007716</v>
      </c>
      <c r="O246" s="48">
        <f t="shared" si="824"/>
        <v>-3.7249557378007716</v>
      </c>
      <c r="P246" s="48">
        <f t="shared" si="825"/>
        <v>-3.7249557378007716</v>
      </c>
      <c r="Q246" s="48">
        <f t="shared" si="826"/>
        <v>-3.7249557378007716</v>
      </c>
      <c r="R246" s="48">
        <f t="shared" si="827"/>
        <v>-3.7249557378007716</v>
      </c>
      <c r="S246" s="48">
        <f t="shared" si="829"/>
        <v>-3.7249557378007716</v>
      </c>
      <c r="T246" s="48">
        <f t="shared" si="830"/>
        <v>-3.7249557378007716</v>
      </c>
      <c r="U246" s="48">
        <f t="shared" si="831"/>
        <v>-3.7249557378007716</v>
      </c>
      <c r="V246" s="48">
        <f t="shared" ref="V246:V259" si="832">U246</f>
        <v>-3.7249557378007716</v>
      </c>
    </row>
    <row r="247" spans="1:32" ht="14.25" customHeight="1">
      <c r="A247" s="20">
        <f t="shared" si="828"/>
        <v>7</v>
      </c>
      <c r="H247" s="48">
        <f>$F$2*$B$2*H$26</f>
        <v>52.51106421896192</v>
      </c>
      <c r="I247" s="48">
        <f>-H247/$B$3</f>
        <v>-3.5007376145974614</v>
      </c>
      <c r="J247" s="48">
        <f t="shared" si="819"/>
        <v>-3.5007376145974614</v>
      </c>
      <c r="K247" s="48">
        <f t="shared" si="820"/>
        <v>-3.5007376145974614</v>
      </c>
      <c r="L247" s="48">
        <f t="shared" si="821"/>
        <v>-3.5007376145974614</v>
      </c>
      <c r="M247" s="48">
        <f t="shared" si="822"/>
        <v>-3.5007376145974614</v>
      </c>
      <c r="N247" s="48">
        <f t="shared" si="823"/>
        <v>-3.5007376145974614</v>
      </c>
      <c r="O247" s="48">
        <f t="shared" si="824"/>
        <v>-3.5007376145974614</v>
      </c>
      <c r="P247" s="48">
        <f t="shared" si="825"/>
        <v>-3.5007376145974614</v>
      </c>
      <c r="Q247" s="48">
        <f t="shared" si="826"/>
        <v>-3.5007376145974614</v>
      </c>
      <c r="R247" s="48">
        <f t="shared" si="827"/>
        <v>-3.5007376145974614</v>
      </c>
      <c r="S247" s="48">
        <f t="shared" si="829"/>
        <v>-3.5007376145974614</v>
      </c>
      <c r="T247" s="48">
        <f t="shared" si="830"/>
        <v>-3.5007376145974614</v>
      </c>
      <c r="U247" s="48">
        <f t="shared" si="831"/>
        <v>-3.5007376145974614</v>
      </c>
      <c r="V247" s="48">
        <f t="shared" si="832"/>
        <v>-3.5007376145974614</v>
      </c>
      <c r="W247" s="48">
        <f t="shared" ref="W247:W260" si="833">V247</f>
        <v>-3.5007376145974614</v>
      </c>
    </row>
    <row r="248" spans="1:32" ht="14.25" customHeight="1">
      <c r="A248" s="20">
        <f t="shared" si="828"/>
        <v>8</v>
      </c>
      <c r="I248" s="48">
        <f>$F$2*$B$2*I$26</f>
        <v>49.349057975952903</v>
      </c>
      <c r="J248" s="48">
        <f>-I248/$B$3</f>
        <v>-3.2899371983968604</v>
      </c>
      <c r="K248" s="48">
        <f t="shared" si="820"/>
        <v>-3.2899371983968604</v>
      </c>
      <c r="L248" s="48">
        <f t="shared" si="821"/>
        <v>-3.2899371983968604</v>
      </c>
      <c r="M248" s="48">
        <f t="shared" si="822"/>
        <v>-3.2899371983968604</v>
      </c>
      <c r="N248" s="48">
        <f t="shared" si="823"/>
        <v>-3.2899371983968604</v>
      </c>
      <c r="O248" s="48">
        <f t="shared" si="824"/>
        <v>-3.2899371983968604</v>
      </c>
      <c r="P248" s="48">
        <f t="shared" si="825"/>
        <v>-3.2899371983968604</v>
      </c>
      <c r="Q248" s="48">
        <f t="shared" si="826"/>
        <v>-3.2899371983968604</v>
      </c>
      <c r="R248" s="48">
        <f t="shared" si="827"/>
        <v>-3.2899371983968604</v>
      </c>
      <c r="S248" s="48">
        <f t="shared" si="829"/>
        <v>-3.2899371983968604</v>
      </c>
      <c r="T248" s="48">
        <f t="shared" si="830"/>
        <v>-3.2899371983968604</v>
      </c>
      <c r="U248" s="48">
        <f t="shared" si="831"/>
        <v>-3.2899371983968604</v>
      </c>
      <c r="V248" s="48">
        <f t="shared" si="832"/>
        <v>-3.2899371983968604</v>
      </c>
      <c r="W248" s="48">
        <f t="shared" si="833"/>
        <v>-3.2899371983968604</v>
      </c>
      <c r="X248" s="48">
        <f t="shared" ref="X248:X261" si="834">W248</f>
        <v>-3.2899371983968604</v>
      </c>
    </row>
    <row r="249" spans="1:32" ht="14.25" customHeight="1">
      <c r="A249" s="20">
        <f t="shared" si="828"/>
        <v>9</v>
      </c>
      <c r="J249" s="48">
        <f>$F$2*$B$2*J$26</f>
        <v>46.37501232250311</v>
      </c>
      <c r="K249" s="48">
        <f>-J249/$B$3</f>
        <v>-3.0916674881668742</v>
      </c>
      <c r="L249" s="48">
        <f t="shared" si="821"/>
        <v>-3.0916674881668742</v>
      </c>
      <c r="M249" s="48">
        <f t="shared" si="822"/>
        <v>-3.0916674881668742</v>
      </c>
      <c r="N249" s="48">
        <f t="shared" si="823"/>
        <v>-3.0916674881668742</v>
      </c>
      <c r="O249" s="48">
        <f t="shared" si="824"/>
        <v>-3.0916674881668742</v>
      </c>
      <c r="P249" s="48">
        <f t="shared" si="825"/>
        <v>-3.0916674881668742</v>
      </c>
      <c r="Q249" s="48">
        <f t="shared" si="826"/>
        <v>-3.0916674881668742</v>
      </c>
      <c r="R249" s="48">
        <f t="shared" si="827"/>
        <v>-3.0916674881668742</v>
      </c>
      <c r="S249" s="48">
        <f t="shared" si="829"/>
        <v>-3.0916674881668742</v>
      </c>
      <c r="T249" s="48">
        <f t="shared" si="830"/>
        <v>-3.0916674881668742</v>
      </c>
      <c r="U249" s="48">
        <f t="shared" si="831"/>
        <v>-3.0916674881668742</v>
      </c>
      <c r="V249" s="48">
        <f t="shared" si="832"/>
        <v>-3.0916674881668742</v>
      </c>
      <c r="W249" s="48">
        <f t="shared" si="833"/>
        <v>-3.0916674881668742</v>
      </c>
      <c r="X249" s="48">
        <f t="shared" si="834"/>
        <v>-3.0916674881668742</v>
      </c>
      <c r="Y249" s="48">
        <f t="shared" ref="Y249:Y262" si="835">X249</f>
        <v>-3.0916674881668742</v>
      </c>
    </row>
    <row r="250" spans="1:32" ht="14.25" customHeight="1">
      <c r="A250" s="20">
        <f t="shared" si="828"/>
        <v>10</v>
      </c>
      <c r="K250" s="48">
        <f>$F$2*$B$2*K$26</f>
        <v>43.578320829382243</v>
      </c>
      <c r="L250" s="48">
        <f>-K250/$B$3</f>
        <v>-2.905221388625483</v>
      </c>
      <c r="M250" s="48">
        <f t="shared" si="822"/>
        <v>-2.905221388625483</v>
      </c>
      <c r="N250" s="48">
        <f t="shared" si="823"/>
        <v>-2.905221388625483</v>
      </c>
      <c r="O250" s="48">
        <f t="shared" si="824"/>
        <v>-2.905221388625483</v>
      </c>
      <c r="P250" s="48">
        <f t="shared" si="825"/>
        <v>-2.905221388625483</v>
      </c>
      <c r="Q250" s="48">
        <f t="shared" si="826"/>
        <v>-2.905221388625483</v>
      </c>
      <c r="R250" s="48">
        <f t="shared" si="827"/>
        <v>-2.905221388625483</v>
      </c>
      <c r="S250" s="48">
        <f t="shared" si="829"/>
        <v>-2.905221388625483</v>
      </c>
      <c r="T250" s="48">
        <f t="shared" si="830"/>
        <v>-2.905221388625483</v>
      </c>
      <c r="U250" s="48">
        <f t="shared" si="831"/>
        <v>-2.905221388625483</v>
      </c>
      <c r="V250" s="48">
        <f t="shared" si="832"/>
        <v>-2.905221388625483</v>
      </c>
      <c r="W250" s="48">
        <f t="shared" si="833"/>
        <v>-2.905221388625483</v>
      </c>
      <c r="X250" s="48">
        <f t="shared" si="834"/>
        <v>-2.905221388625483</v>
      </c>
      <c r="Y250" s="48">
        <f t="shared" si="835"/>
        <v>-2.905221388625483</v>
      </c>
      <c r="Z250" s="48">
        <f t="shared" ref="Z250:Z263" si="836">Y250</f>
        <v>-2.905221388625483</v>
      </c>
    </row>
    <row r="251" spans="1:32" ht="14.25" customHeight="1">
      <c r="A251" s="20">
        <f t="shared" si="828"/>
        <v>11</v>
      </c>
      <c r="L251" s="48">
        <f>$F$2*$B$2*L$26</f>
        <v>42.256263521220859</v>
      </c>
      <c r="M251" s="48">
        <f>-L251/$B$3</f>
        <v>-2.8170842347480574</v>
      </c>
      <c r="N251" s="48">
        <f t="shared" si="823"/>
        <v>-2.8170842347480574</v>
      </c>
      <c r="O251" s="48">
        <f t="shared" si="824"/>
        <v>-2.8170842347480574</v>
      </c>
      <c r="P251" s="48">
        <f t="shared" si="825"/>
        <v>-2.8170842347480574</v>
      </c>
      <c r="Q251" s="48">
        <f t="shared" si="826"/>
        <v>-2.8170842347480574</v>
      </c>
      <c r="R251" s="48">
        <f t="shared" si="827"/>
        <v>-2.8170842347480574</v>
      </c>
      <c r="S251" s="48">
        <f t="shared" si="829"/>
        <v>-2.8170842347480574</v>
      </c>
      <c r="T251" s="48">
        <f t="shared" si="830"/>
        <v>-2.8170842347480574</v>
      </c>
      <c r="U251" s="48">
        <f t="shared" si="831"/>
        <v>-2.8170842347480574</v>
      </c>
      <c r="V251" s="48">
        <f t="shared" si="832"/>
        <v>-2.8170842347480574</v>
      </c>
      <c r="W251" s="48">
        <f t="shared" si="833"/>
        <v>-2.8170842347480574</v>
      </c>
      <c r="X251" s="48">
        <f t="shared" si="834"/>
        <v>-2.8170842347480574</v>
      </c>
      <c r="Y251" s="48">
        <f t="shared" si="835"/>
        <v>-2.8170842347480574</v>
      </c>
      <c r="Z251" s="48">
        <f t="shared" si="836"/>
        <v>-2.8170842347480574</v>
      </c>
      <c r="AA251" s="48">
        <f t="shared" ref="AA251:AA264" si="837">Z251</f>
        <v>-2.8170842347480574</v>
      </c>
    </row>
    <row r="252" spans="1:32" ht="14.25" customHeight="1">
      <c r="A252" s="20">
        <f t="shared" si="828"/>
        <v>12</v>
      </c>
      <c r="M252" s="48">
        <f>$F$2*$B$2*M$26</f>
        <v>40.973553513902438</v>
      </c>
      <c r="N252" s="48">
        <f>-M252/$B$3</f>
        <v>-2.7315702342601624</v>
      </c>
      <c r="O252" s="48">
        <f t="shared" si="824"/>
        <v>-2.7315702342601624</v>
      </c>
      <c r="P252" s="48">
        <f t="shared" si="825"/>
        <v>-2.7315702342601624</v>
      </c>
      <c r="Q252" s="48">
        <f t="shared" si="826"/>
        <v>-2.7315702342601624</v>
      </c>
      <c r="R252" s="48">
        <f t="shared" si="827"/>
        <v>-2.7315702342601624</v>
      </c>
      <c r="S252" s="48">
        <f t="shared" si="829"/>
        <v>-2.7315702342601624</v>
      </c>
      <c r="T252" s="48">
        <f t="shared" si="830"/>
        <v>-2.7315702342601624</v>
      </c>
      <c r="U252" s="48">
        <f t="shared" si="831"/>
        <v>-2.7315702342601624</v>
      </c>
      <c r="V252" s="48">
        <f t="shared" si="832"/>
        <v>-2.7315702342601624</v>
      </c>
      <c r="W252" s="48">
        <f t="shared" si="833"/>
        <v>-2.7315702342601624</v>
      </c>
      <c r="X252" s="48">
        <f t="shared" si="834"/>
        <v>-2.7315702342601624</v>
      </c>
      <c r="Y252" s="48">
        <f t="shared" si="835"/>
        <v>-2.7315702342601624</v>
      </c>
      <c r="Z252" s="48">
        <f t="shared" si="836"/>
        <v>-2.7315702342601624</v>
      </c>
      <c r="AA252" s="48">
        <f t="shared" si="837"/>
        <v>-2.7315702342601624</v>
      </c>
      <c r="AB252" s="48">
        <f t="shared" ref="AB252:AB265" si="838">AA252</f>
        <v>-2.7315702342601624</v>
      </c>
    </row>
    <row r="253" spans="1:32" ht="14.25" customHeight="1">
      <c r="A253" s="20">
        <f t="shared" si="828"/>
        <v>13</v>
      </c>
      <c r="N253" s="48">
        <f>$F$2*$B$2*N$26</f>
        <v>39.72812138129386</v>
      </c>
      <c r="O253" s="48">
        <f>-N253/$B$3</f>
        <v>-2.6485414254195905</v>
      </c>
      <c r="P253" s="48">
        <f t="shared" si="825"/>
        <v>-2.6485414254195905</v>
      </c>
      <c r="Q253" s="48">
        <f t="shared" si="826"/>
        <v>-2.6485414254195905</v>
      </c>
      <c r="R253" s="48">
        <f t="shared" si="827"/>
        <v>-2.6485414254195905</v>
      </c>
      <c r="S253" s="48">
        <f t="shared" si="829"/>
        <v>-2.6485414254195905</v>
      </c>
      <c r="T253" s="48">
        <f t="shared" si="830"/>
        <v>-2.6485414254195905</v>
      </c>
      <c r="U253" s="48">
        <f t="shared" si="831"/>
        <v>-2.6485414254195905</v>
      </c>
      <c r="V253" s="48">
        <f t="shared" si="832"/>
        <v>-2.6485414254195905</v>
      </c>
      <c r="W253" s="48">
        <f t="shared" si="833"/>
        <v>-2.6485414254195905</v>
      </c>
      <c r="X253" s="48">
        <f t="shared" si="834"/>
        <v>-2.6485414254195905</v>
      </c>
      <c r="Y253" s="48">
        <f t="shared" si="835"/>
        <v>-2.6485414254195905</v>
      </c>
      <c r="Z253" s="48">
        <f t="shared" si="836"/>
        <v>-2.6485414254195905</v>
      </c>
      <c r="AA253" s="48">
        <f t="shared" si="837"/>
        <v>-2.6485414254195905</v>
      </c>
      <c r="AB253" s="48">
        <f t="shared" si="838"/>
        <v>-2.6485414254195905</v>
      </c>
      <c r="AC253" s="48">
        <f t="shared" ref="AC253:AC266" si="839">AB253</f>
        <v>-2.6485414254195905</v>
      </c>
    </row>
    <row r="254" spans="1:32" ht="14.25" customHeight="1">
      <c r="A254" s="20">
        <f t="shared" si="828"/>
        <v>14</v>
      </c>
      <c r="O254" s="48">
        <f>$F$2*$B$2*O$26</f>
        <v>38.518400085233466</v>
      </c>
      <c r="P254" s="48">
        <f>-O254/$B$3</f>
        <v>-2.5678933390155643</v>
      </c>
      <c r="Q254" s="48">
        <f t="shared" si="826"/>
        <v>-2.5678933390155643</v>
      </c>
      <c r="R254" s="48">
        <f t="shared" si="827"/>
        <v>-2.5678933390155643</v>
      </c>
      <c r="S254" s="48">
        <f t="shared" si="829"/>
        <v>-2.5678933390155643</v>
      </c>
      <c r="T254" s="48">
        <f t="shared" si="830"/>
        <v>-2.5678933390155643</v>
      </c>
      <c r="U254" s="48">
        <f t="shared" si="831"/>
        <v>-2.5678933390155643</v>
      </c>
      <c r="V254" s="48">
        <f t="shared" si="832"/>
        <v>-2.5678933390155643</v>
      </c>
      <c r="W254" s="48">
        <f t="shared" si="833"/>
        <v>-2.5678933390155643</v>
      </c>
      <c r="X254" s="48">
        <f t="shared" si="834"/>
        <v>-2.5678933390155643</v>
      </c>
      <c r="Y254" s="48">
        <f t="shared" si="835"/>
        <v>-2.5678933390155643</v>
      </c>
      <c r="Z254" s="48">
        <f t="shared" si="836"/>
        <v>-2.5678933390155643</v>
      </c>
      <c r="AA254" s="48">
        <f t="shared" si="837"/>
        <v>-2.5678933390155643</v>
      </c>
      <c r="AB254" s="48">
        <f t="shared" si="838"/>
        <v>-2.5678933390155643</v>
      </c>
      <c r="AC254" s="48">
        <f t="shared" si="839"/>
        <v>-2.5678933390155643</v>
      </c>
      <c r="AD254" s="48">
        <f t="shared" ref="AD254:AD267" si="840">AC254</f>
        <v>-2.5678933390155643</v>
      </c>
    </row>
    <row r="255" spans="1:32" ht="14.25" customHeight="1">
      <c r="A255" s="20">
        <f t="shared" si="828"/>
        <v>15</v>
      </c>
      <c r="P255" s="48">
        <f>$F$2*$B$2*P$26</f>
        <v>37.343261476233117</v>
      </c>
      <c r="Q255" s="48">
        <f>-P255/$B$3</f>
        <v>-2.4895507650822077</v>
      </c>
      <c r="R255" s="48">
        <f t="shared" si="827"/>
        <v>-2.4895507650822077</v>
      </c>
      <c r="S255" s="48">
        <f t="shared" si="829"/>
        <v>-2.4895507650822077</v>
      </c>
      <c r="T255" s="48">
        <f t="shared" si="830"/>
        <v>-2.4895507650822077</v>
      </c>
      <c r="U255" s="48">
        <f t="shared" si="831"/>
        <v>-2.4895507650822077</v>
      </c>
      <c r="V255" s="48">
        <f t="shared" si="832"/>
        <v>-2.4895507650822077</v>
      </c>
      <c r="W255" s="48">
        <f t="shared" si="833"/>
        <v>-2.4895507650822077</v>
      </c>
      <c r="X255" s="48">
        <f t="shared" si="834"/>
        <v>-2.4895507650822077</v>
      </c>
      <c r="Y255" s="48">
        <f t="shared" si="835"/>
        <v>-2.4895507650822077</v>
      </c>
      <c r="Z255" s="48">
        <f t="shared" si="836"/>
        <v>-2.4895507650822077</v>
      </c>
      <c r="AA255" s="48">
        <f t="shared" si="837"/>
        <v>-2.4895507650822077</v>
      </c>
      <c r="AB255" s="48">
        <f t="shared" si="838"/>
        <v>-2.4895507650822077</v>
      </c>
      <c r="AC255" s="48">
        <f t="shared" si="839"/>
        <v>-2.4895507650822077</v>
      </c>
      <c r="AD255" s="48">
        <f t="shared" si="840"/>
        <v>-2.4895507650822077</v>
      </c>
      <c r="AE255" s="48">
        <f t="shared" ref="AE255:AE268" si="841">AD255</f>
        <v>-2.4895507650822077</v>
      </c>
    </row>
    <row r="256" spans="1:32" ht="14.25" customHeight="1">
      <c r="A256" s="20">
        <f t="shared" si="828"/>
        <v>16</v>
      </c>
      <c r="Q256" s="48">
        <f>$F$2*$B$2*Q$26</f>
        <v>36.388338265393628</v>
      </c>
      <c r="R256" s="48">
        <f>-Q256/$B$3</f>
        <v>-2.4258892176929083</v>
      </c>
      <c r="S256" s="48">
        <f t="shared" si="829"/>
        <v>-2.4258892176929083</v>
      </c>
      <c r="T256" s="48">
        <f t="shared" si="830"/>
        <v>-2.4258892176929083</v>
      </c>
      <c r="U256" s="48">
        <f t="shared" si="831"/>
        <v>-2.4258892176929083</v>
      </c>
      <c r="V256" s="48">
        <f t="shared" si="832"/>
        <v>-2.4258892176929083</v>
      </c>
      <c r="W256" s="48">
        <f t="shared" si="833"/>
        <v>-2.4258892176929083</v>
      </c>
      <c r="X256" s="48">
        <f t="shared" si="834"/>
        <v>-2.4258892176929083</v>
      </c>
      <c r="Y256" s="48">
        <f t="shared" si="835"/>
        <v>-2.4258892176929083</v>
      </c>
      <c r="Z256" s="48">
        <f t="shared" si="836"/>
        <v>-2.4258892176929083</v>
      </c>
      <c r="AA256" s="48">
        <f t="shared" si="837"/>
        <v>-2.4258892176929083</v>
      </c>
      <c r="AB256" s="48">
        <f t="shared" si="838"/>
        <v>-2.4258892176929083</v>
      </c>
      <c r="AC256" s="48">
        <f t="shared" si="839"/>
        <v>-2.4258892176929083</v>
      </c>
      <c r="AD256" s="48">
        <f t="shared" si="840"/>
        <v>-2.4258892176929083</v>
      </c>
      <c r="AE256" s="48">
        <f t="shared" si="841"/>
        <v>-2.4258892176929083</v>
      </c>
      <c r="AF256" s="48">
        <f t="shared" ref="AF256:AF269" si="842">AE256</f>
        <v>-2.4258892176929083</v>
      </c>
    </row>
    <row r="257" spans="1:48" ht="14.25" customHeight="1">
      <c r="A257" s="20">
        <f t="shared" si="828"/>
        <v>17</v>
      </c>
      <c r="R257" s="48">
        <f>$F$2*$B$2*R$26</f>
        <v>35.455377660607198</v>
      </c>
      <c r="S257" s="48">
        <f>-R257/$B$3</f>
        <v>-2.3636918440404799</v>
      </c>
      <c r="T257" s="48">
        <f t="shared" si="830"/>
        <v>-2.3636918440404799</v>
      </c>
      <c r="U257" s="48">
        <f t="shared" si="831"/>
        <v>-2.3636918440404799</v>
      </c>
      <c r="V257" s="48">
        <f t="shared" si="832"/>
        <v>-2.3636918440404799</v>
      </c>
      <c r="W257" s="48">
        <f t="shared" si="833"/>
        <v>-2.3636918440404799</v>
      </c>
      <c r="X257" s="48">
        <f t="shared" si="834"/>
        <v>-2.3636918440404799</v>
      </c>
      <c r="Y257" s="48">
        <f t="shared" si="835"/>
        <v>-2.3636918440404799</v>
      </c>
      <c r="Z257" s="48">
        <f t="shared" si="836"/>
        <v>-2.3636918440404799</v>
      </c>
      <c r="AA257" s="48">
        <f t="shared" si="837"/>
        <v>-2.3636918440404799</v>
      </c>
      <c r="AB257" s="48">
        <f t="shared" si="838"/>
        <v>-2.3636918440404799</v>
      </c>
      <c r="AC257" s="48">
        <f t="shared" si="839"/>
        <v>-2.3636918440404799</v>
      </c>
      <c r="AD257" s="48">
        <f t="shared" si="840"/>
        <v>-2.3636918440404799</v>
      </c>
      <c r="AE257" s="48">
        <f t="shared" si="841"/>
        <v>-2.3636918440404799</v>
      </c>
      <c r="AF257" s="48">
        <f t="shared" si="842"/>
        <v>-2.3636918440404799</v>
      </c>
      <c r="AG257" s="48">
        <f t="shared" ref="AG257:AG270" si="843">AF257</f>
        <v>-2.3636918440404799</v>
      </c>
    </row>
    <row r="258" spans="1:48" ht="14.25" customHeight="1">
      <c r="A258" s="20">
        <f t="shared" si="828"/>
        <v>18</v>
      </c>
      <c r="S258" s="48">
        <f>$F$2*$B$2*S$26</f>
        <v>34.543784445575326</v>
      </c>
      <c r="T258" s="48">
        <f>-S258/$B$3</f>
        <v>-2.3029189630383553</v>
      </c>
      <c r="U258" s="48">
        <f t="shared" si="831"/>
        <v>-2.3029189630383553</v>
      </c>
      <c r="V258" s="48">
        <f t="shared" si="832"/>
        <v>-2.3029189630383553</v>
      </c>
      <c r="W258" s="48">
        <f t="shared" si="833"/>
        <v>-2.3029189630383553</v>
      </c>
      <c r="X258" s="48">
        <f t="shared" si="834"/>
        <v>-2.3029189630383553</v>
      </c>
      <c r="Y258" s="48">
        <f t="shared" si="835"/>
        <v>-2.3029189630383553</v>
      </c>
      <c r="Z258" s="48">
        <f t="shared" si="836"/>
        <v>-2.3029189630383553</v>
      </c>
      <c r="AA258" s="48">
        <f t="shared" si="837"/>
        <v>-2.3029189630383553</v>
      </c>
      <c r="AB258" s="48">
        <f t="shared" si="838"/>
        <v>-2.3029189630383553</v>
      </c>
      <c r="AC258" s="48">
        <f t="shared" si="839"/>
        <v>-2.3029189630383553</v>
      </c>
      <c r="AD258" s="48">
        <f t="shared" si="840"/>
        <v>-2.3029189630383553</v>
      </c>
      <c r="AE258" s="48">
        <f t="shared" si="841"/>
        <v>-2.3029189630383553</v>
      </c>
      <c r="AF258" s="48">
        <f t="shared" si="842"/>
        <v>-2.3029189630383553</v>
      </c>
      <c r="AG258" s="48">
        <f t="shared" si="843"/>
        <v>-2.3029189630383553</v>
      </c>
      <c r="AH258" s="48">
        <f t="shared" ref="AH258:AH271" si="844">AG258</f>
        <v>-2.3029189630383553</v>
      </c>
    </row>
    <row r="259" spans="1:48" ht="14.25" customHeight="1">
      <c r="A259" s="20">
        <f t="shared" si="828"/>
        <v>19</v>
      </c>
      <c r="T259" s="48">
        <f>$F$2*$B$2*T$26</f>
        <v>33.825860973442936</v>
      </c>
      <c r="U259" s="48">
        <f>-T259/$B$3</f>
        <v>-2.2550573982295292</v>
      </c>
      <c r="V259" s="48">
        <f t="shared" si="832"/>
        <v>-2.2550573982295292</v>
      </c>
      <c r="W259" s="48">
        <f t="shared" si="833"/>
        <v>-2.2550573982295292</v>
      </c>
      <c r="X259" s="48">
        <f t="shared" si="834"/>
        <v>-2.2550573982295292</v>
      </c>
      <c r="Y259" s="48">
        <f t="shared" si="835"/>
        <v>-2.2550573982295292</v>
      </c>
      <c r="Z259" s="48">
        <f t="shared" si="836"/>
        <v>-2.2550573982295292</v>
      </c>
      <c r="AA259" s="48">
        <f t="shared" si="837"/>
        <v>-2.2550573982295292</v>
      </c>
      <c r="AB259" s="48">
        <f t="shared" si="838"/>
        <v>-2.2550573982295292</v>
      </c>
      <c r="AC259" s="48">
        <f t="shared" si="839"/>
        <v>-2.2550573982295292</v>
      </c>
      <c r="AD259" s="48">
        <f t="shared" si="840"/>
        <v>-2.2550573982295292</v>
      </c>
      <c r="AE259" s="48">
        <f t="shared" si="841"/>
        <v>-2.2550573982295292</v>
      </c>
      <c r="AF259" s="48">
        <f t="shared" si="842"/>
        <v>-2.2550573982295292</v>
      </c>
      <c r="AG259" s="48">
        <f t="shared" si="843"/>
        <v>-2.2550573982295292</v>
      </c>
      <c r="AH259" s="48">
        <f t="shared" si="844"/>
        <v>-2.2550573982295292</v>
      </c>
      <c r="AI259" s="48">
        <f t="shared" ref="AI259:AI272" si="845">AH259</f>
        <v>-2.2550573982295292</v>
      </c>
    </row>
    <row r="260" spans="1:48" ht="14.25" customHeight="1">
      <c r="A260" s="20">
        <f t="shared" si="828"/>
        <v>20</v>
      </c>
      <c r="U260" s="48">
        <f>$F$2*$B$2*U$26</f>
        <v>33.119813777344262</v>
      </c>
      <c r="V260" s="48">
        <f>-U260/$B$3</f>
        <v>-2.207987585156284</v>
      </c>
      <c r="W260" s="48">
        <f t="shared" si="833"/>
        <v>-2.207987585156284</v>
      </c>
      <c r="X260" s="48">
        <f t="shared" si="834"/>
        <v>-2.207987585156284</v>
      </c>
      <c r="Y260" s="48">
        <f t="shared" si="835"/>
        <v>-2.207987585156284</v>
      </c>
      <c r="Z260" s="48">
        <f t="shared" si="836"/>
        <v>-2.207987585156284</v>
      </c>
      <c r="AA260" s="48">
        <f t="shared" si="837"/>
        <v>-2.207987585156284</v>
      </c>
      <c r="AB260" s="48">
        <f t="shared" si="838"/>
        <v>-2.207987585156284</v>
      </c>
      <c r="AC260" s="48">
        <f t="shared" si="839"/>
        <v>-2.207987585156284</v>
      </c>
      <c r="AD260" s="48">
        <f t="shared" si="840"/>
        <v>-2.207987585156284</v>
      </c>
      <c r="AE260" s="48">
        <f t="shared" si="841"/>
        <v>-2.207987585156284</v>
      </c>
      <c r="AF260" s="48">
        <f t="shared" si="842"/>
        <v>-2.207987585156284</v>
      </c>
      <c r="AG260" s="48">
        <f t="shared" si="843"/>
        <v>-2.207987585156284</v>
      </c>
      <c r="AH260" s="48">
        <f t="shared" si="844"/>
        <v>-2.207987585156284</v>
      </c>
      <c r="AI260" s="48">
        <f t="shared" si="845"/>
        <v>-2.207987585156284</v>
      </c>
      <c r="AJ260" s="48">
        <f t="shared" ref="AJ260:AJ273" si="846">AI260</f>
        <v>-2.207987585156284</v>
      </c>
    </row>
    <row r="261" spans="1:48" ht="14.25" customHeight="1">
      <c r="A261" s="20">
        <f t="shared" si="828"/>
        <v>21</v>
      </c>
      <c r="V261" s="48">
        <f>$F$2*$B$2*V$26</f>
        <v>32.755827023931239</v>
      </c>
      <c r="W261" s="48">
        <f>-V261/$B$3</f>
        <v>-2.1837218015954161</v>
      </c>
      <c r="X261" s="48">
        <f t="shared" si="834"/>
        <v>-2.1837218015954161</v>
      </c>
      <c r="Y261" s="48">
        <f t="shared" si="835"/>
        <v>-2.1837218015954161</v>
      </c>
      <c r="Z261" s="48">
        <f t="shared" si="836"/>
        <v>-2.1837218015954161</v>
      </c>
      <c r="AA261" s="48">
        <f t="shared" si="837"/>
        <v>-2.1837218015954161</v>
      </c>
      <c r="AB261" s="48">
        <f t="shared" si="838"/>
        <v>-2.1837218015954161</v>
      </c>
      <c r="AC261" s="48">
        <f t="shared" si="839"/>
        <v>-2.1837218015954161</v>
      </c>
      <c r="AD261" s="48">
        <f t="shared" si="840"/>
        <v>-2.1837218015954161</v>
      </c>
      <c r="AE261" s="48">
        <f t="shared" si="841"/>
        <v>-2.1837218015954161</v>
      </c>
      <c r="AF261" s="48">
        <f t="shared" si="842"/>
        <v>-2.1837218015954161</v>
      </c>
      <c r="AG261" s="48">
        <f t="shared" si="843"/>
        <v>-2.1837218015954161</v>
      </c>
      <c r="AH261" s="48">
        <f t="shared" si="844"/>
        <v>-2.1837218015954161</v>
      </c>
      <c r="AI261" s="48">
        <f t="shared" si="845"/>
        <v>-2.1837218015954161</v>
      </c>
      <c r="AJ261" s="48">
        <f t="shared" si="846"/>
        <v>-2.1837218015954161</v>
      </c>
      <c r="AK261" s="48">
        <f t="shared" ref="AK261:AK274" si="847">AJ261</f>
        <v>-2.1837218015954161</v>
      </c>
    </row>
    <row r="262" spans="1:48" ht="14.25" customHeight="1">
      <c r="A262" s="20">
        <f t="shared" si="828"/>
        <v>22</v>
      </c>
      <c r="W262" s="48">
        <f>$F$2*$B$2*W$26</f>
        <v>32.3912710470684</v>
      </c>
      <c r="X262" s="48">
        <f>-W262/$B$3</f>
        <v>-2.15941806980456</v>
      </c>
      <c r="Y262" s="48">
        <f t="shared" si="835"/>
        <v>-2.15941806980456</v>
      </c>
      <c r="Z262" s="48">
        <f t="shared" si="836"/>
        <v>-2.15941806980456</v>
      </c>
      <c r="AA262" s="48">
        <f t="shared" si="837"/>
        <v>-2.15941806980456</v>
      </c>
      <c r="AB262" s="48">
        <f t="shared" si="838"/>
        <v>-2.15941806980456</v>
      </c>
      <c r="AC262" s="48">
        <f t="shared" si="839"/>
        <v>-2.15941806980456</v>
      </c>
      <c r="AD262" s="48">
        <f t="shared" si="840"/>
        <v>-2.15941806980456</v>
      </c>
      <c r="AE262" s="48">
        <f t="shared" si="841"/>
        <v>-2.15941806980456</v>
      </c>
      <c r="AF262" s="48">
        <f t="shared" si="842"/>
        <v>-2.15941806980456</v>
      </c>
      <c r="AG262" s="48">
        <f t="shared" si="843"/>
        <v>-2.15941806980456</v>
      </c>
      <c r="AH262" s="48">
        <f t="shared" si="844"/>
        <v>-2.15941806980456</v>
      </c>
      <c r="AI262" s="48">
        <f t="shared" si="845"/>
        <v>-2.15941806980456</v>
      </c>
      <c r="AJ262" s="48">
        <f t="shared" si="846"/>
        <v>-2.15941806980456</v>
      </c>
      <c r="AK262" s="48">
        <f t="shared" si="847"/>
        <v>-2.15941806980456</v>
      </c>
      <c r="AL262" s="48">
        <f t="shared" ref="AL262:AL275" si="848">AK262</f>
        <v>-2.15941806980456</v>
      </c>
    </row>
    <row r="263" spans="1:48" ht="14.25" customHeight="1">
      <c r="A263" s="20">
        <f t="shared" si="828"/>
        <v>23</v>
      </c>
      <c r="X263" s="48">
        <f>$F$2*$B$2*X$26</f>
        <v>32.025670770760136</v>
      </c>
      <c r="Y263" s="48">
        <f>-X263/$B$3</f>
        <v>-2.135044718050676</v>
      </c>
      <c r="Z263" s="48">
        <f t="shared" si="836"/>
        <v>-2.135044718050676</v>
      </c>
      <c r="AA263" s="48">
        <f t="shared" si="837"/>
        <v>-2.135044718050676</v>
      </c>
      <c r="AB263" s="48">
        <f t="shared" si="838"/>
        <v>-2.135044718050676</v>
      </c>
      <c r="AC263" s="48">
        <f t="shared" si="839"/>
        <v>-2.135044718050676</v>
      </c>
      <c r="AD263" s="48">
        <f t="shared" si="840"/>
        <v>-2.135044718050676</v>
      </c>
      <c r="AE263" s="48">
        <f t="shared" si="841"/>
        <v>-2.135044718050676</v>
      </c>
      <c r="AF263" s="48">
        <f t="shared" si="842"/>
        <v>-2.135044718050676</v>
      </c>
      <c r="AG263" s="48">
        <f t="shared" si="843"/>
        <v>-2.135044718050676</v>
      </c>
      <c r="AH263" s="48">
        <f t="shared" si="844"/>
        <v>-2.135044718050676</v>
      </c>
      <c r="AI263" s="48">
        <f t="shared" si="845"/>
        <v>-2.135044718050676</v>
      </c>
      <c r="AJ263" s="48">
        <f t="shared" si="846"/>
        <v>-2.135044718050676</v>
      </c>
      <c r="AK263" s="48">
        <f t="shared" si="847"/>
        <v>-2.135044718050676</v>
      </c>
      <c r="AL263" s="48">
        <f t="shared" si="848"/>
        <v>-2.135044718050676</v>
      </c>
      <c r="AM263" s="48">
        <f t="shared" ref="AM263:AM276" si="849">AL263</f>
        <v>-2.135044718050676</v>
      </c>
    </row>
    <row r="264" spans="1:48" ht="14.25" customHeight="1">
      <c r="A264" s="20">
        <f t="shared" si="828"/>
        <v>24</v>
      </c>
      <c r="Y264" s="48">
        <f>$F$2*$B$2*Y$26</f>
        <v>31.659441212661108</v>
      </c>
      <c r="Z264" s="48">
        <f>-Y264/$B$3</f>
        <v>-2.1106294141774073</v>
      </c>
      <c r="AA264" s="48">
        <f t="shared" si="837"/>
        <v>-2.1106294141774073</v>
      </c>
      <c r="AB264" s="48">
        <f t="shared" si="838"/>
        <v>-2.1106294141774073</v>
      </c>
      <c r="AC264" s="48">
        <f t="shared" si="839"/>
        <v>-2.1106294141774073</v>
      </c>
      <c r="AD264" s="48">
        <f t="shared" si="840"/>
        <v>-2.1106294141774073</v>
      </c>
      <c r="AE264" s="48">
        <f t="shared" si="841"/>
        <v>-2.1106294141774073</v>
      </c>
      <c r="AF264" s="48">
        <f t="shared" si="842"/>
        <v>-2.1106294141774073</v>
      </c>
      <c r="AG264" s="48">
        <f t="shared" si="843"/>
        <v>-2.1106294141774073</v>
      </c>
      <c r="AH264" s="48">
        <f t="shared" si="844"/>
        <v>-2.1106294141774073</v>
      </c>
      <c r="AI264" s="48">
        <f t="shared" si="845"/>
        <v>-2.1106294141774073</v>
      </c>
      <c r="AJ264" s="48">
        <f t="shared" si="846"/>
        <v>-2.1106294141774073</v>
      </c>
      <c r="AK264" s="48">
        <f t="shared" si="847"/>
        <v>-2.1106294141774073</v>
      </c>
      <c r="AL264" s="48">
        <f t="shared" si="848"/>
        <v>-2.1106294141774073</v>
      </c>
      <c r="AM264" s="48">
        <f t="shared" si="849"/>
        <v>-2.1106294141774073</v>
      </c>
      <c r="AN264" s="48">
        <f t="shared" ref="AN264:AN277" si="850">AM264</f>
        <v>-2.1106294141774073</v>
      </c>
    </row>
    <row r="265" spans="1:48" ht="14.25" customHeight="1">
      <c r="A265" s="20">
        <f t="shared" si="828"/>
        <v>25</v>
      </c>
      <c r="Z265" s="48">
        <f>$F$2*$B$2*Z$26</f>
        <v>31.293125648110014</v>
      </c>
      <c r="AA265" s="48">
        <f>-Z265/$B$3</f>
        <v>-2.0862083765406676</v>
      </c>
      <c r="AB265" s="48">
        <f t="shared" si="838"/>
        <v>-2.0862083765406676</v>
      </c>
      <c r="AC265" s="48">
        <f t="shared" si="839"/>
        <v>-2.0862083765406676</v>
      </c>
      <c r="AD265" s="48">
        <f t="shared" si="840"/>
        <v>-2.0862083765406676</v>
      </c>
      <c r="AE265" s="48">
        <f t="shared" si="841"/>
        <v>-2.0862083765406676</v>
      </c>
      <c r="AF265" s="48">
        <f t="shared" si="842"/>
        <v>-2.0862083765406676</v>
      </c>
      <c r="AG265" s="48">
        <f t="shared" si="843"/>
        <v>-2.0862083765406676</v>
      </c>
      <c r="AH265" s="48">
        <f t="shared" si="844"/>
        <v>-2.0862083765406676</v>
      </c>
      <c r="AI265" s="48">
        <f t="shared" si="845"/>
        <v>-2.0862083765406676</v>
      </c>
      <c r="AJ265" s="48">
        <f t="shared" si="846"/>
        <v>-2.0862083765406676</v>
      </c>
      <c r="AK265" s="48">
        <f t="shared" si="847"/>
        <v>-2.0862083765406676</v>
      </c>
      <c r="AL265" s="48">
        <f t="shared" si="848"/>
        <v>-2.0862083765406676</v>
      </c>
      <c r="AM265" s="48">
        <f t="shared" si="849"/>
        <v>-2.0862083765406676</v>
      </c>
      <c r="AN265" s="48">
        <f t="shared" si="850"/>
        <v>-2.0862083765406676</v>
      </c>
      <c r="AO265" s="48">
        <f t="shared" ref="AO265:AO278" si="851">AN265</f>
        <v>-2.0862083765406676</v>
      </c>
    </row>
    <row r="266" spans="1:48" ht="14.25" customHeight="1">
      <c r="A266" s="20">
        <f t="shared" si="828"/>
        <v>26</v>
      </c>
      <c r="AA266" s="48">
        <f>$F$2*$B$2*AA$26</f>
        <v>30.927246423032308</v>
      </c>
      <c r="AB266" s="48">
        <f>-AA266/$B$3</f>
        <v>-2.0618164282021541</v>
      </c>
      <c r="AC266" s="48">
        <f t="shared" si="839"/>
        <v>-2.0618164282021541</v>
      </c>
      <c r="AD266" s="48">
        <f t="shared" si="840"/>
        <v>-2.0618164282021541</v>
      </c>
      <c r="AE266" s="48">
        <f t="shared" si="841"/>
        <v>-2.0618164282021541</v>
      </c>
      <c r="AF266" s="48">
        <f t="shared" si="842"/>
        <v>-2.0618164282021541</v>
      </c>
      <c r="AG266" s="48">
        <f t="shared" si="843"/>
        <v>-2.0618164282021541</v>
      </c>
      <c r="AH266" s="48">
        <f t="shared" si="844"/>
        <v>-2.0618164282021541</v>
      </c>
      <c r="AI266" s="48">
        <f t="shared" si="845"/>
        <v>-2.0618164282021541</v>
      </c>
      <c r="AJ266" s="48">
        <f t="shared" si="846"/>
        <v>-2.0618164282021541</v>
      </c>
      <c r="AK266" s="48">
        <f t="shared" si="847"/>
        <v>-2.0618164282021541</v>
      </c>
      <c r="AL266" s="48">
        <f t="shared" si="848"/>
        <v>-2.0618164282021541</v>
      </c>
      <c r="AM266" s="48">
        <f t="shared" si="849"/>
        <v>-2.0618164282021541</v>
      </c>
      <c r="AN266" s="48">
        <f t="shared" si="850"/>
        <v>-2.0618164282021541</v>
      </c>
      <c r="AO266" s="48">
        <f t="shared" si="851"/>
        <v>-2.0618164282021541</v>
      </c>
      <c r="AP266" s="48">
        <f t="shared" ref="AP266:AP279" si="852">AO266</f>
        <v>-2.0618164282021541</v>
      </c>
    </row>
    <row r="267" spans="1:48" ht="14.25" customHeight="1">
      <c r="A267" s="20">
        <f t="shared" si="828"/>
        <v>27</v>
      </c>
      <c r="AB267" s="48">
        <f>$F$2*$B$2*AB$26</f>
        <v>30.715827766484459</v>
      </c>
      <c r="AC267" s="48">
        <f>-AB267/$B$3</f>
        <v>-2.0477218510989639</v>
      </c>
      <c r="AD267" s="48">
        <f t="shared" si="840"/>
        <v>-2.0477218510989639</v>
      </c>
      <c r="AE267" s="48">
        <f t="shared" si="841"/>
        <v>-2.0477218510989639</v>
      </c>
      <c r="AF267" s="48">
        <f t="shared" si="842"/>
        <v>-2.0477218510989639</v>
      </c>
      <c r="AG267" s="48">
        <f t="shared" si="843"/>
        <v>-2.0477218510989639</v>
      </c>
      <c r="AH267" s="48">
        <f t="shared" si="844"/>
        <v>-2.0477218510989639</v>
      </c>
      <c r="AI267" s="48">
        <f t="shared" si="845"/>
        <v>-2.0477218510989639</v>
      </c>
      <c r="AJ267" s="48">
        <f t="shared" si="846"/>
        <v>-2.0477218510989639</v>
      </c>
      <c r="AK267" s="48">
        <f t="shared" si="847"/>
        <v>-2.0477218510989639</v>
      </c>
      <c r="AL267" s="48">
        <f t="shared" si="848"/>
        <v>-2.0477218510989639</v>
      </c>
      <c r="AM267" s="48">
        <f t="shared" si="849"/>
        <v>-2.0477218510989639</v>
      </c>
      <c r="AN267" s="48">
        <f t="shared" si="850"/>
        <v>-2.0477218510989639</v>
      </c>
      <c r="AO267" s="48">
        <f t="shared" si="851"/>
        <v>-2.0477218510989639</v>
      </c>
      <c r="AP267" s="48">
        <f t="shared" si="852"/>
        <v>-2.0477218510989639</v>
      </c>
      <c r="AQ267" s="48">
        <f t="shared" ref="AQ267:AQ280" si="853">AP267</f>
        <v>-2.0477218510989639</v>
      </c>
    </row>
    <row r="268" spans="1:48" ht="14.25" customHeight="1">
      <c r="A268" s="20">
        <f t="shared" si="828"/>
        <v>28</v>
      </c>
      <c r="AC268" s="48">
        <f>$F$2*$B$2*AC$26</f>
        <v>30.500325518874803</v>
      </c>
      <c r="AD268" s="48">
        <f>-AC268/$B$3</f>
        <v>-2.0333550345916533</v>
      </c>
      <c r="AE268" s="48">
        <f t="shared" si="841"/>
        <v>-2.0333550345916533</v>
      </c>
      <c r="AF268" s="48">
        <f t="shared" si="842"/>
        <v>-2.0333550345916533</v>
      </c>
      <c r="AG268" s="48">
        <f t="shared" si="843"/>
        <v>-2.0333550345916533</v>
      </c>
      <c r="AH268" s="48">
        <f t="shared" si="844"/>
        <v>-2.0333550345916533</v>
      </c>
      <c r="AI268" s="48">
        <f t="shared" si="845"/>
        <v>-2.0333550345916533</v>
      </c>
      <c r="AJ268" s="48">
        <f t="shared" si="846"/>
        <v>-2.0333550345916533</v>
      </c>
      <c r="AK268" s="48">
        <f t="shared" si="847"/>
        <v>-2.0333550345916533</v>
      </c>
      <c r="AL268" s="48">
        <f t="shared" si="848"/>
        <v>-2.0333550345916533</v>
      </c>
      <c r="AM268" s="48">
        <f t="shared" si="849"/>
        <v>-2.0333550345916533</v>
      </c>
      <c r="AN268" s="48">
        <f t="shared" si="850"/>
        <v>-2.0333550345916533</v>
      </c>
      <c r="AO268" s="48">
        <f t="shared" si="851"/>
        <v>-2.0333550345916533</v>
      </c>
      <c r="AP268" s="48">
        <f t="shared" si="852"/>
        <v>-2.0333550345916533</v>
      </c>
      <c r="AQ268" s="48">
        <f t="shared" si="853"/>
        <v>-2.0333550345916533</v>
      </c>
      <c r="AR268" s="48">
        <f t="shared" ref="AR268:AR280" si="854">AQ268</f>
        <v>-2.0333550345916533</v>
      </c>
    </row>
    <row r="269" spans="1:48" ht="14.25" customHeight="1">
      <c r="A269" s="20">
        <f t="shared" si="828"/>
        <v>29</v>
      </c>
      <c r="AD269" s="48">
        <f>$F$2*$B$2*AD$26</f>
        <v>30.279335410327796</v>
      </c>
      <c r="AE269" s="48">
        <f>-AD269/$B$3</f>
        <v>-2.0186223606885196</v>
      </c>
      <c r="AF269" s="48">
        <f t="shared" si="842"/>
        <v>-2.0186223606885196</v>
      </c>
      <c r="AG269" s="48">
        <f t="shared" si="843"/>
        <v>-2.0186223606885196</v>
      </c>
      <c r="AH269" s="48">
        <f t="shared" si="844"/>
        <v>-2.0186223606885196</v>
      </c>
      <c r="AI269" s="48">
        <f t="shared" si="845"/>
        <v>-2.0186223606885196</v>
      </c>
      <c r="AJ269" s="48">
        <f t="shared" si="846"/>
        <v>-2.0186223606885196</v>
      </c>
      <c r="AK269" s="48">
        <f t="shared" si="847"/>
        <v>-2.0186223606885196</v>
      </c>
      <c r="AL269" s="48">
        <f t="shared" si="848"/>
        <v>-2.0186223606885196</v>
      </c>
      <c r="AM269" s="48">
        <f t="shared" si="849"/>
        <v>-2.0186223606885196</v>
      </c>
      <c r="AN269" s="48">
        <f t="shared" si="850"/>
        <v>-2.0186223606885196</v>
      </c>
      <c r="AO269" s="48">
        <f t="shared" si="851"/>
        <v>-2.0186223606885196</v>
      </c>
      <c r="AP269" s="48">
        <f t="shared" si="852"/>
        <v>-2.0186223606885196</v>
      </c>
      <c r="AQ269" s="48">
        <f t="shared" si="853"/>
        <v>-2.0186223606885196</v>
      </c>
      <c r="AR269" s="48">
        <f t="shared" si="854"/>
        <v>-2.0186223606885196</v>
      </c>
      <c r="AS269" s="48">
        <f t="shared" ref="AS269:AS280" si="855">AR269</f>
        <v>-2.0186223606885196</v>
      </c>
    </row>
    <row r="270" spans="1:48" ht="14.25" customHeight="1">
      <c r="A270" s="20">
        <f t="shared" si="828"/>
        <v>30</v>
      </c>
      <c r="AE270" s="48">
        <f>$F$2*$B$2*AE$26</f>
        <v>30.052179836079517</v>
      </c>
      <c r="AF270" s="48">
        <f>-AE270/$B$3</f>
        <v>-2.0034786557386344</v>
      </c>
      <c r="AG270" s="48">
        <f t="shared" si="843"/>
        <v>-2.0034786557386344</v>
      </c>
      <c r="AH270" s="48">
        <f t="shared" si="844"/>
        <v>-2.0034786557386344</v>
      </c>
      <c r="AI270" s="48">
        <f t="shared" si="845"/>
        <v>-2.0034786557386344</v>
      </c>
      <c r="AJ270" s="48">
        <f t="shared" si="846"/>
        <v>-2.0034786557386344</v>
      </c>
      <c r="AK270" s="48">
        <f t="shared" si="847"/>
        <v>-2.0034786557386344</v>
      </c>
      <c r="AL270" s="48">
        <f t="shared" si="848"/>
        <v>-2.0034786557386344</v>
      </c>
      <c r="AM270" s="48">
        <f t="shared" si="849"/>
        <v>-2.0034786557386344</v>
      </c>
      <c r="AN270" s="48">
        <f t="shared" si="850"/>
        <v>-2.0034786557386344</v>
      </c>
      <c r="AO270" s="48">
        <f t="shared" si="851"/>
        <v>-2.0034786557386344</v>
      </c>
      <c r="AP270" s="48">
        <f t="shared" si="852"/>
        <v>-2.0034786557386344</v>
      </c>
      <c r="AQ270" s="48">
        <f t="shared" si="853"/>
        <v>-2.0034786557386344</v>
      </c>
      <c r="AR270" s="48">
        <f t="shared" si="854"/>
        <v>-2.0034786557386344</v>
      </c>
      <c r="AS270" s="48">
        <f t="shared" si="855"/>
        <v>-2.0034786557386344</v>
      </c>
      <c r="AT270" s="48">
        <f t="shared" ref="AT270:AT280" si="856">AS270</f>
        <v>-2.0034786557386344</v>
      </c>
    </row>
    <row r="271" spans="1:48" ht="14.25" customHeight="1">
      <c r="A271" s="20">
        <f t="shared" si="828"/>
        <v>31</v>
      </c>
      <c r="AF271" s="48">
        <f>$F$2*$B$2*AF$26</f>
        <v>29.893203804746658</v>
      </c>
      <c r="AG271" s="48">
        <f>-AF271/$B$3</f>
        <v>-1.9928802536497772</v>
      </c>
      <c r="AH271" s="48">
        <f t="shared" si="844"/>
        <v>-1.9928802536497772</v>
      </c>
      <c r="AI271" s="48">
        <f t="shared" si="845"/>
        <v>-1.9928802536497772</v>
      </c>
      <c r="AJ271" s="48">
        <f t="shared" si="846"/>
        <v>-1.9928802536497772</v>
      </c>
      <c r="AK271" s="48">
        <f t="shared" si="847"/>
        <v>-1.9928802536497772</v>
      </c>
      <c r="AL271" s="48">
        <f t="shared" si="848"/>
        <v>-1.9928802536497772</v>
      </c>
      <c r="AM271" s="48">
        <f t="shared" si="849"/>
        <v>-1.9928802536497772</v>
      </c>
      <c r="AN271" s="48">
        <f t="shared" si="850"/>
        <v>-1.9928802536497772</v>
      </c>
      <c r="AO271" s="48">
        <f t="shared" si="851"/>
        <v>-1.9928802536497772</v>
      </c>
      <c r="AP271" s="48">
        <f t="shared" si="852"/>
        <v>-1.9928802536497772</v>
      </c>
      <c r="AQ271" s="48">
        <f t="shared" si="853"/>
        <v>-1.9928802536497772</v>
      </c>
      <c r="AR271" s="48">
        <f t="shared" si="854"/>
        <v>-1.9928802536497772</v>
      </c>
      <c r="AS271" s="48">
        <f t="shared" si="855"/>
        <v>-1.9928802536497772</v>
      </c>
      <c r="AT271" s="48">
        <f t="shared" si="856"/>
        <v>-1.9928802536497772</v>
      </c>
      <c r="AU271" s="48">
        <f t="shared" ref="AU271:AU280" si="857">AT271</f>
        <v>-1.9928802536497772</v>
      </c>
    </row>
    <row r="272" spans="1:48" ht="14.25" customHeight="1">
      <c r="A272" s="20">
        <f t="shared" si="828"/>
        <v>32</v>
      </c>
      <c r="AG272" s="48">
        <f>$F$2*$B$2*AG$26</f>
        <v>0</v>
      </c>
      <c r="AH272" s="48">
        <f>-AG272/$B$3</f>
        <v>0</v>
      </c>
      <c r="AI272" s="48">
        <f t="shared" si="845"/>
        <v>0</v>
      </c>
      <c r="AJ272" s="48">
        <f t="shared" si="846"/>
        <v>0</v>
      </c>
      <c r="AK272" s="48">
        <f t="shared" si="847"/>
        <v>0</v>
      </c>
      <c r="AL272" s="48">
        <f t="shared" si="848"/>
        <v>0</v>
      </c>
      <c r="AM272" s="48">
        <f t="shared" si="849"/>
        <v>0</v>
      </c>
      <c r="AN272" s="48">
        <f t="shared" si="850"/>
        <v>0</v>
      </c>
      <c r="AO272" s="48">
        <f t="shared" si="851"/>
        <v>0</v>
      </c>
      <c r="AP272" s="48">
        <f t="shared" si="852"/>
        <v>0</v>
      </c>
      <c r="AQ272" s="48">
        <f t="shared" si="853"/>
        <v>0</v>
      </c>
      <c r="AR272" s="48">
        <f t="shared" si="854"/>
        <v>0</v>
      </c>
      <c r="AS272" s="48">
        <f t="shared" si="855"/>
        <v>0</v>
      </c>
      <c r="AT272" s="48">
        <f t="shared" si="856"/>
        <v>0</v>
      </c>
      <c r="AU272" s="48">
        <f t="shared" si="857"/>
        <v>0</v>
      </c>
      <c r="AV272" s="48">
        <f t="shared" ref="AV272:AV280" si="858">AU272</f>
        <v>0</v>
      </c>
    </row>
    <row r="273" spans="1:56" ht="14.25" customHeight="1">
      <c r="A273" s="20">
        <f t="shared" si="828"/>
        <v>33</v>
      </c>
      <c r="AH273" s="48">
        <f>$F$2*$B$2*AH$26</f>
        <v>0</v>
      </c>
      <c r="AI273" s="48">
        <f>-AH273/$B$3</f>
        <v>0</v>
      </c>
      <c r="AJ273" s="48">
        <f t="shared" si="846"/>
        <v>0</v>
      </c>
      <c r="AK273" s="48">
        <f t="shared" si="847"/>
        <v>0</v>
      </c>
      <c r="AL273" s="48">
        <f t="shared" si="848"/>
        <v>0</v>
      </c>
      <c r="AM273" s="48">
        <f t="shared" si="849"/>
        <v>0</v>
      </c>
      <c r="AN273" s="48">
        <f t="shared" si="850"/>
        <v>0</v>
      </c>
      <c r="AO273" s="48">
        <f t="shared" si="851"/>
        <v>0</v>
      </c>
      <c r="AP273" s="48">
        <f t="shared" si="852"/>
        <v>0</v>
      </c>
      <c r="AQ273" s="48">
        <f t="shared" si="853"/>
        <v>0</v>
      </c>
      <c r="AR273" s="48">
        <f t="shared" si="854"/>
        <v>0</v>
      </c>
      <c r="AS273" s="48">
        <f t="shared" si="855"/>
        <v>0</v>
      </c>
      <c r="AT273" s="48">
        <f t="shared" si="856"/>
        <v>0</v>
      </c>
      <c r="AU273" s="48">
        <f t="shared" si="857"/>
        <v>0</v>
      </c>
      <c r="AV273" s="48">
        <f t="shared" si="858"/>
        <v>0</v>
      </c>
      <c r="AW273" s="48">
        <f t="shared" ref="AW273:AW280" si="859">AV273</f>
        <v>0</v>
      </c>
    </row>
    <row r="274" spans="1:56" ht="14.25" customHeight="1">
      <c r="A274" s="20">
        <f t="shared" si="828"/>
        <v>34</v>
      </c>
      <c r="AI274" s="48">
        <f>$F$2*$B$2*AI$26</f>
        <v>0</v>
      </c>
      <c r="AJ274" s="48">
        <f>-AI274/$B$3</f>
        <v>0</v>
      </c>
      <c r="AK274" s="48">
        <f t="shared" si="847"/>
        <v>0</v>
      </c>
      <c r="AL274" s="48">
        <f t="shared" si="848"/>
        <v>0</v>
      </c>
      <c r="AM274" s="48">
        <f t="shared" si="849"/>
        <v>0</v>
      </c>
      <c r="AN274" s="48">
        <f t="shared" si="850"/>
        <v>0</v>
      </c>
      <c r="AO274" s="48">
        <f t="shared" si="851"/>
        <v>0</v>
      </c>
      <c r="AP274" s="48">
        <f t="shared" si="852"/>
        <v>0</v>
      </c>
      <c r="AQ274" s="48">
        <f t="shared" si="853"/>
        <v>0</v>
      </c>
      <c r="AR274" s="48">
        <f t="shared" si="854"/>
        <v>0</v>
      </c>
      <c r="AS274" s="48">
        <f t="shared" si="855"/>
        <v>0</v>
      </c>
      <c r="AT274" s="48">
        <f t="shared" si="856"/>
        <v>0</v>
      </c>
      <c r="AU274" s="48">
        <f t="shared" si="857"/>
        <v>0</v>
      </c>
      <c r="AV274" s="48">
        <f t="shared" si="858"/>
        <v>0</v>
      </c>
      <c r="AW274" s="48">
        <f t="shared" si="859"/>
        <v>0</v>
      </c>
      <c r="AX274" s="48">
        <f t="shared" ref="AX274:AX280" si="860">AW274</f>
        <v>0</v>
      </c>
    </row>
    <row r="275" spans="1:56" ht="14.25" customHeight="1">
      <c r="A275" s="20">
        <f t="shared" si="828"/>
        <v>35</v>
      </c>
      <c r="AJ275" s="48">
        <f>$F$2*$B$2*AJ$26</f>
        <v>0</v>
      </c>
      <c r="AK275" s="48">
        <f>-AJ275/$B$3</f>
        <v>0</v>
      </c>
      <c r="AL275" s="48">
        <f t="shared" si="848"/>
        <v>0</v>
      </c>
      <c r="AM275" s="48">
        <f t="shared" si="849"/>
        <v>0</v>
      </c>
      <c r="AN275" s="48">
        <f t="shared" si="850"/>
        <v>0</v>
      </c>
      <c r="AO275" s="48">
        <f t="shared" si="851"/>
        <v>0</v>
      </c>
      <c r="AP275" s="48">
        <f t="shared" si="852"/>
        <v>0</v>
      </c>
      <c r="AQ275" s="48">
        <f t="shared" si="853"/>
        <v>0</v>
      </c>
      <c r="AR275" s="48">
        <f t="shared" si="854"/>
        <v>0</v>
      </c>
      <c r="AS275" s="48">
        <f t="shared" si="855"/>
        <v>0</v>
      </c>
      <c r="AT275" s="48">
        <f t="shared" si="856"/>
        <v>0</v>
      </c>
      <c r="AU275" s="48">
        <f t="shared" si="857"/>
        <v>0</v>
      </c>
      <c r="AV275" s="48">
        <f t="shared" si="858"/>
        <v>0</v>
      </c>
      <c r="AW275" s="48">
        <f t="shared" si="859"/>
        <v>0</v>
      </c>
      <c r="AX275" s="48">
        <f t="shared" si="860"/>
        <v>0</v>
      </c>
      <c r="AY275" s="48">
        <f t="shared" ref="AY275:AY280" si="861">AX275</f>
        <v>0</v>
      </c>
    </row>
    <row r="276" spans="1:56" ht="14.25" customHeight="1">
      <c r="A276" s="20">
        <f t="shared" si="828"/>
        <v>36</v>
      </c>
      <c r="AK276" s="48">
        <f>$F$2*$B$2*AK$26</f>
        <v>0</v>
      </c>
      <c r="AL276" s="48">
        <f>-AK276/$B$3</f>
        <v>0</v>
      </c>
      <c r="AM276" s="48">
        <f t="shared" si="849"/>
        <v>0</v>
      </c>
      <c r="AN276" s="48">
        <f t="shared" si="850"/>
        <v>0</v>
      </c>
      <c r="AO276" s="48">
        <f t="shared" si="851"/>
        <v>0</v>
      </c>
      <c r="AP276" s="48">
        <f t="shared" si="852"/>
        <v>0</v>
      </c>
      <c r="AQ276" s="48">
        <f t="shared" si="853"/>
        <v>0</v>
      </c>
      <c r="AR276" s="48">
        <f t="shared" si="854"/>
        <v>0</v>
      </c>
      <c r="AS276" s="48">
        <f t="shared" si="855"/>
        <v>0</v>
      </c>
      <c r="AT276" s="48">
        <f t="shared" si="856"/>
        <v>0</v>
      </c>
      <c r="AU276" s="48">
        <f t="shared" si="857"/>
        <v>0</v>
      </c>
      <c r="AV276" s="48">
        <f t="shared" si="858"/>
        <v>0</v>
      </c>
      <c r="AW276" s="48">
        <f t="shared" si="859"/>
        <v>0</v>
      </c>
      <c r="AX276" s="48">
        <f t="shared" si="860"/>
        <v>0</v>
      </c>
      <c r="AY276" s="48">
        <f t="shared" si="861"/>
        <v>0</v>
      </c>
      <c r="AZ276" s="48">
        <f t="shared" ref="AZ276:AZ280" si="862">AY276</f>
        <v>0</v>
      </c>
    </row>
    <row r="277" spans="1:56" ht="14.25" customHeight="1">
      <c r="A277" s="20">
        <f t="shared" si="828"/>
        <v>37</v>
      </c>
      <c r="AL277" s="48">
        <f>$F$2*$B$2*AL$26</f>
        <v>0</v>
      </c>
      <c r="AM277" s="48">
        <f>-AL277/$B$3</f>
        <v>0</v>
      </c>
      <c r="AN277" s="48">
        <f t="shared" si="850"/>
        <v>0</v>
      </c>
      <c r="AO277" s="48">
        <f t="shared" si="851"/>
        <v>0</v>
      </c>
      <c r="AP277" s="48">
        <f t="shared" si="852"/>
        <v>0</v>
      </c>
      <c r="AQ277" s="48">
        <f t="shared" si="853"/>
        <v>0</v>
      </c>
      <c r="AR277" s="48">
        <f t="shared" si="854"/>
        <v>0</v>
      </c>
      <c r="AS277" s="48">
        <f t="shared" si="855"/>
        <v>0</v>
      </c>
      <c r="AT277" s="48">
        <f t="shared" si="856"/>
        <v>0</v>
      </c>
      <c r="AU277" s="48">
        <f t="shared" si="857"/>
        <v>0</v>
      </c>
      <c r="AV277" s="48">
        <f t="shared" si="858"/>
        <v>0</v>
      </c>
      <c r="AW277" s="48">
        <f t="shared" si="859"/>
        <v>0</v>
      </c>
      <c r="AX277" s="48">
        <f t="shared" si="860"/>
        <v>0</v>
      </c>
      <c r="AY277" s="48">
        <f t="shared" si="861"/>
        <v>0</v>
      </c>
      <c r="AZ277" s="48">
        <f t="shared" si="862"/>
        <v>0</v>
      </c>
      <c r="BA277" s="48">
        <f t="shared" ref="BA277:BA280" si="863">AZ277</f>
        <v>0</v>
      </c>
    </row>
    <row r="278" spans="1:56" ht="14.25" customHeight="1">
      <c r="A278" s="20">
        <f t="shared" si="828"/>
        <v>38</v>
      </c>
      <c r="AM278" s="48">
        <f>$F$2*$B$2*AM$26</f>
        <v>0</v>
      </c>
      <c r="AN278" s="48">
        <f>-AM278/$B$3</f>
        <v>0</v>
      </c>
      <c r="AO278" s="48">
        <f t="shared" si="851"/>
        <v>0</v>
      </c>
      <c r="AP278" s="48">
        <f t="shared" si="852"/>
        <v>0</v>
      </c>
      <c r="AQ278" s="48">
        <f t="shared" si="853"/>
        <v>0</v>
      </c>
      <c r="AR278" s="48">
        <f t="shared" si="854"/>
        <v>0</v>
      </c>
      <c r="AS278" s="48">
        <f t="shared" si="855"/>
        <v>0</v>
      </c>
      <c r="AT278" s="48">
        <f t="shared" si="856"/>
        <v>0</v>
      </c>
      <c r="AU278" s="48">
        <f t="shared" si="857"/>
        <v>0</v>
      </c>
      <c r="AV278" s="48">
        <f t="shared" si="858"/>
        <v>0</v>
      </c>
      <c r="AW278" s="48">
        <f t="shared" si="859"/>
        <v>0</v>
      </c>
      <c r="AX278" s="48">
        <f t="shared" si="860"/>
        <v>0</v>
      </c>
      <c r="AY278" s="48">
        <f t="shared" si="861"/>
        <v>0</v>
      </c>
      <c r="AZ278" s="48">
        <f t="shared" si="862"/>
        <v>0</v>
      </c>
      <c r="BA278" s="48">
        <f t="shared" si="863"/>
        <v>0</v>
      </c>
      <c r="BB278" s="48">
        <f t="shared" ref="BB278:BB280" si="864">BA278</f>
        <v>0</v>
      </c>
    </row>
    <row r="279" spans="1:56" ht="14.25" customHeight="1">
      <c r="A279" s="20">
        <f t="shared" si="828"/>
        <v>39</v>
      </c>
      <c r="AN279" s="48">
        <f>$F$2*$B$2*AN$26</f>
        <v>0</v>
      </c>
      <c r="AO279" s="48">
        <f>-AN279/$B$3</f>
        <v>0</v>
      </c>
      <c r="AP279" s="48">
        <f t="shared" si="852"/>
        <v>0</v>
      </c>
      <c r="AQ279" s="48">
        <f t="shared" si="853"/>
        <v>0</v>
      </c>
      <c r="AR279" s="48">
        <f t="shared" si="854"/>
        <v>0</v>
      </c>
      <c r="AS279" s="48">
        <f t="shared" si="855"/>
        <v>0</v>
      </c>
      <c r="AT279" s="48">
        <f t="shared" si="856"/>
        <v>0</v>
      </c>
      <c r="AU279" s="48">
        <f t="shared" si="857"/>
        <v>0</v>
      </c>
      <c r="AV279" s="48">
        <f t="shared" si="858"/>
        <v>0</v>
      </c>
      <c r="AW279" s="48">
        <f t="shared" si="859"/>
        <v>0</v>
      </c>
      <c r="AX279" s="48">
        <f t="shared" si="860"/>
        <v>0</v>
      </c>
      <c r="AY279" s="48">
        <f t="shared" si="861"/>
        <v>0</v>
      </c>
      <c r="AZ279" s="48">
        <f t="shared" si="862"/>
        <v>0</v>
      </c>
      <c r="BA279" s="48">
        <f t="shared" si="863"/>
        <v>0</v>
      </c>
      <c r="BB279" s="48">
        <f t="shared" si="864"/>
        <v>0</v>
      </c>
      <c r="BC279" s="48">
        <f t="shared" ref="BC279:BC280" si="865">BB279</f>
        <v>0</v>
      </c>
    </row>
    <row r="280" spans="1:56" ht="14.25" customHeight="1">
      <c r="A280" s="20">
        <f t="shared" si="828"/>
        <v>40</v>
      </c>
      <c r="AO280" s="48">
        <f>$F$2*$B$2*AO$26</f>
        <v>0</v>
      </c>
      <c r="AP280" s="48">
        <f>-AO280/$B$3</f>
        <v>0</v>
      </c>
      <c r="AQ280" s="48">
        <f t="shared" si="853"/>
        <v>0</v>
      </c>
      <c r="AR280" s="48">
        <f t="shared" si="854"/>
        <v>0</v>
      </c>
      <c r="AS280" s="48">
        <f t="shared" si="855"/>
        <v>0</v>
      </c>
      <c r="AT280" s="48">
        <f t="shared" si="856"/>
        <v>0</v>
      </c>
      <c r="AU280" s="48">
        <f t="shared" si="857"/>
        <v>0</v>
      </c>
      <c r="AV280" s="48">
        <f t="shared" si="858"/>
        <v>0</v>
      </c>
      <c r="AW280" s="48">
        <f t="shared" si="859"/>
        <v>0</v>
      </c>
      <c r="AX280" s="48">
        <f t="shared" si="860"/>
        <v>0</v>
      </c>
      <c r="AY280" s="48">
        <f t="shared" si="861"/>
        <v>0</v>
      </c>
      <c r="AZ280" s="48">
        <f t="shared" si="862"/>
        <v>0</v>
      </c>
      <c r="BA280" s="48">
        <f t="shared" si="863"/>
        <v>0</v>
      </c>
      <c r="BB280" s="48">
        <f t="shared" si="864"/>
        <v>0</v>
      </c>
      <c r="BC280" s="48">
        <f t="shared" si="865"/>
        <v>0</v>
      </c>
      <c r="BD280" s="48">
        <f t="shared" ref="BD280" si="866">BC280</f>
        <v>0</v>
      </c>
    </row>
    <row r="281" spans="1:56" ht="14.25" customHeight="1"/>
    <row r="282" spans="1:56" ht="14.25" customHeight="1"/>
    <row r="283" spans="1:56" ht="14.25" customHeight="1"/>
    <row r="284" spans="1:56" ht="14.25" customHeight="1"/>
    <row r="285" spans="1:56" ht="14.25" customHeight="1"/>
    <row r="286" spans="1:56" ht="14.25" customHeight="1"/>
    <row r="287" spans="1:56" ht="14.25" customHeight="1"/>
    <row r="288" spans="1:56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</sheetData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X695"/>
  <sheetViews>
    <sheetView workbookViewId="0">
      <selection activeCell="H3" sqref="H3"/>
    </sheetView>
  </sheetViews>
  <sheetFormatPr baseColWidth="10" defaultColWidth="14.33203125" defaultRowHeight="15" customHeight="1"/>
  <cols>
    <col min="1" max="4" width="8.83203125" customWidth="1"/>
    <col min="5" max="102" width="8.6640625" customWidth="1"/>
  </cols>
  <sheetData>
    <row r="1" spans="1:102" ht="14.25" customHeight="1">
      <c r="B1" s="20" t="s">
        <v>97</v>
      </c>
      <c r="D1" s="55">
        <f>age</f>
        <v>35</v>
      </c>
      <c r="E1" s="2"/>
      <c r="H1" s="2" t="s">
        <v>98</v>
      </c>
    </row>
    <row r="2" spans="1:102" ht="14.25" customHeight="1">
      <c r="B2" s="2" t="s">
        <v>99</v>
      </c>
      <c r="D2" s="56" t="str">
        <f>Inputs!B3</f>
        <v>M</v>
      </c>
      <c r="E2" s="2"/>
      <c r="G2" s="2" t="s">
        <v>101</v>
      </c>
      <c r="H2" s="40">
        <f>IF(D2="M",IF(D3="No",IF(D4=1,1,IF(D4=2,2,3)),IF(D3="Yes",IF(D4=1,4,6))))</f>
        <v>1</v>
      </c>
    </row>
    <row r="3" spans="1:102" ht="14.25" customHeight="1">
      <c r="B3" s="2" t="s">
        <v>102</v>
      </c>
      <c r="D3" s="57" t="str">
        <f>Inputs!B4</f>
        <v>No</v>
      </c>
      <c r="E3" s="2"/>
      <c r="G3" s="2" t="s">
        <v>104</v>
      </c>
      <c r="H3" s="40" t="b">
        <f>IF(D2="F",IF(D3="No",IF(D4=1,6,IF(D4=2,7,8)),IF(D3="Yes",IF(D4=1,9,10))))</f>
        <v>0</v>
      </c>
    </row>
    <row r="4" spans="1:102" ht="14.25" customHeight="1">
      <c r="B4" s="2" t="s">
        <v>105</v>
      </c>
      <c r="D4" s="58">
        <f>healthStatus</f>
        <v>1</v>
      </c>
      <c r="E4" s="15" t="s">
        <v>106</v>
      </c>
      <c r="G4" s="2" t="s">
        <v>108</v>
      </c>
      <c r="H4" s="40">
        <f>MAX(H2,H3)</f>
        <v>1</v>
      </c>
    </row>
    <row r="5" spans="1:102" ht="14.25" customHeight="1">
      <c r="B5" s="2" t="s">
        <v>109</v>
      </c>
      <c r="D5" s="59">
        <f>IF(Inputs!B5=1,Assms!C48,IF(Inputs!B5=2,Assms!C49,Assms!C50))</f>
        <v>0.45</v>
      </c>
      <c r="E5" s="2"/>
      <c r="G5" s="2"/>
      <c r="I5" s="2"/>
    </row>
    <row r="6" spans="1:102" ht="14.25" customHeight="1">
      <c r="B6" s="2"/>
      <c r="D6" s="60"/>
      <c r="E6" s="2"/>
      <c r="G6" s="2"/>
      <c r="I6" s="2"/>
      <c r="K6" s="2"/>
      <c r="L6" s="40"/>
    </row>
    <row r="7" spans="1:102" ht="14.25" customHeight="1">
      <c r="B7" s="24" t="s">
        <v>110</v>
      </c>
      <c r="C7" s="61"/>
      <c r="D7" s="62"/>
      <c r="E7" s="2"/>
    </row>
    <row r="8" spans="1:102" ht="14.25" customHeight="1">
      <c r="C8" s="43">
        <v>1</v>
      </c>
      <c r="D8" s="43">
        <v>2</v>
      </c>
      <c r="E8" s="43">
        <v>3</v>
      </c>
      <c r="F8" s="43">
        <v>4</v>
      </c>
      <c r="G8" s="43">
        <v>5</v>
      </c>
      <c r="H8" s="43">
        <v>6</v>
      </c>
      <c r="I8" s="43">
        <v>7</v>
      </c>
      <c r="J8" s="43">
        <v>8</v>
      </c>
      <c r="K8" s="43">
        <v>9</v>
      </c>
      <c r="L8" s="43">
        <v>10</v>
      </c>
      <c r="M8" s="43">
        <v>11</v>
      </c>
      <c r="N8" s="43">
        <v>12</v>
      </c>
      <c r="O8" s="43">
        <v>13</v>
      </c>
      <c r="P8" s="43">
        <v>14</v>
      </c>
      <c r="Q8" s="43">
        <v>15</v>
      </c>
      <c r="R8" s="43">
        <v>16</v>
      </c>
      <c r="S8" s="43">
        <v>17</v>
      </c>
      <c r="T8" s="43">
        <v>18</v>
      </c>
      <c r="U8" s="43">
        <v>19</v>
      </c>
      <c r="V8" s="43">
        <v>20</v>
      </c>
      <c r="W8" s="43">
        <v>21</v>
      </c>
      <c r="X8" s="43">
        <v>22</v>
      </c>
      <c r="Y8" s="43">
        <v>23</v>
      </c>
      <c r="Z8" s="43">
        <v>24</v>
      </c>
      <c r="AA8" s="43">
        <v>25</v>
      </c>
      <c r="AB8" s="43">
        <v>26</v>
      </c>
      <c r="AC8" s="44">
        <v>27</v>
      </c>
      <c r="AD8" s="44">
        <v>28</v>
      </c>
      <c r="AE8" s="44">
        <v>29</v>
      </c>
      <c r="AF8" s="44">
        <v>30</v>
      </c>
      <c r="AG8" s="44">
        <v>31</v>
      </c>
      <c r="AH8" s="44">
        <v>32</v>
      </c>
      <c r="AI8" s="44">
        <v>33</v>
      </c>
      <c r="AJ8" s="44">
        <v>34</v>
      </c>
      <c r="AK8" s="44">
        <v>35</v>
      </c>
      <c r="AL8" s="44">
        <v>36</v>
      </c>
      <c r="AM8" s="44">
        <v>37</v>
      </c>
      <c r="AN8" s="44">
        <v>38</v>
      </c>
      <c r="AO8" s="44">
        <v>39</v>
      </c>
      <c r="AP8" s="44">
        <v>40</v>
      </c>
      <c r="AQ8" s="44">
        <v>41</v>
      </c>
      <c r="AR8" s="44">
        <v>42</v>
      </c>
      <c r="AS8" s="44">
        <v>43</v>
      </c>
      <c r="AT8" s="44">
        <v>44</v>
      </c>
      <c r="AU8" s="44">
        <v>45</v>
      </c>
      <c r="AV8" s="44">
        <v>46</v>
      </c>
      <c r="AW8" s="44">
        <v>47</v>
      </c>
      <c r="AX8" s="44">
        <v>48</v>
      </c>
      <c r="AY8" s="44">
        <v>49</v>
      </c>
      <c r="AZ8" s="44">
        <v>50</v>
      </c>
      <c r="BA8" s="44">
        <v>51</v>
      </c>
      <c r="BB8" s="44">
        <v>52</v>
      </c>
      <c r="BC8" s="44">
        <v>53</v>
      </c>
      <c r="BD8" s="44">
        <v>54</v>
      </c>
      <c r="BE8" s="44">
        <v>55</v>
      </c>
      <c r="BF8" s="44">
        <v>56</v>
      </c>
      <c r="BG8" s="44">
        <v>57</v>
      </c>
      <c r="BH8" s="44">
        <v>58</v>
      </c>
      <c r="BI8" s="44">
        <v>59</v>
      </c>
      <c r="BJ8" s="44">
        <v>60</v>
      </c>
      <c r="BK8" s="44">
        <v>61</v>
      </c>
      <c r="BL8" s="44">
        <v>62</v>
      </c>
      <c r="BM8" s="44">
        <v>63</v>
      </c>
      <c r="BN8" s="44">
        <v>64</v>
      </c>
      <c r="BO8" s="44">
        <v>65</v>
      </c>
      <c r="BP8" s="44">
        <v>66</v>
      </c>
      <c r="BQ8" s="44">
        <v>67</v>
      </c>
      <c r="BR8" s="44">
        <v>68</v>
      </c>
      <c r="BS8" s="44">
        <v>69</v>
      </c>
      <c r="BT8" s="44">
        <v>70</v>
      </c>
      <c r="BU8" s="44">
        <v>71</v>
      </c>
      <c r="BV8" s="44">
        <v>72</v>
      </c>
      <c r="BW8" s="44">
        <v>73</v>
      </c>
      <c r="BX8" s="44">
        <v>74</v>
      </c>
      <c r="BY8" s="44">
        <v>75</v>
      </c>
      <c r="BZ8" s="44">
        <v>76</v>
      </c>
      <c r="CA8" s="44">
        <v>77</v>
      </c>
      <c r="CB8" s="44">
        <v>78</v>
      </c>
      <c r="CC8" s="44">
        <v>79</v>
      </c>
      <c r="CD8" s="44">
        <v>80</v>
      </c>
      <c r="CE8" s="44">
        <v>81</v>
      </c>
      <c r="CF8" s="44">
        <v>82</v>
      </c>
      <c r="CG8" s="44">
        <v>83</v>
      </c>
      <c r="CH8" s="44">
        <v>84</v>
      </c>
      <c r="CI8" s="44">
        <v>85</v>
      </c>
      <c r="CJ8" s="44">
        <v>86</v>
      </c>
      <c r="CK8" s="44">
        <v>87</v>
      </c>
      <c r="CL8" s="44">
        <v>88</v>
      </c>
      <c r="CM8" s="44">
        <v>89</v>
      </c>
      <c r="CN8" s="44">
        <v>90</v>
      </c>
      <c r="CO8" s="44">
        <v>91</v>
      </c>
      <c r="CP8" s="44">
        <v>92</v>
      </c>
      <c r="CQ8" s="44">
        <v>93</v>
      </c>
      <c r="CR8" s="44">
        <v>94</v>
      </c>
      <c r="CS8" s="44">
        <v>95</v>
      </c>
      <c r="CT8" s="44">
        <v>96</v>
      </c>
      <c r="CU8" s="44">
        <v>97</v>
      </c>
      <c r="CV8" s="44">
        <v>98</v>
      </c>
      <c r="CW8" s="44">
        <v>99</v>
      </c>
      <c r="CX8" s="44">
        <v>100</v>
      </c>
    </row>
    <row r="9" spans="1:102" ht="14.25" customHeight="1">
      <c r="A9" s="36"/>
      <c r="B9" s="3" t="s">
        <v>111</v>
      </c>
      <c r="C9" s="63">
        <f>VLOOKUP(D1,'PricingS&amp;U'!A4:CW81,C8+1)</f>
        <v>0.15</v>
      </c>
      <c r="D9" s="63">
        <f>VLOOKUP(D1,'PricingS&amp;U'!A4:CW81,D8+1)</f>
        <v>0.17</v>
      </c>
      <c r="E9" s="63">
        <f>VLOOKUP(D1,'PricingS&amp;U'!A4:CW81,E8+1)</f>
        <v>0.28000000000000003</v>
      </c>
      <c r="F9" s="63">
        <f>VLOOKUP(D1,'PricingS&amp;U'!A4:CW81,F8+1)</f>
        <v>0.33</v>
      </c>
      <c r="G9" s="63">
        <f>VLOOKUP(D1,'PricingS&amp;U'!A4:CW81,G8+1)</f>
        <v>0.38</v>
      </c>
      <c r="H9" s="63">
        <f>VLOOKUP(D1,'PricingS&amp;U'!A4:CW81,H8+1)</f>
        <v>0.43</v>
      </c>
      <c r="I9" s="63">
        <f>VLOOKUP(D1,'PricingS&amp;U'!A4:CW81,I8+1)</f>
        <v>0.48</v>
      </c>
      <c r="J9" s="63">
        <f>VLOOKUP(D1,'PricingS&amp;U'!A4:CW81,J8+1)</f>
        <v>0.59</v>
      </c>
      <c r="K9" s="63">
        <f>VLOOKUP(D1,'PricingS&amp;U'!A4:CW81,K8+1)</f>
        <v>0.68</v>
      </c>
      <c r="L9" s="63">
        <f>VLOOKUP(D1,'PricingS&amp;U'!A4:CW81,L8+1)</f>
        <v>0.75</v>
      </c>
      <c r="M9" s="63">
        <f>VLOOKUP(D1,'PricingS&amp;U'!A4:CW81,M8+1)</f>
        <v>0.79</v>
      </c>
      <c r="N9" s="63">
        <f>VLOOKUP(D1,'PricingS&amp;U'!A4:CW81,N8+1)</f>
        <v>0.88</v>
      </c>
      <c r="O9" s="63">
        <f>VLOOKUP(D1,'PricingS&amp;U'!A4:CW81,O8+1)</f>
        <v>1</v>
      </c>
      <c r="P9" s="63">
        <f>VLOOKUP(D1,'PricingS&amp;U'!A4:CW81,P8+1)</f>
        <v>1.1299999999999999</v>
      </c>
      <c r="Q9" s="63">
        <f>VLOOKUP(D1,'PricingS&amp;U'!A4:CW81,Q8+1)</f>
        <v>1.27</v>
      </c>
      <c r="R9" s="63">
        <f>VLOOKUP(D1,'PricingS&amp;U'!A4:CW81,R8+1)</f>
        <v>1.42</v>
      </c>
      <c r="S9" s="63">
        <f>VLOOKUP(D1,'PricingS&amp;U'!A4:CW81,S8+1)</f>
        <v>1.58</v>
      </c>
      <c r="T9" s="63">
        <f>VLOOKUP(D1,'PricingS&amp;U'!A4:CW81,T8+1)</f>
        <v>1.74</v>
      </c>
      <c r="U9" s="63">
        <f>VLOOKUP(D1,'PricingS&amp;U'!A4:CW81,U8+1)</f>
        <v>1.94</v>
      </c>
      <c r="V9" s="63">
        <f>VLOOKUP(D1,'PricingS&amp;U'!A4:CW81,V8+1)</f>
        <v>2.2000000000000002</v>
      </c>
      <c r="W9" s="63">
        <f>VLOOKUP(D1,'PricingS&amp;U'!A4:CW81,W8+1)</f>
        <v>2.5099999999999998</v>
      </c>
      <c r="X9" s="63">
        <f>VLOOKUP(D1,'PricingS&amp;U'!A4:CW81,X8+1)</f>
        <v>2.86</v>
      </c>
      <c r="Y9" s="63">
        <f>VLOOKUP(D1,'PricingS&amp;U'!A4:CW81,Y8+1)</f>
        <v>3.19</v>
      </c>
      <c r="Z9" s="63">
        <f>VLOOKUP(D1,'PricingS&amp;U'!A4:CW81,Z8+1)</f>
        <v>3.49</v>
      </c>
      <c r="AA9" s="63">
        <f>VLOOKUP(D1,'PricingS&amp;U'!A4:CW81,AA8+1)</f>
        <v>3.76</v>
      </c>
      <c r="AB9" s="63">
        <f>VLOOKUP(D1,'PricingS&amp;U'!A4:CW81,AB8+1)</f>
        <v>4.08</v>
      </c>
      <c r="AC9" s="63">
        <f>VLOOKUP(D1,'PricingS&amp;U'!A4:CW81,AC8+1)</f>
        <v>4.4800000000000004</v>
      </c>
      <c r="AD9" s="63">
        <f>VLOOKUP(D1,'PricingS&amp;U'!A4:CW81,AD8+1)</f>
        <v>4.99</v>
      </c>
      <c r="AE9" s="63">
        <f>VLOOKUP(D1,'PricingS&amp;U'!A4:CW81,AE8+1)</f>
        <v>5.56</v>
      </c>
      <c r="AF9" s="63">
        <f>VLOOKUP(D1,'PricingS&amp;U'!A4:CW81,AF8+1)</f>
        <v>6.2</v>
      </c>
      <c r="AG9" s="63">
        <f>VLOOKUP(D1,'PricingS&amp;U'!A4:CW81,AG8+1)</f>
        <v>6.88</v>
      </c>
      <c r="AH9" s="63">
        <f>VLOOKUP(D1,'PricingS&amp;U'!A4:CW81,AH8+1)</f>
        <v>7.62</v>
      </c>
      <c r="AI9" s="63">
        <f>VLOOKUP(D1,'PricingS&amp;U'!A4:CW81,AI8+1)</f>
        <v>8.42</v>
      </c>
      <c r="AJ9" s="63">
        <f>VLOOKUP(D1,'PricingS&amp;U'!A4:CW81,AJ8+1)</f>
        <v>9.3000000000000007</v>
      </c>
      <c r="AK9" s="63">
        <f>VLOOKUP(D1,'PricingS&amp;U'!A4:CW81,AK8+1)</f>
        <v>10.3</v>
      </c>
      <c r="AL9" s="63">
        <f>VLOOKUP(D1,'PricingS&amp;U'!A4:CW81,AL8+1)</f>
        <v>11.47</v>
      </c>
      <c r="AM9" s="63">
        <f>VLOOKUP(D1,'PricingS&amp;U'!A4:CW81,AM8+1)</f>
        <v>12.86</v>
      </c>
      <c r="AN9" s="63">
        <f>VLOOKUP(D1,'PricingS&amp;U'!A4:CW81,AN8+1)</f>
        <v>14.52</v>
      </c>
      <c r="AO9" s="63">
        <f>VLOOKUP(D1,'PricingS&amp;U'!A4:CW81,AO8+1)</f>
        <v>16.46</v>
      </c>
      <c r="AP9" s="63">
        <f>VLOOKUP(D1,'PricingS&amp;U'!A4:CW81,AP8+1)</f>
        <v>18.670000000000002</v>
      </c>
      <c r="AQ9" s="63">
        <f>VLOOKUP(D1,'PricingS&amp;U'!A4:CW81,AQ8+1)</f>
        <v>21.14</v>
      </c>
      <c r="AR9" s="63">
        <f>VLOOKUP(D1,'PricingS&amp;U'!A4:CW81,AR8+1)</f>
        <v>23.85</v>
      </c>
      <c r="AS9" s="63">
        <f>VLOOKUP(D1,'PricingS&amp;U'!A4:CW81,AS8+1)</f>
        <v>26.83</v>
      </c>
      <c r="AT9" s="63">
        <f>VLOOKUP(D1,'PricingS&amp;U'!A4:CW81,AT8+1)</f>
        <v>30.13</v>
      </c>
      <c r="AU9" s="63">
        <f>VLOOKUP(D1,'PricingS&amp;U'!A4:CW81,AU8+1)</f>
        <v>33.9</v>
      </c>
      <c r="AV9" s="63">
        <f>VLOOKUP(D1,'PricingS&amp;U'!A4:CW81,AV8+1)</f>
        <v>38.26</v>
      </c>
      <c r="AW9" s="63">
        <f>VLOOKUP(D1,'PricingS&amp;U'!A4:CW81,AW8+1)</f>
        <v>43.36</v>
      </c>
      <c r="AX9" s="63">
        <f>VLOOKUP(D1,'PricingS&amp;U'!A4:CW81,AX8+1)</f>
        <v>49.07</v>
      </c>
      <c r="AY9" s="63">
        <f>VLOOKUP(D1,'PricingS&amp;U'!A4:CW81,AY8+1)</f>
        <v>55.63</v>
      </c>
      <c r="AZ9" s="63">
        <f>VLOOKUP(D1,'PricingS&amp;U'!A4:CW81,AZ8+1)</f>
        <v>63.22</v>
      </c>
      <c r="BA9" s="63">
        <f>VLOOKUP(D1,'PricingS&amp;U'!A4:CW81,BA8+1)</f>
        <v>72.040000000000006</v>
      </c>
      <c r="BB9" s="63">
        <f>VLOOKUP(D1,'PricingS&amp;U'!A4:CW81,BB8+1)</f>
        <v>82.26</v>
      </c>
      <c r="BC9" s="63">
        <f>VLOOKUP(D1,'PricingS&amp;U'!A4:CW81,BC8+1)</f>
        <v>93.99</v>
      </c>
      <c r="BD9" s="63">
        <f>VLOOKUP(D1,'PricingS&amp;U'!A4:CW81,BD8+1)</f>
        <v>107.25</v>
      </c>
      <c r="BE9" s="63">
        <f>VLOOKUP(D1,'PricingS&amp;U'!A4:CW81,BE8+1)</f>
        <v>121.61</v>
      </c>
      <c r="BF9" s="63">
        <f>VLOOKUP(D1,'PricingS&amp;U'!A4:CW81,BF8+1)</f>
        <v>136.9</v>
      </c>
      <c r="BG9" s="63">
        <f>VLOOKUP(D1,'PricingS&amp;U'!A4:CW81,BG8+1)</f>
        <v>152.6</v>
      </c>
      <c r="BH9" s="63">
        <f>VLOOKUP(D1,'PricingS&amp;U'!A4:CW81,BH8+1)</f>
        <v>168.28</v>
      </c>
      <c r="BI9" s="63">
        <f>VLOOKUP(D1,'PricingS&amp;U'!A4:CW81,BI8+1)</f>
        <v>183.74</v>
      </c>
      <c r="BJ9" s="63">
        <f>VLOOKUP(D1,'PricingS&amp;U'!A4:CW81,BJ8+1)</f>
        <v>198.22</v>
      </c>
      <c r="BK9" s="63">
        <f>VLOOKUP(D1,'PricingS&amp;U'!A4:CW81,BK8+1)</f>
        <v>211.08</v>
      </c>
      <c r="BL9" s="63">
        <f>VLOOKUP(D1,'PricingS&amp;U'!A4:CW81,BL8+1)</f>
        <v>227.79</v>
      </c>
      <c r="BM9" s="63">
        <f>VLOOKUP(D1,'PricingS&amp;U'!A4:CW81,BM8+1)</f>
        <v>245.59</v>
      </c>
      <c r="BN9" s="63">
        <f>VLOOKUP(D1,'PricingS&amp;U'!A4:CW81,BN8+1)</f>
        <v>264.95</v>
      </c>
      <c r="BO9" s="63">
        <f>VLOOKUP(D1,'PricingS&amp;U'!A4:CW81,BO8+1)</f>
        <v>285.45999999999998</v>
      </c>
      <c r="BP9" s="63">
        <f>VLOOKUP(D1,'PricingS&amp;U'!A4:CW81,BP8+1)</f>
        <v>306.7</v>
      </c>
      <c r="BQ9" s="63">
        <f>VLOOKUP(D1,'PricingS&amp;U'!A4:CW81,BQ8+1)</f>
        <v>328.25</v>
      </c>
      <c r="BR9" s="63">
        <f>VLOOKUP(D1,'PricingS&amp;U'!A4:CW81,BR8+1)</f>
        <v>350.02</v>
      </c>
      <c r="BS9" s="63">
        <f>VLOOKUP(D1,'PricingS&amp;U'!A4:CW81,BS8+1)</f>
        <v>371.65</v>
      </c>
      <c r="BT9" s="63">
        <f>VLOOKUP(D1,'PricingS&amp;U'!A4:CW81,BT8+1)</f>
        <v>392.79</v>
      </c>
      <c r="BU9" s="63">
        <f>VLOOKUP(D1,'PricingS&amp;U'!A4:CW81,BU8+1)</f>
        <v>413.05</v>
      </c>
      <c r="BV9" s="63">
        <f>VLOOKUP(D1,'PricingS&amp;U'!A4:CW81,BV8+1)</f>
        <v>432.08</v>
      </c>
      <c r="BW9" s="63">
        <f>VLOOKUP(D1,'PricingS&amp;U'!A4:CW81,BW8+1)</f>
        <v>449.51</v>
      </c>
      <c r="BX9" s="63">
        <f>VLOOKUP(D1,'PricingS&amp;U'!A4:CW81,BX8+1)</f>
        <v>464.98</v>
      </c>
      <c r="BY9" s="63">
        <f>VLOOKUP(D1,'PricingS&amp;U'!A4:CW81,BY8+1)</f>
        <v>478.12</v>
      </c>
      <c r="BZ9" s="63">
        <f>VLOOKUP(D1,'PricingS&amp;U'!A4:CW81,BZ8+1)</f>
        <v>488.57</v>
      </c>
      <c r="CA9" s="63">
        <f>VLOOKUP(D1,'PricingS&amp;U'!A4:CW81,CA8+1)</f>
        <v>495.95</v>
      </c>
      <c r="CB9" s="63">
        <f>VLOOKUP(D1,'PricingS&amp;U'!A4:CW81,CB8+1)</f>
        <v>500</v>
      </c>
      <c r="CC9" s="63">
        <f>VLOOKUP(D1,'PricingS&amp;U'!A4:CW81,CC8+1)</f>
        <v>500</v>
      </c>
      <c r="CD9" s="63">
        <f>VLOOKUP(D1,'PricingS&amp;U'!A4:CW81,CD8+1)</f>
        <v>500</v>
      </c>
      <c r="CE9" s="63">
        <f>VLOOKUP(D1,'PricingS&amp;U'!A4:CW81,CE8+1)</f>
        <v>500</v>
      </c>
      <c r="CF9" s="63">
        <f>VLOOKUP(D1,'PricingS&amp;U'!A4:CW81,CF8+1)</f>
        <v>500</v>
      </c>
      <c r="CG9" s="63">
        <f>VLOOKUP(D1,'PricingS&amp;U'!A4:CW81,CG8+1)</f>
        <v>500</v>
      </c>
      <c r="CH9" s="63">
        <f>VLOOKUP(D1,'PricingS&amp;U'!A4:CW81,CH8+1)</f>
        <v>500</v>
      </c>
      <c r="CI9" s="63">
        <f>VLOOKUP(D1,'PricingS&amp;U'!A4:CW81,CI8+1)</f>
        <v>500</v>
      </c>
      <c r="CJ9" s="63">
        <f>VLOOKUP(D1,'PricingS&amp;U'!A4:CW81,CJ8+1)</f>
        <v>500</v>
      </c>
      <c r="CK9" s="63">
        <f>VLOOKUP(D1,'PricingS&amp;U'!A4:CW81,CK8+1)</f>
        <v>0</v>
      </c>
      <c r="CL9" s="63">
        <f>VLOOKUP(D1,'PricingS&amp;U'!A4:CW81,CL8+1)</f>
        <v>0</v>
      </c>
      <c r="CM9" s="63">
        <f>VLOOKUP(D1,'PricingS&amp;U'!A4:CW81,CM8+1)</f>
        <v>0</v>
      </c>
      <c r="CN9" s="63">
        <f>VLOOKUP(D1,'PricingS&amp;U'!A4:CW81,CN8+1)</f>
        <v>0</v>
      </c>
      <c r="CO9" s="63">
        <f>VLOOKUP(D1,'PricingS&amp;U'!A4:CW81,CO8+1)</f>
        <v>0</v>
      </c>
      <c r="CP9" s="63">
        <f>VLOOKUP(D1,'PricingS&amp;U'!A4:CW81,CP8+1)</f>
        <v>0</v>
      </c>
      <c r="CQ9" s="63">
        <f>VLOOKUP(D1,'PricingS&amp;U'!A4:CW81,CQ8+1)</f>
        <v>0</v>
      </c>
      <c r="CR9" s="63">
        <f>VLOOKUP(D1,'PricingS&amp;U'!A4:CW81,CR8+1)</f>
        <v>0</v>
      </c>
      <c r="CS9" s="63">
        <f>VLOOKUP(D1,'PricingS&amp;U'!A4:CW81,CS8+1)</f>
        <v>0</v>
      </c>
      <c r="CT9" s="63">
        <f>VLOOKUP(D1,'PricingS&amp;U'!A4:CW81,CT8+1)</f>
        <v>0</v>
      </c>
      <c r="CU9" s="63">
        <f>VLOOKUP(D1,'PricingS&amp;U'!A4:CW81,CU8+1)</f>
        <v>0</v>
      </c>
      <c r="CV9" s="63">
        <f>VLOOKUP(D1,'PricingS&amp;U'!A4:CW81,CV8+1)</f>
        <v>0</v>
      </c>
      <c r="CW9" s="63">
        <f>VLOOKUP(D1,'PricingS&amp;U'!A4:CW81,CW8+1)</f>
        <v>0</v>
      </c>
      <c r="CX9" s="63">
        <f>VLOOKUP(D1,'PricingS&amp;U'!A4:CW81,CX8+1)</f>
        <v>0</v>
      </c>
    </row>
    <row r="10" spans="1:102" ht="14.25" customHeight="1">
      <c r="A10" s="36"/>
      <c r="B10" s="3" t="s">
        <v>112</v>
      </c>
      <c r="C10" s="63">
        <f>VLOOKUP(D1,'PricingS&amp;U'!A168:CW245,C8+1)</f>
        <v>0.34</v>
      </c>
      <c r="D10" s="63">
        <f>VLOOKUP(D1,'PricingS&amp;U'!A168:CW245,D8+1)</f>
        <v>0.55000000000000004</v>
      </c>
      <c r="E10" s="63">
        <f>VLOOKUP(D1,'PricingS&amp;U'!A168:CW245,E8+1)</f>
        <v>0.76</v>
      </c>
      <c r="F10" s="63">
        <f>VLOOKUP(D1,'PricingS&amp;U'!A168:CW245,F8+1)</f>
        <v>0.86</v>
      </c>
      <c r="G10" s="63">
        <f>VLOOKUP(D1,'PricingS&amp;U'!A168:CW245,G8+1)</f>
        <v>1</v>
      </c>
      <c r="H10" s="63">
        <f>VLOOKUP(D1,'PricingS&amp;U'!A168:CW245,H8+1)</f>
        <v>1.1399999999999999</v>
      </c>
      <c r="I10" s="63">
        <f>VLOOKUP(D1,'PricingS&amp;U'!A168:CW245,I8+1)</f>
        <v>1.31</v>
      </c>
      <c r="J10" s="63">
        <f>VLOOKUP(D1,'PricingS&amp;U'!A168:CW245,J8+1)</f>
        <v>1.5</v>
      </c>
      <c r="K10" s="63">
        <f>VLOOKUP(D1,'PricingS&amp;U'!A168:CW245,K8+1)</f>
        <v>1.69</v>
      </c>
      <c r="L10" s="63">
        <f>VLOOKUP(D1,'PricingS&amp;U'!A168:CW245,L8+1)</f>
        <v>1.82</v>
      </c>
      <c r="M10" s="63">
        <f>VLOOKUP(D1,'PricingS&amp;U'!A168:CW245,M8+1)</f>
        <v>1.97</v>
      </c>
      <c r="N10" s="63">
        <f>VLOOKUP(D1,'PricingS&amp;U'!A168:CW245,N8+1)</f>
        <v>2.23</v>
      </c>
      <c r="O10" s="63">
        <f>VLOOKUP(D1,'PricingS&amp;U'!A168:CW245,O8+1)</f>
        <v>2.5499999999999998</v>
      </c>
      <c r="P10" s="63">
        <f>VLOOKUP(D1,'PricingS&amp;U'!A168:CW245,P8+1)</f>
        <v>2.88</v>
      </c>
      <c r="Q10" s="63">
        <f>VLOOKUP(D1,'PricingS&amp;U'!A168:CW245,Q8+1)</f>
        <v>3.23</v>
      </c>
      <c r="R10" s="63">
        <f>VLOOKUP(D1,'PricingS&amp;U'!A168:CW245,R8+1)</f>
        <v>3.66</v>
      </c>
      <c r="S10" s="63">
        <f>VLOOKUP(D1,'PricingS&amp;U'!A168:CW245,S8+1)</f>
        <v>4.12</v>
      </c>
      <c r="T10" s="63">
        <f>VLOOKUP(D1,'PricingS&amp;U'!A168:CW245,T8+1)</f>
        <v>4.5599999999999996</v>
      </c>
      <c r="U10" s="63">
        <f>VLOOKUP(D1,'PricingS&amp;U'!A168:CW245,U8+1)</f>
        <v>5.03</v>
      </c>
      <c r="V10" s="63">
        <f>VLOOKUP(D1,'PricingS&amp;U'!A168:CW245,V8+1)</f>
        <v>5.48</v>
      </c>
      <c r="W10" s="63">
        <f>VLOOKUP(D1,'PricingS&amp;U'!A168:CW245,W8+1)</f>
        <v>5.99</v>
      </c>
      <c r="X10" s="63">
        <f>VLOOKUP(D1,'PricingS&amp;U'!A168:CW245,X8+1)</f>
        <v>6.58</v>
      </c>
      <c r="Y10" s="63">
        <f>VLOOKUP(D1,'PricingS&amp;U'!A168:CW245,Y8+1)</f>
        <v>7.24</v>
      </c>
      <c r="Z10" s="63">
        <f>VLOOKUP(D1,'PricingS&amp;U'!A168:CW245,Z8+1)</f>
        <v>8.0299999999999994</v>
      </c>
      <c r="AA10" s="63">
        <f>VLOOKUP(D1,'PricingS&amp;U'!A168:CW245,AA8+1)</f>
        <v>8.89</v>
      </c>
      <c r="AB10" s="63">
        <f>VLOOKUP(D1,'PricingS&amp;U'!A168:CW245,AB8+1)</f>
        <v>9.8800000000000008</v>
      </c>
      <c r="AC10" s="63">
        <f>VLOOKUP(D1,'PricingS&amp;U'!A168:CW245,AC8+1)</f>
        <v>11.02</v>
      </c>
      <c r="AD10" s="63">
        <f>VLOOKUP(D1,'PricingS&amp;U'!A168:CW245,AD8+1)</f>
        <v>12.31</v>
      </c>
      <c r="AE10" s="63">
        <f>VLOOKUP(D1,'PricingS&amp;U'!A168:CW245,AE8+1)</f>
        <v>13.75</v>
      </c>
      <c r="AF10" s="63">
        <f>VLOOKUP(D1,'PricingS&amp;U'!A168:CW245,AF8+1)</f>
        <v>15.31</v>
      </c>
      <c r="AG10" s="63">
        <f>VLOOKUP(D1,'PricingS&amp;U'!A168:CW245,AG8+1)</f>
        <v>17.059999999999999</v>
      </c>
      <c r="AH10" s="63">
        <f>VLOOKUP(D1,'PricingS&amp;U'!A168:CW245,AH8+1)</f>
        <v>18.920000000000002</v>
      </c>
      <c r="AI10" s="63">
        <f>VLOOKUP(D1,'PricingS&amp;U'!A168:CW245,AI8+1)</f>
        <v>20.88</v>
      </c>
      <c r="AJ10" s="63">
        <f>VLOOKUP(D1,'PricingS&amp;U'!A168:CW245,AJ8+1)</f>
        <v>22.94</v>
      </c>
      <c r="AK10" s="63">
        <f>VLOOKUP(D1,'PricingS&amp;U'!A168:CW245,AK8+1)</f>
        <v>25.18</v>
      </c>
      <c r="AL10" s="63">
        <f>VLOOKUP(D1,'PricingS&amp;U'!A168:CW245,AL8+1)</f>
        <v>27.68</v>
      </c>
      <c r="AM10" s="63">
        <f>VLOOKUP(D1,'PricingS&amp;U'!A168:CW245,AM8+1)</f>
        <v>30.53</v>
      </c>
      <c r="AN10" s="63">
        <f>VLOOKUP(D1,'PricingS&amp;U'!A168:CW245,AN8+1)</f>
        <v>33.75</v>
      </c>
      <c r="AO10" s="63">
        <f>VLOOKUP(D1,'PricingS&amp;U'!A168:CW245,AO8+1)</f>
        <v>37.26</v>
      </c>
      <c r="AP10" s="63">
        <f>VLOOKUP(D1,'PricingS&amp;U'!A168:CW245,AP8+1)</f>
        <v>40.97</v>
      </c>
      <c r="AQ10" s="63">
        <f>VLOOKUP(D1,'PricingS&amp;U'!A168:CW245,AQ8+1)</f>
        <v>44.76</v>
      </c>
      <c r="AR10" s="63">
        <f>VLOOKUP(D1,'PricingS&amp;U'!A168:CW245,AR8+1)</f>
        <v>48.52</v>
      </c>
      <c r="AS10" s="63">
        <f>VLOOKUP(D1,'PricingS&amp;U'!A168:CW245,AS8+1)</f>
        <v>52.23</v>
      </c>
      <c r="AT10" s="63">
        <f>VLOOKUP(D1,'PricingS&amp;U'!A168:CW245,AT8+1)</f>
        <v>55.94</v>
      </c>
      <c r="AU10" s="63">
        <f>VLOOKUP(D1,'PricingS&amp;U'!A168:CW245,AU8+1)</f>
        <v>59.85</v>
      </c>
      <c r="AV10" s="63">
        <f>VLOOKUP(D1,'PricingS&amp;U'!A168:CW245,AV8+1)</f>
        <v>64.03</v>
      </c>
      <c r="AW10" s="63">
        <f>VLOOKUP(D1,'PricingS&amp;U'!A168:CW245,AW8+1)</f>
        <v>68.66</v>
      </c>
      <c r="AX10" s="63">
        <f>VLOOKUP(D1,'PricingS&amp;U'!A168:CW245,AX8+1)</f>
        <v>73.39</v>
      </c>
      <c r="AY10" s="63">
        <f>VLOOKUP(D1,'PricingS&amp;U'!A168:CW245,AY8+1)</f>
        <v>80.55</v>
      </c>
      <c r="AZ10" s="63">
        <f>VLOOKUP(D1,'PricingS&amp;U'!A168:CW245,AZ8+1)</f>
        <v>88.64</v>
      </c>
      <c r="BA10" s="63">
        <f>VLOOKUP(D1,'PricingS&amp;U'!A168:CW245,BA8+1)</f>
        <v>97.84</v>
      </c>
      <c r="BB10" s="63">
        <f>VLOOKUP(D1,'PricingS&amp;U'!A168:CW245,BB8+1)</f>
        <v>108.28</v>
      </c>
      <c r="BC10" s="63">
        <f>VLOOKUP(D1,'PricingS&amp;U'!A168:CW245,BC8+1)</f>
        <v>119.9</v>
      </c>
      <c r="BD10" s="63">
        <f>VLOOKUP(D1,'PricingS&amp;U'!A168:CW245,BD8+1)</f>
        <v>132.63999999999999</v>
      </c>
      <c r="BE10" s="63">
        <f>VLOOKUP(D1,'PricingS&amp;U'!A168:CW245,BE8+1)</f>
        <v>145.94</v>
      </c>
      <c r="BF10" s="63">
        <f>VLOOKUP(D1,'PricingS&amp;U'!A168:CW245,BF8+1)</f>
        <v>159.63999999999999</v>
      </c>
      <c r="BG10" s="63">
        <f>VLOOKUP(D1,'PricingS&amp;U'!A168:CW245,BG8+1)</f>
        <v>173.22</v>
      </c>
      <c r="BH10" s="63">
        <f>VLOOKUP(D1,'PricingS&amp;U'!A168:CW245,BH8+1)</f>
        <v>186.37</v>
      </c>
      <c r="BI10" s="63">
        <f>VLOOKUP(D1,'PricingS&amp;U'!A168:CW245,BI8+1)</f>
        <v>199</v>
      </c>
      <c r="BJ10" s="63">
        <f>VLOOKUP(D1,'PricingS&amp;U'!A168:CW245,BJ8+1)</f>
        <v>210.5</v>
      </c>
      <c r="BK10" s="63">
        <f>VLOOKUP(D1,'PricingS&amp;U'!A168:CW245,BK8+1)</f>
        <v>220.36</v>
      </c>
      <c r="BL10" s="63">
        <f>VLOOKUP(D1,'PricingS&amp;U'!A168:CW245,BL8+1)</f>
        <v>234.43</v>
      </c>
      <c r="BM10" s="63">
        <f>VLOOKUP(D1,'PricingS&amp;U'!A168:CW245,BM8+1)</f>
        <v>249.87</v>
      </c>
      <c r="BN10" s="63">
        <f>VLOOKUP(D1,'PricingS&amp;U'!A168:CW245,BN8+1)</f>
        <v>267.25</v>
      </c>
      <c r="BO10" s="63">
        <f>VLOOKUP(D1,'PricingS&amp;U'!A168:CW245,BO8+1)</f>
        <v>286.29000000000002</v>
      </c>
      <c r="BP10" s="63">
        <f>VLOOKUP(D1,'PricingS&amp;U'!A168:CW245,BP8+1)</f>
        <v>306.7</v>
      </c>
      <c r="BQ10" s="63">
        <f>VLOOKUP(D1,'PricingS&amp;U'!A168:CW245,BQ8+1)</f>
        <v>328.25</v>
      </c>
      <c r="BR10" s="63">
        <f>VLOOKUP(D1,'PricingS&amp;U'!A168:CW245,BR8+1)</f>
        <v>350.02</v>
      </c>
      <c r="BS10" s="63">
        <f>VLOOKUP(D1,'PricingS&amp;U'!A168:CW245,BS8+1)</f>
        <v>371.65</v>
      </c>
      <c r="BT10" s="63">
        <f>VLOOKUP(D1,'PricingS&amp;U'!A168:CW245,BT8+1)</f>
        <v>392.79</v>
      </c>
      <c r="BU10" s="63">
        <f>VLOOKUP(D1,'PricingS&amp;U'!A168:CW245,BU8+1)</f>
        <v>413.05</v>
      </c>
      <c r="BV10" s="63">
        <f>VLOOKUP(D1,'PricingS&amp;U'!A168:CW245,BV8+1)</f>
        <v>432.08</v>
      </c>
      <c r="BW10" s="63">
        <f>VLOOKUP(D1,'PricingS&amp;U'!A168:CW245,BW8+1)</f>
        <v>449.51</v>
      </c>
      <c r="BX10" s="63">
        <f>VLOOKUP(D1,'PricingS&amp;U'!A168:CW245,BX8+1)</f>
        <v>464.98</v>
      </c>
      <c r="BY10" s="63">
        <f>VLOOKUP(D1,'PricingS&amp;U'!A168:CW245,BY8+1)</f>
        <v>478.12</v>
      </c>
      <c r="BZ10" s="63">
        <f>VLOOKUP(D1,'PricingS&amp;U'!A168:CW245,BZ8+1)</f>
        <v>488.57</v>
      </c>
      <c r="CA10" s="63">
        <f>VLOOKUP(D1,'PricingS&amp;U'!A168:CW245,CA8+1)</f>
        <v>495.95</v>
      </c>
      <c r="CB10" s="63">
        <f>VLOOKUP(D1,'PricingS&amp;U'!A168:CW245,CB8+1)</f>
        <v>500</v>
      </c>
      <c r="CC10" s="63">
        <f>VLOOKUP(D1,'PricingS&amp;U'!A168:CW245,CC8+1)</f>
        <v>500</v>
      </c>
      <c r="CD10" s="63">
        <f>VLOOKUP(D1,'PricingS&amp;U'!A168:CW245,CD8+1)</f>
        <v>500</v>
      </c>
      <c r="CE10" s="63">
        <f>VLOOKUP(D1,'PricingS&amp;U'!A168:CW245,CE8+1)</f>
        <v>500</v>
      </c>
      <c r="CF10" s="63">
        <f>VLOOKUP(D1,'PricingS&amp;U'!A168:CW245,CF8+1)</f>
        <v>500</v>
      </c>
      <c r="CG10" s="63">
        <f>VLOOKUP(D1,'PricingS&amp;U'!A168:CW245,CG8+1)</f>
        <v>500</v>
      </c>
      <c r="CH10" s="63">
        <f>VLOOKUP(D1,'PricingS&amp;U'!A168:CW245,CH8+1)</f>
        <v>500</v>
      </c>
      <c r="CI10" s="63">
        <f>VLOOKUP(D1,'PricingS&amp;U'!A168:CW245,CI8+1)</f>
        <v>500</v>
      </c>
      <c r="CJ10" s="63">
        <f>VLOOKUP(D1,'PricingS&amp;U'!A168:CW245,CJ8+1)</f>
        <v>500</v>
      </c>
      <c r="CK10" s="63">
        <f>VLOOKUP(D1,'PricingS&amp;U'!A168:CW245,CK8+1)</f>
        <v>0</v>
      </c>
      <c r="CL10" s="63">
        <f>VLOOKUP(D1,'PricingS&amp;U'!A168:CW245,CL8+1)</f>
        <v>0</v>
      </c>
      <c r="CM10" s="63">
        <f>VLOOKUP(D1,'PricingS&amp;U'!A168:CW245,CM8+1)</f>
        <v>0</v>
      </c>
      <c r="CN10" s="63">
        <f>VLOOKUP(D1,'PricingS&amp;U'!A168:CW245,CN8+1)</f>
        <v>0</v>
      </c>
      <c r="CO10" s="63">
        <f>VLOOKUP(D1,'PricingS&amp;U'!A168:CW245,CO8+1)</f>
        <v>0</v>
      </c>
      <c r="CP10" s="63">
        <f>VLOOKUP(D1,'PricingS&amp;U'!A168:CW245,CP8+1)</f>
        <v>0</v>
      </c>
      <c r="CQ10" s="63">
        <f>VLOOKUP(D1,'PricingS&amp;U'!A168:CW245,CQ8+1)</f>
        <v>0</v>
      </c>
      <c r="CR10" s="63">
        <f>VLOOKUP(D1,'PricingS&amp;U'!A168:CW245,CR8+1)</f>
        <v>0</v>
      </c>
      <c r="CS10" s="63">
        <f>VLOOKUP(D1,'PricingS&amp;U'!A168:CW245,CS8+1)</f>
        <v>0</v>
      </c>
      <c r="CT10" s="63">
        <f>VLOOKUP(D1,'PricingS&amp;U'!A168:CW245,CT8+1)</f>
        <v>0</v>
      </c>
      <c r="CU10" s="63">
        <f>VLOOKUP(D1,'PricingS&amp;U'!A168:CW245,CU8+1)</f>
        <v>0</v>
      </c>
      <c r="CV10" s="63">
        <f>VLOOKUP(D1,'PricingS&amp;U'!A168:CW245,CV8+1)</f>
        <v>0</v>
      </c>
      <c r="CW10" s="63">
        <f>VLOOKUP(D1,'PricingS&amp;U'!A168:CW245,CW8+1)</f>
        <v>0</v>
      </c>
      <c r="CX10" s="63">
        <f>VLOOKUP(D1,'PricingS&amp;U'!A168:CW245,CX8+1)</f>
        <v>0</v>
      </c>
    </row>
    <row r="11" spans="1:102" ht="14.25" customHeight="1">
      <c r="A11" s="36"/>
      <c r="B11" s="3" t="s">
        <v>113</v>
      </c>
      <c r="C11" s="63">
        <f>VLOOKUP(D1,'PricingS&amp;U'!A86:CW163,C8+1)</f>
        <v>0.09</v>
      </c>
      <c r="D11" s="63">
        <f>VLOOKUP(D1,'PricingS&amp;U'!A86:CW163,D8+1)</f>
        <v>0.16</v>
      </c>
      <c r="E11" s="63">
        <f>VLOOKUP(D1,'PricingS&amp;U'!A86:CW163,E8+1)</f>
        <v>0.23</v>
      </c>
      <c r="F11" s="63">
        <f>VLOOKUP(D1,'PricingS&amp;U'!A86:CW163,F8+1)</f>
        <v>0.3</v>
      </c>
      <c r="G11" s="63">
        <f>VLOOKUP(D1,'PricingS&amp;U'!A86:CW163,G8+1)</f>
        <v>0.35</v>
      </c>
      <c r="H11" s="63">
        <f>VLOOKUP(D1,'PricingS&amp;U'!A86:CW163,H8+1)</f>
        <v>0.39</v>
      </c>
      <c r="I11" s="63">
        <f>VLOOKUP(D1,'PricingS&amp;U'!A86:CW163,I8+1)</f>
        <v>0.45</v>
      </c>
      <c r="J11" s="63">
        <f>VLOOKUP(D1,'PricingS&amp;U'!A86:CW163,J8+1)</f>
        <v>0.49</v>
      </c>
      <c r="K11" s="63">
        <f>VLOOKUP(D1,'PricingS&amp;U'!A86:CW163,K8+1)</f>
        <v>0.51</v>
      </c>
      <c r="L11" s="63">
        <f>VLOOKUP(D1,'PricingS&amp;U'!A86:CW163,L8+1)</f>
        <v>0.56000000000000005</v>
      </c>
      <c r="M11" s="63">
        <f>VLOOKUP(D1,'PricingS&amp;U'!A86:CW163,M8+1)</f>
        <v>0.63</v>
      </c>
      <c r="N11" s="63">
        <f>VLOOKUP(D1,'PricingS&amp;U'!A86:CW163,N8+1)</f>
        <v>0.74</v>
      </c>
      <c r="O11" s="63">
        <f>VLOOKUP(D1,'PricingS&amp;U'!A86:CW163,O8+1)</f>
        <v>0.86</v>
      </c>
      <c r="P11" s="63">
        <f>VLOOKUP(D1,'PricingS&amp;U'!A86:CW163,P8+1)</f>
        <v>0.96</v>
      </c>
      <c r="Q11" s="63">
        <f>VLOOKUP(D1,'PricingS&amp;U'!A86:CW163,Q8+1)</f>
        <v>1.04</v>
      </c>
      <c r="R11" s="63">
        <f>VLOOKUP(D1,'PricingS&amp;U'!A86:CW163,R8+1)</f>
        <v>1.1399999999999999</v>
      </c>
      <c r="S11" s="63">
        <f>VLOOKUP(D1,'PricingS&amp;U'!A86:CW163,S8+1)</f>
        <v>1.25</v>
      </c>
      <c r="T11" s="63">
        <f>VLOOKUP(D1,'PricingS&amp;U'!A86:CW163,T8+1)</f>
        <v>1.39</v>
      </c>
      <c r="U11" s="63">
        <f>VLOOKUP(D1,'PricingS&amp;U'!A86:CW163,U8+1)</f>
        <v>1.56</v>
      </c>
      <c r="V11" s="63">
        <f>VLOOKUP(D1,'PricingS&amp;U'!A86:CW163,V8+1)</f>
        <v>1.77</v>
      </c>
      <c r="W11" s="63">
        <f>VLOOKUP(D1,'PricingS&amp;U'!A86:CW163,W8+1)</f>
        <v>2</v>
      </c>
      <c r="X11" s="63">
        <f>VLOOKUP(D1,'PricingS&amp;U'!A86:CW163,X8+1)</f>
        <v>2.2000000000000002</v>
      </c>
      <c r="Y11" s="63">
        <f>VLOOKUP(D1,'PricingS&amp;U'!A86:CW163,Y8+1)</f>
        <v>2.39</v>
      </c>
      <c r="Z11" s="63">
        <f>VLOOKUP(D1,'PricingS&amp;U'!A86:CW163,Z8+1)</f>
        <v>2.59</v>
      </c>
      <c r="AA11" s="63">
        <f>VLOOKUP(D1,'PricingS&amp;U'!A86:CW163,AA8+1)</f>
        <v>2.79</v>
      </c>
      <c r="AB11" s="63">
        <f>VLOOKUP(D1,'PricingS&amp;U'!A86:CW163,AB8+1)</f>
        <v>3.03</v>
      </c>
      <c r="AC11" s="63">
        <f>VLOOKUP(D1,'PricingS&amp;U'!A86:CW163,AC8+1)</f>
        <v>3.3</v>
      </c>
      <c r="AD11" s="63">
        <f>VLOOKUP(D1,'PricingS&amp;U'!A86:CW163,AD8+1)</f>
        <v>3.62</v>
      </c>
      <c r="AE11" s="63">
        <f>VLOOKUP(D1,'PricingS&amp;U'!A86:CW163,AE8+1)</f>
        <v>3.98</v>
      </c>
      <c r="AF11" s="63">
        <f>VLOOKUP(D1,'PricingS&amp;U'!A86:CW163,AF8+1)</f>
        <v>4.3899999999999997</v>
      </c>
      <c r="AG11" s="63">
        <f>VLOOKUP(D1,'PricingS&amp;U'!A86:CW163,AG8+1)</f>
        <v>4.83</v>
      </c>
      <c r="AH11" s="63">
        <f>VLOOKUP(D1,'PricingS&amp;U'!A86:CW163,AH8+1)</f>
        <v>5.3</v>
      </c>
      <c r="AI11" s="63">
        <f>VLOOKUP(D1,'PricingS&amp;U'!A86:CW163,AI8+1)</f>
        <v>5.81</v>
      </c>
      <c r="AJ11" s="63">
        <f>VLOOKUP(D1,'PricingS&amp;U'!A86:CW163,AJ8+1)</f>
        <v>6.37</v>
      </c>
      <c r="AK11" s="63">
        <f>VLOOKUP(D1,'PricingS&amp;U'!A86:CW163,AK8+1)</f>
        <v>6.99</v>
      </c>
      <c r="AL11" s="63">
        <f>VLOOKUP(D1,'PricingS&amp;U'!A86:CW163,AL8+1)</f>
        <v>7.73</v>
      </c>
      <c r="AM11" s="63">
        <f>VLOOKUP(D1,'PricingS&amp;U'!A86:CW163,AM8+1)</f>
        <v>8.6</v>
      </c>
      <c r="AN11" s="63">
        <f>VLOOKUP(D1,'PricingS&amp;U'!A86:CW163,AN8+1)</f>
        <v>9.6300000000000008</v>
      </c>
      <c r="AO11" s="63">
        <f>VLOOKUP(D1,'PricingS&amp;U'!A86:CW163,AO8+1)</f>
        <v>10.82</v>
      </c>
      <c r="AP11" s="63">
        <f>VLOOKUP(D1,'PricingS&amp;U'!A86:CW163,AP8+1)</f>
        <v>12.22</v>
      </c>
      <c r="AQ11" s="63">
        <f>VLOOKUP(D1,'PricingS&amp;U'!A86:CW163,AQ8+1)</f>
        <v>13.84</v>
      </c>
      <c r="AR11" s="63">
        <f>VLOOKUP(D1,'PricingS&amp;U'!A86:CW163,AR8+1)</f>
        <v>15.68</v>
      </c>
      <c r="AS11" s="63">
        <f>VLOOKUP(D1,'PricingS&amp;U'!A86:CW163,AS8+1)</f>
        <v>17.82</v>
      </c>
      <c r="AT11" s="63">
        <f>VLOOKUP(D1,'PricingS&amp;U'!A86:CW163,AT8+1)</f>
        <v>20.32</v>
      </c>
      <c r="AU11" s="63">
        <f>VLOOKUP(D1,'PricingS&amp;U'!A86:CW163,AU8+1)</f>
        <v>23.3</v>
      </c>
      <c r="AV11" s="63">
        <f>VLOOKUP(D1,'PricingS&amp;U'!A86:CW163,AV8+1)</f>
        <v>26.91</v>
      </c>
      <c r="AW11" s="63">
        <f>VLOOKUP(D1,'PricingS&amp;U'!A86:CW163,AW8+1)</f>
        <v>31.06</v>
      </c>
      <c r="AX11" s="63">
        <f>VLOOKUP(D1,'PricingS&amp;U'!A86:CW163,AX8+1)</f>
        <v>35.15</v>
      </c>
      <c r="AY11" s="63">
        <f>VLOOKUP(D1,'PricingS&amp;U'!A86:CW163,AY8+1)</f>
        <v>39.61</v>
      </c>
      <c r="AZ11" s="63">
        <f>VLOOKUP(D1,'PricingS&amp;U'!A86:CW163,AZ8+1)</f>
        <v>44.97</v>
      </c>
      <c r="BA11" s="63">
        <f>VLOOKUP(D1,'PricingS&amp;U'!A86:CW163,BA8+1)</f>
        <v>53.19</v>
      </c>
      <c r="BB11" s="63">
        <f>VLOOKUP(D1,'PricingS&amp;U'!A86:CW163,BB8+1)</f>
        <v>60.47</v>
      </c>
      <c r="BC11" s="63">
        <f>VLOOKUP(D1,'PricingS&amp;U'!A86:CW163,BC8+1)</f>
        <v>68.64</v>
      </c>
      <c r="BD11" s="63">
        <f>VLOOKUP(D1,'PricingS&amp;U'!A86:CW163,BD8+1)</f>
        <v>78.209999999999994</v>
      </c>
      <c r="BE11" s="63">
        <f>VLOOKUP(D1,'PricingS&amp;U'!A86:CW163,BE8+1)</f>
        <v>88.84</v>
      </c>
      <c r="BF11" s="63">
        <f>VLOOKUP(D1,'PricingS&amp;U'!A86:CW163,BF8+1)</f>
        <v>100.49</v>
      </c>
      <c r="BG11" s="63">
        <f>VLOOKUP(D1,'PricingS&amp;U'!A86:CW163,BG8+1)</f>
        <v>112.92</v>
      </c>
      <c r="BH11" s="63">
        <f>VLOOKUP(D1,'PricingS&amp;U'!A86:CW163,BH8+1)</f>
        <v>126.41</v>
      </c>
      <c r="BI11" s="63">
        <f>VLOOKUP(D1,'PricingS&amp;U'!A86:CW163,BI8+1)</f>
        <v>140.96</v>
      </c>
      <c r="BJ11" s="63">
        <f>VLOOKUP(D1,'PricingS&amp;U'!A86:CW163,BJ8+1)</f>
        <v>155.80000000000001</v>
      </c>
      <c r="BK11" s="63">
        <f>VLOOKUP(D1,'PricingS&amp;U'!A86:CW163,BK8+1)</f>
        <v>171.79</v>
      </c>
      <c r="BL11" s="63">
        <f>VLOOKUP(D1,'PricingS&amp;U'!A86:CW163,BL8+1)</f>
        <v>191.55</v>
      </c>
      <c r="BM11" s="63">
        <f>VLOOKUP(D1,'PricingS&amp;U'!A86:CW163,BM8+1)</f>
        <v>213.29</v>
      </c>
      <c r="BN11" s="63">
        <f>VLOOKUP(D1,'PricingS&amp;U'!A86:CW163,BN8+1)</f>
        <v>237.02</v>
      </c>
      <c r="BO11" s="63">
        <f>VLOOKUP(D1,'PricingS&amp;U'!A86:CW163,BO8+1)</f>
        <v>262.44</v>
      </c>
      <c r="BP11" s="63">
        <f>VLOOKUP(D1,'PricingS&amp;U'!A86:CW163,BP8+1)</f>
        <v>289.19</v>
      </c>
      <c r="BQ11" s="63">
        <f>VLOOKUP(D1,'PricingS&amp;U'!A86:CW163,BQ8+1)</f>
        <v>313.3</v>
      </c>
      <c r="BR11" s="63">
        <f>VLOOKUP(D1,'PricingS&amp;U'!A86:CW163,BR8+1)</f>
        <v>337.47</v>
      </c>
      <c r="BS11" s="63">
        <f>VLOOKUP(D1,'PricingS&amp;U'!A86:CW163,BS8+1)</f>
        <v>361.33</v>
      </c>
      <c r="BT11" s="63">
        <f>VLOOKUP(D1,'PricingS&amp;U'!A86:CW163,BT8+1)</f>
        <v>384.5</v>
      </c>
      <c r="BU11" s="63">
        <f>VLOOKUP(D1,'PricingS&amp;U'!A86:CW163,BU8+1)</f>
        <v>406.6</v>
      </c>
      <c r="BV11" s="63">
        <f>VLOOKUP(D1,'PricingS&amp;U'!A86:CW163,BV8+1)</f>
        <v>427.26</v>
      </c>
      <c r="BW11" s="63">
        <f>VLOOKUP(D1,'PricingS&amp;U'!A86:CW163,BW8+1)</f>
        <v>446.11</v>
      </c>
      <c r="BX11" s="63">
        <f>VLOOKUP(D1,'PricingS&amp;U'!A86:CW163,BX8+1)</f>
        <v>462.77</v>
      </c>
      <c r="BY11" s="63">
        <f>VLOOKUP(D1,'PricingS&amp;U'!A86:CW163,BY8+1)</f>
        <v>476.86</v>
      </c>
      <c r="BZ11" s="63">
        <f>VLOOKUP(D1,'PricingS&amp;U'!A86:CW163,BZ8+1)</f>
        <v>488</v>
      </c>
      <c r="CA11" s="63">
        <f>VLOOKUP(D1,'PricingS&amp;U'!A86:CW163,CA8+1)</f>
        <v>495.83</v>
      </c>
      <c r="CB11" s="63">
        <f>VLOOKUP(D1,'PricingS&amp;U'!A86:CW163,CB8+1)</f>
        <v>500</v>
      </c>
      <c r="CC11" s="63">
        <f>VLOOKUP(D1,'PricingS&amp;U'!A86:CW163,CC8+1)</f>
        <v>500</v>
      </c>
      <c r="CD11" s="63">
        <f>VLOOKUP(D1,'PricingS&amp;U'!A86:CW163,CD8+1)</f>
        <v>500</v>
      </c>
      <c r="CE11" s="63">
        <f>VLOOKUP(D1,'PricingS&amp;U'!A86:CW163,CE8+1)</f>
        <v>500</v>
      </c>
      <c r="CF11" s="63">
        <f>VLOOKUP(D1,'PricingS&amp;U'!A86:CW163,CF8+1)</f>
        <v>500</v>
      </c>
      <c r="CG11" s="63">
        <f>VLOOKUP(D1,'PricingS&amp;U'!A86:CW163,CG8+1)</f>
        <v>500</v>
      </c>
      <c r="CH11" s="63">
        <f>VLOOKUP(D1,'PricingS&amp;U'!A86:CW163,CH8+1)</f>
        <v>500</v>
      </c>
      <c r="CI11" s="63">
        <f>VLOOKUP(D1,'PricingS&amp;U'!A86:CW163,CI8+1)</f>
        <v>500</v>
      </c>
      <c r="CJ11" s="63">
        <f>VLOOKUP(D1,'PricingS&amp;U'!A86:CW163,CJ8+1)</f>
        <v>500</v>
      </c>
      <c r="CK11" s="63">
        <f>VLOOKUP(D1,'PricingS&amp;U'!A86:CW163,CK8+1)</f>
        <v>0</v>
      </c>
      <c r="CL11" s="63">
        <f>VLOOKUP(D1,'PricingS&amp;U'!A86:CW163,CL8+1)</f>
        <v>0</v>
      </c>
      <c r="CM11" s="63">
        <f>VLOOKUP(D1,'PricingS&amp;U'!A86:CW163,CM8+1)</f>
        <v>0</v>
      </c>
      <c r="CN11" s="63">
        <f>VLOOKUP(D1,'PricingS&amp;U'!A86:CW163,CN8+1)</f>
        <v>0</v>
      </c>
      <c r="CO11" s="63">
        <f>VLOOKUP(D1,'PricingS&amp;U'!A86:CW163,CO8+1)</f>
        <v>0</v>
      </c>
      <c r="CP11" s="63">
        <f>VLOOKUP(D1,'PricingS&amp;U'!A86:CW163,CP8+1)</f>
        <v>0</v>
      </c>
      <c r="CQ11" s="63">
        <f>VLOOKUP(D1,'PricingS&amp;U'!A86:CW163,CQ8+1)</f>
        <v>0</v>
      </c>
      <c r="CR11" s="63">
        <f>VLOOKUP(D1,'PricingS&amp;U'!A86:CW163,CR8+1)</f>
        <v>0</v>
      </c>
      <c r="CS11" s="63">
        <f>VLOOKUP(D1,'PricingS&amp;U'!A86:CW163,CS8+1)</f>
        <v>0</v>
      </c>
      <c r="CT11" s="63">
        <f>VLOOKUP(D1,'PricingS&amp;U'!A86:CW163,CT8+1)</f>
        <v>0</v>
      </c>
      <c r="CU11" s="63">
        <f>VLOOKUP(D1,'PricingS&amp;U'!A86:CW163,CU8+1)</f>
        <v>0</v>
      </c>
      <c r="CV11" s="63">
        <f>VLOOKUP(D1,'PricingS&amp;U'!A86:CW163,CV8+1)</f>
        <v>0</v>
      </c>
      <c r="CW11" s="63">
        <f>VLOOKUP(D1,'PricingS&amp;U'!A86:CW163,CW8+1)</f>
        <v>0</v>
      </c>
      <c r="CX11" s="63">
        <f>VLOOKUP(D1,'PricingS&amp;U'!A86:CW163,CX8+1)</f>
        <v>0</v>
      </c>
    </row>
    <row r="12" spans="1:102" ht="14.25" customHeight="1">
      <c r="A12" s="36"/>
      <c r="B12" s="3" t="s">
        <v>114</v>
      </c>
      <c r="C12" s="63">
        <f>VLOOKUP(D1,'PricingS&amp;U'!A250:CW327,C8+1)</f>
        <v>0.27</v>
      </c>
      <c r="D12" s="63">
        <f>VLOOKUP(D1,'PricingS&amp;U'!A250:CW327,D8+1)</f>
        <v>0.39</v>
      </c>
      <c r="E12" s="63">
        <f>VLOOKUP(D1,'PricingS&amp;U'!A250:CW327,E8+1)</f>
        <v>0.54</v>
      </c>
      <c r="F12" s="63">
        <f>VLOOKUP(D1,'PricingS&amp;U'!A250:CW327,F8+1)</f>
        <v>0.68</v>
      </c>
      <c r="G12" s="63">
        <f>VLOOKUP(D1,'PricingS&amp;U'!A250:CW327,G8+1)</f>
        <v>0.81</v>
      </c>
      <c r="H12" s="63">
        <f>VLOOKUP(D1,'PricingS&amp;U'!A250:CW327,H8+1)</f>
        <v>0.93</v>
      </c>
      <c r="I12" s="63">
        <f>VLOOKUP(D1,'PricingS&amp;U'!A250:CW327,I8+1)</f>
        <v>1.05</v>
      </c>
      <c r="J12" s="63">
        <f>VLOOKUP(D1,'PricingS&amp;U'!A250:CW327,J8+1)</f>
        <v>1.18</v>
      </c>
      <c r="K12" s="63">
        <f>VLOOKUP(D1,'PricingS&amp;U'!A250:CW327,K8+1)</f>
        <v>1.31</v>
      </c>
      <c r="L12" s="63">
        <f>VLOOKUP(D1,'PricingS&amp;U'!A250:CW327,L8+1)</f>
        <v>1.47</v>
      </c>
      <c r="M12" s="63">
        <f>VLOOKUP(D1,'PricingS&amp;U'!A250:CW327,M8+1)</f>
        <v>1.63</v>
      </c>
      <c r="N12" s="63">
        <f>VLOOKUP(D1,'PricingS&amp;U'!A250:CW327,N8+1)</f>
        <v>1.89</v>
      </c>
      <c r="O12" s="63">
        <f>VLOOKUP(D1,'PricingS&amp;U'!A250:CW327,O8+1)</f>
        <v>2.12</v>
      </c>
      <c r="P12" s="63">
        <f>VLOOKUP(D1,'PricingS&amp;U'!A250:CW327,P8+1)</f>
        <v>2.35</v>
      </c>
      <c r="Q12" s="63">
        <f>VLOOKUP(D1,'PricingS&amp;U'!A250:CW327,Q8+1)</f>
        <v>2.6</v>
      </c>
      <c r="R12" s="63">
        <f>VLOOKUP(D1,'PricingS&amp;U'!A250:CW327,R8+1)</f>
        <v>2.9</v>
      </c>
      <c r="S12" s="63">
        <f>VLOOKUP(D1,'PricingS&amp;U'!A250:CW327,S8+1)</f>
        <v>3.2</v>
      </c>
      <c r="T12" s="63">
        <f>VLOOKUP(D1,'PricingS&amp;U'!A250:CW327,T8+1)</f>
        <v>3.54</v>
      </c>
      <c r="U12" s="63">
        <f>VLOOKUP(D1,'PricingS&amp;U'!A250:CW327,U8+1)</f>
        <v>3.94</v>
      </c>
      <c r="V12" s="63">
        <f>VLOOKUP(D1,'PricingS&amp;U'!A250:CW327,V8+1)</f>
        <v>4.38</v>
      </c>
      <c r="W12" s="63">
        <f>VLOOKUP(D1,'PricingS&amp;U'!A250:CW327,W8+1)</f>
        <v>4.84</v>
      </c>
      <c r="X12" s="63">
        <f>VLOOKUP(D1,'PricingS&amp;U'!A250:CW327,X8+1)</f>
        <v>5.35</v>
      </c>
      <c r="Y12" s="63">
        <f>VLOOKUP(D1,'PricingS&amp;U'!A250:CW327,Y8+1)</f>
        <v>5.93</v>
      </c>
      <c r="Z12" s="63">
        <f>VLOOKUP(D1,'PricingS&amp;U'!A250:CW327,Z8+1)</f>
        <v>6.59</v>
      </c>
      <c r="AA12" s="63">
        <f>VLOOKUP(D1,'PricingS&amp;U'!A250:CW327,AA8+1)</f>
        <v>7.31</v>
      </c>
      <c r="AB12" s="63">
        <f>VLOOKUP(D1,'PricingS&amp;U'!A250:CW327,AB8+1)</f>
        <v>8.1199999999999992</v>
      </c>
      <c r="AC12" s="63">
        <f>VLOOKUP(D1,'PricingS&amp;U'!A250:CW327,AC8+1)</f>
        <v>9.01</v>
      </c>
      <c r="AD12" s="63">
        <f>VLOOKUP(D1,'PricingS&amp;U'!A250:CW327,AD8+1)</f>
        <v>10.01</v>
      </c>
      <c r="AE12" s="63">
        <f>VLOOKUP(D1,'PricingS&amp;U'!A250:CW327,AE8+1)</f>
        <v>11.09</v>
      </c>
      <c r="AF12" s="63">
        <f>VLOOKUP(D1,'PricingS&amp;U'!A250:CW327,AF8+1)</f>
        <v>12.28</v>
      </c>
      <c r="AG12" s="63">
        <f>VLOOKUP(D1,'PricingS&amp;U'!A250:CW327,AG8+1)</f>
        <v>13.57</v>
      </c>
      <c r="AH12" s="63">
        <f>VLOOKUP(D1,'PricingS&amp;U'!A250:CW327,AH8+1)</f>
        <v>14.96</v>
      </c>
      <c r="AI12" s="63">
        <f>VLOOKUP(D1,'PricingS&amp;U'!A250:CW327,AI8+1)</f>
        <v>16.45</v>
      </c>
      <c r="AJ12" s="63">
        <f>VLOOKUP(D1,'PricingS&amp;U'!A250:CW327,AJ8+1)</f>
        <v>18.02</v>
      </c>
      <c r="AK12" s="63">
        <f>VLOOKUP(D1,'PricingS&amp;U'!A250:CW327,AK8+1)</f>
        <v>19.66</v>
      </c>
      <c r="AL12" s="63">
        <f>VLOOKUP(D1,'PricingS&amp;U'!A250:CW327,AL8+1)</f>
        <v>21.49</v>
      </c>
      <c r="AM12" s="63">
        <f>VLOOKUP(D1,'PricingS&amp;U'!A250:CW327,AM8+1)</f>
        <v>23.51</v>
      </c>
      <c r="AN12" s="63">
        <f>VLOOKUP(D1,'PricingS&amp;U'!A250:CW327,AN8+1)</f>
        <v>25.47</v>
      </c>
      <c r="AO12" s="63">
        <f>VLOOKUP(D1,'PricingS&amp;U'!A250:CW327,AO8+1)</f>
        <v>27.65</v>
      </c>
      <c r="AP12" s="63">
        <f>VLOOKUP(D1,'PricingS&amp;U'!A250:CW327,AP8+1)</f>
        <v>29.99</v>
      </c>
      <c r="AQ12" s="63">
        <f>VLOOKUP(D1,'PricingS&amp;U'!A250:CW327,AQ8+1)</f>
        <v>32.61</v>
      </c>
      <c r="AR12" s="63">
        <f>VLOOKUP(D1,'PricingS&amp;U'!A250:CW327,AR8+1)</f>
        <v>35.49</v>
      </c>
      <c r="AS12" s="63">
        <f>VLOOKUP(D1,'PricingS&amp;U'!A250:CW327,AS8+1)</f>
        <v>38.729999999999997</v>
      </c>
      <c r="AT12" s="63">
        <f>VLOOKUP(D1,'PricingS&amp;U'!A250:CW327,AT8+1)</f>
        <v>42.27</v>
      </c>
      <c r="AU12" s="63">
        <f>VLOOKUP(D1,'PricingS&amp;U'!A250:CW327,AU8+1)</f>
        <v>46.2</v>
      </c>
      <c r="AV12" s="63">
        <f>VLOOKUP(D1,'PricingS&amp;U'!A250:CW327,AV8+1)</f>
        <v>51.41</v>
      </c>
      <c r="AW12" s="63">
        <f>VLOOKUP(D1,'PricingS&amp;U'!A250:CW327,AW8+1)</f>
        <v>57.61</v>
      </c>
      <c r="AX12" s="63">
        <f>VLOOKUP(D1,'PricingS&amp;U'!A250:CW327,AX8+1)</f>
        <v>64.64</v>
      </c>
      <c r="AY12" s="63">
        <f>VLOOKUP(D1,'PricingS&amp;U'!A250:CW327,AY8+1)</f>
        <v>72.52</v>
      </c>
      <c r="AZ12" s="63">
        <f>VLOOKUP(D1,'PricingS&amp;U'!A250:CW327,AZ8+1)</f>
        <v>80.55</v>
      </c>
      <c r="BA12" s="63">
        <f>VLOOKUP(D1,'PricingS&amp;U'!A250:CW327,BA8+1)</f>
        <v>87.78</v>
      </c>
      <c r="BB12" s="63">
        <f>VLOOKUP(D1,'PricingS&amp;U'!A250:CW327,BB8+1)</f>
        <v>99.21</v>
      </c>
      <c r="BC12" s="63">
        <f>VLOOKUP(D1,'PricingS&amp;U'!A250:CW327,BC8+1)</f>
        <v>109.38</v>
      </c>
      <c r="BD12" s="63">
        <f>VLOOKUP(D1,'PricingS&amp;U'!A250:CW327,BD8+1)</f>
        <v>120.48</v>
      </c>
      <c r="BE12" s="63">
        <f>VLOOKUP(D1,'PricingS&amp;U'!A250:CW327,BE8+1)</f>
        <v>132.26</v>
      </c>
      <c r="BF12" s="63">
        <f>VLOOKUP(D1,'PricingS&amp;U'!A250:CW327,BF8+1)</f>
        <v>144.56</v>
      </c>
      <c r="BG12" s="63">
        <f>VLOOKUP(D1,'PricingS&amp;U'!A250:CW327,BG8+1)</f>
        <v>156.91999999999999</v>
      </c>
      <c r="BH12" s="63">
        <f>VLOOKUP(D1,'PricingS&amp;U'!A250:CW327,BH8+1)</f>
        <v>169.63</v>
      </c>
      <c r="BI12" s="63">
        <f>VLOOKUP(D1,'PricingS&amp;U'!A250:CW327,BI8+1)</f>
        <v>182.59</v>
      </c>
      <c r="BJ12" s="63">
        <f>VLOOKUP(D1,'PricingS&amp;U'!A250:CW327,BJ8+1)</f>
        <v>194.74</v>
      </c>
      <c r="BK12" s="63">
        <f>VLOOKUP(D1,'PricingS&amp;U'!A250:CW327,BK8+1)</f>
        <v>207.13</v>
      </c>
      <c r="BL12" s="63">
        <f>VLOOKUP(D1,'PricingS&amp;U'!A250:CW327,BL8+1)</f>
        <v>222.69</v>
      </c>
      <c r="BM12" s="63">
        <f>VLOOKUP(D1,'PricingS&amp;U'!A250:CW327,BM8+1)</f>
        <v>238.98</v>
      </c>
      <c r="BN12" s="63">
        <f>VLOOKUP(D1,'PricingS&amp;U'!A250:CW327,BN8+1)</f>
        <v>255.83</v>
      </c>
      <c r="BO12" s="63">
        <f>VLOOKUP(D1,'PricingS&amp;U'!A250:CW327,BO8+1)</f>
        <v>272.73</v>
      </c>
      <c r="BP12" s="63">
        <f>VLOOKUP(D1,'PricingS&amp;U'!A250:CW327,BP8+1)</f>
        <v>289.19</v>
      </c>
      <c r="BQ12" s="63">
        <f>VLOOKUP(D1,'PricingS&amp;U'!A250:CW327,BQ8+1)</f>
        <v>313.3</v>
      </c>
      <c r="BR12" s="63">
        <f>VLOOKUP(D1,'PricingS&amp;U'!A250:CW327,BR8+1)</f>
        <v>337.47</v>
      </c>
      <c r="BS12" s="63">
        <f>VLOOKUP(D1,'PricingS&amp;U'!A250:CW327,BS8+1)</f>
        <v>361.33</v>
      </c>
      <c r="BT12" s="63">
        <f>VLOOKUP(D1,'PricingS&amp;U'!A250:CW327,BT8+1)</f>
        <v>384.5</v>
      </c>
      <c r="BU12" s="63">
        <f>VLOOKUP(D1,'PricingS&amp;U'!A250:CW327,BU8+1)</f>
        <v>406.6</v>
      </c>
      <c r="BV12" s="63">
        <f>VLOOKUP(D1,'PricingS&amp;U'!A250:CW327,BV8+1)</f>
        <v>427.26</v>
      </c>
      <c r="BW12" s="63">
        <f>VLOOKUP(D1,'PricingS&amp;U'!A250:CW327,BW8+1)</f>
        <v>446.11</v>
      </c>
      <c r="BX12" s="63">
        <f>VLOOKUP(D1,'PricingS&amp;U'!A250:CW327,BX8+1)</f>
        <v>462.77</v>
      </c>
      <c r="BY12" s="63">
        <f>VLOOKUP(D1,'PricingS&amp;U'!A250:CW327,BY8+1)</f>
        <v>476.86</v>
      </c>
      <c r="BZ12" s="63">
        <f>VLOOKUP(D1,'PricingS&amp;U'!A250:CW327,BZ8+1)</f>
        <v>488</v>
      </c>
      <c r="CA12" s="63">
        <f>VLOOKUP(D1,'PricingS&amp;U'!A250:CW327,CA8+1)</f>
        <v>495.83</v>
      </c>
      <c r="CB12" s="63">
        <f>VLOOKUP(D1,'PricingS&amp;U'!A250:CW327,CB8+1)</f>
        <v>500</v>
      </c>
      <c r="CC12" s="63">
        <f>VLOOKUP(D1,'PricingS&amp;U'!A250:CW327,CC8+1)</f>
        <v>500</v>
      </c>
      <c r="CD12" s="63">
        <f>VLOOKUP(D1,'PricingS&amp;U'!A250:CW327,CD8+1)</f>
        <v>500</v>
      </c>
      <c r="CE12" s="63">
        <f>VLOOKUP(D1,'PricingS&amp;U'!A250:CW327,CE8+1)</f>
        <v>500</v>
      </c>
      <c r="CF12" s="63">
        <f>VLOOKUP(D1,'PricingS&amp;U'!A250:CW327,CF8+1)</f>
        <v>500</v>
      </c>
      <c r="CG12" s="63">
        <f>VLOOKUP(D1,'PricingS&amp;U'!A250:CW327,CG8+1)</f>
        <v>500</v>
      </c>
      <c r="CH12" s="63">
        <f>VLOOKUP(D1,'PricingS&amp;U'!A250:CW327,CH8+1)</f>
        <v>500</v>
      </c>
      <c r="CI12" s="63">
        <f>VLOOKUP(D1,'PricingS&amp;U'!A250:CW327,CI8+1)</f>
        <v>500</v>
      </c>
      <c r="CJ12" s="63">
        <f>VLOOKUP(D1,'PricingS&amp;U'!A250:CW327,CJ8+1)</f>
        <v>500</v>
      </c>
      <c r="CK12" s="63">
        <f>VLOOKUP(D1,'PricingS&amp;U'!A250:CW327,CK8+1)</f>
        <v>0</v>
      </c>
      <c r="CL12" s="63">
        <f>VLOOKUP(D1,'PricingS&amp;U'!A250:CW327,CL8+1)</f>
        <v>0</v>
      </c>
      <c r="CM12" s="63">
        <f>VLOOKUP(D1,'PricingS&amp;U'!A250:CW327,CM8+1)</f>
        <v>0</v>
      </c>
      <c r="CN12" s="63">
        <f>VLOOKUP(D1,'PricingS&amp;U'!A250:CW327,CN8+1)</f>
        <v>0</v>
      </c>
      <c r="CO12" s="63">
        <f>VLOOKUP(D1,'PricingS&amp;U'!A250:CW327,CO8+1)</f>
        <v>0</v>
      </c>
      <c r="CP12" s="63">
        <f>VLOOKUP(D1,'PricingS&amp;U'!A250:CW327,CP8+1)</f>
        <v>0</v>
      </c>
      <c r="CQ12" s="63">
        <f>VLOOKUP(D1,'PricingS&amp;U'!A250:CW327,CQ8+1)</f>
        <v>0</v>
      </c>
      <c r="CR12" s="63">
        <f>VLOOKUP(D1,'PricingS&amp;U'!A250:CW327,CR8+1)</f>
        <v>0</v>
      </c>
      <c r="CS12" s="63">
        <f>VLOOKUP(D1,'PricingS&amp;U'!A250:CW327,CS8+1)</f>
        <v>0</v>
      </c>
      <c r="CT12" s="63">
        <f>VLOOKUP(D1,'PricingS&amp;U'!A250:CW327,CT8+1)</f>
        <v>0</v>
      </c>
      <c r="CU12" s="63">
        <f>VLOOKUP(D1,'PricingS&amp;U'!A250:CW327,CU8+1)</f>
        <v>0</v>
      </c>
      <c r="CV12" s="63">
        <f>VLOOKUP(D1,'PricingS&amp;U'!A250:CW327,CV8+1)</f>
        <v>0</v>
      </c>
      <c r="CW12" s="63">
        <f>VLOOKUP(D1,'PricingS&amp;U'!A250:CW327,CW8+1)</f>
        <v>0</v>
      </c>
      <c r="CX12" s="63">
        <f>VLOOKUP(D1,'PricingS&amp;U'!A250:CW327,CX8+1)</f>
        <v>0</v>
      </c>
    </row>
    <row r="13" spans="1:102" ht="14.25" customHeight="1">
      <c r="B13" s="3" t="s">
        <v>158</v>
      </c>
      <c r="C13" s="36">
        <f>IF(D2="M",IF(D3="No",C9,C10),IF(D3="No",C11,C12))*(D5)/1000</f>
        <v>6.7500000000000001E-5</v>
      </c>
      <c r="D13" s="36">
        <f>IF(D2="M",IF(D3="No",D9,D10),IF(D3="No",D11,D12))*(D5)/1000</f>
        <v>7.6500000000000016E-5</v>
      </c>
      <c r="E13" s="36">
        <f>IF(D2="M",IF(D3="No",E9,E10),IF(D3="No",E11,E12))*(D5)/1000</f>
        <v>1.2600000000000003E-4</v>
      </c>
      <c r="F13" s="36">
        <f>IF(D2="M",IF(D3="No",F9,F10),IF(D3="No",F11,F12))*(D5)/1000</f>
        <v>1.4850000000000003E-4</v>
      </c>
      <c r="G13" s="36">
        <f>IF(D2="M",IF(D3="No",G9,G10),IF(D3="No",G11,G12))*(D5)/1000</f>
        <v>1.7100000000000001E-4</v>
      </c>
      <c r="H13" s="36">
        <f>IF(D2="M",IF(D3="No",H9,H10),IF(D3="No",H11,H12))*(D5)/1000</f>
        <v>1.9350000000000001E-4</v>
      </c>
      <c r="I13" s="36">
        <f>IF(D2="M",IF(D3="No",I9,I10),IF(D3="No",I11,I12))*(D5)/1000</f>
        <v>2.1599999999999999E-4</v>
      </c>
      <c r="J13" s="36">
        <f>IF(D2="M",IF(D3="No",J9,J10),IF(D3="No",J11,J12))*(D5)/1000</f>
        <v>2.655E-4</v>
      </c>
      <c r="K13" s="36">
        <f>IF(D2="M",IF(D3="No",K9,K10),IF(D3="No",K11,K12))*(D5)/1000</f>
        <v>3.0600000000000007E-4</v>
      </c>
      <c r="L13" s="36">
        <f>IF(D2="M",IF(D3="No",L9,L10),IF(D3="No",L11,L12))*(D5)/1000</f>
        <v>3.3750000000000002E-4</v>
      </c>
      <c r="M13" s="36">
        <f>IF(D2="M",IF(D3="No",M9,M10),IF(D3="No",M11,M12))*(D5)/1000</f>
        <v>3.5550000000000002E-4</v>
      </c>
      <c r="N13" s="36">
        <f>IF(D2="M",IF(D3="No",N9,N10),IF(D3="No",N11,N12))*(D5)/1000</f>
        <v>3.9600000000000003E-4</v>
      </c>
      <c r="O13" s="36">
        <f>IF(D2="M",IF(D3="No",O9,O10),IF(D3="No",O11,O12))*(D5)/1000</f>
        <v>4.4999999999999999E-4</v>
      </c>
      <c r="P13" s="36">
        <f>IF(D2="M",IF(D3="No",P9,P10),IF(D3="No",P11,P12))*(D5)/1000</f>
        <v>5.0849999999999995E-4</v>
      </c>
      <c r="Q13" s="36">
        <f>IF(D2="M",IF(D3="No",Q9,Q10),IF(D3="No",Q11,Q12))*(D5)/1000</f>
        <v>5.7149999999999996E-4</v>
      </c>
      <c r="R13" s="36">
        <f>IF(D2="M",IF(D3="No",R9,R10),IF(D3="No",R11,R12))*(D5)/1000</f>
        <v>6.3900000000000003E-4</v>
      </c>
      <c r="S13" s="36">
        <f>IF(D2="M",IF(D3="No",S9,S10),IF(D3="No",S11,S12))*(D5)/1000</f>
        <v>7.1100000000000004E-4</v>
      </c>
      <c r="T13" s="36">
        <f>IF(D2="M",IF(D3="No",T9,T10),IF(D3="No",T11,T12))*(D5)/1000</f>
        <v>7.8300000000000006E-4</v>
      </c>
      <c r="U13" s="36">
        <f>IF(D2="M",IF(D3="No",U9,U10),IF(D3="No",U11,U12))*(D5)/1000</f>
        <v>8.7299999999999997E-4</v>
      </c>
      <c r="V13" s="36">
        <f>IF(D2="M",IF(D3="No",V9,V10),IF(D3="No",V11,V12))*(D5)/1000</f>
        <v>9.8999999999999999E-4</v>
      </c>
      <c r="W13" s="36">
        <f>IF(D2="M",IF(D3="No",W9,W10),IF(D3="No",W11,W12))*(D5)/1000</f>
        <v>1.1294999999999999E-3</v>
      </c>
      <c r="X13" s="36">
        <f>IF(D2="M",IF(D3="No",X9,X10),IF(D3="No",X11,X12))*(D5)/1000</f>
        <v>1.2869999999999999E-3</v>
      </c>
      <c r="Y13" s="36">
        <f>IF(D2="M",IF(D3="No",Y9,Y10),IF(D3="No",Y11,Y12))*(D5)/1000</f>
        <v>1.4354999999999999E-3</v>
      </c>
      <c r="Z13" s="36">
        <f>IF(D2="M",IF(D3="No",Z9,Z10),IF(D3="No",Z11,Z12))*(D5)/1000</f>
        <v>1.5705000000000003E-3</v>
      </c>
      <c r="AA13" s="36">
        <f>IF(D2="M",IF(D3="No",AA9,AA10),IF(D3="No",AA11,AA12))*(D5)/1000</f>
        <v>1.6919999999999999E-3</v>
      </c>
      <c r="AB13" s="36">
        <f>IF(D2="M",IF(D3="No",AB9,AB10),IF(D3="No",AB11,AB12))*(D5)/1000</f>
        <v>1.8360000000000002E-3</v>
      </c>
      <c r="AC13" s="36">
        <f>IF(D2="M",IF(D3="No",AC9,AC10),IF(D3="No",AC11,AC12))*(D5)/1000</f>
        <v>2.0160000000000004E-3</v>
      </c>
      <c r="AD13" s="36">
        <f>IF(D2="M",IF(D3="No",AD9,AD10),IF(D3="No",AD11,AD12))*(D5)/1000</f>
        <v>2.2455000000000001E-3</v>
      </c>
      <c r="AE13" s="36">
        <f>IF(D2="M",IF(D3="No",AE9,AE10),IF(D3="No",AE11,AE12))*(D5)/1000</f>
        <v>2.5019999999999999E-3</v>
      </c>
      <c r="AF13" s="36">
        <f>IF(D2="M",IF(D3="No",AF9,AF10),IF(D3="No",AF11,AF12))*(D5)/1000</f>
        <v>2.7899999999999999E-3</v>
      </c>
      <c r="AG13" s="36">
        <f>IF(D2="M",IF(D3="No",AG9,AG10),IF(D3="No",AG11,AG12))*(D5)/1000</f>
        <v>3.0960000000000002E-3</v>
      </c>
      <c r="AH13" s="36">
        <f>IF(D2="M",IF(D3="No",AH9,AH10),IF(D3="No",AH11,AH12))*(D5)/1000</f>
        <v>3.4290000000000002E-3</v>
      </c>
      <c r="AI13" s="36">
        <f>IF(D2="M",IF(D3="No",AI9,AI10),IF(D3="No",AI11,AI12))*(D5)/1000</f>
        <v>3.7890000000000003E-3</v>
      </c>
      <c r="AJ13" s="36">
        <f>IF(D2="M",IF(D3="No",AJ9,AJ10),IF(D3="No",AJ11,AJ12))*(D5)/1000</f>
        <v>4.1850000000000004E-3</v>
      </c>
      <c r="AK13" s="36">
        <f>IF(D2="M",IF(D3="No",AK9,AK10),IF(D3="No",AK11,AK12))*(D5)/1000</f>
        <v>4.6350000000000011E-3</v>
      </c>
      <c r="AL13" s="36">
        <f>IF(D2="M",IF(D3="No",AL9,AL10),IF(D3="No",AL11,AL12))*(D5)/1000</f>
        <v>5.1615000000000003E-3</v>
      </c>
      <c r="AM13" s="36">
        <f>IF(D2="M",IF(D3="No",AM9,AM10),IF(D3="No",AM11,AM12))*(D5)/1000</f>
        <v>5.7869999999999996E-3</v>
      </c>
      <c r="AN13" s="36">
        <f>IF(D2="M",IF(D3="No",AN9,AN10),IF(D3="No",AN11,AN12))*(D5)/1000</f>
        <v>6.5339999999999999E-3</v>
      </c>
      <c r="AO13" s="36">
        <f>IF(D2="M",IF(D3="No",AO9,AO10),IF(D3="No",AO11,AO12))*(D5)/1000</f>
        <v>7.4070000000000013E-3</v>
      </c>
      <c r="AP13" s="36">
        <f>IF(D2="M",IF(D3="No",AP9,AP10),IF(D3="No",AP11,AP12))*(D5)/1000</f>
        <v>8.401500000000001E-3</v>
      </c>
      <c r="AQ13" s="36">
        <f>IF(D2="M",IF(D3="No",AQ9,AQ10),IF(D3="No",AQ11,AQ12))*(D5)/1000</f>
        <v>9.5130000000000006E-3</v>
      </c>
      <c r="AR13" s="36">
        <f>IF(D2="M",IF(D3="No",AR9,AR10),IF(D3="No",AR11,AR12))*(D5)/1000</f>
        <v>1.0732500000000002E-2</v>
      </c>
      <c r="AS13" s="36">
        <f>IF(D2="M",IF(D3="No",AS9,AS10),IF(D3="No",AS11,AS12))*(D5)/1000</f>
        <v>1.2073499999999999E-2</v>
      </c>
      <c r="AT13" s="36">
        <f>IF(D2="M",IF(D3="No",AT9,AT10),IF(D3="No",AT11,AT12))*(D5)/1000</f>
        <v>1.3558500000000001E-2</v>
      </c>
      <c r="AU13" s="36">
        <f>IF(D2="M",IF(D3="No",AU9,AU10),IF(D3="No",AU11,AU12))*(D5)/1000</f>
        <v>1.5254999999999999E-2</v>
      </c>
      <c r="AV13" s="36">
        <f>IF(D2="M",IF(D3="No",AV9,AV10),IF(D3="No",AV11,AV12))*(D5)/1000</f>
        <v>1.7217E-2</v>
      </c>
      <c r="AW13" s="36">
        <f>IF(D2="M",IF(D3="No",AW9,AW10),IF(D3="No",AW11,AW12))*(D5)/1000</f>
        <v>1.9512000000000002E-2</v>
      </c>
      <c r="AX13" s="36">
        <f>IF(D2="M",IF(D3="No",AX9,AX10),IF(D3="No",AX11,AX12))*(D5)/1000</f>
        <v>2.20815E-2</v>
      </c>
      <c r="AY13" s="36">
        <f>IF(D2="M",IF(D3="No",AY9,AY10),IF(D3="No",AY11,AY12))*(D5)/1000</f>
        <v>2.50335E-2</v>
      </c>
      <c r="AZ13" s="36">
        <f>IF(D2="M",IF(D3="No",AZ9,AZ10),IF(D3="No",AZ11,AZ12))*(D5)/1000</f>
        <v>2.8449000000000002E-2</v>
      </c>
      <c r="BA13" s="36">
        <f>IF(D2="M",IF(D3="No",BA9,BA10),IF(D3="No",BA11,BA12))*(D5)/1000</f>
        <v>3.2418000000000009E-2</v>
      </c>
      <c r="BB13" s="36">
        <f>IF(D2="M",IF(D3="No",BB9,BB10),IF(D3="No",BB11,BB12))*(D5)/1000</f>
        <v>3.7017000000000001E-2</v>
      </c>
      <c r="BC13" s="36">
        <f>IF(D2="M",IF(D3="No",BC9,BC10),IF(D3="No",BC11,BC12))*(D5)/1000</f>
        <v>4.22955E-2</v>
      </c>
      <c r="BD13" s="36">
        <f>IF(D2="M",IF(D3="No",BD9,BD10),IF(D3="No",BD11,BD12))*(D5)/1000</f>
        <v>4.82625E-2</v>
      </c>
      <c r="BE13" s="36">
        <f>IF(D2="M",IF(D3="No",BE9,BE10),IF(D3="No",BE11,BE12))*(D5)/1000</f>
        <v>5.4724500000000002E-2</v>
      </c>
      <c r="BF13" s="36">
        <f>IF(D2="M",IF(D3="No",BF9,BF10),IF(D3="No",BF11,BF12))*(D5)/1000</f>
        <v>6.1605000000000007E-2</v>
      </c>
      <c r="BG13" s="36">
        <f>IF(D2="M",IF(D3="No",BG9,BG10),IF(D3="No",BG11,BG12))*(D5)/1000</f>
        <v>6.8669999999999995E-2</v>
      </c>
      <c r="BH13" s="36">
        <f>IF(D2="M",IF(D3="No",BH9,BH10),IF(D3="No",BH11,BH12))*(D5)/1000</f>
        <v>7.5726000000000002E-2</v>
      </c>
      <c r="BI13" s="36">
        <f>IF(D2="M",IF(D3="No",BI9,BI10),IF(D3="No",BI11,BI12))*(D5)/1000</f>
        <v>8.2683000000000006E-2</v>
      </c>
      <c r="BJ13" s="36">
        <f>IF(D2="M",IF(D3="No",BJ9,BJ10),IF(D3="No",BJ11,BJ12))*(D5)/1000</f>
        <v>8.9199000000000001E-2</v>
      </c>
      <c r="BK13" s="36">
        <f>IF(D2="M",IF(D3="No",BK9,BK10),IF(D3="No",BK11,BK12))*(D5)/1000</f>
        <v>9.4986000000000001E-2</v>
      </c>
      <c r="BL13" s="36">
        <f>IF(D2="M",IF(D3="No",BL9,BL10),IF(D3="No",BL11,BL12))*(D5)/1000</f>
        <v>0.1025055</v>
      </c>
      <c r="BM13" s="36">
        <f>IF(D2="M",IF(D3="No",BM9,BM10),IF(D3="No",BM11,BM12))*(D5)/1000</f>
        <v>0.1105155</v>
      </c>
      <c r="BN13" s="36">
        <f>IF(D2="M",IF(D3="No",BN9,BN10),IF(D3="No",BN11,BN12))*(D5)/1000</f>
        <v>0.11922749999999999</v>
      </c>
      <c r="BO13" s="36">
        <f>IF(D2="M",IF(D3="No",BO9,BO10),IF(D3="No",BO11,BO12))*(D5)/1000</f>
        <v>0.12845699999999999</v>
      </c>
      <c r="BP13" s="36">
        <f>IF(D2="M",IF(D3="No",BP9,BP10),IF(D3="No",BP11,BP12))*(D5)/1000</f>
        <v>0.138015</v>
      </c>
      <c r="BQ13" s="36">
        <f>IF(D2="M",IF(D3="No",BQ9,BQ10),IF(D3="No",BQ11,BQ12))*(D5)/1000</f>
        <v>0.1477125</v>
      </c>
      <c r="BR13" s="36">
        <f>IF(D2="M",IF(D3="No",BR9,BR10),IF(D3="No",BR11,BR12))*(D5)/1000</f>
        <v>0.15750899999999998</v>
      </c>
      <c r="BS13" s="36">
        <f>IF(D2="M",IF(D3="No",BS9,BS10),IF(D3="No",BS11,BS12))*(D5)/1000</f>
        <v>0.16724250000000002</v>
      </c>
      <c r="BT13" s="36">
        <f>IF(D2="M",IF(D3="No",BT9,BT10),IF(D3="No",BT11,BT12))*(D5)/1000</f>
        <v>0.17675550000000001</v>
      </c>
      <c r="BU13" s="36">
        <f>IF(D2="M",IF(D3="No",BU9,BU10),IF(D3="No",BU11,BU12))*(D5)/1000</f>
        <v>0.1858725</v>
      </c>
      <c r="BV13" s="36">
        <f>IF(D2="M",IF(D3="No",BV9,BV10),IF(D3="No",BV11,BV12))*(D5)/1000</f>
        <v>0.194436</v>
      </c>
      <c r="BW13" s="36">
        <f>IF(D2="M",IF(D3="No",BW9,BW10),IF(D3="No",BW11,BW12))*(D5)/1000</f>
        <v>0.2022795</v>
      </c>
      <c r="BX13" s="36">
        <f>IF(D2="M",IF(D3="No",BX9,BX10),IF(D3="No",BX11,BX12))*(D5)/1000</f>
        <v>0.20924100000000001</v>
      </c>
      <c r="BY13" s="36">
        <f>IF(D2="M",IF(D3="No",BY9,BY10),IF(D3="No",BY11,BY12))*(D5)/1000</f>
        <v>0.21515399999999998</v>
      </c>
      <c r="BZ13" s="36">
        <f>IF(D2="M",IF(D3="No",BZ9,BZ10),IF(D3="No",BZ11,BZ12))*(D5)/1000</f>
        <v>0.21985650000000001</v>
      </c>
      <c r="CA13" s="36">
        <f>IF(D2="M",IF(D3="No",CA9,CA10),IF(D3="No",CA11,CA12))*(D5)/1000</f>
        <v>0.2231775</v>
      </c>
      <c r="CB13" s="36">
        <f>IF(D2="M",IF(D3="No",CB9,CB10),IF(D3="No",CB11,CB12))*(D5)/1000</f>
        <v>0.22500000000000001</v>
      </c>
      <c r="CC13" s="36">
        <f>IF(D2="M",IF(D3="No",CC9,CC10),IF(D3="No",CC11,CC12))*(D5)/1000</f>
        <v>0.22500000000000001</v>
      </c>
      <c r="CD13" s="36">
        <f>IF(D2="M",IF(D3="No",CD9,CD10),IF(D3="No",CD11,CD12))*(D5)/1000</f>
        <v>0.22500000000000001</v>
      </c>
      <c r="CE13" s="36">
        <f>IF(D2="M",IF(D3="No",CE9,CE10),IF(D3="No",CE11,CE12))*(D5)/1000</f>
        <v>0.22500000000000001</v>
      </c>
      <c r="CF13" s="36">
        <f>IF(D2="M",IF(D3="No",CF9,CF10),IF(D3="No",CF11,CF12))*(D5)/1000</f>
        <v>0.22500000000000001</v>
      </c>
      <c r="CG13" s="36">
        <f>IF(D2="M",IF(D3="No",CG9,CG10),IF(D3="No",CG11,CG12))*(D5)/1000</f>
        <v>0.22500000000000001</v>
      </c>
      <c r="CH13" s="36">
        <f>IF(D2="M",IF(D3="No",CH9,CH10),IF(D3="No",CH11,CH12))*(D5)/1000</f>
        <v>0.22500000000000001</v>
      </c>
      <c r="CI13" s="36">
        <f>IF(D2="M",IF(D3="No",CI9,CI10),IF(D3="No",CI11,CI12))*(D5)/1000</f>
        <v>0.22500000000000001</v>
      </c>
      <c r="CJ13" s="36">
        <f>IF(D2="M",IF(D3="No",CJ9,CJ10),IF(D3="No",CJ11,CJ12))*(D5)/1000</f>
        <v>0.22500000000000001</v>
      </c>
      <c r="CK13" s="36">
        <f>IF(D2="M",IF(D3="No",CK9,CK10),IF(D3="No",CK11,CK12))*(D5)/1000</f>
        <v>0</v>
      </c>
      <c r="CL13" s="36">
        <f>IF(D2="M",IF(D3="No",CL9,CL10),IF(D3="No",CL11,CL12))*(D5)/1000</f>
        <v>0</v>
      </c>
      <c r="CM13" s="36">
        <f>IF(D2="M",IF(D3="No",CM9,CM10),IF(D3="No",CM11,CM12))*(D5)/1000</f>
        <v>0</v>
      </c>
      <c r="CN13" s="36">
        <f>IF(D2="M",IF(D3="No",CN9,CN10),IF(D3="No",CN11,CN12))*(D5)/1000</f>
        <v>0</v>
      </c>
      <c r="CO13" s="36">
        <f>IF(D2="M",IF(D3="No",CO9,CO10),IF(D3="No",CO11,CO12))*(D5)/1000</f>
        <v>0</v>
      </c>
      <c r="CP13" s="36">
        <f>IF(D2="M",IF(D3="No",CP9,CP10),IF(D3="No",CP11,CP12))*(D5)/1000</f>
        <v>0</v>
      </c>
      <c r="CQ13" s="36">
        <f>IF(D2="M",IF(D3="No",CQ9,CQ10),IF(D3="No",CQ11,CQ12))*(D5)/1000</f>
        <v>0</v>
      </c>
      <c r="CR13" s="36">
        <f>IF(D2="M",IF(D3="No",CR9,CR10),IF(D3="No",CR11,CR12))*(D5)/1000</f>
        <v>0</v>
      </c>
      <c r="CS13" s="36">
        <f>IF(D2="M",IF(D3="No",CS9,CS10),IF(D3="No",CS11,CS12))*(D5)/1000</f>
        <v>0</v>
      </c>
      <c r="CT13" s="36">
        <f>IF(D2="M",IF(D3="No",CT9,CT10),IF(D3="No",CT11,CT12))*(D5)/1000</f>
        <v>0</v>
      </c>
      <c r="CU13" s="36">
        <f>IF(D2="M",IF(D3="No",CU9,CU10),IF(D3="No",CU11,CU12))*(D5)/1000</f>
        <v>0</v>
      </c>
      <c r="CV13" s="36">
        <f>IF(D2="M",IF(D3="No",CV9,CV10),IF(D3="No",CV11,CV12))*(D5)/1000</f>
        <v>0</v>
      </c>
      <c r="CW13" s="36">
        <f>IF(D2="M",IF(D3="No",CW9,CW10),IF(D3="No",CW11,CW12))*(D5)/1000</f>
        <v>0</v>
      </c>
      <c r="CX13" s="36">
        <f>IF(D2="M",IF(D3="No",CX9,CX10),IF(D3="No",CX11,CX12))*(D5)/1000</f>
        <v>0</v>
      </c>
    </row>
    <row r="14" spans="1:102" ht="14.25" customHeight="1"/>
    <row r="15" spans="1:102" ht="14.25" customHeight="1">
      <c r="A15" s="2" t="s">
        <v>116</v>
      </c>
      <c r="B15" s="64" t="s">
        <v>117</v>
      </c>
    </row>
    <row r="16" spans="1:102" ht="14.25" customHeight="1">
      <c r="A16" s="65">
        <v>1</v>
      </c>
      <c r="B16" s="3" t="s">
        <v>118</v>
      </c>
      <c r="C16" s="39">
        <f>VLOOKUP($D$1,'CSOS&amp;U'!$A$4:$CW$81,$C$8+1)</f>
        <v>0.13</v>
      </c>
      <c r="D16" s="39">
        <f>VLOOKUP(D1,'CSOS&amp;U'!A4:CW81,D8+1)</f>
        <v>0.16</v>
      </c>
      <c r="E16" s="39">
        <f>VLOOKUP(D1,'CSOS&amp;U'!A4:CW81,E8+1)</f>
        <v>0.25</v>
      </c>
      <c r="F16" s="39">
        <f>VLOOKUP(D1,'CSOS&amp;U'!A4:CW81,F8+1)</f>
        <v>0.28999999999999998</v>
      </c>
      <c r="G16" s="39">
        <f>VLOOKUP(D1,'CSOS&amp;U'!A4:CW81,G8+1)</f>
        <v>0.34</v>
      </c>
      <c r="H16" s="39">
        <f>VLOOKUP(D1,'CSOS&amp;U'!A4:CW81,H8+1)</f>
        <v>0.38</v>
      </c>
      <c r="I16" s="39">
        <f>VLOOKUP(D1,'CSOS&amp;U'!A4:CW81,I8+1)</f>
        <v>0.43</v>
      </c>
      <c r="J16" s="39">
        <f>VLOOKUP(D1,'CSOS&amp;U'!A4:CW81,J8+1)</f>
        <v>0.53</v>
      </c>
      <c r="K16" s="39">
        <f>VLOOKUP(D1,'CSOS&amp;U'!A4:CW81,K8+1)</f>
        <v>0.6</v>
      </c>
      <c r="L16" s="39">
        <f>VLOOKUP(D1,'CSOS&amp;U'!A4:CW81,L8+1)</f>
        <v>0.66</v>
      </c>
      <c r="M16" s="39">
        <f>VLOOKUP(D1,'CSOS&amp;U'!A4:CW81,M8+1)</f>
        <v>0.7</v>
      </c>
      <c r="N16" s="39">
        <f>VLOOKUP(D1,'CSOS&amp;U'!A4:CW81,N8+1)</f>
        <v>0.78</v>
      </c>
      <c r="O16" s="39">
        <f>VLOOKUP(D1,'CSOS&amp;U'!A4:CW81,O8+1)</f>
        <v>0.88</v>
      </c>
      <c r="P16" s="39">
        <f>VLOOKUP(D1,'CSOS&amp;U'!A4:CW81,P8+1)</f>
        <v>1</v>
      </c>
      <c r="Q16" s="39">
        <f>VLOOKUP(D1,'CSOS&amp;U'!A4:CW81,Q8+1)</f>
        <v>1.1200000000000001</v>
      </c>
      <c r="R16" s="39">
        <f>VLOOKUP(D1,'CSOS&amp;U'!A4:CW81,R8+1)</f>
        <v>1.26</v>
      </c>
      <c r="S16" s="39">
        <f>VLOOKUP(D1,'CSOS&amp;U'!A4:CW81,S8+1)</f>
        <v>1.4</v>
      </c>
      <c r="T16" s="39">
        <f>VLOOKUP(D1,'CSOS&amp;U'!A4:CW81,T8+1)</f>
        <v>1.54</v>
      </c>
      <c r="U16" s="39">
        <f>VLOOKUP(D1,'CSOS&amp;U'!A4:CW81,U8+1)</f>
        <v>1.73</v>
      </c>
      <c r="V16" s="39">
        <f>VLOOKUP(D1,'CSOS&amp;U'!A4:CW81,V8+1)</f>
        <v>1.96</v>
      </c>
      <c r="W16" s="39">
        <f>VLOOKUP(D1,'CSOS&amp;U'!A4:CW81,W8+1)</f>
        <v>2.25</v>
      </c>
      <c r="X16" s="39">
        <f>VLOOKUP(D1,'CSOS&amp;U'!A4:CW81,X8+1)</f>
        <v>2.57</v>
      </c>
      <c r="Y16" s="39">
        <f>VLOOKUP(D1,'CSOS&amp;U'!A4:CW81,Y8+1)</f>
        <v>2.87</v>
      </c>
      <c r="Z16" s="39">
        <f>VLOOKUP(D1,'CSOS&amp;U'!A4:CW81,Z8+1)</f>
        <v>3.15</v>
      </c>
      <c r="AA16" s="39">
        <f>VLOOKUP(D1,'CSOS&amp;U'!A4:CW81,AA8+1)</f>
        <v>3.41</v>
      </c>
      <c r="AB16" s="39">
        <f>VLOOKUP(D1,'CSOS&amp;U'!A4:CW81,AB8+1)</f>
        <v>3.71</v>
      </c>
      <c r="AC16" s="39">
        <f>VLOOKUP(D1,'CSOS&amp;U'!A4:CW81,AC8+1)</f>
        <v>4.0599999999999996</v>
      </c>
      <c r="AD16" s="39">
        <f>VLOOKUP(D1,'CSOS&amp;U'!A4:CW81,AD8+1)</f>
        <v>4.5</v>
      </c>
      <c r="AE16" s="39">
        <f>VLOOKUP(D1,'CSOS&amp;U'!A4:CW81,AE8+1)</f>
        <v>5.01</v>
      </c>
      <c r="AF16" s="39">
        <f>VLOOKUP(D1,'CSOS&amp;U'!A4:CW81,AF8+1)</f>
        <v>5.59</v>
      </c>
      <c r="AG16" s="39">
        <f>VLOOKUP(D1,'CSOS&amp;U'!A4:CW81,AG8+1)</f>
        <v>6.22</v>
      </c>
      <c r="AH16" s="39">
        <f>VLOOKUP(D1,'CSOS&amp;U'!A4:CW81,AH8+1)</f>
        <v>6.91</v>
      </c>
      <c r="AI16" s="39">
        <f>VLOOKUP(D1,'CSOS&amp;U'!A4:CW81,AI8+1)</f>
        <v>7.66</v>
      </c>
      <c r="AJ16" s="39">
        <f>VLOOKUP(D1,'CSOS&amp;U'!A4:CW81,AJ8+1)</f>
        <v>8.5</v>
      </c>
      <c r="AK16" s="39">
        <f>VLOOKUP(D1,'CSOS&amp;U'!A4:CW81,AK8+1)</f>
        <v>9.48</v>
      </c>
      <c r="AL16" s="39">
        <f>VLOOKUP(D1,'CSOS&amp;U'!A4:CW81,AL8+1)</f>
        <v>10.63</v>
      </c>
      <c r="AM16" s="39">
        <f>VLOOKUP(D1,'CSOS&amp;U'!A4:CW81,AM8+1)</f>
        <v>12.03</v>
      </c>
      <c r="AN16" s="39">
        <f>VLOOKUP(D1,'CSOS&amp;U'!A4:CW81,AN8+1)</f>
        <v>13.7</v>
      </c>
      <c r="AO16" s="39">
        <f>VLOOKUP(D1,'CSOS&amp;U'!A4:CW81,AO8+1)</f>
        <v>15.67</v>
      </c>
      <c r="AP16" s="39">
        <f>VLOOKUP(D1,'CSOS&amp;U'!A4:CW81,AP8+1)</f>
        <v>17.940000000000001</v>
      </c>
      <c r="AQ16" s="39">
        <f>VLOOKUP(D1,'CSOS&amp;U'!A4:CW81,AQ8+1)</f>
        <v>20.51</v>
      </c>
      <c r="AR16" s="39">
        <f>VLOOKUP(D1,'CSOS&amp;U'!A4:CW81,AR8+1)</f>
        <v>23.37</v>
      </c>
      <c r="AS16" s="39">
        <f>VLOOKUP(D1,'CSOS&amp;U'!A4:CW81,AS8+1)</f>
        <v>26.56</v>
      </c>
      <c r="AT16" s="39">
        <f>VLOOKUP(D1,'CSOS&amp;U'!A4:CW81,AT8+1)</f>
        <v>30.14</v>
      </c>
      <c r="AU16" s="39">
        <f>VLOOKUP(D1,'CSOS&amp;U'!A4:CW81,AU8+1)</f>
        <v>34.270000000000003</v>
      </c>
      <c r="AV16" s="39">
        <f>VLOOKUP(D1,'CSOS&amp;U'!A4:CW81,AV8+1)</f>
        <v>39.07</v>
      </c>
      <c r="AW16" s="39">
        <f>VLOOKUP(D1,'CSOS&amp;U'!A4:CW81,AW8+1)</f>
        <v>44.57</v>
      </c>
      <c r="AX16" s="39">
        <f>VLOOKUP(D1,'CSOS&amp;U'!A4:CW81,AX8+1)</f>
        <v>50.79</v>
      </c>
      <c r="AY16" s="39">
        <f>VLOOKUP(D1,'CSOS&amp;U'!A4:CW81,AY8+1)</f>
        <v>58.06</v>
      </c>
      <c r="AZ16" s="39">
        <f>VLOOKUP(D1,'CSOS&amp;U'!A4:CW81,AZ8+1)</f>
        <v>66.540000000000006</v>
      </c>
      <c r="BA16" s="39">
        <f>VLOOKUP(D1,'CSOS&amp;U'!A4:CW81,BA8+1)</f>
        <v>76.45</v>
      </c>
      <c r="BB16" s="39">
        <f>VLOOKUP(D1,'CSOS&amp;U'!A4:CW81,BB8+1)</f>
        <v>87.99</v>
      </c>
      <c r="BC16" s="39">
        <f>VLOOKUP(D1,'CSOS&amp;U'!A4:CW81,BC8+1)</f>
        <v>101.33</v>
      </c>
      <c r="BD16" s="39">
        <f>VLOOKUP(D1,'CSOS&amp;U'!A4:CW81,BD8+1)</f>
        <v>116.54</v>
      </c>
      <c r="BE16" s="39">
        <f>VLOOKUP(D1,'CSOS&amp;U'!A4:CW81,BE8+1)</f>
        <v>133.16999999999999</v>
      </c>
      <c r="BF16" s="39">
        <f>VLOOKUP(D1,'CSOS&amp;U'!A4:CW81,BF8+1)</f>
        <v>151.04</v>
      </c>
      <c r="BG16" s="39">
        <f>VLOOKUP(D1,'CSOS&amp;U'!A4:CW81,BG8+1)</f>
        <v>169.99</v>
      </c>
      <c r="BH16" s="39">
        <f>VLOOKUP(D1,'CSOS&amp;U'!A4:CW81,BH8+1)</f>
        <v>189.17</v>
      </c>
      <c r="BI16" s="39">
        <f>VLOOKUP(D1,'CSOS&amp;U'!A4:CW81,BI8+1)</f>
        <v>208.4</v>
      </c>
      <c r="BJ16" s="39">
        <f>VLOOKUP(D1,'CSOS&amp;U'!A4:CW81,BJ8+1)</f>
        <v>226.73</v>
      </c>
      <c r="BK16" s="39">
        <f>VLOOKUP(D1,'CSOS&amp;U'!A4:CW81,BK8+1)</f>
        <v>243.4</v>
      </c>
      <c r="BL16" s="39">
        <f>VLOOKUP(D1,'CSOS&amp;U'!A4:CW81,BL8+1)</f>
        <v>262.43</v>
      </c>
      <c r="BM16" s="39">
        <f>VLOOKUP(D1,'CSOS&amp;U'!A4:CW81,BM8+1)</f>
        <v>282.69</v>
      </c>
      <c r="BN16" s="39">
        <f>VLOOKUP(D1,'CSOS&amp;U'!A4:CW81,BN8+1)</f>
        <v>304.70999999999998</v>
      </c>
      <c r="BO16" s="39">
        <f>VLOOKUP(D1,'CSOS&amp;U'!A4:CW81,BO8+1)</f>
        <v>328</v>
      </c>
      <c r="BP16" s="39">
        <f>VLOOKUP(D1,'CSOS&amp;U'!A4:CW81,BP8+1)</f>
        <v>352.09</v>
      </c>
      <c r="BQ16" s="39">
        <f>VLOOKUP(D1,'CSOS&amp;U'!A4:CW81,BQ8+1)</f>
        <v>374.47</v>
      </c>
      <c r="BR16" s="39">
        <f>VLOOKUP(D1,'CSOS&amp;U'!A4:CW81,BR8+1)</f>
        <v>396.8</v>
      </c>
      <c r="BS16" s="39">
        <f>VLOOKUP(D1,'CSOS&amp;U'!A4:CW81,BS8+1)</f>
        <v>418.66</v>
      </c>
      <c r="BT16" s="39">
        <f>VLOOKUP(D1,'CSOS&amp;U'!A4:CW81,BT8+1)</f>
        <v>439.65</v>
      </c>
      <c r="BU16" s="39">
        <f>VLOOKUP(D1,'CSOS&amp;U'!A4:CW81,BU8+1)</f>
        <v>459.36</v>
      </c>
      <c r="BV16" s="39">
        <f>VLOOKUP(D1,'CSOS&amp;U'!A4:CW81,BV8+1)</f>
        <v>477.43</v>
      </c>
      <c r="BW16" s="39">
        <f>VLOOKUP(D1,'CSOS&amp;U'!A4:CW81,BW8+1)</f>
        <v>503.32</v>
      </c>
      <c r="BX16" s="39">
        <f>VLOOKUP(D1,'CSOS&amp;U'!A4:CW81,BX8+1)</f>
        <v>530.61</v>
      </c>
      <c r="BY16" s="39">
        <f>VLOOKUP(D1,'CSOS&amp;U'!A4:CW81,BY8+1)</f>
        <v>559.39</v>
      </c>
      <c r="BZ16" s="39">
        <f>VLOOKUP(D1,'CSOS&amp;U'!A4:CW81,BZ8+1)</f>
        <v>589.72</v>
      </c>
      <c r="CA16" s="39">
        <f>VLOOKUP(D1,'CSOS&amp;U'!A4:CW81,CA8+1)</f>
        <v>621.70000000000005</v>
      </c>
      <c r="CB16" s="39">
        <f>VLOOKUP(D1,'CSOS&amp;U'!A4:CW81,CB8+1)</f>
        <v>655.42</v>
      </c>
      <c r="CC16" s="39">
        <f>VLOOKUP(D1,'CSOS&amp;U'!A4:CW81,CC8+1)</f>
        <v>690.96</v>
      </c>
      <c r="CD16" s="39">
        <f>VLOOKUP(D1,'CSOS&amp;U'!A4:CW81,CD8+1)</f>
        <v>728.43</v>
      </c>
      <c r="CE16" s="39">
        <f>VLOOKUP(D1,'CSOS&amp;U'!A4:CW81,CE8+1)</f>
        <v>767.94</v>
      </c>
      <c r="CF16" s="39">
        <f>VLOOKUP(D1,'CSOS&amp;U'!A4:CW81,CF8+1)</f>
        <v>809.58</v>
      </c>
      <c r="CG16" s="39">
        <f>VLOOKUP(D1,'CSOS&amp;U'!A4:CW81,CG8+1)</f>
        <v>853.48</v>
      </c>
      <c r="CH16" s="39">
        <f>VLOOKUP(D1,'CSOS&amp;U'!A4:CW81,CH8+1)</f>
        <v>899.77</v>
      </c>
      <c r="CI16" s="39">
        <f>VLOOKUP(D1,'CSOS&amp;U'!A4:CW81,CI8+1)</f>
        <v>948.56</v>
      </c>
      <c r="CJ16" s="39">
        <f>VLOOKUP(D1,'CSOS&amp;U'!A4:CW81,CJ8+1)</f>
        <v>1000</v>
      </c>
      <c r="CK16" s="39">
        <f>VLOOKUP(D1,'CSOS&amp;U'!A4:CW81,CK8+1)</f>
        <v>0</v>
      </c>
      <c r="CL16" s="39">
        <f>VLOOKUP(D1,'CSOS&amp;U'!A4:CW81,CL8+1)</f>
        <v>0</v>
      </c>
      <c r="CM16" s="39">
        <f>VLOOKUP(D1,'CSOS&amp;U'!A4:CW81,CM8+1)</f>
        <v>0</v>
      </c>
      <c r="CN16" s="39">
        <f>VLOOKUP(D1,'CSOS&amp;U'!A4:CW81,CN8+1)</f>
        <v>0</v>
      </c>
      <c r="CO16" s="39">
        <f>VLOOKUP(D1,'CSOS&amp;U'!A4:CW81,CO8+1)</f>
        <v>0</v>
      </c>
      <c r="CP16" s="39">
        <f>VLOOKUP(D1,'CSOS&amp;U'!A4:CW81,CP8+1)</f>
        <v>0</v>
      </c>
      <c r="CQ16" s="39">
        <f>VLOOKUP(D1,'CSOS&amp;U'!A4:CW81,CQ8+1)</f>
        <v>0</v>
      </c>
      <c r="CR16" s="39">
        <f>VLOOKUP(D1,'CSOS&amp;U'!A4:CW81,CR8+1)</f>
        <v>0</v>
      </c>
      <c r="CS16" s="39">
        <f>VLOOKUP(D1,'CSOS&amp;U'!A4:CW81,CS8+1)</f>
        <v>0</v>
      </c>
      <c r="CT16" s="39">
        <f>VLOOKUP(D1,'CSOS&amp;U'!A4:CW81,CT8+1)</f>
        <v>0</v>
      </c>
      <c r="CU16" s="39">
        <f>VLOOKUP(D1,'CSOS&amp;U'!A4:CW81,CU8+1)</f>
        <v>0</v>
      </c>
      <c r="CV16" s="39">
        <f>VLOOKUP(D1,'CSOS&amp;U'!A4:CW81,CV8+1)</f>
        <v>0</v>
      </c>
      <c r="CW16" s="39">
        <f>VLOOKUP(D1,'CSOS&amp;U'!A4:CW81,CW8+1)</f>
        <v>0</v>
      </c>
      <c r="CX16" s="39">
        <f>VLOOKUP(D1,'CSOS&amp;U'!A4:CW81,CX8+1)</f>
        <v>0</v>
      </c>
    </row>
    <row r="17" spans="1:102" ht="14.25" customHeight="1">
      <c r="A17" s="65">
        <v>2</v>
      </c>
      <c r="B17" s="3" t="s">
        <v>119</v>
      </c>
      <c r="C17" s="39">
        <f>VLOOKUP($D$1,'CSOS&amp;U'!$A$86:$CW$163,$C$8+1)</f>
        <v>0.17</v>
      </c>
      <c r="D17" s="39">
        <f>VLOOKUP(D1,'CSOS&amp;U'!A86:CW163,D8+1)</f>
        <v>0.2</v>
      </c>
      <c r="E17" s="39">
        <f>VLOOKUP(D1,'CSOS&amp;U'!A86:CW163,E8+1)</f>
        <v>0.33</v>
      </c>
      <c r="F17" s="39">
        <f>VLOOKUP(D1,'CSOS&amp;U'!A86:CW163,F8+1)</f>
        <v>0.38</v>
      </c>
      <c r="G17" s="39">
        <f>VLOOKUP(D1,'CSOS&amp;U'!A86:CW163,G8+1)</f>
        <v>0.44</v>
      </c>
      <c r="H17" s="39">
        <f>VLOOKUP(D1,'CSOS&amp;U'!A86:CW163,H8+1)</f>
        <v>0.5</v>
      </c>
      <c r="I17" s="39">
        <f>VLOOKUP(D1,'CSOS&amp;U'!A86:CW163,I8+1)</f>
        <v>0.56000000000000005</v>
      </c>
      <c r="J17" s="39">
        <f>VLOOKUP(D1,'CSOS&amp;U'!A86:CW163,J8+1)</f>
        <v>0.69</v>
      </c>
      <c r="K17" s="39">
        <f>VLOOKUP(D1,'CSOS&amp;U'!A86:CW163,K8+1)</f>
        <v>0.79</v>
      </c>
      <c r="L17" s="39">
        <f>VLOOKUP(D1,'CSOS&amp;U'!A86:CW163,L8+1)</f>
        <v>0.86</v>
      </c>
      <c r="M17" s="39">
        <f>VLOOKUP(D1,'CSOS&amp;U'!A86:CW163,M8+1)</f>
        <v>0.92</v>
      </c>
      <c r="N17" s="39">
        <f>VLOOKUP(D1,'CSOS&amp;U'!A86:CW163,N8+1)</f>
        <v>1.01</v>
      </c>
      <c r="O17" s="39">
        <f>VLOOKUP(D1,'CSOS&amp;U'!A86:CW163,O8+1)</f>
        <v>1.1499999999999999</v>
      </c>
      <c r="P17" s="39">
        <f>VLOOKUP(D1,'CSOS&amp;U'!A86:CW163,P8+1)</f>
        <v>1.3</v>
      </c>
      <c r="Q17" s="39">
        <f>VLOOKUP(D1,'CSOS&amp;U'!A86:CW163,Q8+1)</f>
        <v>1.46</v>
      </c>
      <c r="R17" s="39">
        <f>VLOOKUP(D1,'CSOS&amp;U'!A86:CW163,R8+1)</f>
        <v>1.63</v>
      </c>
      <c r="S17" s="39">
        <f>VLOOKUP(D1,'CSOS&amp;U'!A86:CW163,S8+1)</f>
        <v>1.82</v>
      </c>
      <c r="T17" s="39">
        <f>VLOOKUP(D1,'CSOS&amp;U'!A86:CW163,T8+1)</f>
        <v>2</v>
      </c>
      <c r="U17" s="39">
        <f>VLOOKUP(D1,'CSOS&amp;U'!A86:CW163,U8+1)</f>
        <v>2.23</v>
      </c>
      <c r="V17" s="39">
        <f>VLOOKUP(D1,'CSOS&amp;U'!A86:CW163,V8+1)</f>
        <v>2.52</v>
      </c>
      <c r="W17" s="39">
        <f>VLOOKUP(D1,'CSOS&amp;U'!A86:CW163,W8+1)</f>
        <v>2.89</v>
      </c>
      <c r="X17" s="39">
        <f>VLOOKUP(D1,'CSOS&amp;U'!A86:CW163,X8+1)</f>
        <v>3.28</v>
      </c>
      <c r="Y17" s="39">
        <f>VLOOKUP(D1,'CSOS&amp;U'!A86:CW163,Y8+1)</f>
        <v>3.66</v>
      </c>
      <c r="Z17" s="39">
        <f>VLOOKUP(D1,'CSOS&amp;U'!A86:CW163,Z8+1)</f>
        <v>3.99</v>
      </c>
      <c r="AA17" s="39">
        <f>VLOOKUP(D1,'CSOS&amp;U'!A86:CW163,AA8+1)</f>
        <v>4.3099999999999996</v>
      </c>
      <c r="AB17" s="39">
        <f>VLOOKUP(D1,'CSOS&amp;U'!A86:CW163,AB8+1)</f>
        <v>4.67</v>
      </c>
      <c r="AC17" s="39">
        <f>VLOOKUP(D1,'CSOS&amp;U'!A86:CW163,AC8+1)</f>
        <v>5.13</v>
      </c>
      <c r="AD17" s="39">
        <f>VLOOKUP(D1,'CSOS&amp;U'!A86:CW163,AD8+1)</f>
        <v>5.69</v>
      </c>
      <c r="AE17" s="39">
        <f>VLOOKUP(D1,'CSOS&amp;U'!A86:CW163,AE8+1)</f>
        <v>6.34</v>
      </c>
      <c r="AF17" s="39">
        <f>VLOOKUP(D1,'CSOS&amp;U'!A86:CW163,AF8+1)</f>
        <v>7.05</v>
      </c>
      <c r="AG17" s="39">
        <f>VLOOKUP(D1,'CSOS&amp;U'!A86:CW163,AG8+1)</f>
        <v>7.83</v>
      </c>
      <c r="AH17" s="39">
        <f>VLOOKUP(D1,'CSOS&amp;U'!A86:CW163,AH8+1)</f>
        <v>8.65</v>
      </c>
      <c r="AI17" s="39">
        <f>VLOOKUP(D1,'CSOS&amp;U'!A86:CW163,AI8+1)</f>
        <v>9.5500000000000007</v>
      </c>
      <c r="AJ17" s="39">
        <f>VLOOKUP(D1,'CSOS&amp;U'!A86:CW163,AJ8+1)</f>
        <v>10.53</v>
      </c>
      <c r="AK17" s="39">
        <f>VLOOKUP(D1,'CSOS&amp;U'!A86:CW163,AK8+1)</f>
        <v>11.65</v>
      </c>
      <c r="AL17" s="39">
        <f>VLOOKUP(D1,'CSOS&amp;U'!A86:CW163,AL8+1)</f>
        <v>12.97</v>
      </c>
      <c r="AM17" s="39">
        <f>VLOOKUP(D1,'CSOS&amp;U'!A86:CW163,AM8+1)</f>
        <v>14.54</v>
      </c>
      <c r="AN17" s="39">
        <f>VLOOKUP(D1,'CSOS&amp;U'!A86:CW163,AN8+1)</f>
        <v>16.399999999999999</v>
      </c>
      <c r="AO17" s="39">
        <f>VLOOKUP(D1,'CSOS&amp;U'!A86:CW163,AO8+1)</f>
        <v>18.59</v>
      </c>
      <c r="AP17" s="39">
        <f>VLOOKUP(D1,'CSOS&amp;U'!A86:CW163,AP8+1)</f>
        <v>21.07</v>
      </c>
      <c r="AQ17" s="39">
        <f>VLOOKUP(D1,'CSOS&amp;U'!A86:CW163,AQ8+1)</f>
        <v>23.85</v>
      </c>
      <c r="AR17" s="39">
        <f>VLOOKUP(D1,'CSOS&amp;U'!A86:CW163,AR8+1)</f>
        <v>26.91</v>
      </c>
      <c r="AS17" s="39">
        <f>VLOOKUP(D1,'CSOS&amp;U'!A86:CW163,AS8+1)</f>
        <v>30.27</v>
      </c>
      <c r="AT17" s="39">
        <f>VLOOKUP(D1,'CSOS&amp;U'!A86:CW163,AT8+1)</f>
        <v>33.99</v>
      </c>
      <c r="AU17" s="39">
        <f>VLOOKUP(D1,'CSOS&amp;U'!A86:CW163,AU8+1)</f>
        <v>38.25</v>
      </c>
      <c r="AV17" s="39">
        <f>VLOOKUP(D1,'CSOS&amp;U'!A86:CW163,AV8+1)</f>
        <v>43.17</v>
      </c>
      <c r="AW17" s="39">
        <f>VLOOKUP(D1,'CSOS&amp;U'!A86:CW163,AW8+1)</f>
        <v>48.91</v>
      </c>
      <c r="AX17" s="39">
        <f>VLOOKUP(D1,'CSOS&amp;U'!A86:CW163,AX8+1)</f>
        <v>55.34</v>
      </c>
      <c r="AY17" s="39">
        <f>VLOOKUP(D1,'CSOS&amp;U'!A86:CW163,AY8+1)</f>
        <v>62.84</v>
      </c>
      <c r="AZ17" s="39">
        <f>VLOOKUP(D1,'CSOS&amp;U'!A86:CW163,AZ8+1)</f>
        <v>71.540000000000006</v>
      </c>
      <c r="BA17" s="39">
        <f>VLOOKUP(D1,'CSOS&amp;U'!A86:CW163,BA8+1)</f>
        <v>81.650000000000006</v>
      </c>
      <c r="BB17" s="39">
        <f>VLOOKUP(D1,'CSOS&amp;U'!A86:CW163,BB8+1)</f>
        <v>93.38</v>
      </c>
      <c r="BC17" s="39">
        <f>VLOOKUP(D1,'CSOS&amp;U'!A86:CW163,BC8+1)</f>
        <v>106.86</v>
      </c>
      <c r="BD17" s="39">
        <f>VLOOKUP(D1,'CSOS&amp;U'!A86:CW163,BD8+1)</f>
        <v>122.14</v>
      </c>
      <c r="BE17" s="39">
        <f>VLOOKUP(D1,'CSOS&amp;U'!A86:CW163,BE8+1)</f>
        <v>138.72999999999999</v>
      </c>
      <c r="BF17" s="39">
        <f>VLOOKUP(D1,'CSOS&amp;U'!A86:CW163,BF8+1)</f>
        <v>156.44</v>
      </c>
      <c r="BG17" s="39">
        <f>VLOOKUP(D1,'CSOS&amp;U'!A86:CW163,BG8+1)</f>
        <v>174.71</v>
      </c>
      <c r="BH17" s="39">
        <f>VLOOKUP(D1,'CSOS&amp;U'!A86:CW163,BH8+1)</f>
        <v>193</v>
      </c>
      <c r="BI17" s="39">
        <f>VLOOKUP(D1,'CSOS&amp;U'!A86:CW163,BI8+1)</f>
        <v>211.13</v>
      </c>
      <c r="BJ17" s="39">
        <f>VLOOKUP(D1,'CSOS&amp;U'!A86:CW163,BJ8+1)</f>
        <v>228.17</v>
      </c>
      <c r="BK17" s="39">
        <f>VLOOKUP(D1,'CSOS&amp;U'!A86:CW163,BK8+1)</f>
        <v>243.4</v>
      </c>
      <c r="BL17" s="39">
        <f>VLOOKUP(D1,'CSOS&amp;U'!A86:CW163,BL8+1)</f>
        <v>262.43</v>
      </c>
      <c r="BM17" s="39">
        <f>VLOOKUP(D1,'CSOS&amp;U'!A86:CW163,BM8+1)</f>
        <v>282.69</v>
      </c>
      <c r="BN17" s="39">
        <f>VLOOKUP(D1,'CSOS&amp;U'!A86:CW163,BN8+1)</f>
        <v>304.70999999999998</v>
      </c>
      <c r="BO17" s="39">
        <f>VLOOKUP(D1,'CSOS&amp;U'!A86:CW163,BO8+1)</f>
        <v>328</v>
      </c>
      <c r="BP17" s="39">
        <f>VLOOKUP(D1,'CSOS&amp;U'!A86:CW163,BP8+1)</f>
        <v>352.09</v>
      </c>
      <c r="BQ17" s="39">
        <f>VLOOKUP(D1,'CSOS&amp;U'!A86:CW163,BQ8+1)</f>
        <v>374.47</v>
      </c>
      <c r="BR17" s="39">
        <f>VLOOKUP(D1,'CSOS&amp;U'!A86:CW163,BR8+1)</f>
        <v>396.8</v>
      </c>
      <c r="BS17" s="39">
        <f>VLOOKUP(D1,'CSOS&amp;U'!A86:CW163,BS8+1)</f>
        <v>418.66</v>
      </c>
      <c r="BT17" s="39">
        <f>VLOOKUP(D1,'CSOS&amp;U'!A86:CW163,BT8+1)</f>
        <v>439.65</v>
      </c>
      <c r="BU17" s="39">
        <f>VLOOKUP(D1,'CSOS&amp;U'!A86:CW163,BU8+1)</f>
        <v>459.36</v>
      </c>
      <c r="BV17" s="39">
        <f>VLOOKUP(D1,'CSOS&amp;U'!A86:CW163,BV8+1)</f>
        <v>477.43</v>
      </c>
      <c r="BW17" s="39">
        <f>VLOOKUP(D1,'CSOS&amp;U'!A86:CW163,BW8+1)</f>
        <v>503.32</v>
      </c>
      <c r="BX17" s="39">
        <f>VLOOKUP(D1,'CSOS&amp;U'!A86:CW163,BX8+1)</f>
        <v>530.61</v>
      </c>
      <c r="BY17" s="39">
        <f>VLOOKUP(D1,'CSOS&amp;U'!A86:CW163,BY8+1)</f>
        <v>559.39</v>
      </c>
      <c r="BZ17" s="39">
        <f>VLOOKUP(D1,'CSOS&amp;U'!A86:CW163,BZ8+1)</f>
        <v>589.72</v>
      </c>
      <c r="CA17" s="39">
        <f>VLOOKUP(D1,'CSOS&amp;U'!A86:CW163,CA8+1)</f>
        <v>621.70000000000005</v>
      </c>
      <c r="CB17" s="39">
        <f>VLOOKUP(D1,'CSOS&amp;U'!A86:CW163,CB8+1)</f>
        <v>655.42</v>
      </c>
      <c r="CC17" s="39">
        <f>VLOOKUP(D1,'CSOS&amp;U'!A86:CW163,CC8+1)</f>
        <v>690.96</v>
      </c>
      <c r="CD17" s="39">
        <f>VLOOKUP(D1,'CSOS&amp;U'!A86:CW163,CD8+1)</f>
        <v>728.43</v>
      </c>
      <c r="CE17" s="39">
        <f>VLOOKUP(D1,'CSOS&amp;U'!A86:CW163,CE8+1)</f>
        <v>767.94</v>
      </c>
      <c r="CF17" s="39">
        <f>VLOOKUP(D1,'CSOS&amp;U'!A86:CW163,CF8+1)</f>
        <v>809.58</v>
      </c>
      <c r="CG17" s="39">
        <f>VLOOKUP(D1,'CSOS&amp;U'!A86:CW163,CG8+1)</f>
        <v>853.48</v>
      </c>
      <c r="CH17" s="39">
        <f>VLOOKUP(D1,'CSOS&amp;U'!A86:CW163,CH8+1)</f>
        <v>899.77</v>
      </c>
      <c r="CI17" s="39">
        <f>VLOOKUP(D1,'CSOS&amp;U'!A86:CW163,CI8+1)</f>
        <v>948.56</v>
      </c>
      <c r="CJ17" s="39">
        <f>VLOOKUP(D1,'CSOS&amp;U'!A86:CW163,CJ8+1)</f>
        <v>1000</v>
      </c>
      <c r="CK17" s="39">
        <f>VLOOKUP(D1,'CSOS&amp;U'!A86:CW163,CK8+1)</f>
        <v>0</v>
      </c>
      <c r="CL17" s="39">
        <f>VLOOKUP(D1,'CSOS&amp;U'!A86:CW163,CL8+1)</f>
        <v>0</v>
      </c>
      <c r="CM17" s="39">
        <f>VLOOKUP(D1,'CSOS&amp;U'!A86:CW163,CM8+1)</f>
        <v>0</v>
      </c>
      <c r="CN17" s="39">
        <f>VLOOKUP(D1,'CSOS&amp;U'!A86:CW163,CN8+1)</f>
        <v>0</v>
      </c>
      <c r="CO17" s="39">
        <f>VLOOKUP(D1,'CSOS&amp;U'!A86:CW163,CO8+1)</f>
        <v>0</v>
      </c>
      <c r="CP17" s="39">
        <f>VLOOKUP(D1,'CSOS&amp;U'!A86:CW163,CP8+1)</f>
        <v>0</v>
      </c>
      <c r="CQ17" s="39">
        <f>VLOOKUP(D1,'CSOS&amp;U'!A86:CW163,CQ8+1)</f>
        <v>0</v>
      </c>
      <c r="CR17" s="39">
        <f>VLOOKUP(D1,'CSOS&amp;U'!A86:CW163,CR8+1)</f>
        <v>0</v>
      </c>
      <c r="CS17" s="39">
        <f>VLOOKUP(D1,'CSOS&amp;U'!A86:CW163,CS8+1)</f>
        <v>0</v>
      </c>
      <c r="CT17" s="39">
        <f>VLOOKUP(D1,'CSOS&amp;U'!A86:CW163,CT8+1)</f>
        <v>0</v>
      </c>
      <c r="CU17" s="39">
        <f>VLOOKUP(D1,'CSOS&amp;U'!A86:CW163,CU8+1)</f>
        <v>0</v>
      </c>
      <c r="CV17" s="39">
        <f>VLOOKUP(D1,'CSOS&amp;U'!A86:CW163,CV8+1)</f>
        <v>0</v>
      </c>
      <c r="CW17" s="39">
        <f>VLOOKUP(D1,'CSOS&amp;U'!A86:CW163,CW8+1)</f>
        <v>0</v>
      </c>
      <c r="CX17" s="39">
        <f>VLOOKUP(D1,'CSOS&amp;U'!A86:CW163,CX8+1)</f>
        <v>0</v>
      </c>
    </row>
    <row r="18" spans="1:102" ht="14.25" customHeight="1">
      <c r="A18" s="65">
        <v>3</v>
      </c>
      <c r="B18" s="3" t="s">
        <v>120</v>
      </c>
      <c r="C18" s="39">
        <f>VLOOKUP($D$1,'CSOS&amp;U'!$A$168:$CW$245,$C$8+1)</f>
        <v>0.21</v>
      </c>
      <c r="D18" s="39">
        <f>VLOOKUP(D1,'CSOS&amp;U'!A168:CW245,D8+1)</f>
        <v>0.24</v>
      </c>
      <c r="E18" s="39">
        <f>VLOOKUP(D1,'CSOS&amp;U'!A168:CW245,E8+1)</f>
        <v>0.39</v>
      </c>
      <c r="F18" s="39">
        <f>VLOOKUP(D1,'CSOS&amp;U'!A168:CW245,F8+1)</f>
        <v>0.45</v>
      </c>
      <c r="G18" s="39">
        <f>VLOOKUP(D1,'CSOS&amp;U'!A168:CW245,G8+1)</f>
        <v>0.52</v>
      </c>
      <c r="H18" s="39">
        <f>VLOOKUP(D1,'CSOS&amp;U'!A168:CW245,H8+1)</f>
        <v>0.59</v>
      </c>
      <c r="I18" s="39">
        <f>VLOOKUP(D1,'CSOS&amp;U'!A168:CW245,I8+1)</f>
        <v>0.67</v>
      </c>
      <c r="J18" s="39">
        <f>VLOOKUP(D1,'CSOS&amp;U'!A168:CW245,J8+1)</f>
        <v>0.81</v>
      </c>
      <c r="K18" s="39">
        <f>VLOOKUP(D1,'CSOS&amp;U'!A168:CW245,K8+1)</f>
        <v>0.94</v>
      </c>
      <c r="L18" s="39">
        <f>VLOOKUP(D1,'CSOS&amp;U'!A168:CW245,L8+1)</f>
        <v>1.02</v>
      </c>
      <c r="M18" s="39">
        <f>VLOOKUP(D1,'CSOS&amp;U'!A168:CW245,M8+1)</f>
        <v>1.0900000000000001</v>
      </c>
      <c r="N18" s="39">
        <f>VLOOKUP(D1,'CSOS&amp;U'!A168:CW245,N8+1)</f>
        <v>1.2</v>
      </c>
      <c r="O18" s="39">
        <f>VLOOKUP(D1,'CSOS&amp;U'!A168:CW245,O8+1)</f>
        <v>1.36</v>
      </c>
      <c r="P18" s="39">
        <f>VLOOKUP(D1,'CSOS&amp;U'!A168:CW245,P8+1)</f>
        <v>1.54</v>
      </c>
      <c r="Q18" s="39">
        <f>VLOOKUP(D1,'CSOS&amp;U'!A168:CW245,Q8+1)</f>
        <v>1.72</v>
      </c>
      <c r="R18" s="39">
        <f>VLOOKUP(D1,'CSOS&amp;U'!A168:CW245,R8+1)</f>
        <v>1.93</v>
      </c>
      <c r="S18" s="39">
        <f>VLOOKUP(D1,'CSOS&amp;U'!A168:CW245,S8+1)</f>
        <v>2.14</v>
      </c>
      <c r="T18" s="39">
        <f>VLOOKUP(D1,'CSOS&amp;U'!A168:CW245,T8+1)</f>
        <v>2.35</v>
      </c>
      <c r="U18" s="39">
        <f>VLOOKUP(D1,'CSOS&amp;U'!A168:CW245,U8+1)</f>
        <v>2.62</v>
      </c>
      <c r="V18" s="39">
        <f>VLOOKUP(D1,'CSOS&amp;U'!A168:CW245,V8+1)</f>
        <v>2.96</v>
      </c>
      <c r="W18" s="39">
        <f>VLOOKUP(D1,'CSOS&amp;U'!A168:CW245,W8+1)</f>
        <v>3.38</v>
      </c>
      <c r="X18" s="39">
        <f>VLOOKUP(D1,'CSOS&amp;U'!A168:CW245,X8+1)</f>
        <v>3.83</v>
      </c>
      <c r="Y18" s="39">
        <f>VLOOKUP(D1,'CSOS&amp;U'!A168:CW245,Y8+1)</f>
        <v>4.2699999999999996</v>
      </c>
      <c r="Z18" s="39">
        <f>VLOOKUP(D1,'CSOS&amp;U'!A168:CW245,Z8+1)</f>
        <v>4.6500000000000004</v>
      </c>
      <c r="AA18" s="39">
        <f>VLOOKUP(D1,'CSOS&amp;U'!A168:CW245,AA8+1)</f>
        <v>5</v>
      </c>
      <c r="AB18" s="39">
        <f>VLOOKUP(D1,'CSOS&amp;U'!A168:CW245,AB8+1)</f>
        <v>5.42</v>
      </c>
      <c r="AC18" s="39">
        <f>VLOOKUP(D1,'CSOS&amp;U'!A168:CW245,AC8+1)</f>
        <v>5.95</v>
      </c>
      <c r="AD18" s="39">
        <f>VLOOKUP(D1,'CSOS&amp;U'!A168:CW245,AD8+1)</f>
        <v>6.62</v>
      </c>
      <c r="AE18" s="39">
        <f>VLOOKUP(D1,'CSOS&amp;U'!A168:CW245,AE8+1)</f>
        <v>7.38</v>
      </c>
      <c r="AF18" s="39">
        <f>VLOOKUP(D1,'CSOS&amp;U'!A168:CW245,AF8+1)</f>
        <v>8.2100000000000009</v>
      </c>
      <c r="AG18" s="39">
        <f>VLOOKUP(D1,'CSOS&amp;U'!A168:CW245,AG8+1)</f>
        <v>9.1199999999999992</v>
      </c>
      <c r="AH18" s="39">
        <f>VLOOKUP(D1,'CSOS&amp;U'!A168:CW245,AH8+1)</f>
        <v>10.07</v>
      </c>
      <c r="AI18" s="39">
        <f>VLOOKUP(D1,'CSOS&amp;U'!A168:CW245,AI8+1)</f>
        <v>11.1</v>
      </c>
      <c r="AJ18" s="39">
        <f>VLOOKUP(D1,'CSOS&amp;U'!A168:CW245,AJ8+1)</f>
        <v>12.23</v>
      </c>
      <c r="AK18" s="39">
        <f>VLOOKUP(D1,'CSOS&amp;U'!A168:CW245,AK8+1)</f>
        <v>13.5</v>
      </c>
      <c r="AL18" s="39">
        <f>VLOOKUP(D1,'CSOS&amp;U'!A168:CW245,AL8+1)</f>
        <v>14.98</v>
      </c>
      <c r="AM18" s="39">
        <f>VLOOKUP(D1,'CSOS&amp;U'!A168:CW245,AM8+1)</f>
        <v>16.73</v>
      </c>
      <c r="AN18" s="39">
        <f>VLOOKUP(D1,'CSOS&amp;U'!A168:CW245,AN8+1)</f>
        <v>18.8</v>
      </c>
      <c r="AO18" s="39">
        <f>VLOOKUP(D1,'CSOS&amp;U'!A168:CW245,AO8+1)</f>
        <v>21.21</v>
      </c>
      <c r="AP18" s="39">
        <f>VLOOKUP(D1,'CSOS&amp;U'!A168:CW245,AP8+1)</f>
        <v>23.93</v>
      </c>
      <c r="AQ18" s="39">
        <f>VLOOKUP(D1,'CSOS&amp;U'!A168:CW245,AQ8+1)</f>
        <v>26.96</v>
      </c>
      <c r="AR18" s="39">
        <f>VLOOKUP(D1,'CSOS&amp;U'!A168:CW245,AR8+1)</f>
        <v>30.25</v>
      </c>
      <c r="AS18" s="39">
        <f>VLOOKUP(D1,'CSOS&amp;U'!A168:CW245,AS8+1)</f>
        <v>33.85</v>
      </c>
      <c r="AT18" s="39">
        <f>VLOOKUP(D1,'CSOS&amp;U'!A168:CW245,AT8+1)</f>
        <v>37.799999999999997</v>
      </c>
      <c r="AU18" s="39">
        <f>VLOOKUP(D1,'CSOS&amp;U'!A168:CW245,AU8+1)</f>
        <v>42.29</v>
      </c>
      <c r="AV18" s="39">
        <f>VLOOKUP(D1,'CSOS&amp;U'!A168:CW245,AV8+1)</f>
        <v>47.44</v>
      </c>
      <c r="AW18" s="39">
        <f>VLOOKUP(D1,'CSOS&amp;U'!A168:CW245,AW8+1)</f>
        <v>53.56</v>
      </c>
      <c r="AX18" s="39">
        <f>VLOOKUP(D1,'CSOS&amp;U'!A168:CW245,AX8+1)</f>
        <v>60.38</v>
      </c>
      <c r="AY18" s="39">
        <f>VLOOKUP(D1,'CSOS&amp;U'!A168:CW245,AY8+1)</f>
        <v>68.31</v>
      </c>
      <c r="AZ18" s="39">
        <f>VLOOKUP(D1,'CSOS&amp;U'!A168:CW245,AZ8+1)</f>
        <v>77.44</v>
      </c>
      <c r="BA18" s="39">
        <f>VLOOKUP(D1,'CSOS&amp;U'!A168:CW245,BA8+1)</f>
        <v>88.01</v>
      </c>
      <c r="BB18" s="39">
        <f>VLOOKUP(D1,'CSOS&amp;U'!A168:CW245,BB8+1)</f>
        <v>100.19</v>
      </c>
      <c r="BC18" s="39">
        <f>VLOOKUP(D1,'CSOS&amp;U'!A168:CW245,BC8+1)</f>
        <v>114.09</v>
      </c>
      <c r="BD18" s="39">
        <f>VLOOKUP(D1,'CSOS&amp;U'!A168:CW245,BD8+1)</f>
        <v>129.69999999999999</v>
      </c>
      <c r="BE18" s="39">
        <f>VLOOKUP(D1,'CSOS&amp;U'!A168:CW245,BE8+1)</f>
        <v>146.47</v>
      </c>
      <c r="BF18" s="39">
        <f>VLOOKUP(D1,'CSOS&amp;U'!A168:CW245,BF8+1)</f>
        <v>164.16</v>
      </c>
      <c r="BG18" s="39">
        <f>VLOOKUP(D1,'CSOS&amp;U'!A168:CW245,BG8+1)</f>
        <v>181.63</v>
      </c>
      <c r="BH18" s="39">
        <f>VLOOKUP(D1,'CSOS&amp;U'!A168:CW245,BH8+1)</f>
        <v>198.73</v>
      </c>
      <c r="BI18" s="39">
        <f>VLOOKUP(D1,'CSOS&amp;U'!A168:CW245,BI8+1)</f>
        <v>215.28</v>
      </c>
      <c r="BJ18" s="39">
        <f>VLOOKUP(D1,'CSOS&amp;U'!A168:CW245,BJ8+1)</f>
        <v>230.4</v>
      </c>
      <c r="BK18" s="39">
        <f>VLOOKUP(D1,'CSOS&amp;U'!A168:CW245,BK8+1)</f>
        <v>243.4</v>
      </c>
      <c r="BL18" s="39">
        <f>VLOOKUP(D1,'CSOS&amp;U'!A168:CW245,BL8+1)</f>
        <v>262.43</v>
      </c>
      <c r="BM18" s="39">
        <f>VLOOKUP(D1,'CSOS&amp;U'!A168:CW245,BM8+1)</f>
        <v>282.69</v>
      </c>
      <c r="BN18" s="39">
        <f>VLOOKUP(D1,'CSOS&amp;U'!A168:CW245,BN8+1)</f>
        <v>304.70999999999998</v>
      </c>
      <c r="BO18" s="39">
        <f>VLOOKUP(D1,'CSOS&amp;U'!A168:CW245,BO8+1)</f>
        <v>328</v>
      </c>
      <c r="BP18" s="39">
        <f>VLOOKUP(D1,'CSOS&amp;U'!A168:CW245,BP8+1)</f>
        <v>352.09</v>
      </c>
      <c r="BQ18" s="39">
        <f>VLOOKUP(D1,'CSOS&amp;U'!A168:CW245,BQ8+1)</f>
        <v>374.47</v>
      </c>
      <c r="BR18" s="39">
        <f>VLOOKUP(D1,'CSOS&amp;U'!A168:CW245,BR8+1)</f>
        <v>396.8</v>
      </c>
      <c r="BS18" s="39">
        <f>VLOOKUP(D1,'CSOS&amp;U'!A168:CW245,BS8+1)</f>
        <v>418.66</v>
      </c>
      <c r="BT18" s="39">
        <f>VLOOKUP(D1,'CSOS&amp;U'!A168:CW245,BT8+1)</f>
        <v>439.65</v>
      </c>
      <c r="BU18" s="39">
        <f>VLOOKUP(D1,'CSOS&amp;U'!A168:CW245,BU8+1)</f>
        <v>459.36</v>
      </c>
      <c r="BV18" s="39">
        <f>VLOOKUP(D1,'CSOS&amp;U'!A168:CW245,BV8+1)</f>
        <v>477.43</v>
      </c>
      <c r="BW18" s="39">
        <f>VLOOKUP(D1,'CSOS&amp;U'!A168:CW245,BW8+1)</f>
        <v>503.32</v>
      </c>
      <c r="BX18" s="39">
        <f>VLOOKUP(D1,'CSOS&amp;U'!A168:CW245,BX8+1)</f>
        <v>530.61</v>
      </c>
      <c r="BY18" s="39">
        <f>VLOOKUP(D1,'CSOS&amp;U'!A168:CW245,BY8+1)</f>
        <v>559.39</v>
      </c>
      <c r="BZ18" s="39">
        <f>VLOOKUP(D1,'CSOS&amp;U'!A168:CW245,BZ8+1)</f>
        <v>589.72</v>
      </c>
      <c r="CA18" s="39">
        <f>VLOOKUP(D1,'CSOS&amp;U'!A168:CW245,CA8+1)</f>
        <v>621.70000000000005</v>
      </c>
      <c r="CB18" s="39">
        <f>VLOOKUP(D1,'CSOS&amp;U'!A168:CW245,CB8+1)</f>
        <v>655.42</v>
      </c>
      <c r="CC18" s="39">
        <f>VLOOKUP(D1,'CSOS&amp;U'!A168:CW245,CC8+1)</f>
        <v>690.96</v>
      </c>
      <c r="CD18" s="39">
        <f>VLOOKUP(D1,'CSOS&amp;U'!A168:CW245,CD8+1)</f>
        <v>728.43</v>
      </c>
      <c r="CE18" s="39">
        <f>VLOOKUP(D1,'CSOS&amp;U'!A168:CW245,CE8+1)</f>
        <v>767.94</v>
      </c>
      <c r="CF18" s="39">
        <f>VLOOKUP(D1,'CSOS&amp;U'!A168:CW245,CF8+1)</f>
        <v>809.58</v>
      </c>
      <c r="CG18" s="39">
        <f>VLOOKUP(D1,'CSOS&amp;U'!A168:CW245,CG8+1)</f>
        <v>853.48</v>
      </c>
      <c r="CH18" s="39">
        <f>VLOOKUP(D1,'CSOS&amp;U'!A168:CW245,CH8+1)</f>
        <v>899.77</v>
      </c>
      <c r="CI18" s="39">
        <f>VLOOKUP(D1,'CSOS&amp;U'!A168:CW245,CI8+1)</f>
        <v>948.56</v>
      </c>
      <c r="CJ18" s="39">
        <f>VLOOKUP(D1,'CSOS&amp;U'!A168:CW245,CJ8+1)</f>
        <v>1000</v>
      </c>
      <c r="CK18" s="39">
        <f>VLOOKUP(D1,'CSOS&amp;U'!A168:CW245,CK8+1)</f>
        <v>0</v>
      </c>
      <c r="CL18" s="39">
        <f>VLOOKUP(D1,'CSOS&amp;U'!A168:CW245,CL8+1)</f>
        <v>0</v>
      </c>
      <c r="CM18" s="39">
        <f>VLOOKUP(D1,'CSOS&amp;U'!A168:CW245,CM8+1)</f>
        <v>0</v>
      </c>
      <c r="CN18" s="39">
        <f>VLOOKUP(D1,'CSOS&amp;U'!A168:CW245,CN8+1)</f>
        <v>0</v>
      </c>
      <c r="CO18" s="39">
        <f>VLOOKUP(D1,'CSOS&amp;U'!A168:CW245,CO8+1)</f>
        <v>0</v>
      </c>
      <c r="CP18" s="39">
        <f>VLOOKUP(D1,'CSOS&amp;U'!A168:CW245,CP8+1)</f>
        <v>0</v>
      </c>
      <c r="CQ18" s="39">
        <f>VLOOKUP(D1,'CSOS&amp;U'!A168:CW245,CQ8+1)</f>
        <v>0</v>
      </c>
      <c r="CR18" s="39">
        <f>VLOOKUP(D1,'CSOS&amp;U'!A168:CW245,CR8+1)</f>
        <v>0</v>
      </c>
      <c r="CS18" s="39">
        <f>VLOOKUP(D1,'CSOS&amp;U'!A168:CW245,CS8+1)</f>
        <v>0</v>
      </c>
      <c r="CT18" s="39">
        <f>VLOOKUP(D1,'CSOS&amp;U'!A168:CW245,CT8+1)</f>
        <v>0</v>
      </c>
      <c r="CU18" s="39">
        <f>VLOOKUP(D1,'CSOS&amp;U'!A168:CW245,CU8+1)</f>
        <v>0</v>
      </c>
      <c r="CV18" s="39">
        <f>VLOOKUP(D1,'CSOS&amp;U'!A168:CW245,CV8+1)</f>
        <v>0</v>
      </c>
      <c r="CW18" s="39">
        <f>VLOOKUP(D1,'CSOS&amp;U'!A168:CW245,CW8+1)</f>
        <v>0</v>
      </c>
      <c r="CX18" s="39">
        <f>VLOOKUP(D1,'CSOS&amp;U'!A168:CW245,CX8+1)</f>
        <v>0</v>
      </c>
    </row>
    <row r="19" spans="1:102" ht="14.25" customHeight="1">
      <c r="A19" s="65">
        <v>4</v>
      </c>
      <c r="B19" s="3" t="s">
        <v>121</v>
      </c>
      <c r="C19" s="39">
        <f>VLOOKUP($D$1,'CSOS&amp;U'!$A$250:$CW$327,$C$8+1)</f>
        <v>0.09</v>
      </c>
      <c r="D19" s="39">
        <f>VLOOKUP(D1,'CSOS&amp;U'!A250:CW327,D8+1)</f>
        <v>0.15</v>
      </c>
      <c r="E19" s="39">
        <f>VLOOKUP(D1,'CSOS&amp;U'!A250:CW327,E8+1)</f>
        <v>0.22</v>
      </c>
      <c r="F19" s="39">
        <f>VLOOKUP(D1,'CSOS&amp;U'!A250:CW327,F8+1)</f>
        <v>0.28000000000000003</v>
      </c>
      <c r="G19" s="39">
        <f>VLOOKUP(D1,'CSOS&amp;U'!A250:CW327,G8+1)</f>
        <v>0.33</v>
      </c>
      <c r="H19" s="39">
        <f>VLOOKUP(D1,'CSOS&amp;U'!A250:CW327,H8+1)</f>
        <v>0.37</v>
      </c>
      <c r="I19" s="39">
        <f>VLOOKUP(D1,'CSOS&amp;U'!A250:CW327,I8+1)</f>
        <v>0.43</v>
      </c>
      <c r="J19" s="39">
        <f>VLOOKUP(D1,'CSOS&amp;U'!A250:CW327,J8+1)</f>
        <v>0.47</v>
      </c>
      <c r="K19" s="39">
        <f>VLOOKUP(D1,'CSOS&amp;U'!A250:CW327,K8+1)</f>
        <v>0.49</v>
      </c>
      <c r="L19" s="39">
        <f>VLOOKUP(D1,'CSOS&amp;U'!A250:CW327,L8+1)</f>
        <v>0.54</v>
      </c>
      <c r="M19" s="39">
        <f>VLOOKUP(D1,'CSOS&amp;U'!A250:CW327,M8+1)</f>
        <v>0.6</v>
      </c>
      <c r="N19" s="39">
        <f>VLOOKUP(D1,'CSOS&amp;U'!A250:CW327,N8+1)</f>
        <v>0.71</v>
      </c>
      <c r="O19" s="39">
        <f>VLOOKUP(D1,'CSOS&amp;U'!A250:CW327,O8+1)</f>
        <v>0.83</v>
      </c>
      <c r="P19" s="39">
        <f>VLOOKUP(D1,'CSOS&amp;U'!A250:CW327,P8+1)</f>
        <v>0.92</v>
      </c>
      <c r="Q19" s="39">
        <f>VLOOKUP(D1,'CSOS&amp;U'!A250:CW327,Q8+1)</f>
        <v>1</v>
      </c>
      <c r="R19" s="39">
        <f>VLOOKUP(D1,'CSOS&amp;U'!A250:CW327,R8+1)</f>
        <v>1.1000000000000001</v>
      </c>
      <c r="S19" s="39">
        <f>VLOOKUP(D1,'CSOS&amp;U'!A250:CW327,S8+1)</f>
        <v>1.21</v>
      </c>
      <c r="T19" s="39">
        <f>VLOOKUP(D1,'CSOS&amp;U'!A250:CW327,T8+1)</f>
        <v>1.33</v>
      </c>
      <c r="U19" s="39">
        <f>VLOOKUP(D1,'CSOS&amp;U'!A250:CW327,U8+1)</f>
        <v>1.5</v>
      </c>
      <c r="V19" s="39">
        <f>VLOOKUP(D1,'CSOS&amp;U'!A250:CW327,V8+1)</f>
        <v>1.71</v>
      </c>
      <c r="W19" s="39">
        <f>VLOOKUP(D1,'CSOS&amp;U'!A250:CW327,W8+1)</f>
        <v>1.94</v>
      </c>
      <c r="X19" s="39">
        <f>VLOOKUP(D1,'CSOS&amp;U'!A250:CW327,X8+1)</f>
        <v>2.12</v>
      </c>
      <c r="Y19" s="39">
        <f>VLOOKUP(D1,'CSOS&amp;U'!A250:CW327,Y8+1)</f>
        <v>2.2999999999999998</v>
      </c>
      <c r="Z19" s="39">
        <f>VLOOKUP(D1,'CSOS&amp;U'!A250:CW327,Z8+1)</f>
        <v>2.48</v>
      </c>
      <c r="AA19" s="39">
        <f>VLOOKUP(D1,'CSOS&amp;U'!A250:CW327,AA8+1)</f>
        <v>2.67</v>
      </c>
      <c r="AB19" s="39">
        <f>VLOOKUP(D1,'CSOS&amp;U'!A250:CW327,AB8+1)</f>
        <v>2.89</v>
      </c>
      <c r="AC19" s="39">
        <f>VLOOKUP(D1,'CSOS&amp;U'!A250:CW327,AC8+1)</f>
        <v>3.16</v>
      </c>
      <c r="AD19" s="39">
        <f>VLOOKUP(D1,'CSOS&amp;U'!A250:CW327,AD8+1)</f>
        <v>3.46</v>
      </c>
      <c r="AE19" s="39">
        <f>VLOOKUP(D1,'CSOS&amp;U'!A250:CW327,AE8+1)</f>
        <v>3.82</v>
      </c>
      <c r="AF19" s="39">
        <f>VLOOKUP(D1,'CSOS&amp;U'!A250:CW327,AF8+1)</f>
        <v>4.21</v>
      </c>
      <c r="AG19" s="39">
        <f>VLOOKUP(D1,'CSOS&amp;U'!A250:CW327,AG8+1)</f>
        <v>4.6399999999999997</v>
      </c>
      <c r="AH19" s="39">
        <f>VLOOKUP(D1,'CSOS&amp;U'!A250:CW327,AH8+1)</f>
        <v>5.1100000000000003</v>
      </c>
      <c r="AI19" s="39">
        <f>VLOOKUP(D1,'CSOS&amp;U'!A250:CW327,AI8+1)</f>
        <v>5.62</v>
      </c>
      <c r="AJ19" s="39">
        <f>VLOOKUP(D1,'CSOS&amp;U'!A250:CW327,AJ8+1)</f>
        <v>6.18</v>
      </c>
      <c r="AK19" s="39">
        <f>VLOOKUP(D1,'CSOS&amp;U'!A250:CW327,AK8+1)</f>
        <v>6.82</v>
      </c>
      <c r="AL19" s="39">
        <f>VLOOKUP(D1,'CSOS&amp;U'!A250:CW327,AL8+1)</f>
        <v>7.57</v>
      </c>
      <c r="AM19" s="39">
        <f>VLOOKUP(D1,'CSOS&amp;U'!A250:CW327,AM8+1)</f>
        <v>8.4600000000000009</v>
      </c>
      <c r="AN19" s="39">
        <f>VLOOKUP(D1,'CSOS&amp;U'!A250:CW327,AN8+1)</f>
        <v>9.52</v>
      </c>
      <c r="AO19" s="39">
        <f>VLOOKUP(D1,'CSOS&amp;U'!A250:CW327,AO8+1)</f>
        <v>10.76</v>
      </c>
      <c r="AP19" s="39">
        <f>VLOOKUP(D1,'CSOS&amp;U'!A250:CW327,AP8+1)</f>
        <v>12.22</v>
      </c>
      <c r="AQ19" s="39">
        <f>VLOOKUP(D1,'CSOS&amp;U'!A250:CW327,AQ8+1)</f>
        <v>13.92</v>
      </c>
      <c r="AR19" s="39">
        <f>VLOOKUP(D1,'CSOS&amp;U'!A250:CW327,AR8+1)</f>
        <v>15.86</v>
      </c>
      <c r="AS19" s="39">
        <f>VLOOKUP(D1,'CSOS&amp;U'!A250:CW327,AS8+1)</f>
        <v>18.14</v>
      </c>
      <c r="AT19" s="39">
        <f>VLOOKUP(D1,'CSOS&amp;U'!A250:CW327,AT8+1)</f>
        <v>20.83</v>
      </c>
      <c r="AU19" s="39">
        <f>VLOOKUP(D1,'CSOS&amp;U'!A250:CW327,AU8+1)</f>
        <v>24.05</v>
      </c>
      <c r="AV19" s="39">
        <f>VLOOKUP(D1,'CSOS&amp;U'!A250:CW327,AV8+1)</f>
        <v>27.96</v>
      </c>
      <c r="AW19" s="39">
        <f>VLOOKUP(D1,'CSOS&amp;U'!A250:CW327,AW8+1)</f>
        <v>32.49</v>
      </c>
      <c r="AX19" s="39">
        <f>VLOOKUP(D1,'CSOS&amp;U'!A250:CW327,AX8+1)</f>
        <v>37.020000000000003</v>
      </c>
      <c r="AY19" s="39">
        <f>VLOOKUP(D1,'CSOS&amp;U'!A250:CW327,AY8+1)</f>
        <v>41.99</v>
      </c>
      <c r="AZ19" s="39">
        <f>VLOOKUP(D1,'CSOS&amp;U'!A250:CW327,AZ8+1)</f>
        <v>47.97</v>
      </c>
      <c r="BA19" s="39">
        <f>VLOOKUP(D1,'CSOS&amp;U'!A250:CW327,BA8+1)</f>
        <v>57.42</v>
      </c>
      <c r="BB19" s="39">
        <f>VLOOKUP(D1,'CSOS&amp;U'!A250:CW327,BB8+1)</f>
        <v>65.650000000000006</v>
      </c>
      <c r="BC19" s="39">
        <f>VLOOKUP(D1,'CSOS&amp;U'!A250:CW327,BC8+1)</f>
        <v>75.040000000000006</v>
      </c>
      <c r="BD19" s="39">
        <f>VLOOKUP(D1,'CSOS&amp;U'!A250:CW327,BD8+1)</f>
        <v>86.05</v>
      </c>
      <c r="BE19" s="39">
        <f>VLOOKUP(D1,'CSOS&amp;U'!A250:CW327,BE8+1)</f>
        <v>98.39</v>
      </c>
      <c r="BF19" s="39">
        <f>VLOOKUP(D1,'CSOS&amp;U'!A250:CW327,BF8+1)</f>
        <v>112</v>
      </c>
      <c r="BG19" s="39">
        <f>VLOOKUP(D1,'CSOS&amp;U'!A250:CW327,BG8+1)</f>
        <v>126.69</v>
      </c>
      <c r="BH19" s="39">
        <f>VLOOKUP(D1,'CSOS&amp;U'!A250:CW327,BH8+1)</f>
        <v>142.71</v>
      </c>
      <c r="BI19" s="39">
        <f>VLOOKUP(D1,'CSOS&amp;U'!A250:CW327,BI8+1)</f>
        <v>160.25</v>
      </c>
      <c r="BJ19" s="39">
        <f>VLOOKUP(D1,'CSOS&amp;U'!A250:CW327,BJ8+1)</f>
        <v>178.24</v>
      </c>
      <c r="BK19" s="39">
        <f>VLOOKUP(D1,'CSOS&amp;U'!A250:CW327,BK8+1)</f>
        <v>198.09</v>
      </c>
      <c r="BL19" s="39">
        <f>VLOOKUP(D1,'CSOS&amp;U'!A250:CW327,BL8+1)</f>
        <v>220.68</v>
      </c>
      <c r="BM19" s="39">
        <f>VLOOKUP(D1,'CSOS&amp;U'!A250:CW327,BM8+1)</f>
        <v>245.51</v>
      </c>
      <c r="BN19" s="39">
        <f>VLOOKUP(D1,'CSOS&amp;U'!A250:CW327,BN8+1)</f>
        <v>272.58999999999997</v>
      </c>
      <c r="BO19" s="39">
        <f>VLOOKUP(D1,'CSOS&amp;U'!A250:CW327,BO8+1)</f>
        <v>301.55</v>
      </c>
      <c r="BP19" s="39">
        <f>VLOOKUP(D1,'CSOS&amp;U'!A250:CW327,BP8+1)</f>
        <v>331.99</v>
      </c>
      <c r="BQ19" s="39">
        <f>VLOOKUP(D1,'CSOS&amp;U'!A250:CW327,BQ8+1)</f>
        <v>357.42</v>
      </c>
      <c r="BR19" s="39">
        <f>VLOOKUP(D1,'CSOS&amp;U'!A250:CW327,BR8+1)</f>
        <v>382.58</v>
      </c>
      <c r="BS19" s="39">
        <f>VLOOKUP(D1,'CSOS&amp;U'!A250:CW327,BS8+1)</f>
        <v>407.03</v>
      </c>
      <c r="BT19" s="39">
        <f>VLOOKUP(D1,'CSOS&amp;U'!A250:CW327,BT8+1)</f>
        <v>430.37</v>
      </c>
      <c r="BU19" s="39">
        <f>VLOOKUP(D1,'CSOS&amp;U'!A250:CW327,BU8+1)</f>
        <v>452.19</v>
      </c>
      <c r="BV19" s="39">
        <f>VLOOKUP(D1,'CSOS&amp;U'!A250:CW327,BV8+1)</f>
        <v>472.1</v>
      </c>
      <c r="BW19" s="39">
        <f>VLOOKUP(D1,'CSOS&amp;U'!A250:CW327,BW8+1)</f>
        <v>498.11</v>
      </c>
      <c r="BX19" s="39">
        <f>VLOOKUP(D1,'CSOS&amp;U'!A250:CW327,BX8+1)</f>
        <v>525.54</v>
      </c>
      <c r="BY19" s="39">
        <f>VLOOKUP(D1,'CSOS&amp;U'!A250:CW327,BY8+1)</f>
        <v>554.48</v>
      </c>
      <c r="BZ19" s="39">
        <f>VLOOKUP(D1,'CSOS&amp;U'!A250:CW327,BZ8+1)</f>
        <v>585.02</v>
      </c>
      <c r="CA19" s="39">
        <f>VLOOKUP(D1,'CSOS&amp;U'!A250:CW327,CA8+1)</f>
        <v>617.24</v>
      </c>
      <c r="CB19" s="39">
        <f>VLOOKUP(D1,'CSOS&amp;U'!A250:CW327,CB8+1)</f>
        <v>651.23</v>
      </c>
      <c r="CC19" s="39">
        <f>VLOOKUP(D1,'CSOS&amp;U'!A250:CW327,CC8+1)</f>
        <v>687.1</v>
      </c>
      <c r="CD19" s="39">
        <f>VLOOKUP(D1,'CSOS&amp;U'!A250:CW327,CD8+1)</f>
        <v>724.94</v>
      </c>
      <c r="CE19" s="39">
        <f>VLOOKUP(D1,'CSOS&amp;U'!A250:CW327,CE8+1)</f>
        <v>764.87</v>
      </c>
      <c r="CF19" s="39">
        <f>VLOOKUP(D1,'CSOS&amp;U'!A250:CW327,CF8+1)</f>
        <v>806.99</v>
      </c>
      <c r="CG19" s="39">
        <f>VLOOKUP(D1,'CSOS&amp;U'!A250:CW327,CG8+1)</f>
        <v>851.43</v>
      </c>
      <c r="CH19" s="39">
        <f>VLOOKUP(D1,'CSOS&amp;U'!A250:CW327,CH8+1)</f>
        <v>898.33</v>
      </c>
      <c r="CI19" s="39">
        <f>VLOOKUP(D1,'CSOS&amp;U'!A250:CW327,CI8+1)</f>
        <v>947.8</v>
      </c>
      <c r="CJ19" s="39">
        <f>VLOOKUP(D1,'CSOS&amp;U'!A250:CW327,CJ8+1)</f>
        <v>1000</v>
      </c>
      <c r="CK19" s="39">
        <f>VLOOKUP(D1,'CSOS&amp;U'!A250:CW327,CK8+1)</f>
        <v>0</v>
      </c>
      <c r="CL19" s="39">
        <f>VLOOKUP(D1,'CSOS&amp;U'!A250:CW327,CL8+1)</f>
        <v>0</v>
      </c>
      <c r="CM19" s="39">
        <f>VLOOKUP(D1,'CSOS&amp;U'!A250:CW327,CM8+1)</f>
        <v>0</v>
      </c>
      <c r="CN19" s="39">
        <f>VLOOKUP(D1,'CSOS&amp;U'!A250:CW327,CN8+1)</f>
        <v>0</v>
      </c>
      <c r="CO19" s="39">
        <f>VLOOKUP(D1,'CSOS&amp;U'!A250:CW327,CO8+1)</f>
        <v>0</v>
      </c>
      <c r="CP19" s="39">
        <f>VLOOKUP(D1,'CSOS&amp;U'!A250:CW327,CP8+1)</f>
        <v>0</v>
      </c>
      <c r="CQ19" s="39">
        <f>VLOOKUP(D1,'CSOS&amp;U'!A250:CW327,CQ8+1)</f>
        <v>0</v>
      </c>
      <c r="CR19" s="39">
        <f>VLOOKUP(D1,'CSOS&amp;U'!A250:CW327,CR8+1)</f>
        <v>0</v>
      </c>
      <c r="CS19" s="39">
        <f>VLOOKUP(D1,'CSOS&amp;U'!A250:CW327,CS8+1)</f>
        <v>0</v>
      </c>
      <c r="CT19" s="39">
        <f>VLOOKUP(D1,'CSOS&amp;U'!A250:CW327,CT8+1)</f>
        <v>0</v>
      </c>
      <c r="CU19" s="39">
        <f>VLOOKUP(D1,'CSOS&amp;U'!A250:CW327,CU8+1)</f>
        <v>0</v>
      </c>
      <c r="CV19" s="39">
        <f>VLOOKUP(D1,'CSOS&amp;U'!A250:CW327,CV8+1)</f>
        <v>0</v>
      </c>
      <c r="CW19" s="39">
        <f>VLOOKUP(D1,'CSOS&amp;U'!A250:CW327,CW8+1)</f>
        <v>0</v>
      </c>
      <c r="CX19" s="39">
        <f>VLOOKUP(D1,'CSOS&amp;U'!A250:CW327,CX8+1)</f>
        <v>0</v>
      </c>
    </row>
    <row r="20" spans="1:102" ht="14.25" customHeight="1">
      <c r="A20" s="65">
        <v>5</v>
      </c>
      <c r="B20" s="3" t="s">
        <v>122</v>
      </c>
      <c r="C20" s="39">
        <f>VLOOKUP($D$1,'CSOS&amp;U'!$A$332:$CW$409,$C$8+1)</f>
        <v>0.11</v>
      </c>
      <c r="D20" s="39">
        <f>VLOOKUP(D1,'CSOS&amp;U'!A332:CW409,D8+1)</f>
        <v>0.18</v>
      </c>
      <c r="E20" s="39">
        <f>VLOOKUP(D1,'CSOS&amp;U'!A332:CW409,E8+1)</f>
        <v>0.27</v>
      </c>
      <c r="F20" s="39">
        <f>VLOOKUP(D1,'CSOS&amp;U'!A332:CW409,F8+1)</f>
        <v>0.35</v>
      </c>
      <c r="G20" s="39">
        <f>VLOOKUP(D1,'CSOS&amp;U'!A332:CW409,G8+1)</f>
        <v>0.41</v>
      </c>
      <c r="H20" s="39">
        <f>VLOOKUP(D1,'CSOS&amp;U'!A332:CW409,H8+1)</f>
        <v>0.46</v>
      </c>
      <c r="I20" s="39">
        <f>VLOOKUP(D1,'CSOS&amp;U'!A332:CW409,I8+1)</f>
        <v>0.53</v>
      </c>
      <c r="J20" s="39">
        <f>VLOOKUP(D1,'CSOS&amp;U'!A332:CW409,J8+1)</f>
        <v>0.56999999999999995</v>
      </c>
      <c r="K20" s="39">
        <f>VLOOKUP(D1,'CSOS&amp;U'!A332:CW409,K8+1)</f>
        <v>0.6</v>
      </c>
      <c r="L20" s="39">
        <f>VLOOKUP(D1,'CSOS&amp;U'!A332:CW409,L8+1)</f>
        <v>0.65</v>
      </c>
      <c r="M20" s="39">
        <f>VLOOKUP(D1,'CSOS&amp;U'!A332:CW409,M8+1)</f>
        <v>0.73</v>
      </c>
      <c r="N20" s="39">
        <f>VLOOKUP(D1,'CSOS&amp;U'!A332:CW409,N8+1)</f>
        <v>0.86</v>
      </c>
      <c r="O20" s="39">
        <f>VLOOKUP(D1,'CSOS&amp;U'!A332:CW409,O8+1)</f>
        <v>1</v>
      </c>
      <c r="P20" s="39">
        <f>VLOOKUP(D1,'CSOS&amp;U'!A332:CW409,P8+1)</f>
        <v>1.1100000000000001</v>
      </c>
      <c r="Q20" s="39">
        <f>VLOOKUP(D1,'CSOS&amp;U'!A332:CW409,Q8+1)</f>
        <v>1.22</v>
      </c>
      <c r="R20" s="39">
        <f>VLOOKUP(D1,'CSOS&amp;U'!A332:CW409,R8+1)</f>
        <v>1.33</v>
      </c>
      <c r="S20" s="39">
        <f>VLOOKUP(D1,'CSOS&amp;U'!A332:CW409,S8+1)</f>
        <v>1.46</v>
      </c>
      <c r="T20" s="39">
        <f>VLOOKUP(D1,'CSOS&amp;U'!A332:CW409,T8+1)</f>
        <v>1.61</v>
      </c>
      <c r="U20" s="39">
        <f>VLOOKUP(D1,'CSOS&amp;U'!A332:CW409,U8+1)</f>
        <v>1.81</v>
      </c>
      <c r="V20" s="39">
        <f>VLOOKUP(D1,'CSOS&amp;U'!A332:CW409,V8+1)</f>
        <v>2.0499999999999998</v>
      </c>
      <c r="W20" s="39">
        <f>VLOOKUP(D1,'CSOS&amp;U'!A332:CW409,W8+1)</f>
        <v>2.3199999999999998</v>
      </c>
      <c r="X20" s="39">
        <f>VLOOKUP(D1,'CSOS&amp;U'!A332:CW409,X8+1)</f>
        <v>2.5499999999999998</v>
      </c>
      <c r="Y20" s="39">
        <f>VLOOKUP(D1,'CSOS&amp;U'!A332:CW409,Y8+1)</f>
        <v>2.77</v>
      </c>
      <c r="Z20" s="39">
        <f>VLOOKUP(D1,'CSOS&amp;U'!A332:CW409,Z8+1)</f>
        <v>2.99</v>
      </c>
      <c r="AA20" s="39">
        <f>VLOOKUP(D1,'CSOS&amp;U'!A332:CW409,AA8+1)</f>
        <v>3.22</v>
      </c>
      <c r="AB20" s="39">
        <f>VLOOKUP(D1,'CSOS&amp;U'!A332:CW409,AB8+1)</f>
        <v>3.49</v>
      </c>
      <c r="AC20" s="39">
        <f>VLOOKUP(D1,'CSOS&amp;U'!A332:CW409,AC8+1)</f>
        <v>3.8</v>
      </c>
      <c r="AD20" s="39">
        <f>VLOOKUP(D1,'CSOS&amp;U'!A332:CW409,AD8+1)</f>
        <v>4.17</v>
      </c>
      <c r="AE20" s="39">
        <f>VLOOKUP(D1,'CSOS&amp;U'!A332:CW409,AE8+1)</f>
        <v>4.58</v>
      </c>
      <c r="AF20" s="39">
        <f>VLOOKUP(D1,'CSOS&amp;U'!A332:CW409,AF8+1)</f>
        <v>5.04</v>
      </c>
      <c r="AG20" s="39">
        <f>VLOOKUP(D1,'CSOS&amp;U'!A332:CW409,AG8+1)</f>
        <v>5.54</v>
      </c>
      <c r="AH20" s="39">
        <f>VLOOKUP(D1,'CSOS&amp;U'!A332:CW409,AH8+1)</f>
        <v>6.07</v>
      </c>
      <c r="AI20" s="39">
        <f>VLOOKUP(D1,'CSOS&amp;U'!A332:CW409,AI8+1)</f>
        <v>6.65</v>
      </c>
      <c r="AJ20" s="39">
        <f>VLOOKUP(D1,'CSOS&amp;U'!A332:CW409,AJ8+1)</f>
        <v>7.29</v>
      </c>
      <c r="AK20" s="39">
        <f>VLOOKUP(D1,'CSOS&amp;U'!A332:CW409,AK8+1)</f>
        <v>8</v>
      </c>
      <c r="AL20" s="39">
        <f>VLOOKUP(D1,'CSOS&amp;U'!A332:CW409,AL8+1)</f>
        <v>8.83</v>
      </c>
      <c r="AM20" s="39">
        <f>VLOOKUP(D1,'CSOS&amp;U'!A332:CW409,AM8+1)</f>
        <v>9.83</v>
      </c>
      <c r="AN20" s="39">
        <f>VLOOKUP(D1,'CSOS&amp;U'!A332:CW409,AN8+1)</f>
        <v>11</v>
      </c>
      <c r="AO20" s="39">
        <f>VLOOKUP(D1,'CSOS&amp;U'!A332:CW409,AO8+1)</f>
        <v>12.36</v>
      </c>
      <c r="AP20" s="39">
        <f>VLOOKUP(D1,'CSOS&amp;U'!A332:CW409,AP8+1)</f>
        <v>13.95</v>
      </c>
      <c r="AQ20" s="39">
        <f>VLOOKUP(D1,'CSOS&amp;U'!A332:CW409,AQ8+1)</f>
        <v>15.79</v>
      </c>
      <c r="AR20" s="39">
        <f>VLOOKUP(D1,'CSOS&amp;U'!A332:CW409,AR8+1)</f>
        <v>17.89</v>
      </c>
      <c r="AS20" s="39">
        <f>VLOOKUP(D1,'CSOS&amp;U'!A332:CW409,AS8+1)</f>
        <v>20.329999999999998</v>
      </c>
      <c r="AT20" s="39">
        <f>VLOOKUP(D1,'CSOS&amp;U'!A332:CW409,AT8+1)</f>
        <v>23.17</v>
      </c>
      <c r="AU20" s="39">
        <f>VLOOKUP(D1,'CSOS&amp;U'!A332:CW409,AU8+1)</f>
        <v>26.56</v>
      </c>
      <c r="AV20" s="39">
        <f>VLOOKUP(D1,'CSOS&amp;U'!A332:CW409,AV8+1)</f>
        <v>30.67</v>
      </c>
      <c r="AW20" s="39">
        <f>VLOOKUP(D1,'CSOS&amp;U'!A332:CW409,AW8+1)</f>
        <v>35.42</v>
      </c>
      <c r="AX20" s="39">
        <f>VLOOKUP(D1,'CSOS&amp;U'!A332:CW409,AX8+1)</f>
        <v>40.119999999999997</v>
      </c>
      <c r="AY20" s="39">
        <f>VLOOKUP(D1,'CSOS&amp;U'!A332:CW409,AY8+1)</f>
        <v>45.25</v>
      </c>
      <c r="AZ20" s="39">
        <f>VLOOKUP(D1,'CSOS&amp;U'!A332:CW409,AZ8+1)</f>
        <v>51.41</v>
      </c>
      <c r="BA20" s="39">
        <f>VLOOKUP(D1,'CSOS&amp;U'!A332:CW409,BA8+1)</f>
        <v>60.89</v>
      </c>
      <c r="BB20" s="39">
        <f>VLOOKUP(D1,'CSOS&amp;U'!A332:CW409,BB8+1)</f>
        <v>69.290000000000006</v>
      </c>
      <c r="BC20" s="39">
        <f>VLOOKUP(D1,'CSOS&amp;U'!A332:CW409,BC8+1)</f>
        <v>78.7</v>
      </c>
      <c r="BD20" s="39">
        <f>VLOOKUP(D1,'CSOS&amp;U'!A332:CW409,BD8+1)</f>
        <v>89.76</v>
      </c>
      <c r="BE20" s="39">
        <f>VLOOKUP(D1,'CSOS&amp;U'!A332:CW409,BE8+1)</f>
        <v>102.05</v>
      </c>
      <c r="BF20" s="39">
        <f>VLOOKUP(D1,'CSOS&amp;U'!A332:CW409,BF8+1)</f>
        <v>115.55</v>
      </c>
      <c r="BG20" s="39">
        <f>VLOOKUP(D1,'CSOS&amp;U'!A332:CW409,BG8+1)</f>
        <v>129.94999999999999</v>
      </c>
      <c r="BH20" s="39">
        <f>VLOOKUP(D1,'CSOS&amp;U'!A332:CW409,BH8+1)</f>
        <v>145.62</v>
      </c>
      <c r="BI20" s="39">
        <f>VLOOKUP(D1,'CSOS&amp;U'!A332:CW409,BI8+1)</f>
        <v>162.54</v>
      </c>
      <c r="BJ20" s="39">
        <f>VLOOKUP(D1,'CSOS&amp;U'!A332:CW409,BJ8+1)</f>
        <v>179.64</v>
      </c>
      <c r="BK20" s="39">
        <f>VLOOKUP(D1,'CSOS&amp;U'!A332:CW409,BK8+1)</f>
        <v>198.09</v>
      </c>
      <c r="BL20" s="39">
        <f>VLOOKUP(D1,'CSOS&amp;U'!A332:CW409,BL8+1)</f>
        <v>220.68</v>
      </c>
      <c r="BM20" s="39">
        <f>VLOOKUP(D1,'CSOS&amp;U'!A332:CW409,BM8+1)</f>
        <v>245.51</v>
      </c>
      <c r="BN20" s="39">
        <f>VLOOKUP(D1,'CSOS&amp;U'!A332:CW409,BN8+1)</f>
        <v>272.58999999999997</v>
      </c>
      <c r="BO20" s="39">
        <f>VLOOKUP(D1,'CSOS&amp;U'!A332:CW409,BO8+1)</f>
        <v>301.55</v>
      </c>
      <c r="BP20" s="39">
        <f>VLOOKUP(D1,'CSOS&amp;U'!A332:CW409,BP8+1)</f>
        <v>331.99</v>
      </c>
      <c r="BQ20" s="39">
        <f>VLOOKUP(D1,'CSOS&amp;U'!A332:CW409,BQ8+1)</f>
        <v>357.42</v>
      </c>
      <c r="BR20" s="39">
        <f>VLOOKUP(D1,'CSOS&amp;U'!A332:CW409,BR8+1)</f>
        <v>382.58</v>
      </c>
      <c r="BS20" s="39">
        <f>VLOOKUP(D1,'CSOS&amp;U'!A332:CW409,BS8+1)</f>
        <v>407.03</v>
      </c>
      <c r="BT20" s="39">
        <f>VLOOKUP(D1,'CSOS&amp;U'!A332:CW409,BT8+1)</f>
        <v>430.37</v>
      </c>
      <c r="BU20" s="39">
        <f>VLOOKUP(D1,'CSOS&amp;U'!A332:CW409,BU8+1)</f>
        <v>452.19</v>
      </c>
      <c r="BV20" s="39">
        <f>VLOOKUP(D1,'CSOS&amp;U'!A332:CW409,BV8+1)</f>
        <v>472.1</v>
      </c>
      <c r="BW20" s="39">
        <f>VLOOKUP(D1,'CSOS&amp;U'!A332:CW409,BW8+1)</f>
        <v>498.11</v>
      </c>
      <c r="BX20" s="39">
        <f>VLOOKUP(D1,'CSOS&amp;U'!A332:CW409,BX8+1)</f>
        <v>525.54</v>
      </c>
      <c r="BY20" s="39">
        <f>VLOOKUP(D1,'CSOS&amp;U'!A332:CW409,BY8+1)</f>
        <v>554.48</v>
      </c>
      <c r="BZ20" s="39">
        <f>VLOOKUP(D1,'CSOS&amp;U'!A332:CW409,BZ8+1)</f>
        <v>585.02</v>
      </c>
      <c r="CA20" s="39">
        <f>VLOOKUP(D1,'CSOS&amp;U'!A332:CW409,CA8+1)</f>
        <v>617.24</v>
      </c>
      <c r="CB20" s="39">
        <f>VLOOKUP(D1,'CSOS&amp;U'!A332:CW409,CB8+1)</f>
        <v>651.23</v>
      </c>
      <c r="CC20" s="39">
        <f>VLOOKUP(D1,'CSOS&amp;U'!A332:CW409,CC8+1)</f>
        <v>687.1</v>
      </c>
      <c r="CD20" s="39">
        <f>VLOOKUP(D1,'CSOS&amp;U'!A332:CW409,CD8+1)</f>
        <v>724.94</v>
      </c>
      <c r="CE20" s="39">
        <f>VLOOKUP(D1,'CSOS&amp;U'!A332:CW409,CE8+1)</f>
        <v>764.87</v>
      </c>
      <c r="CF20" s="39">
        <f>VLOOKUP(D1,'CSOS&amp;U'!A332:CW409,CF8+1)</f>
        <v>806.99</v>
      </c>
      <c r="CG20" s="39">
        <f>VLOOKUP(D1,'CSOS&amp;U'!A332:CW409,CG8+1)</f>
        <v>851.43</v>
      </c>
      <c r="CH20" s="39">
        <f>VLOOKUP(D1,'CSOS&amp;U'!A332:CW409,CH8+1)</f>
        <v>898.33</v>
      </c>
      <c r="CI20" s="39">
        <f>VLOOKUP(D1,'CSOS&amp;U'!A332:CW409,CI8+1)</f>
        <v>947.8</v>
      </c>
      <c r="CJ20" s="39">
        <f>VLOOKUP(D1,'CSOS&amp;U'!A332:CW409,CJ8+1)</f>
        <v>1000</v>
      </c>
      <c r="CK20" s="39">
        <f>VLOOKUP(D1,'CSOS&amp;U'!A332:CW409,CK8+1)</f>
        <v>0</v>
      </c>
      <c r="CL20" s="39">
        <f>VLOOKUP(D1,'CSOS&amp;U'!A332:CW409,CL8+1)</f>
        <v>0</v>
      </c>
      <c r="CM20" s="39">
        <f>VLOOKUP(D1,'CSOS&amp;U'!A332:CW409,CM8+1)</f>
        <v>0</v>
      </c>
      <c r="CN20" s="39">
        <f>VLOOKUP(D1,'CSOS&amp;U'!A332:CW409,CN8+1)</f>
        <v>0</v>
      </c>
      <c r="CO20" s="39">
        <f>VLOOKUP(D1,'CSOS&amp;U'!A332:CW409,CO8+1)</f>
        <v>0</v>
      </c>
      <c r="CP20" s="39">
        <f>VLOOKUP(D1,'CSOS&amp;U'!A332:CW409,CP8+1)</f>
        <v>0</v>
      </c>
      <c r="CQ20" s="39">
        <f>VLOOKUP(D1,'CSOS&amp;U'!A332:CW409,CQ8+1)</f>
        <v>0</v>
      </c>
      <c r="CR20" s="39">
        <f>VLOOKUP(D1,'CSOS&amp;U'!A332:CW409,CR8+1)</f>
        <v>0</v>
      </c>
      <c r="CS20" s="39">
        <f>VLOOKUP(D1,'CSOS&amp;U'!A332:CW409,CS8+1)</f>
        <v>0</v>
      </c>
      <c r="CT20" s="39">
        <f>VLOOKUP(D1,'CSOS&amp;U'!A332:CW409,CT8+1)</f>
        <v>0</v>
      </c>
      <c r="CU20" s="39">
        <f>VLOOKUP(D1,'CSOS&amp;U'!A332:CW409,CU8+1)</f>
        <v>0</v>
      </c>
      <c r="CV20" s="39">
        <f>VLOOKUP(D1,'CSOS&amp;U'!A332:CW409,CV8+1)</f>
        <v>0</v>
      </c>
      <c r="CW20" s="39">
        <f>VLOOKUP(D1,'CSOS&amp;U'!A332:CW409,CW8+1)</f>
        <v>0</v>
      </c>
      <c r="CX20" s="39">
        <f>VLOOKUP(D1,'CSOS&amp;U'!A332:CW409,CX8+1)</f>
        <v>0</v>
      </c>
    </row>
    <row r="21" spans="1:102" ht="14.25" customHeight="1">
      <c r="A21" s="65">
        <v>6</v>
      </c>
      <c r="B21" s="3" t="s">
        <v>123</v>
      </c>
      <c r="C21" s="39">
        <f>VLOOKUP($D$1,'CSOS&amp;U'!$A$414:$CW$491,$C$8+1)</f>
        <v>0.13</v>
      </c>
      <c r="D21" s="39">
        <f>VLOOKUP(D1,'CSOS&amp;U'!A414:CW491,D8+1)</f>
        <v>0.23</v>
      </c>
      <c r="E21" s="39">
        <f>VLOOKUP(D1,'CSOS&amp;U'!A414:CW491,E8+1)</f>
        <v>0.34</v>
      </c>
      <c r="F21" s="39">
        <f>VLOOKUP(D1,'CSOS&amp;U'!A414:CW491,F8+1)</f>
        <v>0.43</v>
      </c>
      <c r="G21" s="39">
        <f>VLOOKUP(D1,'CSOS&amp;U'!A414:CW491,G8+1)</f>
        <v>0.51</v>
      </c>
      <c r="H21" s="39">
        <f>VLOOKUP(D1,'CSOS&amp;U'!A414:CW491,H8+1)</f>
        <v>0.56999999999999995</v>
      </c>
      <c r="I21" s="39">
        <f>VLOOKUP(D1,'CSOS&amp;U'!A414:CW491,I8+1)</f>
        <v>0.66</v>
      </c>
      <c r="J21" s="39">
        <f>VLOOKUP(D1,'CSOS&amp;U'!A414:CW491,J8+1)</f>
        <v>0.71</v>
      </c>
      <c r="K21" s="39">
        <f>VLOOKUP(D1,'CSOS&amp;U'!A414:CW491,K8+1)</f>
        <v>0.74</v>
      </c>
      <c r="L21" s="39">
        <f>VLOOKUP(D1,'CSOS&amp;U'!A414:CW491,L8+1)</f>
        <v>0.81</v>
      </c>
      <c r="M21" s="39">
        <f>VLOOKUP(D1,'CSOS&amp;U'!A414:CW491,M8+1)</f>
        <v>0.91</v>
      </c>
      <c r="N21" s="39">
        <f>VLOOKUP(D1,'CSOS&amp;U'!A414:CW491,N8+1)</f>
        <v>1.07</v>
      </c>
      <c r="O21" s="39">
        <f>VLOOKUP(D1,'CSOS&amp;U'!A414:CW491,O8+1)</f>
        <v>1.24</v>
      </c>
      <c r="P21" s="39">
        <f>VLOOKUP(D1,'CSOS&amp;U'!A414:CW491,P8+1)</f>
        <v>1.38</v>
      </c>
      <c r="Q21" s="39">
        <f>VLOOKUP(D1,'CSOS&amp;U'!A414:CW491,Q8+1)</f>
        <v>1.5</v>
      </c>
      <c r="R21" s="39">
        <f>VLOOKUP(D1,'CSOS&amp;U'!A414:CW491,R8+1)</f>
        <v>1.64</v>
      </c>
      <c r="S21" s="39">
        <f>VLOOKUP(D1,'CSOS&amp;U'!A414:CW491,S8+1)</f>
        <v>1.8</v>
      </c>
      <c r="T21" s="39">
        <f>VLOOKUP(D1,'CSOS&amp;U'!A414:CW491,T8+1)</f>
        <v>1.98</v>
      </c>
      <c r="U21" s="39">
        <f>VLOOKUP(D1,'CSOS&amp;U'!A414:CW491,U8+1)</f>
        <v>2.2200000000000002</v>
      </c>
      <c r="V21" s="39">
        <f>VLOOKUP(D1,'CSOS&amp;U'!A414:CW491,V8+1)</f>
        <v>2.52</v>
      </c>
      <c r="W21" s="39">
        <f>VLOOKUP(D1,'CSOS&amp;U'!A414:CW491,W8+1)</f>
        <v>2.85</v>
      </c>
      <c r="X21" s="39">
        <f>VLOOKUP(D1,'CSOS&amp;U'!A414:CW491,X8+1)</f>
        <v>3.11</v>
      </c>
      <c r="Y21" s="39">
        <f>VLOOKUP(D1,'CSOS&amp;U'!A414:CW491,Y8+1)</f>
        <v>3.37</v>
      </c>
      <c r="Z21" s="39">
        <f>VLOOKUP(D1,'CSOS&amp;U'!A414:CW491,Z8+1)</f>
        <v>3.63</v>
      </c>
      <c r="AA21" s="39">
        <f>VLOOKUP(D1,'CSOS&amp;U'!A414:CW491,AA8+1)</f>
        <v>3.9</v>
      </c>
      <c r="AB21" s="39">
        <f>VLOOKUP(D1,'CSOS&amp;U'!A414:CW491,AB8+1)</f>
        <v>4.21</v>
      </c>
      <c r="AC21" s="39">
        <f>VLOOKUP(D1,'CSOS&amp;U'!A414:CW491,AC8+1)</f>
        <v>4.58</v>
      </c>
      <c r="AD21" s="39">
        <f>VLOOKUP(D1,'CSOS&amp;U'!A414:CW491,AD8+1)</f>
        <v>5.01</v>
      </c>
      <c r="AE21" s="39">
        <f>VLOOKUP(D1,'CSOS&amp;U'!A414:CW491,AE8+1)</f>
        <v>5.49</v>
      </c>
      <c r="AF21" s="39">
        <f>VLOOKUP(D1,'CSOS&amp;U'!A414:CW491,AF8+1)</f>
        <v>6.02</v>
      </c>
      <c r="AG21" s="39">
        <f>VLOOKUP(D1,'CSOS&amp;U'!A414:CW491,AG8+1)</f>
        <v>6.6</v>
      </c>
      <c r="AH21" s="39">
        <f>VLOOKUP(D1,'CSOS&amp;U'!A414:CW491,AH8+1)</f>
        <v>7.22</v>
      </c>
      <c r="AI21" s="39">
        <f>VLOOKUP(D1,'CSOS&amp;U'!A414:CW491,AI8+1)</f>
        <v>7.89</v>
      </c>
      <c r="AJ21" s="39">
        <f>VLOOKUP(D1,'CSOS&amp;U'!A414:CW491,AJ8+1)</f>
        <v>8.6199999999999992</v>
      </c>
      <c r="AK21" s="39">
        <f>VLOOKUP(D1,'CSOS&amp;U'!A414:CW491,AK8+1)</f>
        <v>9.43</v>
      </c>
      <c r="AL21" s="39">
        <f>VLOOKUP(D1,'CSOS&amp;U'!A414:CW491,AL8+1)</f>
        <v>10.37</v>
      </c>
      <c r="AM21" s="39">
        <f>VLOOKUP(D1,'CSOS&amp;U'!A414:CW491,AM8+1)</f>
        <v>11.48</v>
      </c>
      <c r="AN21" s="39">
        <f>VLOOKUP(D1,'CSOS&amp;U'!A414:CW491,AN8+1)</f>
        <v>12.79</v>
      </c>
      <c r="AO21" s="39">
        <f>VLOOKUP(D1,'CSOS&amp;U'!A414:CW491,AO8+1)</f>
        <v>14.3</v>
      </c>
      <c r="AP21" s="39">
        <f>VLOOKUP(D1,'CSOS&amp;U'!A414:CW491,AP8+1)</f>
        <v>16.05</v>
      </c>
      <c r="AQ21" s="39">
        <f>VLOOKUP(D1,'CSOS&amp;U'!A414:CW491,AQ8+1)</f>
        <v>18.05</v>
      </c>
      <c r="AR21" s="39">
        <f>VLOOKUP(D1,'CSOS&amp;U'!A414:CW491,AR8+1)</f>
        <v>20.309999999999999</v>
      </c>
      <c r="AS21" s="39">
        <f>VLOOKUP(D1,'CSOS&amp;U'!A414:CW491,AS8+1)</f>
        <v>22.92</v>
      </c>
      <c r="AT21" s="39">
        <f>VLOOKUP(D1,'CSOS&amp;U'!A414:CW491,AT8+1)</f>
        <v>25.94</v>
      </c>
      <c r="AU21" s="39">
        <f>VLOOKUP(D1,'CSOS&amp;U'!A414:CW491,AU8+1)</f>
        <v>29.51</v>
      </c>
      <c r="AV21" s="39">
        <f>VLOOKUP(D1,'CSOS&amp;U'!A414:CW491,AV8+1)</f>
        <v>33.840000000000003</v>
      </c>
      <c r="AW21" s="39">
        <f>VLOOKUP(D1,'CSOS&amp;U'!A414:CW491,AW8+1)</f>
        <v>38.83</v>
      </c>
      <c r="AX21" s="39">
        <f>VLOOKUP(D1,'CSOS&amp;U'!A414:CW491,AX8+1)</f>
        <v>43.7</v>
      </c>
      <c r="AY21" s="39">
        <f>VLOOKUP(D1,'CSOS&amp;U'!A414:CW491,AY8+1)</f>
        <v>49</v>
      </c>
      <c r="AZ21" s="39">
        <f>VLOOKUP(D1,'CSOS&amp;U'!A414:CW491,AZ8+1)</f>
        <v>55.35</v>
      </c>
      <c r="BA21" s="39">
        <f>VLOOKUP(D1,'CSOS&amp;U'!A414:CW491,BA8+1)</f>
        <v>64.89</v>
      </c>
      <c r="BB21" s="39">
        <f>VLOOKUP(D1,'CSOS&amp;U'!A414:CW491,BB8+1)</f>
        <v>73.459999999999994</v>
      </c>
      <c r="BC21" s="39">
        <f>VLOOKUP(D1,'CSOS&amp;U'!A414:CW491,BC8+1)</f>
        <v>82.92</v>
      </c>
      <c r="BD21" s="39">
        <f>VLOOKUP(D1,'CSOS&amp;U'!A414:CW491,BD8+1)</f>
        <v>94.03</v>
      </c>
      <c r="BE21" s="39">
        <f>VLOOKUP(D1,'CSOS&amp;U'!A414:CW491,BE8+1)</f>
        <v>106.29</v>
      </c>
      <c r="BF21" s="39">
        <f>VLOOKUP(D1,'CSOS&amp;U'!A414:CW491,BF8+1)</f>
        <v>119.67</v>
      </c>
      <c r="BG21" s="39">
        <f>VLOOKUP(D1,'CSOS&amp;U'!A414:CW491,BG8+1)</f>
        <v>133.76</v>
      </c>
      <c r="BH21" s="39">
        <f>VLOOKUP(D1,'CSOS&amp;U'!A414:CW491,BH8+1)</f>
        <v>149.02000000000001</v>
      </c>
      <c r="BI21" s="39">
        <f>VLOOKUP(D1,'CSOS&amp;U'!A414:CW491,BI8+1)</f>
        <v>165.23</v>
      </c>
      <c r="BJ21" s="39">
        <f>VLOOKUP(D1,'CSOS&amp;U'!A414:CW491,BJ8+1)</f>
        <v>181.27</v>
      </c>
      <c r="BK21" s="39">
        <f>VLOOKUP(D1,'CSOS&amp;U'!A414:CW491,BK8+1)</f>
        <v>198.09</v>
      </c>
      <c r="BL21" s="39">
        <f>VLOOKUP(D1,'CSOS&amp;U'!A414:CW491,BL8+1)</f>
        <v>220.68</v>
      </c>
      <c r="BM21" s="39">
        <f>VLOOKUP(D1,'CSOS&amp;U'!A414:CW491,BM8+1)</f>
        <v>245.51</v>
      </c>
      <c r="BN21" s="39">
        <f>VLOOKUP(D1,'CSOS&amp;U'!A414:CW491,BN8+1)</f>
        <v>272.58999999999997</v>
      </c>
      <c r="BO21" s="39">
        <f>VLOOKUP(D1,'CSOS&amp;U'!A414:CW491,BO8+1)</f>
        <v>301.55</v>
      </c>
      <c r="BP21" s="39">
        <f>VLOOKUP(D1,'CSOS&amp;U'!A414:CW491,BP8+1)</f>
        <v>331.99</v>
      </c>
      <c r="BQ21" s="39">
        <f>VLOOKUP(D1,'CSOS&amp;U'!A414:CW491,BQ8+1)</f>
        <v>357.42</v>
      </c>
      <c r="BR21" s="39">
        <f>VLOOKUP(D1,'CSOS&amp;U'!A414:CW491,BR8+1)</f>
        <v>382.58</v>
      </c>
      <c r="BS21" s="39">
        <f>VLOOKUP(D1,'CSOS&amp;U'!A414:CW491,BS8+1)</f>
        <v>407.03</v>
      </c>
      <c r="BT21" s="39">
        <f>VLOOKUP(D1,'CSOS&amp;U'!A414:CW491,BT8+1)</f>
        <v>430.37</v>
      </c>
      <c r="BU21" s="39">
        <f>VLOOKUP(D1,'CSOS&amp;U'!A414:CW491,BU8+1)</f>
        <v>452.19</v>
      </c>
      <c r="BV21" s="39">
        <f>VLOOKUP(D1,'CSOS&amp;U'!A414:CW491,BV8+1)</f>
        <v>472.1</v>
      </c>
      <c r="BW21" s="39">
        <f>VLOOKUP(D1,'CSOS&amp;U'!A414:CW491,BW8+1)</f>
        <v>498.11</v>
      </c>
      <c r="BX21" s="39">
        <f>VLOOKUP(D1,'CSOS&amp;U'!A414:CW491,BX8+1)</f>
        <v>525.54</v>
      </c>
      <c r="BY21" s="39">
        <f>VLOOKUP(D1,'CSOS&amp;U'!A414:CW491,BY8+1)</f>
        <v>554.48</v>
      </c>
      <c r="BZ21" s="39">
        <f>VLOOKUP(D1,'CSOS&amp;U'!A414:CW491,BZ8+1)</f>
        <v>585.02</v>
      </c>
      <c r="CA21" s="39">
        <f>VLOOKUP(D1,'CSOS&amp;U'!A414:CW491,CA8+1)</f>
        <v>617.24</v>
      </c>
      <c r="CB21" s="39">
        <f>VLOOKUP(D1,'CSOS&amp;U'!A414:CW491,CB8+1)</f>
        <v>651.23</v>
      </c>
      <c r="CC21" s="39">
        <f>VLOOKUP(D1,'CSOS&amp;U'!A414:CW491,CC8+1)</f>
        <v>687.1</v>
      </c>
      <c r="CD21" s="39">
        <f>VLOOKUP(D1,'CSOS&amp;U'!A414:CW491,CD8+1)</f>
        <v>724.94</v>
      </c>
      <c r="CE21" s="39">
        <f>VLOOKUP(D1,'CSOS&amp;U'!A414:CW491,CE8+1)</f>
        <v>764.87</v>
      </c>
      <c r="CF21" s="39">
        <f>VLOOKUP(D1,'CSOS&amp;U'!A414:CW491,CF8+1)</f>
        <v>806.99</v>
      </c>
      <c r="CG21" s="39">
        <f>VLOOKUP(D1,'CSOS&amp;U'!A414:CW491,CG8+1)</f>
        <v>851.43</v>
      </c>
      <c r="CH21" s="39">
        <f>VLOOKUP(D1,'CSOS&amp;U'!A414:CW491,CH8+1)</f>
        <v>898.33</v>
      </c>
      <c r="CI21" s="39">
        <f>VLOOKUP(D1,'CSOS&amp;U'!A414:CW491,CI8+1)</f>
        <v>947.8</v>
      </c>
      <c r="CJ21" s="39">
        <f>VLOOKUP(D1,'CSOS&amp;U'!A414:CW491,CJ8+1)</f>
        <v>1000</v>
      </c>
      <c r="CK21" s="39">
        <f>VLOOKUP(D1,'CSOS&amp;U'!A414:CW491,CK8+1)</f>
        <v>0</v>
      </c>
      <c r="CL21" s="39">
        <f>VLOOKUP(D1,'CSOS&amp;U'!A414:CW491,CL8+1)</f>
        <v>0</v>
      </c>
      <c r="CM21" s="39">
        <f>VLOOKUP(D1,'CSOS&amp;U'!A414:CW491,CM8+1)</f>
        <v>0</v>
      </c>
      <c r="CN21" s="39">
        <f>VLOOKUP(D1,'CSOS&amp;U'!A414:CW491,CN8+1)</f>
        <v>0</v>
      </c>
      <c r="CO21" s="39">
        <f>VLOOKUP(D1,'CSOS&amp;U'!A414:CW491,CO8+1)</f>
        <v>0</v>
      </c>
      <c r="CP21" s="39">
        <f>VLOOKUP(D1,'CSOS&amp;U'!A414:CW491,CP8+1)</f>
        <v>0</v>
      </c>
      <c r="CQ21" s="39">
        <f>VLOOKUP(D1,'CSOS&amp;U'!A414:CW491,CQ8+1)</f>
        <v>0</v>
      </c>
      <c r="CR21" s="39">
        <f>VLOOKUP(D1,'CSOS&amp;U'!A414:CW491,CR8+1)</f>
        <v>0</v>
      </c>
      <c r="CS21" s="39">
        <f>VLOOKUP(D1,'CSOS&amp;U'!A414:CW491,CS8+1)</f>
        <v>0</v>
      </c>
      <c r="CT21" s="39">
        <f>VLOOKUP(D1,'CSOS&amp;U'!A414:CW491,CT8+1)</f>
        <v>0</v>
      </c>
      <c r="CU21" s="39">
        <f>VLOOKUP(D1,'CSOS&amp;U'!A414:CW491,CU8+1)</f>
        <v>0</v>
      </c>
      <c r="CV21" s="39">
        <f>VLOOKUP(D1,'CSOS&amp;U'!A414:CW491,CV8+1)</f>
        <v>0</v>
      </c>
      <c r="CW21" s="39">
        <f>VLOOKUP(D1,'CSOS&amp;U'!A414:CW491,CW8+1)</f>
        <v>0</v>
      </c>
      <c r="CX21" s="39">
        <f>VLOOKUP(D1,'CSOS&amp;U'!A414:CW491,CX8+1)</f>
        <v>0</v>
      </c>
    </row>
    <row r="22" spans="1:102" ht="14.25" customHeight="1">
      <c r="A22" s="65">
        <v>7</v>
      </c>
      <c r="B22" s="3" t="s">
        <v>124</v>
      </c>
      <c r="C22" s="39">
        <f>VLOOKUP($D$1,'CSOS&amp;U'!$A$496:$CW$573,$C$8+1)</f>
        <v>0.38</v>
      </c>
      <c r="D22" s="39">
        <f>VLOOKUP(D1,'CSOS&amp;U'!A496:CW573,D8+1)</f>
        <v>0.61</v>
      </c>
      <c r="E22" s="39">
        <f>VLOOKUP(D1,'CSOS&amp;U'!A496:CW573,E8+1)</f>
        <v>0.84</v>
      </c>
      <c r="F22" s="39">
        <f>VLOOKUP(D1,'CSOS&amp;U'!A496:CW573,F8+1)</f>
        <v>0.95</v>
      </c>
      <c r="G22" s="39">
        <f>VLOOKUP(D1,'CSOS&amp;U'!A496:CW573,G8+1)</f>
        <v>1.1000000000000001</v>
      </c>
      <c r="H22" s="39">
        <f>VLOOKUP(D1,'CSOS&amp;U'!A496:CW573,H8+1)</f>
        <v>1.25</v>
      </c>
      <c r="I22" s="39">
        <f>VLOOKUP(D1,'CSOS&amp;U'!A496:CW573,I8+1)</f>
        <v>1.44</v>
      </c>
      <c r="J22" s="39">
        <f>VLOOKUP(D1,'CSOS&amp;U'!A496:CW573,J8+1)</f>
        <v>1.65</v>
      </c>
      <c r="K22" s="39">
        <f>VLOOKUP(D1,'CSOS&amp;U'!A496:CW573,K8+1)</f>
        <v>1.86</v>
      </c>
      <c r="L22" s="39">
        <f>VLOOKUP(D1,'CSOS&amp;U'!A496:CW573,L8+1)</f>
        <v>2</v>
      </c>
      <c r="M22" s="39">
        <f>VLOOKUP(D1,'CSOS&amp;U'!A496:CW573,M8+1)</f>
        <v>2.16</v>
      </c>
      <c r="N22" s="39">
        <f>VLOOKUP(D1,'CSOS&amp;U'!A496:CW573,N8+1)</f>
        <v>2.4500000000000002</v>
      </c>
      <c r="O22" s="39">
        <f>VLOOKUP(D1,'CSOS&amp;U'!A496:CW573,O8+1)</f>
        <v>2.79</v>
      </c>
      <c r="P22" s="39">
        <f>VLOOKUP(D1,'CSOS&amp;U'!A496:CW573,P8+1)</f>
        <v>3.15</v>
      </c>
      <c r="Q22" s="39">
        <f>VLOOKUP(D1,'CSOS&amp;U'!A496:CW573,Q8+1)</f>
        <v>3.54</v>
      </c>
      <c r="R22" s="39">
        <f>VLOOKUP(D1,'CSOS&amp;U'!A496:CW573,R8+1)</f>
        <v>4</v>
      </c>
      <c r="S22" s="39">
        <f>VLOOKUP(D1,'CSOS&amp;U'!A496:CW573,S8+1)</f>
        <v>4.51</v>
      </c>
      <c r="T22" s="39">
        <f>VLOOKUP(D1,'CSOS&amp;U'!A496:CW573,T8+1)</f>
        <v>4.99</v>
      </c>
      <c r="U22" s="39">
        <f>VLOOKUP(D1,'CSOS&amp;U'!A496:CW573,U8+1)</f>
        <v>5.5</v>
      </c>
      <c r="V22" s="39">
        <f>VLOOKUP(D1,'CSOS&amp;U'!A496:CW573,V8+1)</f>
        <v>6</v>
      </c>
      <c r="W22" s="39">
        <f>VLOOKUP(D1,'CSOS&amp;U'!A496:CW573,W8+1)</f>
        <v>6.55</v>
      </c>
      <c r="X22" s="39">
        <f>VLOOKUP(D1,'CSOS&amp;U'!A496:CW573,X8+1)</f>
        <v>7.19</v>
      </c>
      <c r="Y22" s="39">
        <f>VLOOKUP(D1,'CSOS&amp;U'!A496:CW573,Y8+1)</f>
        <v>7.91</v>
      </c>
      <c r="Z22" s="39">
        <f>VLOOKUP(D1,'CSOS&amp;U'!A496:CW573,Z8+1)</f>
        <v>8.7799999999999994</v>
      </c>
      <c r="AA22" s="39">
        <f>VLOOKUP(D1,'CSOS&amp;U'!A496:CW573,AA8+1)</f>
        <v>9.7200000000000006</v>
      </c>
      <c r="AB22" s="39">
        <f>VLOOKUP(D1,'CSOS&amp;U'!A496:CW573,AB8+1)</f>
        <v>10.81</v>
      </c>
      <c r="AC22" s="39">
        <f>VLOOKUP(D1,'CSOS&amp;U'!A496:CW573,AC8+1)</f>
        <v>12.03</v>
      </c>
      <c r="AD22" s="39">
        <f>VLOOKUP(D1,'CSOS&amp;U'!A496:CW573,AD8+1)</f>
        <v>13.41</v>
      </c>
      <c r="AE22" s="39">
        <f>VLOOKUP(D1,'CSOS&amp;U'!A496:CW573,AE8+1)</f>
        <v>14.96</v>
      </c>
      <c r="AF22" s="39">
        <f>VLOOKUP(D1,'CSOS&amp;U'!A496:CW573,AF8+1)</f>
        <v>16.64</v>
      </c>
      <c r="AG22" s="39">
        <f>VLOOKUP(D1,'CSOS&amp;U'!A496:CW573,AG8+1)</f>
        <v>18.53</v>
      </c>
      <c r="AH22" s="39">
        <f>VLOOKUP(D1,'CSOS&amp;U'!A496:CW573,AH8+1)</f>
        <v>20.55</v>
      </c>
      <c r="AI22" s="39">
        <f>VLOOKUP(D1,'CSOS&amp;U'!A496:CW573,AI8+1)</f>
        <v>22.68</v>
      </c>
      <c r="AJ22" s="39">
        <f>VLOOKUP(D1,'CSOS&amp;U'!A496:CW573,AJ8+1)</f>
        <v>24.93</v>
      </c>
      <c r="AK22" s="39">
        <f>VLOOKUP(D1,'CSOS&amp;U'!A496:CW573,AK8+1)</f>
        <v>27.4</v>
      </c>
      <c r="AL22" s="39">
        <f>VLOOKUP(D1,'CSOS&amp;U'!A496:CW573,AL8+1)</f>
        <v>30.16</v>
      </c>
      <c r="AM22" s="39">
        <f>VLOOKUP(D1,'CSOS&amp;U'!A496:CW573,AM8+1)</f>
        <v>33.33</v>
      </c>
      <c r="AN22" s="39">
        <f>VLOOKUP(D1,'CSOS&amp;U'!A496:CW573,AN8+1)</f>
        <v>36.92</v>
      </c>
      <c r="AO22" s="39">
        <f>VLOOKUP(D1,'CSOS&amp;U'!A496:CW573,AO8+1)</f>
        <v>40.86</v>
      </c>
      <c r="AP22" s="39">
        <f>VLOOKUP(D1,'CSOS&amp;U'!A496:CW573,AP8+1)</f>
        <v>45.03</v>
      </c>
      <c r="AQ22" s="39">
        <f>VLOOKUP(D1,'CSOS&amp;U'!A496:CW573,AQ8+1)</f>
        <v>49.32</v>
      </c>
      <c r="AR22" s="39">
        <f>VLOOKUP(D1,'CSOS&amp;U'!A496:CW573,AR8+1)</f>
        <v>53.59</v>
      </c>
      <c r="AS22" s="39">
        <f>VLOOKUP(D1,'CSOS&amp;U'!A496:CW573,AS8+1)</f>
        <v>57.83</v>
      </c>
      <c r="AT22" s="39">
        <f>VLOOKUP(D1,'CSOS&amp;U'!A496:CW573,AT8+1)</f>
        <v>62.08</v>
      </c>
      <c r="AU22" s="39">
        <f>VLOOKUP(D1,'CSOS&amp;U'!A496:CW573,AU8+1)</f>
        <v>66.56</v>
      </c>
      <c r="AV22" s="39">
        <f>VLOOKUP(D1,'CSOS&amp;U'!A496:CW573,AV8+1)</f>
        <v>71.38</v>
      </c>
      <c r="AW22" s="39">
        <f>VLOOKUP(D1,'CSOS&amp;U'!A496:CW573,AW8+1)</f>
        <v>76.63</v>
      </c>
      <c r="AX22" s="39">
        <f>VLOOKUP(D1,'CSOS&amp;U'!A496:CW573,AX8+1)</f>
        <v>82.02</v>
      </c>
      <c r="AY22" s="39">
        <f>VLOOKUP(D1,'CSOS&amp;U'!A496:CW573,AY8+1)</f>
        <v>90.27</v>
      </c>
      <c r="AZ22" s="39">
        <f>VLOOKUP(D1,'CSOS&amp;U'!A496:CW573,AZ8+1)</f>
        <v>99.61</v>
      </c>
      <c r="BA22" s="39">
        <f>VLOOKUP(D1,'CSOS&amp;U'!A496:CW573,BA8+1)</f>
        <v>110.23</v>
      </c>
      <c r="BB22" s="39">
        <f>VLOOKUP(D1,'CSOS&amp;U'!A496:CW573,BB8+1)</f>
        <v>122.28</v>
      </c>
      <c r="BC22" s="39">
        <f>VLOOKUP(D1,'CSOS&amp;U'!A496:CW573,BC8+1)</f>
        <v>135.72</v>
      </c>
      <c r="BD22" s="39">
        <f>VLOOKUP(D1,'CSOS&amp;U'!A496:CW573,BD8+1)</f>
        <v>150.47999999999999</v>
      </c>
      <c r="BE22" s="39">
        <f>VLOOKUP(D1,'CSOS&amp;U'!A496:CW573,BE8+1)</f>
        <v>165.94</v>
      </c>
      <c r="BF22" s="39">
        <f>VLOOKUP(D1,'CSOS&amp;U'!A496:CW573,BF8+1)</f>
        <v>181.91</v>
      </c>
      <c r="BG22" s="39">
        <f>VLOOKUP(D1,'CSOS&amp;U'!A496:CW573,BG8+1)</f>
        <v>197.89</v>
      </c>
      <c r="BH22" s="39">
        <f>VLOOKUP(D1,'CSOS&amp;U'!A496:CW573,BH8+1)</f>
        <v>213.39</v>
      </c>
      <c r="BI22" s="39">
        <f>VLOOKUP(D1,'CSOS&amp;U'!A496:CW573,BI8+1)</f>
        <v>228.41</v>
      </c>
      <c r="BJ22" s="39">
        <f>VLOOKUP(D1,'CSOS&amp;U'!A496:CW573,BJ8+1)</f>
        <v>242.17</v>
      </c>
      <c r="BK22" s="39">
        <f>VLOOKUP(D1,'CSOS&amp;U'!A496:CW573,BK8+1)</f>
        <v>254.1</v>
      </c>
      <c r="BL22" s="39">
        <f>VLOOKUP(D1,'CSOS&amp;U'!A496:CW573,BL8+1)</f>
        <v>270.08999999999997</v>
      </c>
      <c r="BM22" s="39">
        <f>VLOOKUP(D1,'CSOS&amp;U'!A496:CW573,BM8+1)</f>
        <v>287.62</v>
      </c>
      <c r="BN22" s="39">
        <f>VLOOKUP(D1,'CSOS&amp;U'!A496:CW573,BN8+1)</f>
        <v>307.36</v>
      </c>
      <c r="BO22" s="39">
        <f>VLOOKUP(D1,'CSOS&amp;U'!A496:CW573,BO8+1)</f>
        <v>328.95</v>
      </c>
      <c r="BP22" s="39">
        <f>VLOOKUP(D1,'CSOS&amp;U'!A496:CW573,BP8+1)</f>
        <v>352.09</v>
      </c>
      <c r="BQ22" s="39">
        <f>VLOOKUP(D1,'CSOS&amp;U'!A496:CW573,BQ8+1)</f>
        <v>374.47</v>
      </c>
      <c r="BR22" s="39">
        <f>VLOOKUP(D1,'CSOS&amp;U'!A496:CW573,BR8+1)</f>
        <v>396.8</v>
      </c>
      <c r="BS22" s="39">
        <f>VLOOKUP(D1,'CSOS&amp;U'!A496:CW573,BS8+1)</f>
        <v>418.66</v>
      </c>
      <c r="BT22" s="39">
        <f>VLOOKUP(D1,'CSOS&amp;U'!A496:CW573,BT8+1)</f>
        <v>439.65</v>
      </c>
      <c r="BU22" s="39">
        <f>VLOOKUP(D1,'CSOS&amp;U'!A496:CW573,BU8+1)</f>
        <v>459.36</v>
      </c>
      <c r="BV22" s="39">
        <f>VLOOKUP(D1,'CSOS&amp;U'!A496:CW573,BV8+1)</f>
        <v>477.43</v>
      </c>
      <c r="BW22" s="39">
        <f>VLOOKUP(D1,'CSOS&amp;U'!A496:CW573,BW8+1)</f>
        <v>503.32</v>
      </c>
      <c r="BX22" s="39">
        <f>VLOOKUP(D1,'CSOS&amp;U'!A496:CW573,BX8+1)</f>
        <v>530.61</v>
      </c>
      <c r="BY22" s="39">
        <f>VLOOKUP(D1,'CSOS&amp;U'!A496:CW573,BY8+1)</f>
        <v>559.39</v>
      </c>
      <c r="BZ22" s="39">
        <f>VLOOKUP(D1,'CSOS&amp;U'!A496:CW573,BZ8+1)</f>
        <v>589.72</v>
      </c>
      <c r="CA22" s="39">
        <f>VLOOKUP(D1,'CSOS&amp;U'!A496:CW573,CA8+1)</f>
        <v>621.70000000000005</v>
      </c>
      <c r="CB22" s="39">
        <f>VLOOKUP(D1,'CSOS&amp;U'!A496:CW573,CB8+1)</f>
        <v>655.42</v>
      </c>
      <c r="CC22" s="39">
        <f>VLOOKUP(D1,'CSOS&amp;U'!A496:CW573,CC8+1)</f>
        <v>690.96</v>
      </c>
      <c r="CD22" s="39">
        <f>VLOOKUP(D1,'CSOS&amp;U'!A496:CW573,CD8+1)</f>
        <v>728.43</v>
      </c>
      <c r="CE22" s="39">
        <f>VLOOKUP(D1,'CSOS&amp;U'!A496:CW573,CE8+1)</f>
        <v>767.94</v>
      </c>
      <c r="CF22" s="39">
        <f>VLOOKUP(D1,'CSOS&amp;U'!A496:CW573,CF8+1)</f>
        <v>809.58</v>
      </c>
      <c r="CG22" s="39">
        <f>VLOOKUP(D1,'CSOS&amp;U'!A496:CW573,CG8+1)</f>
        <v>853.48</v>
      </c>
      <c r="CH22" s="39">
        <f>VLOOKUP(D1,'CSOS&amp;U'!A496:CW573,CH8+1)</f>
        <v>899.77</v>
      </c>
      <c r="CI22" s="39">
        <f>VLOOKUP(D1,'CSOS&amp;U'!A496:CW573,CI8+1)</f>
        <v>948.56</v>
      </c>
      <c r="CJ22" s="39">
        <f>VLOOKUP(D1,'CSOS&amp;U'!A496:CW573,CJ8+1)</f>
        <v>1000</v>
      </c>
      <c r="CK22" s="39">
        <f>VLOOKUP(D1,'CSOS&amp;U'!A496:CW573,CK8+1)</f>
        <v>0</v>
      </c>
      <c r="CL22" s="39">
        <f>VLOOKUP(D1,'CSOS&amp;U'!A496:CW573,CL8+1)</f>
        <v>0</v>
      </c>
      <c r="CM22" s="39">
        <f>VLOOKUP(D1,'CSOS&amp;U'!A496:CW573,CM8+1)</f>
        <v>0</v>
      </c>
      <c r="CN22" s="39">
        <f>VLOOKUP(D1,'CSOS&amp;U'!A496:CW573,CN8+1)</f>
        <v>0</v>
      </c>
      <c r="CO22" s="39">
        <f>VLOOKUP(D1,'CSOS&amp;U'!A496:CW573,CO8+1)</f>
        <v>0</v>
      </c>
      <c r="CP22" s="39">
        <f>VLOOKUP(D1,'CSOS&amp;U'!A496:CW573,CP8+1)</f>
        <v>0</v>
      </c>
      <c r="CQ22" s="39">
        <f>VLOOKUP(D1,'CSOS&amp;U'!A496:CW573,CQ8+1)</f>
        <v>0</v>
      </c>
      <c r="CR22" s="39">
        <f>VLOOKUP(D1,'CSOS&amp;U'!A496:CW573,CR8+1)</f>
        <v>0</v>
      </c>
      <c r="CS22" s="39">
        <f>VLOOKUP(D1,'CSOS&amp;U'!A496:CW573,CS8+1)</f>
        <v>0</v>
      </c>
      <c r="CT22" s="39">
        <f>VLOOKUP(D1,'CSOS&amp;U'!A496:CW573,CT8+1)</f>
        <v>0</v>
      </c>
      <c r="CU22" s="39">
        <f>VLOOKUP(D1,'CSOS&amp;U'!A496:CW573,CU8+1)</f>
        <v>0</v>
      </c>
      <c r="CV22" s="39">
        <f>VLOOKUP(D1,'CSOS&amp;U'!A496:CW573,CV8+1)</f>
        <v>0</v>
      </c>
      <c r="CW22" s="39">
        <f>VLOOKUP(D1,'CSOS&amp;U'!A496:CW573,CW8+1)</f>
        <v>0</v>
      </c>
      <c r="CX22" s="39">
        <f>VLOOKUP(D1,'CSOS&amp;U'!A496:CW573,CX8+1)</f>
        <v>0</v>
      </c>
    </row>
    <row r="23" spans="1:102" ht="14.25" customHeight="1">
      <c r="A23" s="65">
        <v>8</v>
      </c>
      <c r="B23" s="3" t="s">
        <v>125</v>
      </c>
      <c r="C23" s="39">
        <f>VLOOKUP($D$1,'CSOS&amp;U'!$A$578:$CW$655,$C$8+1)</f>
        <v>0.44</v>
      </c>
      <c r="D23" s="39">
        <f>VLOOKUP(D1,'CSOS&amp;U'!A578:CW655,D8+1)</f>
        <v>0.71</v>
      </c>
      <c r="E23" s="39">
        <f>VLOOKUP(D1,'CSOS&amp;U'!A578:CW655,E8+1)</f>
        <v>0.98</v>
      </c>
      <c r="F23" s="39">
        <f>VLOOKUP(D1,'CSOS&amp;U'!A578:CW655,F8+1)</f>
        <v>1.1100000000000001</v>
      </c>
      <c r="G23" s="39">
        <f>VLOOKUP(D1,'CSOS&amp;U'!A578:CW655,G8+1)</f>
        <v>1.28</v>
      </c>
      <c r="H23" s="39">
        <f>VLOOKUP(D1,'CSOS&amp;U'!A578:CW655,H8+1)</f>
        <v>1.46</v>
      </c>
      <c r="I23" s="39">
        <f>VLOOKUP(D1,'CSOS&amp;U'!A578:CW655,I8+1)</f>
        <v>1.68</v>
      </c>
      <c r="J23" s="39">
        <f>VLOOKUP(D1,'CSOS&amp;U'!A578:CW655,J8+1)</f>
        <v>1.93</v>
      </c>
      <c r="K23" s="39">
        <f>VLOOKUP(D1,'CSOS&amp;U'!A578:CW655,K8+1)</f>
        <v>2.17</v>
      </c>
      <c r="L23" s="39">
        <f>VLOOKUP(D1,'CSOS&amp;U'!A578:CW655,L8+1)</f>
        <v>2.34</v>
      </c>
      <c r="M23" s="39">
        <f>VLOOKUP(D1,'CSOS&amp;U'!A578:CW655,M8+1)</f>
        <v>2.52</v>
      </c>
      <c r="N23" s="39">
        <f>VLOOKUP(D1,'CSOS&amp;U'!A578:CW655,N8+1)</f>
        <v>2.85</v>
      </c>
      <c r="O23" s="39">
        <f>VLOOKUP(D1,'CSOS&amp;U'!A578:CW655,O8+1)</f>
        <v>3.25</v>
      </c>
      <c r="P23" s="39">
        <f>VLOOKUP(D1,'CSOS&amp;U'!A578:CW655,P8+1)</f>
        <v>3.67</v>
      </c>
      <c r="Q23" s="39">
        <f>VLOOKUP(D1,'CSOS&amp;U'!A578:CW655,Q8+1)</f>
        <v>4.12</v>
      </c>
      <c r="R23" s="39">
        <f>VLOOKUP(D1,'CSOS&amp;U'!A578:CW655,R8+1)</f>
        <v>4.6500000000000004</v>
      </c>
      <c r="S23" s="39">
        <f>VLOOKUP(D1,'CSOS&amp;U'!A578:CW655,S8+1)</f>
        <v>5.23</v>
      </c>
      <c r="T23" s="39">
        <f>VLOOKUP(D1,'CSOS&amp;U'!A578:CW655,T8+1)</f>
        <v>5.78</v>
      </c>
      <c r="U23" s="39">
        <f>VLOOKUP(D1,'CSOS&amp;U'!A578:CW655,U8+1)</f>
        <v>6.37</v>
      </c>
      <c r="V23" s="39">
        <f>VLOOKUP(D1,'CSOS&amp;U'!A578:CW655,V8+1)</f>
        <v>6.94</v>
      </c>
      <c r="W23" s="39">
        <f>VLOOKUP(D1,'CSOS&amp;U'!A578:CW655,W8+1)</f>
        <v>7.57</v>
      </c>
      <c r="X23" s="39">
        <f>VLOOKUP(D1,'CSOS&amp;U'!A578:CW655,X8+1)</f>
        <v>8.2899999999999991</v>
      </c>
      <c r="Y23" s="39">
        <f>VLOOKUP(D1,'CSOS&amp;U'!A578:CW655,Y8+1)</f>
        <v>9.11</v>
      </c>
      <c r="Z23" s="39">
        <f>VLOOKUP(D1,'CSOS&amp;U'!A578:CW655,Z8+1)</f>
        <v>10.08</v>
      </c>
      <c r="AA23" s="39">
        <f>VLOOKUP(D1,'CSOS&amp;U'!A578:CW655,AA8+1)</f>
        <v>11.14</v>
      </c>
      <c r="AB23" s="39">
        <f>VLOOKUP(D1,'CSOS&amp;U'!A578:CW655,AB8+1)</f>
        <v>12.37</v>
      </c>
      <c r="AC23" s="39">
        <f>VLOOKUP(D1,'CSOS&amp;U'!A578:CW655,AC8+1)</f>
        <v>13.72</v>
      </c>
      <c r="AD23" s="39">
        <f>VLOOKUP(D1,'CSOS&amp;U'!A578:CW655,AD8+1)</f>
        <v>15.26</v>
      </c>
      <c r="AE23" s="39">
        <f>VLOOKUP(D1,'CSOS&amp;U'!A578:CW655,AE8+1)</f>
        <v>16.97</v>
      </c>
      <c r="AF23" s="39">
        <f>VLOOKUP(D1,'CSOS&amp;U'!A578:CW655,AF8+1)</f>
        <v>18.809999999999999</v>
      </c>
      <c r="AG23" s="39">
        <f>VLOOKUP(D1,'CSOS&amp;U'!A578:CW655,AG8+1)</f>
        <v>20.88</v>
      </c>
      <c r="AH23" s="39">
        <f>VLOOKUP(D1,'CSOS&amp;U'!A578:CW655,AH8+1)</f>
        <v>23.06</v>
      </c>
      <c r="AI23" s="39">
        <f>VLOOKUP(D1,'CSOS&amp;U'!A578:CW655,AI8+1)</f>
        <v>25.35</v>
      </c>
      <c r="AJ23" s="39">
        <f>VLOOKUP(D1,'CSOS&amp;U'!A578:CW655,AJ8+1)</f>
        <v>27.76</v>
      </c>
      <c r="AK23" s="39">
        <f>VLOOKUP(D1,'CSOS&amp;U'!A578:CW655,AK8+1)</f>
        <v>30.39</v>
      </c>
      <c r="AL23" s="39">
        <f>VLOOKUP(D1,'CSOS&amp;U'!A578:CW655,AL8+1)</f>
        <v>33.31</v>
      </c>
      <c r="AM23" s="39">
        <f>VLOOKUP(D1,'CSOS&amp;U'!A578:CW655,AM8+1)</f>
        <v>36.65</v>
      </c>
      <c r="AN23" s="39">
        <f>VLOOKUP(D1,'CSOS&amp;U'!A578:CW655,AN8+1)</f>
        <v>40.409999999999997</v>
      </c>
      <c r="AO23" s="39">
        <f>VLOOKUP(D1,'CSOS&amp;U'!A578:CW655,AO8+1)</f>
        <v>44.53</v>
      </c>
      <c r="AP23" s="39">
        <f>VLOOKUP(D1,'CSOS&amp;U'!A578:CW655,AP8+1)</f>
        <v>48.86</v>
      </c>
      <c r="AQ23" s="39">
        <f>VLOOKUP(D1,'CSOS&amp;U'!A578:CW655,AQ8+1)</f>
        <v>53.26</v>
      </c>
      <c r="AR23" s="39">
        <f>VLOOKUP(D1,'CSOS&amp;U'!A578:CW655,AR8+1)</f>
        <v>57.61</v>
      </c>
      <c r="AS23" s="39">
        <f>VLOOKUP(D1,'CSOS&amp;U'!A578:CW655,AS8+1)</f>
        <v>61.87</v>
      </c>
      <c r="AT23" s="39">
        <f>VLOOKUP(D1,'CSOS&amp;U'!A578:CW655,AT8+1)</f>
        <v>66.099999999999994</v>
      </c>
      <c r="AU23" s="39">
        <f>VLOOKUP(D1,'CSOS&amp;U'!A578:CW655,AU8+1)</f>
        <v>70.52</v>
      </c>
      <c r="AV23" s="39">
        <f>VLOOKUP(D1,'CSOS&amp;U'!A578:CW655,AV8+1)</f>
        <v>75.239999999999995</v>
      </c>
      <c r="AW23" s="39">
        <f>VLOOKUP(D1,'CSOS&amp;U'!A578:CW655,AW8+1)</f>
        <v>80.489999999999995</v>
      </c>
      <c r="AX23" s="39">
        <f>VLOOKUP(D1,'CSOS&amp;U'!A578:CW655,AX8+1)</f>
        <v>85.84</v>
      </c>
      <c r="AY23" s="39">
        <f>VLOOKUP(D1,'CSOS&amp;U'!A578:CW655,AY8+1)</f>
        <v>94.14</v>
      </c>
      <c r="AZ23" s="39">
        <f>VLOOKUP(D1,'CSOS&amp;U'!A578:CW655,AZ8+1)</f>
        <v>103.51</v>
      </c>
      <c r="BA23" s="39">
        <f>VLOOKUP(D1,'CSOS&amp;U'!A578:CW655,BA8+1)</f>
        <v>114.16</v>
      </c>
      <c r="BB23" s="39">
        <f>VLOOKUP(D1,'CSOS&amp;U'!A578:CW655,BB8+1)</f>
        <v>126.2</v>
      </c>
      <c r="BC23" s="39">
        <f>VLOOKUP(D1,'CSOS&amp;U'!A578:CW655,BC8+1)</f>
        <v>139.6</v>
      </c>
      <c r="BD23" s="39">
        <f>VLOOKUP(D1,'CSOS&amp;U'!A578:CW655,BD8+1)</f>
        <v>154.28</v>
      </c>
      <c r="BE23" s="39">
        <f>VLOOKUP(D1,'CSOS&amp;U'!A578:CW655,BE8+1)</f>
        <v>169.59</v>
      </c>
      <c r="BF23" s="39">
        <f>VLOOKUP(D1,'CSOS&amp;U'!A578:CW655,BF8+1)</f>
        <v>185.33</v>
      </c>
      <c r="BG23" s="39">
        <f>VLOOKUP(D1,'CSOS&amp;U'!A578:CW655,BG8+1)</f>
        <v>200.79</v>
      </c>
      <c r="BH23" s="39">
        <f>VLOOKUP(D1,'CSOS&amp;U'!A578:CW655,BH8+1)</f>
        <v>215.67</v>
      </c>
      <c r="BI23" s="39">
        <f>VLOOKUP(D1,'CSOS&amp;U'!A578:CW655,BI8+1)</f>
        <v>229.99</v>
      </c>
      <c r="BJ23" s="39">
        <f>VLOOKUP(D1,'CSOS&amp;U'!A578:CW655,BJ8+1)</f>
        <v>242.99</v>
      </c>
      <c r="BK23" s="39">
        <f>VLOOKUP(D1,'CSOS&amp;U'!A578:CW655,BK8+1)</f>
        <v>254.1</v>
      </c>
      <c r="BL23" s="39">
        <f>VLOOKUP(D1,'CSOS&amp;U'!A578:CW655,BL8+1)</f>
        <v>270.08999999999997</v>
      </c>
      <c r="BM23" s="39">
        <f>VLOOKUP(D1,'CSOS&amp;U'!A578:CW655,BM8+1)</f>
        <v>287.62</v>
      </c>
      <c r="BN23" s="39">
        <f>VLOOKUP(D1,'CSOS&amp;U'!A578:CW655,BN8+1)</f>
        <v>307.36</v>
      </c>
      <c r="BO23" s="39">
        <f>VLOOKUP(D1,'CSOS&amp;U'!A578:CW655,BO8+1)</f>
        <v>328.95</v>
      </c>
      <c r="BP23" s="39">
        <f>VLOOKUP(D1,'CSOS&amp;U'!A578:CW655,BP8+1)</f>
        <v>352.09</v>
      </c>
      <c r="BQ23" s="39">
        <f>VLOOKUP(D1,'CSOS&amp;U'!A578:CW655,BQ8+1)</f>
        <v>374.47</v>
      </c>
      <c r="BR23" s="39">
        <f>VLOOKUP(D1,'CSOS&amp;U'!A578:CW655,BR8+1)</f>
        <v>396.8</v>
      </c>
      <c r="BS23" s="39">
        <f>VLOOKUP(D1,'CSOS&amp;U'!A578:CW655,BS8+1)</f>
        <v>418.66</v>
      </c>
      <c r="BT23" s="39">
        <f>VLOOKUP(D1,'CSOS&amp;U'!A578:CW655,BT8+1)</f>
        <v>439.65</v>
      </c>
      <c r="BU23" s="39">
        <f>VLOOKUP(D1,'CSOS&amp;U'!A578:CW655,BU8+1)</f>
        <v>459.36</v>
      </c>
      <c r="BV23" s="39">
        <f>VLOOKUP(D1,'CSOS&amp;U'!A578:CW655,BV8+1)</f>
        <v>477.43</v>
      </c>
      <c r="BW23" s="39">
        <f>VLOOKUP(D1,'CSOS&amp;U'!A578:CW655,BW8+1)</f>
        <v>503.32</v>
      </c>
      <c r="BX23" s="39">
        <f>VLOOKUP(D1,'CSOS&amp;U'!A578:CW655,BX8+1)</f>
        <v>530.61</v>
      </c>
      <c r="BY23" s="39">
        <f>VLOOKUP(D1,'CSOS&amp;U'!A578:CW655,BY8+1)</f>
        <v>559.39</v>
      </c>
      <c r="BZ23" s="39">
        <f>VLOOKUP(D1,'CSOS&amp;U'!A578:CW655,BZ8+1)</f>
        <v>589.72</v>
      </c>
      <c r="CA23" s="39">
        <f>VLOOKUP(D1,'CSOS&amp;U'!A578:CW655,CA8+1)</f>
        <v>621.70000000000005</v>
      </c>
      <c r="CB23" s="39">
        <f>VLOOKUP(D1,'CSOS&amp;U'!A578:CW655,CB8+1)</f>
        <v>655.42</v>
      </c>
      <c r="CC23" s="39">
        <f>VLOOKUP(D1,'CSOS&amp;U'!A578:CW655,CC8+1)</f>
        <v>690.96</v>
      </c>
      <c r="CD23" s="39">
        <f>VLOOKUP(D1,'CSOS&amp;U'!A578:CW655,CD8+1)</f>
        <v>728.43</v>
      </c>
      <c r="CE23" s="39">
        <f>VLOOKUP(D1,'CSOS&amp;U'!A578:CW655,CE8+1)</f>
        <v>767.94</v>
      </c>
      <c r="CF23" s="39">
        <f>VLOOKUP(D1,'CSOS&amp;U'!A578:CW655,CF8+1)</f>
        <v>809.58</v>
      </c>
      <c r="CG23" s="39">
        <f>VLOOKUP(D1,'CSOS&amp;U'!A578:CW655,CG8+1)</f>
        <v>853.48</v>
      </c>
      <c r="CH23" s="39">
        <f>VLOOKUP(D1,'CSOS&amp;U'!A578:CW655,CH8+1)</f>
        <v>899.77</v>
      </c>
      <c r="CI23" s="39">
        <f>VLOOKUP(D1,'CSOS&amp;U'!A578:CW655,CI8+1)</f>
        <v>948.56</v>
      </c>
      <c r="CJ23" s="39">
        <f>VLOOKUP(D1,'CSOS&amp;U'!A578:CW655,CJ8+1)</f>
        <v>1000</v>
      </c>
      <c r="CK23" s="39">
        <f>VLOOKUP(D1,'CSOS&amp;U'!A578:CW655,CK8+1)</f>
        <v>0</v>
      </c>
      <c r="CL23" s="39">
        <f>VLOOKUP(D1,'CSOS&amp;U'!A578:CW655,CL8+1)</f>
        <v>0</v>
      </c>
      <c r="CM23" s="39">
        <f>VLOOKUP(D1,'CSOS&amp;U'!A578:CW655,CM8+1)</f>
        <v>0</v>
      </c>
      <c r="CN23" s="39">
        <f>VLOOKUP(D1,'CSOS&amp;U'!A578:CW655,CN8+1)</f>
        <v>0</v>
      </c>
      <c r="CO23" s="39">
        <f>VLOOKUP(D1,'CSOS&amp;U'!A578:CW655,CO8+1)</f>
        <v>0</v>
      </c>
      <c r="CP23" s="39">
        <f>VLOOKUP(D1,'CSOS&amp;U'!A578:CW655,CP8+1)</f>
        <v>0</v>
      </c>
      <c r="CQ23" s="39">
        <f>VLOOKUP(D1,'CSOS&amp;U'!A578:CW655,CQ8+1)</f>
        <v>0</v>
      </c>
      <c r="CR23" s="39">
        <f>VLOOKUP(D1,'CSOS&amp;U'!A578:CW655,CR8+1)</f>
        <v>0</v>
      </c>
      <c r="CS23" s="39">
        <f>VLOOKUP(D1,'CSOS&amp;U'!A578:CW655,CS8+1)</f>
        <v>0</v>
      </c>
      <c r="CT23" s="39">
        <f>VLOOKUP(D1,'CSOS&amp;U'!A578:CW655,CT8+1)</f>
        <v>0</v>
      </c>
      <c r="CU23" s="39">
        <f>VLOOKUP(D1,'CSOS&amp;U'!A578:CW655,CU8+1)</f>
        <v>0</v>
      </c>
      <c r="CV23" s="39">
        <f>VLOOKUP(D1,'CSOS&amp;U'!A578:CW655,CV8+1)</f>
        <v>0</v>
      </c>
      <c r="CW23" s="39">
        <f>VLOOKUP(D1,'CSOS&amp;U'!A578:CW655,CW8+1)</f>
        <v>0</v>
      </c>
      <c r="CX23" s="39">
        <f>VLOOKUP(D1,'CSOS&amp;U'!A578:CW655,CX8+1)</f>
        <v>0</v>
      </c>
    </row>
    <row r="24" spans="1:102" ht="14.25" customHeight="1">
      <c r="A24" s="65">
        <v>9</v>
      </c>
      <c r="B24" s="3" t="s">
        <v>126</v>
      </c>
      <c r="C24" s="39">
        <f>VLOOKUP($D$1,'CSOS&amp;U'!$A$660:$CW$737,$C$8+1)</f>
        <v>0.28999999999999998</v>
      </c>
      <c r="D24" s="39">
        <f>VLOOKUP(D1,'CSOS&amp;U'!A660:CW737,D8+1)</f>
        <v>0.42</v>
      </c>
      <c r="E24" s="39">
        <f>VLOOKUP(D1,'CSOS&amp;U'!A660:CW737,E8+1)</f>
        <v>0.57999999999999996</v>
      </c>
      <c r="F24" s="39">
        <f>VLOOKUP(D1,'CSOS&amp;U'!A660:CW737,F8+1)</f>
        <v>0.73</v>
      </c>
      <c r="G24" s="39">
        <f>VLOOKUP(D1,'CSOS&amp;U'!A660:CW737,G8+1)</f>
        <v>0.87</v>
      </c>
      <c r="H24" s="39">
        <f>VLOOKUP(D1,'CSOS&amp;U'!A660:CW737,H8+1)</f>
        <v>1</v>
      </c>
      <c r="I24" s="39">
        <f>VLOOKUP(D1,'CSOS&amp;U'!A660:CW737,I8+1)</f>
        <v>1.1299999999999999</v>
      </c>
      <c r="J24" s="39">
        <f>VLOOKUP(D1,'CSOS&amp;U'!A660:CW737,J8+1)</f>
        <v>1.26</v>
      </c>
      <c r="K24" s="39">
        <f>VLOOKUP(D1,'CSOS&amp;U'!A660:CW737,K8+1)</f>
        <v>1.4</v>
      </c>
      <c r="L24" s="39">
        <f>VLOOKUP(D1,'CSOS&amp;U'!A660:CW737,L8+1)</f>
        <v>1.57</v>
      </c>
      <c r="M24" s="39">
        <f>VLOOKUP(D1,'CSOS&amp;U'!A660:CW737,M8+1)</f>
        <v>1.73</v>
      </c>
      <c r="N24" s="39">
        <f>VLOOKUP(D1,'CSOS&amp;U'!A660:CW737,N8+1)</f>
        <v>2.0099999999999998</v>
      </c>
      <c r="O24" s="39">
        <f>VLOOKUP(D1,'CSOS&amp;U'!A660:CW737,O8+1)</f>
        <v>2.25</v>
      </c>
      <c r="P24" s="39">
        <f>VLOOKUP(D1,'CSOS&amp;U'!A660:CW737,P8+1)</f>
        <v>2.5</v>
      </c>
      <c r="Q24" s="39">
        <f>VLOOKUP(D1,'CSOS&amp;U'!A660:CW737,Q8+1)</f>
        <v>2.76</v>
      </c>
      <c r="R24" s="39">
        <f>VLOOKUP(D1,'CSOS&amp;U'!A660:CW737,R8+1)</f>
        <v>3.08</v>
      </c>
      <c r="S24" s="39">
        <f>VLOOKUP(D1,'CSOS&amp;U'!A660:CW737,S8+1)</f>
        <v>3.4</v>
      </c>
      <c r="T24" s="39">
        <f>VLOOKUP(D1,'CSOS&amp;U'!A660:CW737,T8+1)</f>
        <v>3.77</v>
      </c>
      <c r="U24" s="39">
        <f>VLOOKUP(D1,'CSOS&amp;U'!A660:CW737,U8+1)</f>
        <v>4.1900000000000004</v>
      </c>
      <c r="V24" s="39">
        <f>VLOOKUP(D1,'CSOS&amp;U'!A660:CW737,V8+1)</f>
        <v>4.66</v>
      </c>
      <c r="W24" s="39">
        <f>VLOOKUP(D1,'CSOS&amp;U'!A660:CW737,W8+1)</f>
        <v>5.15</v>
      </c>
      <c r="X24" s="39">
        <f>VLOOKUP(D1,'CSOS&amp;U'!A660:CW737,X8+1)</f>
        <v>5.68</v>
      </c>
      <c r="Y24" s="39">
        <f>VLOOKUP(D1,'CSOS&amp;U'!A660:CW737,Y8+1)</f>
        <v>6.28</v>
      </c>
      <c r="Z24" s="39">
        <f>VLOOKUP(D1,'CSOS&amp;U'!A660:CW737,Z8+1)</f>
        <v>6.96</v>
      </c>
      <c r="AA24" s="39">
        <f>VLOOKUP(D1,'CSOS&amp;U'!A660:CW737,AA8+1)</f>
        <v>7.71</v>
      </c>
      <c r="AB24" s="39">
        <f>VLOOKUP(D1,'CSOS&amp;U'!A660:CW737,AB8+1)</f>
        <v>8.56</v>
      </c>
      <c r="AC24" s="39">
        <f>VLOOKUP(D1,'CSOS&amp;U'!A660:CW737,AC8+1)</f>
        <v>9.5</v>
      </c>
      <c r="AD24" s="39">
        <f>VLOOKUP(D1,'CSOS&amp;U'!A660:CW737,AD8+1)</f>
        <v>10.56</v>
      </c>
      <c r="AE24" s="39">
        <f>VLOOKUP(D1,'CSOS&amp;U'!A660:CW737,AE8+1)</f>
        <v>11.72</v>
      </c>
      <c r="AF24" s="39">
        <f>VLOOKUP(D1,'CSOS&amp;U'!A660:CW737,AF8+1)</f>
        <v>12.99</v>
      </c>
      <c r="AG24" s="39">
        <f>VLOOKUP(D1,'CSOS&amp;U'!A660:CW737,AG8+1)</f>
        <v>14.39</v>
      </c>
      <c r="AH24" s="39">
        <f>VLOOKUP(D1,'CSOS&amp;U'!A660:CW737,AH8+1)</f>
        <v>15.9</v>
      </c>
      <c r="AI24" s="39">
        <f>VLOOKUP(D1,'CSOS&amp;U'!A660:CW737,AI8+1)</f>
        <v>17.52</v>
      </c>
      <c r="AJ24" s="39">
        <f>VLOOKUP(D1,'CSOS&amp;U'!A660:CW737,AJ8+1)</f>
        <v>19.25</v>
      </c>
      <c r="AK24" s="39">
        <f>VLOOKUP(D1,'CSOS&amp;U'!A660:CW737,AK8+1)</f>
        <v>21.07</v>
      </c>
      <c r="AL24" s="39">
        <f>VLOOKUP(D1,'CSOS&amp;U'!A660:CW737,AL8+1)</f>
        <v>23.09</v>
      </c>
      <c r="AM24" s="39">
        <f>VLOOKUP(D1,'CSOS&amp;U'!A660:CW737,AM8+1)</f>
        <v>25.35</v>
      </c>
      <c r="AN24" s="39">
        <f>VLOOKUP(D1,'CSOS&amp;U'!A660:CW737,AN8+1)</f>
        <v>27.56</v>
      </c>
      <c r="AO24" s="39">
        <f>VLOOKUP(D1,'CSOS&amp;U'!A660:CW737,AO8+1)</f>
        <v>30.02</v>
      </c>
      <c r="AP24" s="39">
        <f>VLOOKUP(D1,'CSOS&amp;U'!A660:CW737,AP8+1)</f>
        <v>32.68</v>
      </c>
      <c r="AQ24" s="39">
        <f>VLOOKUP(D1,'CSOS&amp;U'!A660:CW737,AQ8+1)</f>
        <v>35.65</v>
      </c>
      <c r="AR24" s="39">
        <f>VLOOKUP(D1,'CSOS&amp;U'!A660:CW737,AR8+1)</f>
        <v>38.93</v>
      </c>
      <c r="AS24" s="39">
        <f>VLOOKUP(D1,'CSOS&amp;U'!A660:CW737,AS8+1)</f>
        <v>42.62</v>
      </c>
      <c r="AT24" s="39">
        <f>VLOOKUP(D1,'CSOS&amp;U'!A660:CW737,AT8+1)</f>
        <v>46.67</v>
      </c>
      <c r="AU24" s="39">
        <f>VLOOKUP(D1,'CSOS&amp;U'!A660:CW737,AU8+1)</f>
        <v>51.16</v>
      </c>
      <c r="AV24" s="39">
        <f>VLOOKUP(D1,'CSOS&amp;U'!A660:CW737,AV8+1)</f>
        <v>57.08</v>
      </c>
      <c r="AW24" s="39">
        <f>VLOOKUP(D1,'CSOS&amp;U'!A660:CW737,AW8+1)</f>
        <v>64.180000000000007</v>
      </c>
      <c r="AX24" s="39">
        <f>VLOOKUP(D1,'CSOS&amp;U'!A660:CW737,AX8+1)</f>
        <v>72.25</v>
      </c>
      <c r="AY24" s="39">
        <f>VLOOKUP(D1,'CSOS&amp;U'!A660:CW737,AY8+1)</f>
        <v>81.28</v>
      </c>
      <c r="AZ24" s="39">
        <f>VLOOKUP(D1,'CSOS&amp;U'!A660:CW737,AZ8+1)</f>
        <v>90.53</v>
      </c>
      <c r="BA24" s="39">
        <f>VLOOKUP(D1,'CSOS&amp;U'!A660:CW737,BA8+1)</f>
        <v>99.07</v>
      </c>
      <c r="BB24" s="39">
        <f>VLOOKUP(D1,'CSOS&amp;U'!A660:CW737,BB8+1)</f>
        <v>112.22</v>
      </c>
      <c r="BC24" s="39">
        <f>VLOOKUP(D1,'CSOS&amp;U'!A660:CW737,BC8+1)</f>
        <v>124.02</v>
      </c>
      <c r="BD24" s="39">
        <f>VLOOKUP(D1,'CSOS&amp;U'!A660:CW737,BD8+1)</f>
        <v>136.91999999999999</v>
      </c>
      <c r="BE24" s="39">
        <f>VLOOKUP(D1,'CSOS&amp;U'!A660:CW737,BE8+1)</f>
        <v>150.66</v>
      </c>
      <c r="BF24" s="39">
        <f>VLOOKUP(D1,'CSOS&amp;U'!A660:CW737,BF8+1)</f>
        <v>165.03</v>
      </c>
      <c r="BG24" s="39">
        <f>VLOOKUP(D1,'CSOS&amp;U'!A660:CW737,BG8+1)</f>
        <v>179.51</v>
      </c>
      <c r="BH24" s="39">
        <f>VLOOKUP(D1,'CSOS&amp;U'!A660:CW737,BH8+1)</f>
        <v>194.47</v>
      </c>
      <c r="BI24" s="39">
        <f>VLOOKUP(D1,'CSOS&amp;U'!A660:CW737,BI8+1)</f>
        <v>209.84</v>
      </c>
      <c r="BJ24" s="39">
        <f>VLOOKUP(D1,'CSOS&amp;U'!A660:CW737,BJ8+1)</f>
        <v>224.13</v>
      </c>
      <c r="BK24" s="39">
        <f>VLOOKUP(D1,'CSOS&amp;U'!A660:CW737,BK8+1)</f>
        <v>238.85</v>
      </c>
      <c r="BL24" s="39">
        <f>VLOOKUP(D1,'CSOS&amp;U'!A660:CW737,BL8+1)</f>
        <v>256.57</v>
      </c>
      <c r="BM24" s="39">
        <f>VLOOKUP(D1,'CSOS&amp;U'!A660:CW737,BM8+1)</f>
        <v>275.08999999999997</v>
      </c>
      <c r="BN24" s="39">
        <f>VLOOKUP(D1,'CSOS&amp;U'!A660:CW737,BN8+1)</f>
        <v>294.22000000000003</v>
      </c>
      <c r="BO24" s="39">
        <f>VLOOKUP(D1,'CSOS&amp;U'!A660:CW737,BO8+1)</f>
        <v>313.37</v>
      </c>
      <c r="BP24" s="39">
        <f>VLOOKUP(D1,'CSOS&amp;U'!A660:CW737,BP8+1)</f>
        <v>331.99</v>
      </c>
      <c r="BQ24" s="39">
        <f>VLOOKUP(D1,'CSOS&amp;U'!A660:CW737,BQ8+1)</f>
        <v>357.42</v>
      </c>
      <c r="BR24" s="39">
        <f>VLOOKUP(D1,'CSOS&amp;U'!A660:CW737,BR8+1)</f>
        <v>382.58</v>
      </c>
      <c r="BS24" s="39">
        <f>VLOOKUP(D1,'CSOS&amp;U'!A660:CW737,BS8+1)</f>
        <v>407.03</v>
      </c>
      <c r="BT24" s="39">
        <f>VLOOKUP(D1,'CSOS&amp;U'!A660:CW737,BT8+1)</f>
        <v>430.37</v>
      </c>
      <c r="BU24" s="39">
        <f>VLOOKUP(D1,'CSOS&amp;U'!A660:CW737,BU8+1)</f>
        <v>452.19</v>
      </c>
      <c r="BV24" s="39">
        <f>VLOOKUP(D1,'CSOS&amp;U'!A660:CW737,BV8+1)</f>
        <v>472.1</v>
      </c>
      <c r="BW24" s="39">
        <f>VLOOKUP(D1,'CSOS&amp;U'!A660:CW737,BW8+1)</f>
        <v>498.11</v>
      </c>
      <c r="BX24" s="39">
        <f>VLOOKUP(D1,'CSOS&amp;U'!A660:CW737,BX8+1)</f>
        <v>525.54</v>
      </c>
      <c r="BY24" s="39">
        <f>VLOOKUP(D1,'CSOS&amp;U'!A660:CW737,BY8+1)</f>
        <v>554.48</v>
      </c>
      <c r="BZ24" s="39">
        <f>VLOOKUP(D1,'CSOS&amp;U'!A660:CW737,BZ8+1)</f>
        <v>585.02</v>
      </c>
      <c r="CA24" s="39">
        <f>VLOOKUP(D1,'CSOS&amp;U'!A660:CW737,CA8+1)</f>
        <v>617.24</v>
      </c>
      <c r="CB24" s="39">
        <f>VLOOKUP(D1,'CSOS&amp;U'!A660:CW737,CB8+1)</f>
        <v>651.23</v>
      </c>
      <c r="CC24" s="39">
        <f>VLOOKUP(D1,'CSOS&amp;U'!A660:CW737,CC8+1)</f>
        <v>687.1</v>
      </c>
      <c r="CD24" s="39">
        <f>VLOOKUP(D1,'CSOS&amp;U'!A660:CW737,CD8+1)</f>
        <v>724.94</v>
      </c>
      <c r="CE24" s="39">
        <f>VLOOKUP(D1,'CSOS&amp;U'!A660:CW737,CE8+1)</f>
        <v>764.87</v>
      </c>
      <c r="CF24" s="39">
        <f>VLOOKUP(D1,'CSOS&amp;U'!A660:CW737,CF8+1)</f>
        <v>806.99</v>
      </c>
      <c r="CG24" s="39">
        <f>VLOOKUP(D1,'CSOS&amp;U'!A660:CW737,CG8+1)</f>
        <v>851.43</v>
      </c>
      <c r="CH24" s="39">
        <f>VLOOKUP(D1,'CSOS&amp;U'!A660:CW737,CH8+1)</f>
        <v>898.33</v>
      </c>
      <c r="CI24" s="39">
        <f>VLOOKUP(D1,'CSOS&amp;U'!A660:CW737,CI8+1)</f>
        <v>947.8</v>
      </c>
      <c r="CJ24" s="39">
        <f>VLOOKUP(D1,'CSOS&amp;U'!A660:CW737,CJ8+1)</f>
        <v>1000</v>
      </c>
      <c r="CK24" s="39">
        <f>VLOOKUP(D1,'CSOS&amp;U'!A660:CW737,CK8+1)</f>
        <v>0</v>
      </c>
      <c r="CL24" s="39">
        <f>VLOOKUP(D1,'CSOS&amp;U'!A660:CW737,CL8+1)</f>
        <v>0</v>
      </c>
      <c r="CM24" s="39">
        <f>VLOOKUP(D1,'CSOS&amp;U'!A660:CW737,CM8+1)</f>
        <v>0</v>
      </c>
      <c r="CN24" s="39">
        <f>VLOOKUP(D1,'CSOS&amp;U'!A660:CW737,CN8+1)</f>
        <v>0</v>
      </c>
      <c r="CO24" s="39">
        <f>VLOOKUP(D1,'CSOS&amp;U'!A660:CW737,CO8+1)</f>
        <v>0</v>
      </c>
      <c r="CP24" s="39">
        <f>VLOOKUP(D1,'CSOS&amp;U'!A660:CW737,CP8+1)</f>
        <v>0</v>
      </c>
      <c r="CQ24" s="39">
        <f>VLOOKUP(D1,'CSOS&amp;U'!A660:CW737,CQ8+1)</f>
        <v>0</v>
      </c>
      <c r="CR24" s="39">
        <f>VLOOKUP(D1,'CSOS&amp;U'!A660:CW737,CR8+1)</f>
        <v>0</v>
      </c>
      <c r="CS24" s="39">
        <f>VLOOKUP(D1,'CSOS&amp;U'!A660:CW737,CS8+1)</f>
        <v>0</v>
      </c>
      <c r="CT24" s="39">
        <f>VLOOKUP(D1,'CSOS&amp;U'!A660:CW737,CT8+1)</f>
        <v>0</v>
      </c>
      <c r="CU24" s="39">
        <f>VLOOKUP(D1,'CSOS&amp;U'!A660:CW737,CU8+1)</f>
        <v>0</v>
      </c>
      <c r="CV24" s="39">
        <f>VLOOKUP(D1,'CSOS&amp;U'!A660:CW737,CV8+1)</f>
        <v>0</v>
      </c>
      <c r="CW24" s="39">
        <f>VLOOKUP(D1,'CSOS&amp;U'!A660:CW737,CW8+1)</f>
        <v>0</v>
      </c>
      <c r="CX24" s="39">
        <f>VLOOKUP(D1,'CSOS&amp;U'!A660:CW737,CX8+1)</f>
        <v>0</v>
      </c>
    </row>
    <row r="25" spans="1:102" ht="14.25" customHeight="1">
      <c r="A25" s="65">
        <v>10</v>
      </c>
      <c r="B25" s="3" t="s">
        <v>127</v>
      </c>
      <c r="C25" s="39">
        <f>VLOOKUP($D$1,'CSOS&amp;U'!$A$742:$CW$819,$C$8+1)</f>
        <v>0.39</v>
      </c>
      <c r="D25" s="39">
        <f>VLOOKUP(D1,'CSOS&amp;U'!A742:CW819,D8+1)</f>
        <v>0.55000000000000004</v>
      </c>
      <c r="E25" s="39">
        <f>VLOOKUP(D1,'CSOS&amp;U'!A742:CW819,E8+1)</f>
        <v>0.76</v>
      </c>
      <c r="F25" s="39">
        <f>VLOOKUP(D1,'CSOS&amp;U'!A742:CW819,F8+1)</f>
        <v>0.97</v>
      </c>
      <c r="G25" s="39">
        <f>VLOOKUP(D1,'CSOS&amp;U'!A742:CW819,G8+1)</f>
        <v>1.1499999999999999</v>
      </c>
      <c r="H25" s="39">
        <f>VLOOKUP(D1,'CSOS&amp;U'!A742:CW819,H8+1)</f>
        <v>1.32</v>
      </c>
      <c r="I25" s="39">
        <f>VLOOKUP(D1,'CSOS&amp;U'!A742:CW819,I8+1)</f>
        <v>1.49</v>
      </c>
      <c r="J25" s="39">
        <f>VLOOKUP(D1,'CSOS&amp;U'!A742:CW819,J8+1)</f>
        <v>1.66</v>
      </c>
      <c r="K25" s="39">
        <f>VLOOKUP(D1,'CSOS&amp;U'!A742:CW819,K8+1)</f>
        <v>1.85</v>
      </c>
      <c r="L25" s="39">
        <f>VLOOKUP(D1,'CSOS&amp;U'!A742:CW819,L8+1)</f>
        <v>2.0699999999999998</v>
      </c>
      <c r="M25" s="39">
        <f>VLOOKUP(D1,'CSOS&amp;U'!A742:CW819,M8+1)</f>
        <v>2.29</v>
      </c>
      <c r="N25" s="39">
        <f>VLOOKUP(D1,'CSOS&amp;U'!A742:CW819,N8+1)</f>
        <v>2.66</v>
      </c>
      <c r="O25" s="39">
        <f>VLOOKUP(D1,'CSOS&amp;U'!A742:CW819,O8+1)</f>
        <v>2.97</v>
      </c>
      <c r="P25" s="39">
        <f>VLOOKUP(D1,'CSOS&amp;U'!A742:CW819,P8+1)</f>
        <v>3.29</v>
      </c>
      <c r="Q25" s="39">
        <f>VLOOKUP(D1,'CSOS&amp;U'!A742:CW819,Q8+1)</f>
        <v>3.63</v>
      </c>
      <c r="R25" s="39">
        <f>VLOOKUP(D1,'CSOS&amp;U'!A742:CW819,R8+1)</f>
        <v>4.04</v>
      </c>
      <c r="S25" s="39">
        <f>VLOOKUP(D1,'CSOS&amp;U'!A742:CW819,S8+1)</f>
        <v>4.46</v>
      </c>
      <c r="T25" s="39">
        <f>VLOOKUP(D1,'CSOS&amp;U'!A742:CW819,T8+1)</f>
        <v>4.92</v>
      </c>
      <c r="U25" s="39">
        <f>VLOOKUP(D1,'CSOS&amp;U'!A742:CW819,U8+1)</f>
        <v>5.46</v>
      </c>
      <c r="V25" s="39">
        <f>VLOOKUP(D1,'CSOS&amp;U'!A742:CW819,V8+1)</f>
        <v>6.06</v>
      </c>
      <c r="W25" s="39">
        <f>VLOOKUP(D1,'CSOS&amp;U'!A742:CW819,W8+1)</f>
        <v>6.68</v>
      </c>
      <c r="X25" s="39">
        <f>VLOOKUP(D1,'CSOS&amp;U'!A742:CW819,X8+1)</f>
        <v>7.36</v>
      </c>
      <c r="Y25" s="39">
        <f>VLOOKUP(D1,'CSOS&amp;U'!A742:CW819,Y8+1)</f>
        <v>8.1199999999999992</v>
      </c>
      <c r="Z25" s="39">
        <f>VLOOKUP(D1,'CSOS&amp;U'!A742:CW819,Z8+1)</f>
        <v>8.9700000000000006</v>
      </c>
      <c r="AA25" s="39">
        <f>VLOOKUP(D1,'CSOS&amp;U'!A742:CW819,AA8+1)</f>
        <v>9.91</v>
      </c>
      <c r="AB25" s="39">
        <f>VLOOKUP(D1,'CSOS&amp;U'!A742:CW819,AB8+1)</f>
        <v>10.93</v>
      </c>
      <c r="AC25" s="39">
        <f>VLOOKUP(D1,'CSOS&amp;U'!A742:CW819,AC8+1)</f>
        <v>12.07</v>
      </c>
      <c r="AD25" s="39">
        <f>VLOOKUP(D1,'CSOS&amp;U'!A742:CW819,AD8+1)</f>
        <v>13.31</v>
      </c>
      <c r="AE25" s="39">
        <f>VLOOKUP(D1,'CSOS&amp;U'!A742:CW819,AE8+1)</f>
        <v>14.66</v>
      </c>
      <c r="AF25" s="39">
        <f>VLOOKUP(D1,'CSOS&amp;U'!A742:CW819,AF8+1)</f>
        <v>16.11</v>
      </c>
      <c r="AG25" s="39">
        <f>VLOOKUP(D1,'CSOS&amp;U'!A742:CW819,AG8+1)</f>
        <v>17.670000000000002</v>
      </c>
      <c r="AH25" s="39">
        <f>VLOOKUP(D1,'CSOS&amp;U'!A742:CW819,AH8+1)</f>
        <v>19.34</v>
      </c>
      <c r="AI25" s="39">
        <f>VLOOKUP(D1,'CSOS&amp;U'!A742:CW819,AI8+1)</f>
        <v>21.12</v>
      </c>
      <c r="AJ25" s="39">
        <f>VLOOKUP(D1,'CSOS&amp;U'!A742:CW819,AJ8+1)</f>
        <v>22.99</v>
      </c>
      <c r="AK25" s="39">
        <f>VLOOKUP(D1,'CSOS&amp;U'!A742:CW819,AK8+1)</f>
        <v>24.91</v>
      </c>
      <c r="AL25" s="39">
        <f>VLOOKUP(D1,'CSOS&amp;U'!A742:CW819,AL8+1)</f>
        <v>27.03</v>
      </c>
      <c r="AM25" s="39">
        <f>VLOOKUP(D1,'CSOS&amp;U'!A742:CW819,AM8+1)</f>
        <v>29.39</v>
      </c>
      <c r="AN25" s="39">
        <f>VLOOKUP(D1,'CSOS&amp;U'!A742:CW819,AN8+1)</f>
        <v>31.65</v>
      </c>
      <c r="AO25" s="39">
        <f>VLOOKUP(D1,'CSOS&amp;U'!A742:CW819,AO8+1)</f>
        <v>34.15</v>
      </c>
      <c r="AP25" s="39">
        <f>VLOOKUP(D1,'CSOS&amp;U'!A742:CW819,AP8+1)</f>
        <v>36.840000000000003</v>
      </c>
      <c r="AQ25" s="39">
        <f>VLOOKUP(D1,'CSOS&amp;U'!A742:CW819,AQ8+1)</f>
        <v>39.840000000000003</v>
      </c>
      <c r="AR25" s="39">
        <f>VLOOKUP(D1,'CSOS&amp;U'!A742:CW819,AR8+1)</f>
        <v>43.14</v>
      </c>
      <c r="AS25" s="39">
        <f>VLOOKUP(D1,'CSOS&amp;U'!A742:CW819,AS8+1)</f>
        <v>46.84</v>
      </c>
      <c r="AT25" s="39">
        <f>VLOOKUP(D1,'CSOS&amp;U'!A742:CW819,AT8+1)</f>
        <v>50.9</v>
      </c>
      <c r="AU25" s="39">
        <f>VLOOKUP(D1,'CSOS&amp;U'!A742:CW819,AU8+1)</f>
        <v>55.38</v>
      </c>
      <c r="AV25" s="39">
        <f>VLOOKUP(D1,'CSOS&amp;U'!A742:CW819,AV8+1)</f>
        <v>61.38</v>
      </c>
      <c r="AW25" s="39">
        <f>VLOOKUP(D1,'CSOS&amp;U'!A742:CW819,AW8+1)</f>
        <v>68.599999999999994</v>
      </c>
      <c r="AX25" s="39">
        <f>VLOOKUP(D1,'CSOS&amp;U'!A742:CW819,AX8+1)</f>
        <v>76.8</v>
      </c>
      <c r="AY25" s="39">
        <f>VLOOKUP(D1,'CSOS&amp;U'!A742:CW819,AY8+1)</f>
        <v>85.97</v>
      </c>
      <c r="AZ25" s="39">
        <f>VLOOKUP(D1,'CSOS&amp;U'!A742:CW819,AZ8+1)</f>
        <v>95.29</v>
      </c>
      <c r="BA25" s="39">
        <f>VLOOKUP(D1,'CSOS&amp;U'!A742:CW819,BA8+1)</f>
        <v>103.46</v>
      </c>
      <c r="BB25" s="39">
        <f>VLOOKUP(D1,'CSOS&amp;U'!A742:CW819,BB8+1)</f>
        <v>116.75</v>
      </c>
      <c r="BC25" s="39">
        <f>VLOOKUP(D1,'CSOS&amp;U'!A742:CW819,BC8+1)</f>
        <v>128.41</v>
      </c>
      <c r="BD25" s="39">
        <f>VLOOKUP(D1,'CSOS&amp;U'!A742:CW819,BD8+1)</f>
        <v>141.16999999999999</v>
      </c>
      <c r="BE25" s="39">
        <f>VLOOKUP(D1,'CSOS&amp;U'!A742:CW819,BE8+1)</f>
        <v>154.69</v>
      </c>
      <c r="BF25" s="39">
        <f>VLOOKUP(D1,'CSOS&amp;U'!A742:CW819,BF8+1)</f>
        <v>168.78</v>
      </c>
      <c r="BG25" s="39">
        <f>VLOOKUP(D1,'CSOS&amp;U'!A742:CW819,BG8+1)</f>
        <v>182.82</v>
      </c>
      <c r="BH25" s="39">
        <f>VLOOKUP(D1,'CSOS&amp;U'!A742:CW819,BH8+1)</f>
        <v>197.3</v>
      </c>
      <c r="BI25" s="39">
        <f>VLOOKUP(D1,'CSOS&amp;U'!A742:CW819,BI8+1)</f>
        <v>211.97</v>
      </c>
      <c r="BJ25" s="39">
        <f>VLOOKUP(D1,'CSOS&amp;U'!A742:CW819,BJ8+1)</f>
        <v>225.37</v>
      </c>
      <c r="BK25" s="39">
        <f>VLOOKUP(D1,'CSOS&amp;U'!A742:CW819,BK8+1)</f>
        <v>238.85</v>
      </c>
      <c r="BL25" s="39">
        <f>VLOOKUP(D1,'CSOS&amp;U'!A742:CW819,BL8+1)</f>
        <v>256.57</v>
      </c>
      <c r="BM25" s="39">
        <f>VLOOKUP(D1,'CSOS&amp;U'!A742:CW819,BM8+1)</f>
        <v>275.08999999999997</v>
      </c>
      <c r="BN25" s="39">
        <f>VLOOKUP(D1,'CSOS&amp;U'!A742:CW819,BN8+1)</f>
        <v>294.22000000000003</v>
      </c>
      <c r="BO25" s="39">
        <f>VLOOKUP(D1,'CSOS&amp;U'!A742:CW819,BO8+1)</f>
        <v>313.37</v>
      </c>
      <c r="BP25" s="39">
        <f>VLOOKUP(D1,'CSOS&amp;U'!A742:CW819,BP8+1)</f>
        <v>331.99</v>
      </c>
      <c r="BQ25" s="39">
        <f>VLOOKUP(D1,'CSOS&amp;U'!A742:CW819,BQ8+1)</f>
        <v>357.42</v>
      </c>
      <c r="BR25" s="39">
        <f>VLOOKUP(D1,'CSOS&amp;U'!A742:CW819,BR8+1)</f>
        <v>382.58</v>
      </c>
      <c r="BS25" s="39">
        <f>VLOOKUP(D1,'CSOS&amp;U'!A742:CW819,BS8+1)</f>
        <v>407.03</v>
      </c>
      <c r="BT25" s="39">
        <f>VLOOKUP(D1,'CSOS&amp;U'!A742:CW819,BT8+1)</f>
        <v>430.37</v>
      </c>
      <c r="BU25" s="39">
        <f>VLOOKUP(D1,'CSOS&amp;U'!A742:CW819,BU8+1)</f>
        <v>452.19</v>
      </c>
      <c r="BV25" s="39">
        <f>VLOOKUP(D1,'CSOS&amp;U'!A742:CW819,BV8+1)</f>
        <v>472.1</v>
      </c>
      <c r="BW25" s="39">
        <f>VLOOKUP(D1,'CSOS&amp;U'!A742:CW819,BW8+1)</f>
        <v>498.11</v>
      </c>
      <c r="BX25" s="39">
        <f>VLOOKUP(D1,'CSOS&amp;U'!A742:CW819,BX8+1)</f>
        <v>525.54</v>
      </c>
      <c r="BY25" s="39">
        <f>VLOOKUP(D1,'CSOS&amp;U'!A742:CW819,BY8+1)</f>
        <v>554.48</v>
      </c>
      <c r="BZ25" s="39">
        <f>VLOOKUP(D1,'CSOS&amp;U'!A742:CW819,BZ8+1)</f>
        <v>585.02</v>
      </c>
      <c r="CA25" s="39">
        <f>VLOOKUP(D1,'CSOS&amp;U'!A742:CW819,CA8+1)</f>
        <v>617.24</v>
      </c>
      <c r="CB25" s="39">
        <f>VLOOKUP(D1,'CSOS&amp;U'!A742:CW819,CB8+1)</f>
        <v>651.23</v>
      </c>
      <c r="CC25" s="39">
        <f>VLOOKUP(D1,'CSOS&amp;U'!A742:CW819,CC8+1)</f>
        <v>687.1</v>
      </c>
      <c r="CD25" s="39">
        <f>VLOOKUP(D1,'CSOS&amp;U'!A742:CW819,CD8+1)</f>
        <v>724.94</v>
      </c>
      <c r="CE25" s="39">
        <f>VLOOKUP(D1,'CSOS&amp;U'!A742:CW819,CE8+1)</f>
        <v>764.87</v>
      </c>
      <c r="CF25" s="39">
        <f>VLOOKUP(D1,'CSOS&amp;U'!A742:CW819,CF8+1)</f>
        <v>806.99</v>
      </c>
      <c r="CG25" s="39">
        <f>VLOOKUP(D1,'CSOS&amp;U'!A742:CW819,CG8+1)</f>
        <v>851.43</v>
      </c>
      <c r="CH25" s="39">
        <f>VLOOKUP(D1,'CSOS&amp;U'!A742:CW819,CH8+1)</f>
        <v>898.33</v>
      </c>
      <c r="CI25" s="39">
        <f>VLOOKUP(D1,'CSOS&amp;U'!A742:CW819,CI8+1)</f>
        <v>947.8</v>
      </c>
      <c r="CJ25" s="39">
        <f>VLOOKUP(D1,'CSOS&amp;U'!A742:CW819,CJ8+1)</f>
        <v>1000</v>
      </c>
      <c r="CK25" s="39">
        <f>VLOOKUP(D1,'CSOS&amp;U'!A742:CW819,CK8+1)</f>
        <v>0</v>
      </c>
      <c r="CL25" s="39">
        <f>VLOOKUP(D1,'CSOS&amp;U'!A742:CW819,CL8+1)</f>
        <v>0</v>
      </c>
      <c r="CM25" s="39">
        <f>VLOOKUP(D1,'CSOS&amp;U'!A742:CW819,CM8+1)</f>
        <v>0</v>
      </c>
      <c r="CN25" s="39">
        <f>VLOOKUP(D1,'CSOS&amp;U'!A742:CW819,CN8+1)</f>
        <v>0</v>
      </c>
      <c r="CO25" s="39">
        <f>VLOOKUP(D1,'CSOS&amp;U'!A742:CW819,CO8+1)</f>
        <v>0</v>
      </c>
      <c r="CP25" s="39">
        <f>VLOOKUP(D1,'CSOS&amp;U'!A742:CW819,CP8+1)</f>
        <v>0</v>
      </c>
      <c r="CQ25" s="39">
        <f>VLOOKUP(D1,'CSOS&amp;U'!A742:CW819,CQ8+1)</f>
        <v>0</v>
      </c>
      <c r="CR25" s="39">
        <f>VLOOKUP(D1,'CSOS&amp;U'!A742:CW819,CR8+1)</f>
        <v>0</v>
      </c>
      <c r="CS25" s="39">
        <f>VLOOKUP(D1,'CSOS&amp;U'!A742:CW819,CS8+1)</f>
        <v>0</v>
      </c>
      <c r="CT25" s="39">
        <f>VLOOKUP(D1,'CSOS&amp;U'!A742:CW819,CT8+1)</f>
        <v>0</v>
      </c>
      <c r="CU25" s="39">
        <f>VLOOKUP(D1,'CSOS&amp;U'!A742:CW819,CU8+1)</f>
        <v>0</v>
      </c>
      <c r="CV25" s="39">
        <f>VLOOKUP(D1,'CSOS&amp;U'!A742:CW819,CV8+1)</f>
        <v>0</v>
      </c>
      <c r="CW25" s="39">
        <f>VLOOKUP(D1,'CSOS&amp;U'!A742:CW819,CW8+1)</f>
        <v>0</v>
      </c>
      <c r="CX25" s="39">
        <f>VLOOKUP(D1,'CSOS&amp;U'!A742:CW819,CX8+1)</f>
        <v>0</v>
      </c>
    </row>
    <row r="26" spans="1:102" ht="14.25" customHeight="1">
      <c r="B26" s="3" t="s">
        <v>115</v>
      </c>
      <c r="C26" s="36">
        <f>VLOOKUP($H$4,$A$16:$CX$25,$C$8+2)/1000</f>
        <v>1.3000000000000002E-4</v>
      </c>
      <c r="D26" s="36">
        <f>VLOOKUP(H4,$A$16:$CX$25,D8+2)/1000</f>
        <v>1.6000000000000001E-4</v>
      </c>
      <c r="E26" s="36">
        <f>VLOOKUP(H4,$A$16:$CX$25,E8+2)/1000</f>
        <v>2.5000000000000001E-4</v>
      </c>
      <c r="F26" s="36">
        <f>VLOOKUP(H4,$A$16:$CX$25,F8+2)/1000</f>
        <v>2.9E-4</v>
      </c>
      <c r="G26" s="36">
        <f>VLOOKUP(H4,$A$16:$CX$25,G8+2)/1000</f>
        <v>3.4000000000000002E-4</v>
      </c>
      <c r="H26" s="36">
        <f>VLOOKUP(H4,$A$16:$CX$25,H8+2)/1000</f>
        <v>3.8000000000000002E-4</v>
      </c>
      <c r="I26" s="36">
        <f>VLOOKUP(H4,$A$16:$CX$25,I8+2)/1000</f>
        <v>4.2999999999999999E-4</v>
      </c>
      <c r="J26" s="36">
        <f>VLOOKUP(H4,$A$16:$CX$25,J8+2)/1000</f>
        <v>5.2999999999999998E-4</v>
      </c>
      <c r="K26" s="36">
        <f>VLOOKUP(H4,$A$16:$CX$25,K8+2)/1000</f>
        <v>5.9999999999999995E-4</v>
      </c>
      <c r="L26" s="36">
        <f>VLOOKUP(H4,$A$16:$CX$25,L8+2)/1000</f>
        <v>6.6E-4</v>
      </c>
      <c r="M26" s="36">
        <f>VLOOKUP(H4,$A$16:$CX$25,M8+2)/1000</f>
        <v>6.9999999999999999E-4</v>
      </c>
      <c r="N26" s="36">
        <f>VLOOKUP(H4,$A$16:$CX$25,N8+2)/1000</f>
        <v>7.7999999999999999E-4</v>
      </c>
      <c r="O26" s="36">
        <f>VLOOKUP(H4,$A$16:$CX$25,O8+2)/1000</f>
        <v>8.8000000000000003E-4</v>
      </c>
      <c r="P26" s="36">
        <f>VLOOKUP(H4,$A$16:$CX$25,P8+2)/1000</f>
        <v>1E-3</v>
      </c>
      <c r="Q26" s="36">
        <f>VLOOKUP(H4,$A$16:$CX$25,Q8+2)/1000</f>
        <v>1.1200000000000001E-3</v>
      </c>
      <c r="R26" s="36">
        <f>VLOOKUP(H4,$A$16:$CX$25,R8+2)/1000</f>
        <v>1.2600000000000001E-3</v>
      </c>
      <c r="S26" s="36">
        <f>VLOOKUP(H4,$A$16:$CX$25,S8+2)/1000</f>
        <v>1.4E-3</v>
      </c>
      <c r="T26" s="36">
        <f>VLOOKUP(H4,$A$16:$CX$25,T8+2)/1000</f>
        <v>1.5400000000000001E-3</v>
      </c>
      <c r="U26" s="36">
        <f>VLOOKUP(H4,$A$16:$CX$25,U8+2)/1000</f>
        <v>1.73E-3</v>
      </c>
      <c r="V26" s="36">
        <f>VLOOKUP(H4,$A$16:$CX$25,V8+2)/1000</f>
        <v>1.9599999999999999E-3</v>
      </c>
      <c r="W26" s="36">
        <f>VLOOKUP(H4,$A$16:$CX$25,W8+2)/1000</f>
        <v>2.2499999999999998E-3</v>
      </c>
      <c r="X26" s="36">
        <f>VLOOKUP(H4,$A$16:$CX$25,X8+2)/1000</f>
        <v>2.5699999999999998E-3</v>
      </c>
      <c r="Y26" s="36">
        <f>VLOOKUP(H4,$A$16:$CX$25,Y8+2)/1000</f>
        <v>2.8700000000000002E-3</v>
      </c>
      <c r="Z26" s="36">
        <f>VLOOKUP(H4,$A$16:$CX$25,Z8+2)/1000</f>
        <v>3.15E-3</v>
      </c>
      <c r="AA26" s="36">
        <f>VLOOKUP(H4,$A$16:$CX$25,AA8+2)/1000</f>
        <v>3.4100000000000003E-3</v>
      </c>
      <c r="AB26" s="36">
        <f>VLOOKUP(H4,$A$16:$CX$25,AB8+2)/1000</f>
        <v>3.7099999999999998E-3</v>
      </c>
      <c r="AC26" s="36">
        <f>VLOOKUP(H4,$A$16:$CX$25,AC8+2)/1000</f>
        <v>4.0599999999999994E-3</v>
      </c>
      <c r="AD26" s="36">
        <f>VLOOKUP(H4,$A$16:$CX$25,AD8+2)/1000</f>
        <v>4.4999999999999997E-3</v>
      </c>
      <c r="AE26" s="36">
        <f>VLOOKUP(H4,$A$16:$CX$25,AE8+2)/1000</f>
        <v>5.0099999999999997E-3</v>
      </c>
      <c r="AF26" s="36">
        <f>VLOOKUP(H4,$A$16:$CX$25,AF8+2)/1000</f>
        <v>5.5899999999999995E-3</v>
      </c>
      <c r="AG26" s="36">
        <f>VLOOKUP(H4,$A$16:$CX$25,AG8+2)/1000</f>
        <v>6.2199999999999998E-3</v>
      </c>
      <c r="AH26" s="36">
        <f>VLOOKUP(H4,$A$16:$CX$25,AH8+2)/1000</f>
        <v>6.9100000000000003E-3</v>
      </c>
      <c r="AI26" s="36">
        <f>VLOOKUP(H4,$A$16:$CX$25,AI8+2)/1000</f>
        <v>7.6600000000000001E-3</v>
      </c>
      <c r="AJ26" s="36">
        <f>VLOOKUP(H4,$A$16:$CX$25,AJ8+2)/1000</f>
        <v>8.5000000000000006E-3</v>
      </c>
      <c r="AK26" s="36">
        <f>VLOOKUP(H4,$A$16:$CX$25,AK8+2)/1000</f>
        <v>9.4800000000000006E-3</v>
      </c>
      <c r="AL26" s="36">
        <f>VLOOKUP(H4,$A$16:$CX$25,AL8+2)/1000</f>
        <v>1.0630000000000001E-2</v>
      </c>
      <c r="AM26" s="36">
        <f>VLOOKUP(H4,$A$16:$CX$25,AM8+2)/1000</f>
        <v>1.2029999999999999E-2</v>
      </c>
      <c r="AN26" s="36">
        <f>VLOOKUP(H4,$A$16:$CX$25,AN8+2)/1000</f>
        <v>1.3699999999999999E-2</v>
      </c>
      <c r="AO26" s="36">
        <f>VLOOKUP(H4,$A$16:$CX$25,AO8+2)/1000</f>
        <v>1.567E-2</v>
      </c>
      <c r="AP26" s="36">
        <f>VLOOKUP(H4,$A$16:$CX$25,AP8+2)/1000</f>
        <v>1.7940000000000001E-2</v>
      </c>
      <c r="AQ26" s="36">
        <f>VLOOKUP(H4,$A$16:$CX$25,AQ8+2)/1000</f>
        <v>2.051E-2</v>
      </c>
      <c r="AR26" s="36">
        <f>VLOOKUP(H4,$A$16:$CX$25,AR8+2)/1000</f>
        <v>2.3370000000000002E-2</v>
      </c>
      <c r="AS26" s="36">
        <f>VLOOKUP(H4,$A$16:$CX$25,AS8+2)/1000</f>
        <v>2.656E-2</v>
      </c>
      <c r="AT26" s="36">
        <f>VLOOKUP(H4,$A$16:$CX$25,AT8+2)/1000</f>
        <v>3.014E-2</v>
      </c>
      <c r="AU26" s="36">
        <f>VLOOKUP(H4,$A$16:$CX$25,AU8+2)/1000</f>
        <v>3.4270000000000002E-2</v>
      </c>
      <c r="AV26" s="36">
        <f>VLOOKUP(H4,$A$16:$CX$25,AV8+2)/1000</f>
        <v>3.9070000000000001E-2</v>
      </c>
      <c r="AW26" s="36">
        <f>VLOOKUP(H4,$A$16:$CX$25,AW8+2)/1000</f>
        <v>4.4569999999999999E-2</v>
      </c>
      <c r="AX26" s="36">
        <f>VLOOKUP(H4,$A$16:$CX$25,AX8+2)/1000</f>
        <v>5.0790000000000002E-2</v>
      </c>
      <c r="AY26" s="36">
        <f>VLOOKUP(H4,$A$16:$CX$25,AY8+2)/1000</f>
        <v>5.806E-2</v>
      </c>
      <c r="AZ26" s="36">
        <f>VLOOKUP(H4,$A$16:$CX$25,AZ8+2)/1000</f>
        <v>6.6540000000000002E-2</v>
      </c>
      <c r="BA26" s="36">
        <f>VLOOKUP(H4,$A$16:$CX$25,BA8+2)/1000</f>
        <v>7.6450000000000004E-2</v>
      </c>
      <c r="BB26" s="36">
        <f>VLOOKUP(H4,$A$16:$CX$25,BB8+2)/1000</f>
        <v>8.7989999999999999E-2</v>
      </c>
      <c r="BC26" s="36">
        <f>VLOOKUP(H4,$A$16:$CX$25,BC8+2)/1000</f>
        <v>0.10133</v>
      </c>
      <c r="BD26" s="36">
        <f>VLOOKUP(H4,$A$16:$CX$25,BD8+2)/1000</f>
        <v>0.11654</v>
      </c>
      <c r="BE26" s="36">
        <f>VLOOKUP(H4,$A$16:$CX$25,BE8+2)/1000</f>
        <v>0.13316999999999998</v>
      </c>
      <c r="BF26" s="36">
        <f>VLOOKUP(H4,$A$16:$CX$25,BF8+2)/1000</f>
        <v>0.15103999999999998</v>
      </c>
      <c r="BG26" s="36">
        <f>VLOOKUP(H4,$A$16:$CX$25,BG8+2)/1000</f>
        <v>0.16999</v>
      </c>
      <c r="BH26" s="36">
        <f>VLOOKUP(H4,$A$16:$CX$25,BH8+2)/1000</f>
        <v>0.18916999999999998</v>
      </c>
      <c r="BI26" s="36">
        <f>VLOOKUP(H4,$A$16:$CX$25,BI8+2)/1000</f>
        <v>0.2084</v>
      </c>
      <c r="BJ26" s="36">
        <f>VLOOKUP(H4,$A$16:$CX$25,BJ8+2)/1000</f>
        <v>0.22672999999999999</v>
      </c>
      <c r="BK26" s="36">
        <f>VLOOKUP(H4,$A$16:$CX$25,BK8+2)/1000</f>
        <v>0.24340000000000001</v>
      </c>
      <c r="BL26" s="36">
        <f>VLOOKUP(H4,$A$16:$CX$25,BL8+2)/1000</f>
        <v>0.26243</v>
      </c>
      <c r="BM26" s="36">
        <f>VLOOKUP(H4,$A$16:$CX$25,BM8+2)/1000</f>
        <v>0.28269</v>
      </c>
      <c r="BN26" s="36">
        <f>VLOOKUP(H4,$A$16:$CX$25,BN8+2)/1000</f>
        <v>0.30470999999999998</v>
      </c>
      <c r="BO26" s="36">
        <f>VLOOKUP(H4,$A$16:$CX$25,BO8+2)/1000</f>
        <v>0.32800000000000001</v>
      </c>
      <c r="BP26" s="36">
        <f>VLOOKUP(H4,$A$16:$CX$25,BP8+2)/1000</f>
        <v>0.35208999999999996</v>
      </c>
      <c r="BQ26" s="36">
        <f>VLOOKUP(H4,$A$16:$CX$25,BQ8+2)/1000</f>
        <v>0.37447000000000003</v>
      </c>
      <c r="BR26" s="36">
        <f>VLOOKUP(H4,$A$16:$CX$25,BR8+2)/1000</f>
        <v>0.39679999999999999</v>
      </c>
      <c r="BS26" s="36">
        <f>VLOOKUP(H4,$A$16:$CX$25,BS8+2)/1000</f>
        <v>0.41866000000000003</v>
      </c>
      <c r="BT26" s="36">
        <f>VLOOKUP(H4,$A$16:$CX$25,BT8+2)/1000</f>
        <v>0.43964999999999999</v>
      </c>
      <c r="BU26" s="36">
        <f>VLOOKUP(H4,$A$16:$CX$25,BU8+2)/1000</f>
        <v>0.45935999999999999</v>
      </c>
      <c r="BV26" s="36">
        <f>VLOOKUP(H4,$A$16:$CX$25,BV8+2)/1000</f>
        <v>0.47743000000000002</v>
      </c>
      <c r="BW26" s="36">
        <f>VLOOKUP(H4,$A$16:$CX$25,BW8+2)/1000</f>
        <v>0.50331999999999999</v>
      </c>
      <c r="BX26" s="36">
        <f>VLOOKUP(H4,$A$16:$CX$25,BX8+2)/1000</f>
        <v>0.53061000000000003</v>
      </c>
      <c r="BY26" s="36">
        <f>VLOOKUP(H4,$A$16:$CX$25,BY8+2)/1000</f>
        <v>0.55938999999999994</v>
      </c>
      <c r="BZ26" s="36">
        <f>VLOOKUP(H4,$A$16:$CX$25,BZ8+2)/1000</f>
        <v>0.58972000000000002</v>
      </c>
      <c r="CA26" s="36">
        <f>VLOOKUP(H4,$A$16:$CX$25,CA8+2)/1000</f>
        <v>0.62170000000000003</v>
      </c>
      <c r="CB26" s="36">
        <f>VLOOKUP(H4,$A$16:$CX$25,CB8+2)/1000</f>
        <v>0.65542</v>
      </c>
      <c r="CC26" s="36">
        <f>VLOOKUP(H4,$A$16:$CX$25,CC8+2)/1000</f>
        <v>0.69096000000000002</v>
      </c>
      <c r="CD26" s="36">
        <f>VLOOKUP(H4,$A$16:$CX$25,CD8+2)/1000</f>
        <v>0.72842999999999991</v>
      </c>
      <c r="CE26" s="36">
        <f>VLOOKUP(H4,$A$16:$CX$25,CE8+2)/1000</f>
        <v>0.76794000000000007</v>
      </c>
      <c r="CF26" s="36">
        <f>VLOOKUP(H4,$A$16:$CX$25,CF8+2)/1000</f>
        <v>0.80958000000000008</v>
      </c>
      <c r="CG26" s="36">
        <f>VLOOKUP(H4,$A$16:$CX$25,CG8+2)/1000</f>
        <v>0.85348000000000002</v>
      </c>
      <c r="CH26" s="36">
        <f>VLOOKUP(H4,$A$16:$CX$25,CH8+2)/1000</f>
        <v>0.89976999999999996</v>
      </c>
      <c r="CI26" s="36">
        <f>VLOOKUP(H4,$A$16:$CX$25,CI8+2)/1000</f>
        <v>0.94855999999999996</v>
      </c>
      <c r="CJ26" s="36">
        <f>VLOOKUP(H4,$A$16:$CX$25,CJ8+2)/1000</f>
        <v>1</v>
      </c>
      <c r="CK26" s="36">
        <f>VLOOKUP(H4,$A$16:$CX$25,CK8+2)/1000</f>
        <v>0</v>
      </c>
      <c r="CL26" s="36">
        <f>VLOOKUP(H4,$A$16:$CX$25,CL8+2)/1000</f>
        <v>0</v>
      </c>
      <c r="CM26" s="36">
        <f>VLOOKUP(H4,$A$16:$CX$25,CM8+2)/1000</f>
        <v>0</v>
      </c>
      <c r="CN26" s="36">
        <f>VLOOKUP(H4,$A$16:$CX$25,CN8+2)/1000</f>
        <v>0</v>
      </c>
      <c r="CO26" s="36">
        <f>VLOOKUP(H4,$A$16:$CX$25,CO8+2)/1000</f>
        <v>0</v>
      </c>
      <c r="CP26" s="36">
        <f>VLOOKUP(H4,$A$16:$CX$25,CP8+2)/1000</f>
        <v>0</v>
      </c>
      <c r="CQ26" s="36">
        <f>VLOOKUP(H4,$A$16:$CX$25,CQ8+2)/1000</f>
        <v>0</v>
      </c>
      <c r="CR26" s="36">
        <f>VLOOKUP(H4,$A$16:$CX$25,CR8+2)/1000</f>
        <v>0</v>
      </c>
      <c r="CS26" s="36">
        <f>VLOOKUP(H4,$A$16:$CX$25,CS8+2)/1000</f>
        <v>0</v>
      </c>
      <c r="CT26" s="36">
        <f>VLOOKUP(H4,$A$16:$CX$25,CT8+2)/1000</f>
        <v>0</v>
      </c>
      <c r="CU26" s="36">
        <f>VLOOKUP(H4,$A$16:$CX$25,CU8+2)/1000</f>
        <v>0</v>
      </c>
      <c r="CV26" s="36">
        <f>VLOOKUP(H4,$A$16:$CX$25,CV8+2)/1000</f>
        <v>0</v>
      </c>
      <c r="CW26" s="36">
        <f>VLOOKUP(H4,$A$16:$CX$25,CW8+2)/1000</f>
        <v>0</v>
      </c>
      <c r="CX26" s="36">
        <f>VLOOKUP(H4,$A$16:$CX$25,CX8+2)/1000</f>
        <v>0</v>
      </c>
    </row>
    <row r="27" spans="1:102" ht="14.25" customHeight="1">
      <c r="A27" s="111"/>
      <c r="B27" s="107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  <c r="BT27" s="36"/>
      <c r="BU27" s="36"/>
      <c r="BV27" s="36"/>
      <c r="BW27" s="36"/>
      <c r="BX27" s="36"/>
      <c r="BY27" s="36"/>
      <c r="BZ27" s="36"/>
      <c r="CA27" s="36"/>
      <c r="CB27" s="36"/>
      <c r="CC27" s="36"/>
      <c r="CD27" s="36"/>
      <c r="CE27" s="36"/>
      <c r="CF27" s="36"/>
      <c r="CG27" s="36"/>
      <c r="CH27" s="36"/>
      <c r="CI27" s="36"/>
      <c r="CJ27" s="36"/>
      <c r="CK27" s="36"/>
      <c r="CL27" s="36"/>
      <c r="CM27" s="36"/>
      <c r="CN27" s="36"/>
      <c r="CO27" s="36"/>
      <c r="CP27" s="36"/>
      <c r="CQ27" s="36"/>
      <c r="CR27" s="36"/>
      <c r="CS27" s="36"/>
      <c r="CT27" s="36"/>
      <c r="CU27" s="36"/>
      <c r="CV27" s="36"/>
      <c r="CW27" s="36"/>
      <c r="CX27" s="36"/>
    </row>
    <row r="28" spans="1:102" ht="14.25" customHeight="1">
      <c r="A28" s="111"/>
      <c r="B28" s="112" t="s">
        <v>164</v>
      </c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  <c r="CD28" s="36"/>
      <c r="CE28" s="36"/>
      <c r="CF28" s="36"/>
      <c r="CG28" s="36"/>
      <c r="CH28" s="36"/>
      <c r="CI28" s="36"/>
      <c r="CJ28" s="36"/>
      <c r="CK28" s="36"/>
      <c r="CL28" s="36"/>
      <c r="CM28" s="36"/>
      <c r="CN28" s="36"/>
      <c r="CO28" s="36"/>
      <c r="CP28" s="36"/>
      <c r="CQ28" s="36"/>
      <c r="CR28" s="36"/>
      <c r="CS28" s="36"/>
      <c r="CT28" s="36"/>
      <c r="CU28" s="36"/>
      <c r="CV28" s="36"/>
      <c r="CW28" s="36"/>
      <c r="CX28" s="36"/>
    </row>
    <row r="29" spans="1:102" ht="14.25" customHeight="1">
      <c r="A29" s="65">
        <v>1</v>
      </c>
      <c r="B29" s="3" t="s">
        <v>118</v>
      </c>
      <c r="C29" s="39">
        <f>VLOOKUP($D$1+5,'CSOS&amp;U'!$A$4:$CW$81,C$8+1)</f>
        <v>0.14000000000000001</v>
      </c>
      <c r="D29" s="39">
        <f>VLOOKUP($D$1+5,'CSOS&amp;U'!$A$4:$CW$81,D$8+1)</f>
        <v>0.26</v>
      </c>
      <c r="E29" s="39">
        <f>VLOOKUP($D$1+5,'CSOS&amp;U'!$A$4:$CW$81,E$8+1)</f>
        <v>0.37</v>
      </c>
      <c r="F29" s="39">
        <f>VLOOKUP($D$1+5,'CSOS&amp;U'!$A$4:$CW$81,F$8+1)</f>
        <v>0.43</v>
      </c>
      <c r="G29" s="39">
        <f>VLOOKUP($D$1+5,'CSOS&amp;U'!$A$4:$CW$81,G$8+1)</f>
        <v>0.5</v>
      </c>
      <c r="H29" s="39">
        <f>VLOOKUP($D$1+5,'CSOS&amp;U'!$A$4:$CW$81,H$8+1)</f>
        <v>0.56999999999999995</v>
      </c>
      <c r="I29" s="39">
        <f>VLOOKUP($D$1+5,'CSOS&amp;U'!$A$4:$CW$81,I$8+1)</f>
        <v>0.64</v>
      </c>
      <c r="J29" s="39">
        <f>VLOOKUP($D$1+5,'CSOS&amp;U'!$A$4:$CW$81,J$8+1)</f>
        <v>0.72</v>
      </c>
      <c r="K29" s="39">
        <f>VLOOKUP($D$1+5,'CSOS&amp;U'!$A$4:$CW$81,K$8+1)</f>
        <v>0.83</v>
      </c>
      <c r="L29" s="39">
        <f>VLOOKUP($D$1+5,'CSOS&amp;U'!$A$4:$CW$81,L$8+1)</f>
        <v>0.95</v>
      </c>
      <c r="M29" s="39">
        <f>VLOOKUP($D$1+5,'CSOS&amp;U'!$A$4:$CW$81,M$8+1)</f>
        <v>1.06</v>
      </c>
      <c r="N29" s="39">
        <f>VLOOKUP($D$1+5,'CSOS&amp;U'!$A$4:$CW$81,N$8+1)</f>
        <v>1.18</v>
      </c>
      <c r="O29" s="39">
        <f>VLOOKUP($D$1+5,'CSOS&amp;U'!$A$4:$CW$81,O$8+1)</f>
        <v>1.32</v>
      </c>
      <c r="P29" s="39">
        <f>VLOOKUP($D$1+5,'CSOS&amp;U'!$A$4:$CW$81,P$8+1)</f>
        <v>1.48</v>
      </c>
      <c r="Q29" s="39">
        <f>VLOOKUP($D$1+5,'CSOS&amp;U'!$A$4:$CW$81,Q$8+1)</f>
        <v>1.64</v>
      </c>
      <c r="R29" s="39">
        <f>VLOOKUP($D$1+5,'CSOS&amp;U'!$A$4:$CW$81,R$8+1)</f>
        <v>1.84</v>
      </c>
      <c r="S29" s="39">
        <f>VLOOKUP($D$1+5,'CSOS&amp;U'!$A$4:$CW$81,S$8+1)</f>
        <v>2.1</v>
      </c>
      <c r="T29" s="39">
        <f>VLOOKUP($D$1+5,'CSOS&amp;U'!$A$4:$CW$81,T$8+1)</f>
        <v>2.4300000000000002</v>
      </c>
      <c r="U29" s="39">
        <f>VLOOKUP($D$1+5,'CSOS&amp;U'!$A$4:$CW$81,U$8+1)</f>
        <v>2.82</v>
      </c>
      <c r="V29" s="39">
        <f>VLOOKUP($D$1+5,'CSOS&amp;U'!$A$4:$CW$81,V$8+1)</f>
        <v>3.22</v>
      </c>
      <c r="W29" s="39">
        <f>VLOOKUP($D$1+5,'CSOS&amp;U'!$A$4:$CW$81,W$8+1)</f>
        <v>3.58</v>
      </c>
      <c r="X29" s="39">
        <f>VLOOKUP($D$1+5,'CSOS&amp;U'!$A$4:$CW$81,X$8+1)</f>
        <v>3.95</v>
      </c>
      <c r="Y29" s="39">
        <f>VLOOKUP($D$1+5,'CSOS&amp;U'!$A$4:$CW$81,Y$8+1)</f>
        <v>4.33</v>
      </c>
      <c r="Z29" s="39">
        <f>VLOOKUP($D$1+5,'CSOS&amp;U'!$A$4:$CW$81,Z$8+1)</f>
        <v>4.8600000000000003</v>
      </c>
      <c r="AA29" s="39">
        <f>VLOOKUP($D$1+5,'CSOS&amp;U'!$A$4:$CW$81,AA$8+1)</f>
        <v>5.52</v>
      </c>
      <c r="AB29" s="39">
        <f>VLOOKUP($D$1+5,'CSOS&amp;U'!$A$4:$CW$81,AB$8+1)</f>
        <v>6.22</v>
      </c>
      <c r="AC29" s="39">
        <f>VLOOKUP($D$1+5,'CSOS&amp;U'!$A$4:$CW$81,AC$8+1)</f>
        <v>6.91</v>
      </c>
      <c r="AD29" s="39">
        <f>VLOOKUP($D$1+5,'CSOS&amp;U'!$A$4:$CW$81,AD$8+1)</f>
        <v>7.66</v>
      </c>
      <c r="AE29" s="39">
        <f>VLOOKUP($D$1+5,'CSOS&amp;U'!$A$4:$CW$81,AE$8+1)</f>
        <v>8.5</v>
      </c>
      <c r="AF29" s="39">
        <f>VLOOKUP($D$1+5,'CSOS&amp;U'!$A$4:$CW$81,AF$8+1)</f>
        <v>9.48</v>
      </c>
      <c r="AG29" s="39">
        <f>VLOOKUP($D$1+5,'CSOS&amp;U'!$A$4:$CW$81,AG$8+1)</f>
        <v>10.63</v>
      </c>
      <c r="AH29" s="39">
        <f>VLOOKUP($D$1+5,'CSOS&amp;U'!$A$4:$CW$81,AH$8+1)</f>
        <v>12.03</v>
      </c>
      <c r="AI29" s="39">
        <f>VLOOKUP($D$1+5,'CSOS&amp;U'!$A$4:$CW$81,AI$8+1)</f>
        <v>13.7</v>
      </c>
      <c r="AJ29" s="39">
        <f>VLOOKUP($D$1+5,'CSOS&amp;U'!$A$4:$CW$81,AJ$8+1)</f>
        <v>15.67</v>
      </c>
      <c r="AK29" s="39">
        <f>VLOOKUP($D$1+5,'CSOS&amp;U'!$A$4:$CW$81,AK$8+1)</f>
        <v>17.940000000000001</v>
      </c>
      <c r="AL29" s="39">
        <f>VLOOKUP($D$1+5,'CSOS&amp;U'!$A$4:$CW$81,AL$8+1)</f>
        <v>20.51</v>
      </c>
      <c r="AM29" s="39">
        <f>VLOOKUP($D$1+5,'CSOS&amp;U'!$A$4:$CW$81,AM$8+1)</f>
        <v>23.37</v>
      </c>
      <c r="AN29" s="39">
        <f>VLOOKUP($D$1+5,'CSOS&amp;U'!$A$4:$CW$81,AN$8+1)</f>
        <v>26.56</v>
      </c>
      <c r="AO29" s="39">
        <f>VLOOKUP($D$1+5,'CSOS&amp;U'!$A$4:$CW$81,AO$8+1)</f>
        <v>30.14</v>
      </c>
      <c r="AP29" s="39">
        <f>VLOOKUP($D$1+5,'CSOS&amp;U'!$A$4:$CW$81,AP$8+1)</f>
        <v>34.270000000000003</v>
      </c>
      <c r="AQ29" s="39">
        <f>VLOOKUP($D$1+5,'CSOS&amp;U'!$A$4:$CW$81,AQ$8+1)</f>
        <v>39.07</v>
      </c>
      <c r="AR29" s="39">
        <f>VLOOKUP($D$1+5,'CSOS&amp;U'!$A$4:$CW$81,AR$8+1)</f>
        <v>44.57</v>
      </c>
      <c r="AS29" s="39">
        <f>VLOOKUP($D$1+5,'CSOS&amp;U'!$A$4:$CW$81,AS$8+1)</f>
        <v>50.79</v>
      </c>
      <c r="AT29" s="39">
        <f>VLOOKUP($D$1+5,'CSOS&amp;U'!$A$4:$CW$81,AT$8+1)</f>
        <v>58.06</v>
      </c>
      <c r="AU29" s="39">
        <f>VLOOKUP($D$1+5,'CSOS&amp;U'!$A$4:$CW$81,AU$8+1)</f>
        <v>66.540000000000006</v>
      </c>
      <c r="AV29" s="39">
        <f>VLOOKUP($D$1+5,'CSOS&amp;U'!$A$4:$CW$81,AV$8+1)</f>
        <v>76.45</v>
      </c>
      <c r="AW29" s="39">
        <f>VLOOKUP($D$1+5,'CSOS&amp;U'!$A$4:$CW$81,AW$8+1)</f>
        <v>87.99</v>
      </c>
      <c r="AX29" s="39">
        <f>VLOOKUP($D$1+5,'CSOS&amp;U'!$A$4:$CW$81,AX$8+1)</f>
        <v>101.33</v>
      </c>
      <c r="AY29" s="39">
        <f>VLOOKUP($D$1+5,'CSOS&amp;U'!$A$4:$CW$81,AY$8+1)</f>
        <v>116.54</v>
      </c>
      <c r="AZ29" s="39">
        <f>VLOOKUP($D$1+5,'CSOS&amp;U'!$A$4:$CW$81,AZ$8+1)</f>
        <v>133.16999999999999</v>
      </c>
      <c r="BA29" s="39">
        <f>VLOOKUP($D$1+5,'CSOS&amp;U'!$A$4:$CW$81,BA$8+1)</f>
        <v>151.04</v>
      </c>
      <c r="BB29" s="39">
        <f>VLOOKUP($D$1+5,'CSOS&amp;U'!$A$4:$CW$81,BB$8+1)</f>
        <v>169.99</v>
      </c>
      <c r="BC29" s="39">
        <f>VLOOKUP($D$1+5,'CSOS&amp;U'!$A$4:$CW$81,BC$8+1)</f>
        <v>189.17</v>
      </c>
      <c r="BD29" s="39">
        <f>VLOOKUP($D$1+5,'CSOS&amp;U'!$A$4:$CW$81,BD$8+1)</f>
        <v>208.4</v>
      </c>
      <c r="BE29" s="39">
        <f>VLOOKUP($D$1+5,'CSOS&amp;U'!$A$4:$CW$81,BE$8+1)</f>
        <v>226.73</v>
      </c>
      <c r="BF29" s="39">
        <f>VLOOKUP($D$1+5,'CSOS&amp;U'!$A$4:$CW$81,BF$8+1)</f>
        <v>243.4</v>
      </c>
      <c r="BG29" s="39">
        <f>VLOOKUP($D$1+5,'CSOS&amp;U'!$A$4:$CW$81,BG$8+1)</f>
        <v>262.43</v>
      </c>
      <c r="BH29" s="39">
        <f>VLOOKUP($D$1+5,'CSOS&amp;U'!$A$4:$CW$81,BH$8+1)</f>
        <v>282.69</v>
      </c>
      <c r="BI29" s="39">
        <f>VLOOKUP($D$1+5,'CSOS&amp;U'!$A$4:$CW$81,BI$8+1)</f>
        <v>304.70999999999998</v>
      </c>
      <c r="BJ29" s="39">
        <f>VLOOKUP($D$1+5,'CSOS&amp;U'!$A$4:$CW$81,BJ$8+1)</f>
        <v>328</v>
      </c>
      <c r="BK29" s="39">
        <f>VLOOKUP($D$1+5,'CSOS&amp;U'!$A$4:$CW$81,BK$8+1)</f>
        <v>352.09</v>
      </c>
      <c r="BL29" s="39">
        <f>VLOOKUP($D$1+5,'CSOS&amp;U'!$A$4:$CW$81,BL$8+1)</f>
        <v>374.47</v>
      </c>
      <c r="BM29" s="39">
        <f>VLOOKUP($D$1+5,'CSOS&amp;U'!$A$4:$CW$81,BM$8+1)</f>
        <v>396.8</v>
      </c>
      <c r="BN29" s="39">
        <f>VLOOKUP($D$1+5,'CSOS&amp;U'!$A$4:$CW$81,BN$8+1)</f>
        <v>418.66</v>
      </c>
      <c r="BO29" s="39">
        <f>VLOOKUP($D$1+5,'CSOS&amp;U'!$A$4:$CW$81,BO$8+1)</f>
        <v>439.65</v>
      </c>
      <c r="BP29" s="39">
        <f>VLOOKUP($D$1+5,'CSOS&amp;U'!$A$4:$CW$81,BP$8+1)</f>
        <v>459.36</v>
      </c>
      <c r="BQ29" s="39">
        <f>VLOOKUP($D$1+5,'CSOS&amp;U'!$A$4:$CW$81,BQ$8+1)</f>
        <v>477.43</v>
      </c>
      <c r="BR29" s="39">
        <f>VLOOKUP($D$1+5,'CSOS&amp;U'!$A$4:$CW$81,BR$8+1)</f>
        <v>503.32</v>
      </c>
      <c r="BS29" s="39">
        <f>VLOOKUP($D$1+5,'CSOS&amp;U'!$A$4:$CW$81,BS$8+1)</f>
        <v>530.61</v>
      </c>
      <c r="BT29" s="39">
        <f>VLOOKUP($D$1+5,'CSOS&amp;U'!$A$4:$CW$81,BT$8+1)</f>
        <v>559.39</v>
      </c>
      <c r="BU29" s="39">
        <f>VLOOKUP($D$1+5,'CSOS&amp;U'!$A$4:$CW$81,BU$8+1)</f>
        <v>589.72</v>
      </c>
      <c r="BV29" s="39">
        <f>VLOOKUP($D$1+5,'CSOS&amp;U'!$A$4:$CW$81,BV$8+1)</f>
        <v>621.70000000000005</v>
      </c>
      <c r="BW29" s="39">
        <f>VLOOKUP($D$1+5,'CSOS&amp;U'!$A$4:$CW$81,BW$8+1)</f>
        <v>655.42</v>
      </c>
      <c r="BX29" s="39">
        <f>VLOOKUP($D$1+5,'CSOS&amp;U'!$A$4:$CW$81,BX$8+1)</f>
        <v>690.96</v>
      </c>
      <c r="BY29" s="39">
        <f>VLOOKUP($D$1+5,'CSOS&amp;U'!$A$4:$CW$81,BY$8+1)</f>
        <v>728.43</v>
      </c>
      <c r="BZ29" s="39">
        <f>VLOOKUP($D$1+5,'CSOS&amp;U'!$A$4:$CW$81,BZ$8+1)</f>
        <v>767.94</v>
      </c>
      <c r="CA29" s="39">
        <f>VLOOKUP($D$1+5,'CSOS&amp;U'!$A$4:$CW$81,CA$8+1)</f>
        <v>809.58</v>
      </c>
      <c r="CB29" s="39">
        <f>VLOOKUP($D$1+5,'CSOS&amp;U'!$A$4:$CW$81,CB$8+1)</f>
        <v>853.48</v>
      </c>
      <c r="CC29" s="39">
        <f>VLOOKUP($D$1+5,'CSOS&amp;U'!$A$4:$CW$81,CC$8+1)</f>
        <v>899.77</v>
      </c>
      <c r="CD29" s="39">
        <f>VLOOKUP($D$1+5,'CSOS&amp;U'!$A$4:$CW$81,CD$8+1)</f>
        <v>948.56</v>
      </c>
      <c r="CE29" s="39">
        <f>VLOOKUP($D$1+5,'CSOS&amp;U'!$A$4:$CW$81,CE$8+1)</f>
        <v>1000</v>
      </c>
      <c r="CF29" s="39">
        <f>VLOOKUP($D$1+5,'CSOS&amp;U'!$A$4:$CW$81,CF$8+1)</f>
        <v>0</v>
      </c>
      <c r="CG29" s="39">
        <f>VLOOKUP($D$1+5,'CSOS&amp;U'!$A$4:$CW$81,CG$8+1)</f>
        <v>0</v>
      </c>
      <c r="CH29" s="39">
        <f>VLOOKUP($D$1+5,'CSOS&amp;U'!$A$4:$CW$81,CH$8+1)</f>
        <v>0</v>
      </c>
      <c r="CI29" s="39">
        <f>VLOOKUP($D$1+5,'CSOS&amp;U'!$A$4:$CW$81,CI$8+1)</f>
        <v>0</v>
      </c>
      <c r="CJ29" s="39">
        <f>VLOOKUP($D$1+5,'CSOS&amp;U'!$A$4:$CW$81,CJ$8+1)</f>
        <v>0</v>
      </c>
      <c r="CK29" s="39">
        <f>VLOOKUP($D$1+5,'CSOS&amp;U'!$A$4:$CW$81,CK$8+1)</f>
        <v>0</v>
      </c>
      <c r="CL29" s="39">
        <f>VLOOKUP($D$1+5,'CSOS&amp;U'!$A$4:$CW$81,CL$8+1)</f>
        <v>0</v>
      </c>
      <c r="CM29" s="39">
        <f>VLOOKUP($D$1+5,'CSOS&amp;U'!$A$4:$CW$81,CM$8+1)</f>
        <v>0</v>
      </c>
      <c r="CN29" s="39">
        <f>VLOOKUP($D$1+5,'CSOS&amp;U'!$A$4:$CW$81,CN$8+1)</f>
        <v>0</v>
      </c>
      <c r="CO29" s="39">
        <f>VLOOKUP($D$1+5,'CSOS&amp;U'!$A$4:$CW$81,CO$8+1)</f>
        <v>0</v>
      </c>
      <c r="CP29" s="39">
        <f>VLOOKUP($D$1+5,'CSOS&amp;U'!$A$4:$CW$81,CP$8+1)</f>
        <v>0</v>
      </c>
      <c r="CQ29" s="39">
        <f>VLOOKUP($D$1+5,'CSOS&amp;U'!$A$4:$CW$81,CQ$8+1)</f>
        <v>0</v>
      </c>
      <c r="CR29" s="39">
        <f>VLOOKUP($D$1+5,'CSOS&amp;U'!$A$4:$CW$81,CR$8+1)</f>
        <v>0</v>
      </c>
      <c r="CS29" s="39">
        <f>VLOOKUP($D$1+5,'CSOS&amp;U'!$A$4:$CW$81,CS$8+1)</f>
        <v>0</v>
      </c>
      <c r="CT29" s="39">
        <f>VLOOKUP($D$1+5,'CSOS&amp;U'!$A$4:$CW$81,CT$8+1)</f>
        <v>0</v>
      </c>
      <c r="CU29" s="39">
        <f>VLOOKUP($D$1+5,'CSOS&amp;U'!$A$4:$CW$81,CU$8+1)</f>
        <v>0</v>
      </c>
      <c r="CV29" s="39">
        <f>VLOOKUP($D$1+5,'CSOS&amp;U'!$A$4:$CW$81,CV$8+1)</f>
        <v>0</v>
      </c>
      <c r="CW29" s="39">
        <f>VLOOKUP($D$1+5,'CSOS&amp;U'!$A$4:$CW$81,CW$8+1)</f>
        <v>0</v>
      </c>
      <c r="CX29" s="39">
        <f>VLOOKUP($D$1+5,'CSOS&amp;U'!$A$4:$CW$81,CX$8+1)</f>
        <v>0</v>
      </c>
    </row>
    <row r="30" spans="1:102" ht="14.25" customHeight="1">
      <c r="A30" s="65">
        <v>2</v>
      </c>
      <c r="B30" s="3" t="s">
        <v>119</v>
      </c>
      <c r="C30" s="39">
        <f>VLOOKUP($D$1+5,'CSOS&amp;U'!$A$86:$CW$163,C$8+1)</f>
        <v>0.19</v>
      </c>
      <c r="D30" s="39">
        <f>VLOOKUP($D$1+5,'CSOS&amp;U'!$A$86:$CW$163,D$8+1)</f>
        <v>0.35</v>
      </c>
      <c r="E30" s="39">
        <f>VLOOKUP($D$1+5,'CSOS&amp;U'!$A$86:$CW$163,E$8+1)</f>
        <v>0.5</v>
      </c>
      <c r="F30" s="39">
        <f>VLOOKUP($D$1+5,'CSOS&amp;U'!$A$86:$CW$163,F$8+1)</f>
        <v>0.59</v>
      </c>
      <c r="G30" s="39">
        <f>VLOOKUP($D$1+5,'CSOS&amp;U'!$A$86:$CW$163,G$8+1)</f>
        <v>0.68</v>
      </c>
      <c r="H30" s="39">
        <f>VLOOKUP($D$1+5,'CSOS&amp;U'!$A$86:$CW$163,H$8+1)</f>
        <v>0.78</v>
      </c>
      <c r="I30" s="39">
        <f>VLOOKUP($D$1+5,'CSOS&amp;U'!$A$86:$CW$163,I$8+1)</f>
        <v>0.87</v>
      </c>
      <c r="J30" s="39">
        <f>VLOOKUP($D$1+5,'CSOS&amp;U'!$A$86:$CW$163,J$8+1)</f>
        <v>0.98</v>
      </c>
      <c r="K30" s="39">
        <f>VLOOKUP($D$1+5,'CSOS&amp;U'!$A$86:$CW$163,K$8+1)</f>
        <v>1.1200000000000001</v>
      </c>
      <c r="L30" s="39">
        <f>VLOOKUP($D$1+5,'CSOS&amp;U'!$A$86:$CW$163,L$8+1)</f>
        <v>1.28</v>
      </c>
      <c r="M30" s="39">
        <f>VLOOKUP($D$1+5,'CSOS&amp;U'!$A$86:$CW$163,M$8+1)</f>
        <v>1.43</v>
      </c>
      <c r="N30" s="39">
        <f>VLOOKUP($D$1+5,'CSOS&amp;U'!$A$86:$CW$163,N$8+1)</f>
        <v>1.58</v>
      </c>
      <c r="O30" s="39">
        <f>VLOOKUP($D$1+5,'CSOS&amp;U'!$A$86:$CW$163,O$8+1)</f>
        <v>1.77</v>
      </c>
      <c r="P30" s="39">
        <f>VLOOKUP($D$1+5,'CSOS&amp;U'!$A$86:$CW$163,P$8+1)</f>
        <v>1.98</v>
      </c>
      <c r="Q30" s="39">
        <f>VLOOKUP($D$1+5,'CSOS&amp;U'!$A$86:$CW$163,Q$8+1)</f>
        <v>2.1800000000000002</v>
      </c>
      <c r="R30" s="39">
        <f>VLOOKUP($D$1+5,'CSOS&amp;U'!$A$86:$CW$163,R$8+1)</f>
        <v>2.44</v>
      </c>
      <c r="S30" s="39">
        <f>VLOOKUP($D$1+5,'CSOS&amp;U'!$A$86:$CW$163,S$8+1)</f>
        <v>2.77</v>
      </c>
      <c r="T30" s="39">
        <f>VLOOKUP($D$1+5,'CSOS&amp;U'!$A$86:$CW$163,T$8+1)</f>
        <v>3.2</v>
      </c>
      <c r="U30" s="39">
        <f>VLOOKUP($D$1+5,'CSOS&amp;U'!$A$86:$CW$163,U$8+1)</f>
        <v>3.7</v>
      </c>
      <c r="V30" s="39">
        <f>VLOOKUP($D$1+5,'CSOS&amp;U'!$A$86:$CW$163,V$8+1)</f>
        <v>4.2</v>
      </c>
      <c r="W30" s="39">
        <f>VLOOKUP($D$1+5,'CSOS&amp;U'!$A$86:$CW$163,W$8+1)</f>
        <v>4.6500000000000004</v>
      </c>
      <c r="X30" s="39">
        <f>VLOOKUP($D$1+5,'CSOS&amp;U'!$A$86:$CW$163,X$8+1)</f>
        <v>5.0999999999999996</v>
      </c>
      <c r="Y30" s="39">
        <f>VLOOKUP($D$1+5,'CSOS&amp;U'!$A$86:$CW$163,Y$8+1)</f>
        <v>5.56</v>
      </c>
      <c r="Z30" s="39">
        <f>VLOOKUP($D$1+5,'CSOS&amp;U'!$A$86:$CW$163,Z$8+1)</f>
        <v>6.2</v>
      </c>
      <c r="AA30" s="39">
        <f>VLOOKUP($D$1+5,'CSOS&amp;U'!$A$86:$CW$163,AA$8+1)</f>
        <v>7</v>
      </c>
      <c r="AB30" s="39">
        <f>VLOOKUP($D$1+5,'CSOS&amp;U'!$A$86:$CW$163,AB$8+1)</f>
        <v>7.83</v>
      </c>
      <c r="AC30" s="39">
        <f>VLOOKUP($D$1+5,'CSOS&amp;U'!$A$86:$CW$163,AC$8+1)</f>
        <v>8.65</v>
      </c>
      <c r="AD30" s="39">
        <f>VLOOKUP($D$1+5,'CSOS&amp;U'!$A$86:$CW$163,AD$8+1)</f>
        <v>9.5500000000000007</v>
      </c>
      <c r="AE30" s="39">
        <f>VLOOKUP($D$1+5,'CSOS&amp;U'!$A$86:$CW$163,AE$8+1)</f>
        <v>10.53</v>
      </c>
      <c r="AF30" s="39">
        <f>VLOOKUP($D$1+5,'CSOS&amp;U'!$A$86:$CW$163,AF$8+1)</f>
        <v>11.65</v>
      </c>
      <c r="AG30" s="39">
        <f>VLOOKUP($D$1+5,'CSOS&amp;U'!$A$86:$CW$163,AG$8+1)</f>
        <v>12.97</v>
      </c>
      <c r="AH30" s="39">
        <f>VLOOKUP($D$1+5,'CSOS&amp;U'!$A$86:$CW$163,AH$8+1)</f>
        <v>14.54</v>
      </c>
      <c r="AI30" s="39">
        <f>VLOOKUP($D$1+5,'CSOS&amp;U'!$A$86:$CW$163,AI$8+1)</f>
        <v>16.399999999999999</v>
      </c>
      <c r="AJ30" s="39">
        <f>VLOOKUP($D$1+5,'CSOS&amp;U'!$A$86:$CW$163,AJ$8+1)</f>
        <v>18.59</v>
      </c>
      <c r="AK30" s="39">
        <f>VLOOKUP($D$1+5,'CSOS&amp;U'!$A$86:$CW$163,AK$8+1)</f>
        <v>21.07</v>
      </c>
      <c r="AL30" s="39">
        <f>VLOOKUP($D$1+5,'CSOS&amp;U'!$A$86:$CW$163,AL$8+1)</f>
        <v>23.85</v>
      </c>
      <c r="AM30" s="39">
        <f>VLOOKUP($D$1+5,'CSOS&amp;U'!$A$86:$CW$163,AM$8+1)</f>
        <v>26.91</v>
      </c>
      <c r="AN30" s="39">
        <f>VLOOKUP($D$1+5,'CSOS&amp;U'!$A$86:$CW$163,AN$8+1)</f>
        <v>30.27</v>
      </c>
      <c r="AO30" s="39">
        <f>VLOOKUP($D$1+5,'CSOS&amp;U'!$A$86:$CW$163,AO$8+1)</f>
        <v>33.99</v>
      </c>
      <c r="AP30" s="39">
        <f>VLOOKUP($D$1+5,'CSOS&amp;U'!$A$86:$CW$163,AP$8+1)</f>
        <v>38.25</v>
      </c>
      <c r="AQ30" s="39">
        <f>VLOOKUP($D$1+5,'CSOS&amp;U'!$A$86:$CW$163,AQ$8+1)</f>
        <v>43.17</v>
      </c>
      <c r="AR30" s="39">
        <f>VLOOKUP($D$1+5,'CSOS&amp;U'!$A$86:$CW$163,AR$8+1)</f>
        <v>48.91</v>
      </c>
      <c r="AS30" s="39">
        <f>VLOOKUP($D$1+5,'CSOS&amp;U'!$A$86:$CW$163,AS$8+1)</f>
        <v>55.34</v>
      </c>
      <c r="AT30" s="39">
        <f>VLOOKUP($D$1+5,'CSOS&amp;U'!$A$86:$CW$163,AT$8+1)</f>
        <v>62.84</v>
      </c>
      <c r="AU30" s="39">
        <f>VLOOKUP($D$1+5,'CSOS&amp;U'!$A$86:$CW$163,AU$8+1)</f>
        <v>71.540000000000006</v>
      </c>
      <c r="AV30" s="39">
        <f>VLOOKUP($D$1+5,'CSOS&amp;U'!$A$86:$CW$163,AV$8+1)</f>
        <v>81.650000000000006</v>
      </c>
      <c r="AW30" s="39">
        <f>VLOOKUP($D$1+5,'CSOS&amp;U'!$A$86:$CW$163,AW$8+1)</f>
        <v>93.38</v>
      </c>
      <c r="AX30" s="39">
        <f>VLOOKUP($D$1+5,'CSOS&amp;U'!$A$86:$CW$163,AX$8+1)</f>
        <v>106.86</v>
      </c>
      <c r="AY30" s="39">
        <f>VLOOKUP($D$1+5,'CSOS&amp;U'!$A$86:$CW$163,AY$8+1)</f>
        <v>122.14</v>
      </c>
      <c r="AZ30" s="39">
        <f>VLOOKUP($D$1+5,'CSOS&amp;U'!$A$86:$CW$163,AZ$8+1)</f>
        <v>138.72999999999999</v>
      </c>
      <c r="BA30" s="39">
        <f>VLOOKUP($D$1+5,'CSOS&amp;U'!$A$86:$CW$163,BA$8+1)</f>
        <v>156.44</v>
      </c>
      <c r="BB30" s="39">
        <f>VLOOKUP($D$1+5,'CSOS&amp;U'!$A$86:$CW$163,BB$8+1)</f>
        <v>174.71</v>
      </c>
      <c r="BC30" s="39">
        <f>VLOOKUP($D$1+5,'CSOS&amp;U'!$A$86:$CW$163,BC$8+1)</f>
        <v>193</v>
      </c>
      <c r="BD30" s="39">
        <f>VLOOKUP($D$1+5,'CSOS&amp;U'!$A$86:$CW$163,BD$8+1)</f>
        <v>211.13</v>
      </c>
      <c r="BE30" s="39">
        <f>VLOOKUP($D$1+5,'CSOS&amp;U'!$A$86:$CW$163,BE$8+1)</f>
        <v>228.17</v>
      </c>
      <c r="BF30" s="39">
        <f>VLOOKUP($D$1+5,'CSOS&amp;U'!$A$86:$CW$163,BF$8+1)</f>
        <v>243.4</v>
      </c>
      <c r="BG30" s="39">
        <f>VLOOKUP($D$1+5,'CSOS&amp;U'!$A$86:$CW$163,BG$8+1)</f>
        <v>262.43</v>
      </c>
      <c r="BH30" s="39">
        <f>VLOOKUP($D$1+5,'CSOS&amp;U'!$A$86:$CW$163,BH$8+1)</f>
        <v>282.69</v>
      </c>
      <c r="BI30" s="39">
        <f>VLOOKUP($D$1+5,'CSOS&amp;U'!$A$86:$CW$163,BI$8+1)</f>
        <v>304.70999999999998</v>
      </c>
      <c r="BJ30" s="39">
        <f>VLOOKUP($D$1+5,'CSOS&amp;U'!$A$86:$CW$163,BJ$8+1)</f>
        <v>328</v>
      </c>
      <c r="BK30" s="39">
        <f>VLOOKUP($D$1+5,'CSOS&amp;U'!$A$86:$CW$163,BK$8+1)</f>
        <v>352.09</v>
      </c>
      <c r="BL30" s="39">
        <f>VLOOKUP($D$1+5,'CSOS&amp;U'!$A$86:$CW$163,BL$8+1)</f>
        <v>374.47</v>
      </c>
      <c r="BM30" s="39">
        <f>VLOOKUP($D$1+5,'CSOS&amp;U'!$A$86:$CW$163,BM$8+1)</f>
        <v>396.8</v>
      </c>
      <c r="BN30" s="39">
        <f>VLOOKUP($D$1+5,'CSOS&amp;U'!$A$86:$CW$163,BN$8+1)</f>
        <v>418.66</v>
      </c>
      <c r="BO30" s="39">
        <f>VLOOKUP($D$1+5,'CSOS&amp;U'!$A$86:$CW$163,BO$8+1)</f>
        <v>439.65</v>
      </c>
      <c r="BP30" s="39">
        <f>VLOOKUP($D$1+5,'CSOS&amp;U'!$A$86:$CW$163,BP$8+1)</f>
        <v>459.36</v>
      </c>
      <c r="BQ30" s="39">
        <f>VLOOKUP($D$1+5,'CSOS&amp;U'!$A$86:$CW$163,BQ$8+1)</f>
        <v>477.43</v>
      </c>
      <c r="BR30" s="39">
        <f>VLOOKUP($D$1+5,'CSOS&amp;U'!$A$86:$CW$163,BR$8+1)</f>
        <v>503.32</v>
      </c>
      <c r="BS30" s="39">
        <f>VLOOKUP($D$1+5,'CSOS&amp;U'!$A$86:$CW$163,BS$8+1)</f>
        <v>530.61</v>
      </c>
      <c r="BT30" s="39">
        <f>VLOOKUP($D$1+5,'CSOS&amp;U'!$A$86:$CW$163,BT$8+1)</f>
        <v>559.39</v>
      </c>
      <c r="BU30" s="39">
        <f>VLOOKUP($D$1+5,'CSOS&amp;U'!$A$86:$CW$163,BU$8+1)</f>
        <v>589.72</v>
      </c>
      <c r="BV30" s="39">
        <f>VLOOKUP($D$1+5,'CSOS&amp;U'!$A$86:$CW$163,BV$8+1)</f>
        <v>621.70000000000005</v>
      </c>
      <c r="BW30" s="39">
        <f>VLOOKUP($D$1+5,'CSOS&amp;U'!$A$86:$CW$163,BW$8+1)</f>
        <v>655.42</v>
      </c>
      <c r="BX30" s="39">
        <f>VLOOKUP($D$1+5,'CSOS&amp;U'!$A$86:$CW$163,BX$8+1)</f>
        <v>690.96</v>
      </c>
      <c r="BY30" s="39">
        <f>VLOOKUP($D$1+5,'CSOS&amp;U'!$A$86:$CW$163,BY$8+1)</f>
        <v>728.43</v>
      </c>
      <c r="BZ30" s="39">
        <f>VLOOKUP($D$1+5,'CSOS&amp;U'!$A$86:$CW$163,BZ$8+1)</f>
        <v>767.94</v>
      </c>
      <c r="CA30" s="39">
        <f>VLOOKUP($D$1+5,'CSOS&amp;U'!$A$86:$CW$163,CA$8+1)</f>
        <v>809.58</v>
      </c>
      <c r="CB30" s="39">
        <f>VLOOKUP($D$1+5,'CSOS&amp;U'!$A$86:$CW$163,CB$8+1)</f>
        <v>853.48</v>
      </c>
      <c r="CC30" s="39">
        <f>VLOOKUP($D$1+5,'CSOS&amp;U'!$A$86:$CW$163,CC$8+1)</f>
        <v>899.77</v>
      </c>
      <c r="CD30" s="39">
        <f>VLOOKUP($D$1+5,'CSOS&amp;U'!$A$86:$CW$163,CD$8+1)</f>
        <v>948.56</v>
      </c>
      <c r="CE30" s="39">
        <f>VLOOKUP($D$1+5,'CSOS&amp;U'!$A$86:$CW$163,CE$8+1)</f>
        <v>1000</v>
      </c>
      <c r="CF30" s="39">
        <f>VLOOKUP($D$1+5,'CSOS&amp;U'!$A$86:$CW$163,CF$8+1)</f>
        <v>0</v>
      </c>
      <c r="CG30" s="39">
        <f>VLOOKUP($D$1+5,'CSOS&amp;U'!$A$86:$CW$163,CG$8+1)</f>
        <v>0</v>
      </c>
      <c r="CH30" s="39">
        <f>VLOOKUP($D$1+5,'CSOS&amp;U'!$A$86:$CW$163,CH$8+1)</f>
        <v>0</v>
      </c>
      <c r="CI30" s="39">
        <f>VLOOKUP($D$1+5,'CSOS&amp;U'!$A$86:$CW$163,CI$8+1)</f>
        <v>0</v>
      </c>
      <c r="CJ30" s="39">
        <f>VLOOKUP($D$1+5,'CSOS&amp;U'!$A$86:$CW$163,CJ$8+1)</f>
        <v>0</v>
      </c>
      <c r="CK30" s="39">
        <f>VLOOKUP($D$1+5,'CSOS&amp;U'!$A$86:$CW$163,CK$8+1)</f>
        <v>0</v>
      </c>
      <c r="CL30" s="39">
        <f>VLOOKUP($D$1+5,'CSOS&amp;U'!$A$86:$CW$163,CL$8+1)</f>
        <v>0</v>
      </c>
      <c r="CM30" s="39">
        <f>VLOOKUP($D$1+5,'CSOS&amp;U'!$A$86:$CW$163,CM$8+1)</f>
        <v>0</v>
      </c>
      <c r="CN30" s="39">
        <f>VLOOKUP($D$1+5,'CSOS&amp;U'!$A$86:$CW$163,CN$8+1)</f>
        <v>0</v>
      </c>
      <c r="CO30" s="39">
        <f>VLOOKUP($D$1+5,'CSOS&amp;U'!$A$86:$CW$163,CO$8+1)</f>
        <v>0</v>
      </c>
      <c r="CP30" s="39">
        <f>VLOOKUP($D$1+5,'CSOS&amp;U'!$A$86:$CW$163,CP$8+1)</f>
        <v>0</v>
      </c>
      <c r="CQ30" s="39">
        <f>VLOOKUP($D$1+5,'CSOS&amp;U'!$A$86:$CW$163,CQ$8+1)</f>
        <v>0</v>
      </c>
      <c r="CR30" s="39">
        <f>VLOOKUP($D$1+5,'CSOS&amp;U'!$A$86:$CW$163,CR$8+1)</f>
        <v>0</v>
      </c>
      <c r="CS30" s="39">
        <f>VLOOKUP($D$1+5,'CSOS&amp;U'!$A$86:$CW$163,CS$8+1)</f>
        <v>0</v>
      </c>
      <c r="CT30" s="39">
        <f>VLOOKUP($D$1+5,'CSOS&amp;U'!$A$86:$CW$163,CT$8+1)</f>
        <v>0</v>
      </c>
      <c r="CU30" s="39">
        <f>VLOOKUP($D$1+5,'CSOS&amp;U'!$A$86:$CW$163,CU$8+1)</f>
        <v>0</v>
      </c>
      <c r="CV30" s="39">
        <f>VLOOKUP($D$1+5,'CSOS&amp;U'!$A$86:$CW$163,CV$8+1)</f>
        <v>0</v>
      </c>
      <c r="CW30" s="39">
        <f>VLOOKUP($D$1+5,'CSOS&amp;U'!$A$86:$CW$163,CW$8+1)</f>
        <v>0</v>
      </c>
      <c r="CX30" s="39">
        <f>VLOOKUP($D$1+5,'CSOS&amp;U'!$A$86:$CW$163,CX$8+1)</f>
        <v>0</v>
      </c>
    </row>
    <row r="31" spans="1:102" ht="14.25" customHeight="1">
      <c r="A31" s="65">
        <v>3</v>
      </c>
      <c r="B31" s="3" t="s">
        <v>120</v>
      </c>
      <c r="C31" s="39">
        <f>VLOOKUP($D$1+5,'CSOS&amp;U'!$A$168:$CW$245,C$8+1)</f>
        <v>0.24</v>
      </c>
      <c r="D31" s="39">
        <f>VLOOKUP($D$1+5,'CSOS&amp;U'!$A$168:$CW$245,D$8+1)</f>
        <v>0.42</v>
      </c>
      <c r="E31" s="39">
        <f>VLOOKUP($D$1+5,'CSOS&amp;U'!$A$168:$CW$245,E$8+1)</f>
        <v>0.6</v>
      </c>
      <c r="F31" s="39">
        <f>VLOOKUP($D$1+5,'CSOS&amp;U'!$A$168:$CW$245,F$8+1)</f>
        <v>0.71</v>
      </c>
      <c r="G31" s="39">
        <f>VLOOKUP($D$1+5,'CSOS&amp;U'!$A$168:$CW$245,G$8+1)</f>
        <v>0.83</v>
      </c>
      <c r="H31" s="39">
        <f>VLOOKUP($D$1+5,'CSOS&amp;U'!$A$168:$CW$245,H$8+1)</f>
        <v>0.94</v>
      </c>
      <c r="I31" s="39">
        <f>VLOOKUP($D$1+5,'CSOS&amp;U'!$A$168:$CW$245,I$8+1)</f>
        <v>1.06</v>
      </c>
      <c r="J31" s="39">
        <f>VLOOKUP($D$1+5,'CSOS&amp;U'!$A$168:$CW$245,J$8+1)</f>
        <v>1.18</v>
      </c>
      <c r="K31" s="39">
        <f>VLOOKUP($D$1+5,'CSOS&amp;U'!$A$168:$CW$245,K$8+1)</f>
        <v>1.35</v>
      </c>
      <c r="L31" s="39">
        <f>VLOOKUP($D$1+5,'CSOS&amp;U'!$A$168:$CW$245,L$8+1)</f>
        <v>1.55</v>
      </c>
      <c r="M31" s="39">
        <f>VLOOKUP($D$1+5,'CSOS&amp;U'!$A$168:$CW$245,M$8+1)</f>
        <v>1.73</v>
      </c>
      <c r="N31" s="39">
        <f>VLOOKUP($D$1+5,'CSOS&amp;U'!$A$168:$CW$245,N$8+1)</f>
        <v>1.9</v>
      </c>
      <c r="O31" s="39">
        <f>VLOOKUP($D$1+5,'CSOS&amp;U'!$A$168:$CW$245,O$8+1)</f>
        <v>2.13</v>
      </c>
      <c r="P31" s="39">
        <f>VLOOKUP($D$1+5,'CSOS&amp;U'!$A$168:$CW$245,P$8+1)</f>
        <v>2.37</v>
      </c>
      <c r="Q31" s="39">
        <f>VLOOKUP($D$1+5,'CSOS&amp;U'!$A$168:$CW$245,Q$8+1)</f>
        <v>2.62</v>
      </c>
      <c r="R31" s="39">
        <f>VLOOKUP($D$1+5,'CSOS&amp;U'!$A$168:$CW$245,R$8+1)</f>
        <v>2.92</v>
      </c>
      <c r="S31" s="39">
        <f>VLOOKUP($D$1+5,'CSOS&amp;U'!$A$168:$CW$245,S$8+1)</f>
        <v>3.31</v>
      </c>
      <c r="T31" s="39">
        <f>VLOOKUP($D$1+5,'CSOS&amp;U'!$A$168:$CW$245,T$8+1)</f>
        <v>3.81</v>
      </c>
      <c r="U31" s="39">
        <f>VLOOKUP($D$1+5,'CSOS&amp;U'!$A$168:$CW$245,U$8+1)</f>
        <v>4.4000000000000004</v>
      </c>
      <c r="V31" s="39">
        <f>VLOOKUP($D$1+5,'CSOS&amp;U'!$A$168:$CW$245,V$8+1)</f>
        <v>4.99</v>
      </c>
      <c r="W31" s="39">
        <f>VLOOKUP($D$1+5,'CSOS&amp;U'!$A$168:$CW$245,W$8+1)</f>
        <v>5.42</v>
      </c>
      <c r="X31" s="39">
        <f>VLOOKUP($D$1+5,'CSOS&amp;U'!$A$168:$CW$245,X$8+1)</f>
        <v>5.95</v>
      </c>
      <c r="Y31" s="39">
        <f>VLOOKUP($D$1+5,'CSOS&amp;U'!$A$168:$CW$245,Y$8+1)</f>
        <v>6.54</v>
      </c>
      <c r="Z31" s="39">
        <f>VLOOKUP($D$1+5,'CSOS&amp;U'!$A$168:$CW$245,Z$8+1)</f>
        <v>7.27</v>
      </c>
      <c r="AA31" s="39">
        <f>VLOOKUP($D$1+5,'CSOS&amp;U'!$A$168:$CW$245,AA$8+1)</f>
        <v>8.19</v>
      </c>
      <c r="AB31" s="39">
        <f>VLOOKUP($D$1+5,'CSOS&amp;U'!$A$168:$CW$245,AB$8+1)</f>
        <v>9.1199999999999992</v>
      </c>
      <c r="AC31" s="39">
        <f>VLOOKUP($D$1+5,'CSOS&amp;U'!$A$168:$CW$245,AC$8+1)</f>
        <v>10.07</v>
      </c>
      <c r="AD31" s="39">
        <f>VLOOKUP($D$1+5,'CSOS&amp;U'!$A$168:$CW$245,AD$8+1)</f>
        <v>11.1</v>
      </c>
      <c r="AE31" s="39">
        <f>VLOOKUP($D$1+5,'CSOS&amp;U'!$A$168:$CW$245,AE$8+1)</f>
        <v>12.23</v>
      </c>
      <c r="AF31" s="39">
        <f>VLOOKUP($D$1+5,'CSOS&amp;U'!$A$168:$CW$245,AF$8+1)</f>
        <v>13.5</v>
      </c>
      <c r="AG31" s="39">
        <f>VLOOKUP($D$1+5,'CSOS&amp;U'!$A$168:$CW$245,AG$8+1)</f>
        <v>14.98</v>
      </c>
      <c r="AH31" s="39">
        <f>VLOOKUP($D$1+5,'CSOS&amp;U'!$A$168:$CW$245,AH$8+1)</f>
        <v>16.73</v>
      </c>
      <c r="AI31" s="39">
        <f>VLOOKUP($D$1+5,'CSOS&amp;U'!$A$168:$CW$245,AI$8+1)</f>
        <v>18.8</v>
      </c>
      <c r="AJ31" s="39">
        <f>VLOOKUP($D$1+5,'CSOS&amp;U'!$A$168:$CW$245,AJ$8+1)</f>
        <v>21.21</v>
      </c>
      <c r="AK31" s="39">
        <f>VLOOKUP($D$1+5,'CSOS&amp;U'!$A$168:$CW$245,AK$8+1)</f>
        <v>23.93</v>
      </c>
      <c r="AL31" s="39">
        <f>VLOOKUP($D$1+5,'CSOS&amp;U'!$A$168:$CW$245,AL$8+1)</f>
        <v>26.96</v>
      </c>
      <c r="AM31" s="39">
        <f>VLOOKUP($D$1+5,'CSOS&amp;U'!$A$168:$CW$245,AM$8+1)</f>
        <v>30.25</v>
      </c>
      <c r="AN31" s="39">
        <f>VLOOKUP($D$1+5,'CSOS&amp;U'!$A$168:$CW$245,AN$8+1)</f>
        <v>33.85</v>
      </c>
      <c r="AO31" s="39">
        <f>VLOOKUP($D$1+5,'CSOS&amp;U'!$A$168:$CW$245,AO$8+1)</f>
        <v>37.799999999999997</v>
      </c>
      <c r="AP31" s="39">
        <f>VLOOKUP($D$1+5,'CSOS&amp;U'!$A$168:$CW$245,AP$8+1)</f>
        <v>42.29</v>
      </c>
      <c r="AQ31" s="39">
        <f>VLOOKUP($D$1+5,'CSOS&amp;U'!$A$168:$CW$245,AQ$8+1)</f>
        <v>47.44</v>
      </c>
      <c r="AR31" s="39">
        <f>VLOOKUP($D$1+5,'CSOS&amp;U'!$A$168:$CW$245,AR$8+1)</f>
        <v>53.56</v>
      </c>
      <c r="AS31" s="39">
        <f>VLOOKUP($D$1+5,'CSOS&amp;U'!$A$168:$CW$245,AS$8+1)</f>
        <v>60.38</v>
      </c>
      <c r="AT31" s="39">
        <f>VLOOKUP($D$1+5,'CSOS&amp;U'!$A$168:$CW$245,AT$8+1)</f>
        <v>68.31</v>
      </c>
      <c r="AU31" s="39">
        <f>VLOOKUP($D$1+5,'CSOS&amp;U'!$A$168:$CW$245,AU$8+1)</f>
        <v>77.44</v>
      </c>
      <c r="AV31" s="39">
        <f>VLOOKUP($D$1+5,'CSOS&amp;U'!$A$168:$CW$245,AV$8+1)</f>
        <v>88.01</v>
      </c>
      <c r="AW31" s="39">
        <f>VLOOKUP($D$1+5,'CSOS&amp;U'!$A$168:$CW$245,AW$8+1)</f>
        <v>100.19</v>
      </c>
      <c r="AX31" s="39">
        <f>VLOOKUP($D$1+5,'CSOS&amp;U'!$A$168:$CW$245,AX$8+1)</f>
        <v>114.09</v>
      </c>
      <c r="AY31" s="39">
        <f>VLOOKUP($D$1+5,'CSOS&amp;U'!$A$168:$CW$245,AY$8+1)</f>
        <v>129.69999999999999</v>
      </c>
      <c r="AZ31" s="39">
        <f>VLOOKUP($D$1+5,'CSOS&amp;U'!$A$168:$CW$245,AZ$8+1)</f>
        <v>146.47</v>
      </c>
      <c r="BA31" s="39">
        <f>VLOOKUP($D$1+5,'CSOS&amp;U'!$A$168:$CW$245,BA$8+1)</f>
        <v>164.16</v>
      </c>
      <c r="BB31" s="39">
        <f>VLOOKUP($D$1+5,'CSOS&amp;U'!$A$168:$CW$245,BB$8+1)</f>
        <v>181.63</v>
      </c>
      <c r="BC31" s="39">
        <f>VLOOKUP($D$1+5,'CSOS&amp;U'!$A$168:$CW$245,BC$8+1)</f>
        <v>198.73</v>
      </c>
      <c r="BD31" s="39">
        <f>VLOOKUP($D$1+5,'CSOS&amp;U'!$A$168:$CW$245,BD$8+1)</f>
        <v>215.28</v>
      </c>
      <c r="BE31" s="39">
        <f>VLOOKUP($D$1+5,'CSOS&amp;U'!$A$168:$CW$245,BE$8+1)</f>
        <v>230.4</v>
      </c>
      <c r="BF31" s="39">
        <f>VLOOKUP($D$1+5,'CSOS&amp;U'!$A$168:$CW$245,BF$8+1)</f>
        <v>243.4</v>
      </c>
      <c r="BG31" s="39">
        <f>VLOOKUP($D$1+5,'CSOS&amp;U'!$A$168:$CW$245,BG$8+1)</f>
        <v>262.43</v>
      </c>
      <c r="BH31" s="39">
        <f>VLOOKUP($D$1+5,'CSOS&amp;U'!$A$168:$CW$245,BH$8+1)</f>
        <v>282.69</v>
      </c>
      <c r="BI31" s="39">
        <f>VLOOKUP($D$1+5,'CSOS&amp;U'!$A$168:$CW$245,BI$8+1)</f>
        <v>304.70999999999998</v>
      </c>
      <c r="BJ31" s="39">
        <f>VLOOKUP($D$1+5,'CSOS&amp;U'!$A$168:$CW$245,BJ$8+1)</f>
        <v>328</v>
      </c>
      <c r="BK31" s="39">
        <f>VLOOKUP($D$1+5,'CSOS&amp;U'!$A$168:$CW$245,BK$8+1)</f>
        <v>352.09</v>
      </c>
      <c r="BL31" s="39">
        <f>VLOOKUP($D$1+5,'CSOS&amp;U'!$A$168:$CW$245,BL$8+1)</f>
        <v>374.47</v>
      </c>
      <c r="BM31" s="39">
        <f>VLOOKUP($D$1+5,'CSOS&amp;U'!$A$168:$CW$245,BM$8+1)</f>
        <v>396.8</v>
      </c>
      <c r="BN31" s="39">
        <f>VLOOKUP($D$1+5,'CSOS&amp;U'!$A$168:$CW$245,BN$8+1)</f>
        <v>418.66</v>
      </c>
      <c r="BO31" s="39">
        <f>VLOOKUP($D$1+5,'CSOS&amp;U'!$A$168:$CW$245,BO$8+1)</f>
        <v>439.65</v>
      </c>
      <c r="BP31" s="39">
        <f>VLOOKUP($D$1+5,'CSOS&amp;U'!$A$168:$CW$245,BP$8+1)</f>
        <v>459.36</v>
      </c>
      <c r="BQ31" s="39">
        <f>VLOOKUP($D$1+5,'CSOS&amp;U'!$A$168:$CW$245,BQ$8+1)</f>
        <v>477.43</v>
      </c>
      <c r="BR31" s="39">
        <f>VLOOKUP($D$1+5,'CSOS&amp;U'!$A$168:$CW$245,BR$8+1)</f>
        <v>503.32</v>
      </c>
      <c r="BS31" s="39">
        <f>VLOOKUP($D$1+5,'CSOS&amp;U'!$A$168:$CW$245,BS$8+1)</f>
        <v>530.61</v>
      </c>
      <c r="BT31" s="39">
        <f>VLOOKUP($D$1+5,'CSOS&amp;U'!$A$168:$CW$245,BT$8+1)</f>
        <v>559.39</v>
      </c>
      <c r="BU31" s="39">
        <f>VLOOKUP($D$1+5,'CSOS&amp;U'!$A$168:$CW$245,BU$8+1)</f>
        <v>589.72</v>
      </c>
      <c r="BV31" s="39">
        <f>VLOOKUP($D$1+5,'CSOS&amp;U'!$A$168:$CW$245,BV$8+1)</f>
        <v>621.70000000000005</v>
      </c>
      <c r="BW31" s="39">
        <f>VLOOKUP($D$1+5,'CSOS&amp;U'!$A$168:$CW$245,BW$8+1)</f>
        <v>655.42</v>
      </c>
      <c r="BX31" s="39">
        <f>VLOOKUP($D$1+5,'CSOS&amp;U'!$A$168:$CW$245,BX$8+1)</f>
        <v>690.96</v>
      </c>
      <c r="BY31" s="39">
        <f>VLOOKUP($D$1+5,'CSOS&amp;U'!$A$168:$CW$245,BY$8+1)</f>
        <v>728.43</v>
      </c>
      <c r="BZ31" s="39">
        <f>VLOOKUP($D$1+5,'CSOS&amp;U'!$A$168:$CW$245,BZ$8+1)</f>
        <v>767.94</v>
      </c>
      <c r="CA31" s="39">
        <f>VLOOKUP($D$1+5,'CSOS&amp;U'!$A$168:$CW$245,CA$8+1)</f>
        <v>809.58</v>
      </c>
      <c r="CB31" s="39">
        <f>VLOOKUP($D$1+5,'CSOS&amp;U'!$A$168:$CW$245,CB$8+1)</f>
        <v>853.48</v>
      </c>
      <c r="CC31" s="39">
        <f>VLOOKUP($D$1+5,'CSOS&amp;U'!$A$168:$CW$245,CC$8+1)</f>
        <v>899.77</v>
      </c>
      <c r="CD31" s="39">
        <f>VLOOKUP($D$1+5,'CSOS&amp;U'!$A$168:$CW$245,CD$8+1)</f>
        <v>948.56</v>
      </c>
      <c r="CE31" s="39">
        <f>VLOOKUP($D$1+5,'CSOS&amp;U'!$A$168:$CW$245,CE$8+1)</f>
        <v>1000</v>
      </c>
      <c r="CF31" s="39">
        <f>VLOOKUP($D$1+5,'CSOS&amp;U'!$A$168:$CW$245,CF$8+1)</f>
        <v>0</v>
      </c>
      <c r="CG31" s="39">
        <f>VLOOKUP($D$1+5,'CSOS&amp;U'!$A$168:$CW$245,CG$8+1)</f>
        <v>0</v>
      </c>
      <c r="CH31" s="39">
        <f>VLOOKUP($D$1+5,'CSOS&amp;U'!$A$168:$CW$245,CH$8+1)</f>
        <v>0</v>
      </c>
      <c r="CI31" s="39">
        <f>VLOOKUP($D$1+5,'CSOS&amp;U'!$A$168:$CW$245,CI$8+1)</f>
        <v>0</v>
      </c>
      <c r="CJ31" s="39">
        <f>VLOOKUP($D$1+5,'CSOS&amp;U'!$A$168:$CW$245,CJ$8+1)</f>
        <v>0</v>
      </c>
      <c r="CK31" s="39">
        <f>VLOOKUP($D$1+5,'CSOS&amp;U'!$A$168:$CW$245,CK$8+1)</f>
        <v>0</v>
      </c>
      <c r="CL31" s="39">
        <f>VLOOKUP($D$1+5,'CSOS&amp;U'!$A$168:$CW$245,CL$8+1)</f>
        <v>0</v>
      </c>
      <c r="CM31" s="39">
        <f>VLOOKUP($D$1+5,'CSOS&amp;U'!$A$168:$CW$245,CM$8+1)</f>
        <v>0</v>
      </c>
      <c r="CN31" s="39">
        <f>VLOOKUP($D$1+5,'CSOS&amp;U'!$A$168:$CW$245,CN$8+1)</f>
        <v>0</v>
      </c>
      <c r="CO31" s="39">
        <f>VLOOKUP($D$1+5,'CSOS&amp;U'!$A$168:$CW$245,CO$8+1)</f>
        <v>0</v>
      </c>
      <c r="CP31" s="39">
        <f>VLOOKUP($D$1+5,'CSOS&amp;U'!$A$168:$CW$245,CP$8+1)</f>
        <v>0</v>
      </c>
      <c r="CQ31" s="39">
        <f>VLOOKUP($D$1+5,'CSOS&amp;U'!$A$168:$CW$245,CQ$8+1)</f>
        <v>0</v>
      </c>
      <c r="CR31" s="39">
        <f>VLOOKUP($D$1+5,'CSOS&amp;U'!$A$168:$CW$245,CR$8+1)</f>
        <v>0</v>
      </c>
      <c r="CS31" s="39">
        <f>VLOOKUP($D$1+5,'CSOS&amp;U'!$A$168:$CW$245,CS$8+1)</f>
        <v>0</v>
      </c>
      <c r="CT31" s="39">
        <f>VLOOKUP($D$1+5,'CSOS&amp;U'!$A$168:$CW$245,CT$8+1)</f>
        <v>0</v>
      </c>
      <c r="CU31" s="39">
        <f>VLOOKUP($D$1+5,'CSOS&amp;U'!$A$168:$CW$245,CU$8+1)</f>
        <v>0</v>
      </c>
      <c r="CV31" s="39">
        <f>VLOOKUP($D$1+5,'CSOS&amp;U'!$A$168:$CW$245,CV$8+1)</f>
        <v>0</v>
      </c>
      <c r="CW31" s="39">
        <f>VLOOKUP($D$1+5,'CSOS&amp;U'!$A$168:$CW$245,CW$8+1)</f>
        <v>0</v>
      </c>
      <c r="CX31" s="39">
        <f>VLOOKUP($D$1+5,'CSOS&amp;U'!$A$168:$CW$245,CX$8+1)</f>
        <v>0</v>
      </c>
    </row>
    <row r="32" spans="1:102" ht="14.25" customHeight="1">
      <c r="A32" s="65">
        <v>4</v>
      </c>
      <c r="B32" s="3" t="s">
        <v>121</v>
      </c>
      <c r="C32" s="39">
        <f>VLOOKUP($D$1+5,'CSOS&amp;U'!$A$250:$CW$327,C$8+1)</f>
        <v>0.13</v>
      </c>
      <c r="D32" s="39">
        <f>VLOOKUP($D$1+5,'CSOS&amp;U'!$A$250:$CW$327,D$8+1)</f>
        <v>0.2</v>
      </c>
      <c r="E32" s="39">
        <f>VLOOKUP($D$1+5,'CSOS&amp;U'!$A$250:$CW$327,E$8+1)</f>
        <v>0.3</v>
      </c>
      <c r="F32" s="39">
        <f>VLOOKUP($D$1+5,'CSOS&amp;U'!$A$250:$CW$327,F$8+1)</f>
        <v>0.4</v>
      </c>
      <c r="G32" s="39">
        <f>VLOOKUP($D$1+5,'CSOS&amp;U'!$A$250:$CW$327,G$8+1)</f>
        <v>0.48</v>
      </c>
      <c r="H32" s="39">
        <f>VLOOKUP($D$1+5,'CSOS&amp;U'!$A$250:$CW$327,H$8+1)</f>
        <v>0.52</v>
      </c>
      <c r="I32" s="39">
        <f>VLOOKUP($D$1+5,'CSOS&amp;U'!$A$250:$CW$327,I$8+1)</f>
        <v>0.56999999999999995</v>
      </c>
      <c r="J32" s="39">
        <f>VLOOKUP($D$1+5,'CSOS&amp;U'!$A$250:$CW$327,J$8+1)</f>
        <v>0.63</v>
      </c>
      <c r="K32" s="39">
        <f>VLOOKUP($D$1+5,'CSOS&amp;U'!$A$250:$CW$327,K$8+1)</f>
        <v>0.71</v>
      </c>
      <c r="L32" s="39">
        <f>VLOOKUP($D$1+5,'CSOS&amp;U'!$A$250:$CW$327,L$8+1)</f>
        <v>0.84</v>
      </c>
      <c r="M32" s="39">
        <f>VLOOKUP($D$1+5,'CSOS&amp;U'!$A$250:$CW$327,M$8+1)</f>
        <v>0.98</v>
      </c>
      <c r="N32" s="39">
        <f>VLOOKUP($D$1+5,'CSOS&amp;U'!$A$250:$CW$327,N$8+1)</f>
        <v>1.1000000000000001</v>
      </c>
      <c r="O32" s="39">
        <f>VLOOKUP($D$1+5,'CSOS&amp;U'!$A$250:$CW$327,O$8+1)</f>
        <v>1.22</v>
      </c>
      <c r="P32" s="39">
        <f>VLOOKUP($D$1+5,'CSOS&amp;U'!$A$250:$CW$327,P$8+1)</f>
        <v>1.33</v>
      </c>
      <c r="Q32" s="39">
        <f>VLOOKUP($D$1+5,'CSOS&amp;U'!$A$250:$CW$327,Q$8+1)</f>
        <v>1.45</v>
      </c>
      <c r="R32" s="39">
        <f>VLOOKUP($D$1+5,'CSOS&amp;U'!$A$250:$CW$327,R$8+1)</f>
        <v>1.61</v>
      </c>
      <c r="S32" s="39">
        <f>VLOOKUP($D$1+5,'CSOS&amp;U'!$A$250:$CW$327,S$8+1)</f>
        <v>1.81</v>
      </c>
      <c r="T32" s="39">
        <f>VLOOKUP($D$1+5,'CSOS&amp;U'!$A$250:$CW$327,T$8+1)</f>
        <v>2.04</v>
      </c>
      <c r="U32" s="39">
        <f>VLOOKUP($D$1+5,'CSOS&amp;U'!$A$250:$CW$327,U$8+1)</f>
        <v>2.2999999999999998</v>
      </c>
      <c r="V32" s="39">
        <f>VLOOKUP($D$1+5,'CSOS&amp;U'!$A$250:$CW$327,V$8+1)</f>
        <v>2.6</v>
      </c>
      <c r="W32" s="39">
        <f>VLOOKUP($D$1+5,'CSOS&amp;U'!$A$250:$CW$327,W$8+1)</f>
        <v>2.89</v>
      </c>
      <c r="X32" s="39">
        <f>VLOOKUP($D$1+5,'CSOS&amp;U'!$A$250:$CW$327,X$8+1)</f>
        <v>3.16</v>
      </c>
      <c r="Y32" s="39">
        <f>VLOOKUP($D$1+5,'CSOS&amp;U'!$A$250:$CW$327,Y$8+1)</f>
        <v>3.46</v>
      </c>
      <c r="Z32" s="39">
        <f>VLOOKUP($D$1+5,'CSOS&amp;U'!$A$250:$CW$327,Z$8+1)</f>
        <v>3.82</v>
      </c>
      <c r="AA32" s="39">
        <f>VLOOKUP($D$1+5,'CSOS&amp;U'!$A$250:$CW$327,AA$8+1)</f>
        <v>4.21</v>
      </c>
      <c r="AB32" s="39">
        <f>VLOOKUP($D$1+5,'CSOS&amp;U'!$A$250:$CW$327,AB$8+1)</f>
        <v>4.6399999999999997</v>
      </c>
      <c r="AC32" s="39">
        <f>VLOOKUP($D$1+5,'CSOS&amp;U'!$A$250:$CW$327,AC$8+1)</f>
        <v>5.1100000000000003</v>
      </c>
      <c r="AD32" s="39">
        <f>VLOOKUP($D$1+5,'CSOS&amp;U'!$A$250:$CW$327,AD$8+1)</f>
        <v>5.62</v>
      </c>
      <c r="AE32" s="39">
        <f>VLOOKUP($D$1+5,'CSOS&amp;U'!$A$250:$CW$327,AE$8+1)</f>
        <v>6.18</v>
      </c>
      <c r="AF32" s="39">
        <f>VLOOKUP($D$1+5,'CSOS&amp;U'!$A$250:$CW$327,AF$8+1)</f>
        <v>6.82</v>
      </c>
      <c r="AG32" s="39">
        <f>VLOOKUP($D$1+5,'CSOS&amp;U'!$A$250:$CW$327,AG$8+1)</f>
        <v>7.57</v>
      </c>
      <c r="AH32" s="39">
        <f>VLOOKUP($D$1+5,'CSOS&amp;U'!$A$250:$CW$327,AH$8+1)</f>
        <v>8.4600000000000009</v>
      </c>
      <c r="AI32" s="39">
        <f>VLOOKUP($D$1+5,'CSOS&amp;U'!$A$250:$CW$327,AI$8+1)</f>
        <v>9.52</v>
      </c>
      <c r="AJ32" s="39">
        <f>VLOOKUP($D$1+5,'CSOS&amp;U'!$A$250:$CW$327,AJ$8+1)</f>
        <v>10.76</v>
      </c>
      <c r="AK32" s="39">
        <f>VLOOKUP($D$1+5,'CSOS&amp;U'!$A$250:$CW$327,AK$8+1)</f>
        <v>12.22</v>
      </c>
      <c r="AL32" s="39">
        <f>VLOOKUP($D$1+5,'CSOS&amp;U'!$A$250:$CW$327,AL$8+1)</f>
        <v>13.92</v>
      </c>
      <c r="AM32" s="39">
        <f>VLOOKUP($D$1+5,'CSOS&amp;U'!$A$250:$CW$327,AM$8+1)</f>
        <v>15.86</v>
      </c>
      <c r="AN32" s="39">
        <f>VLOOKUP($D$1+5,'CSOS&amp;U'!$A$250:$CW$327,AN$8+1)</f>
        <v>18.14</v>
      </c>
      <c r="AO32" s="39">
        <f>VLOOKUP($D$1+5,'CSOS&amp;U'!$A$250:$CW$327,AO$8+1)</f>
        <v>20.83</v>
      </c>
      <c r="AP32" s="39">
        <f>VLOOKUP($D$1+5,'CSOS&amp;U'!$A$250:$CW$327,AP$8+1)</f>
        <v>24.05</v>
      </c>
      <c r="AQ32" s="39">
        <f>VLOOKUP($D$1+5,'CSOS&amp;U'!$A$250:$CW$327,AQ$8+1)</f>
        <v>27.96</v>
      </c>
      <c r="AR32" s="39">
        <f>VLOOKUP($D$1+5,'CSOS&amp;U'!$A$250:$CW$327,AR$8+1)</f>
        <v>32.49</v>
      </c>
      <c r="AS32" s="39">
        <f>VLOOKUP($D$1+5,'CSOS&amp;U'!$A$250:$CW$327,AS$8+1)</f>
        <v>37.020000000000003</v>
      </c>
      <c r="AT32" s="39">
        <f>VLOOKUP($D$1+5,'CSOS&amp;U'!$A$250:$CW$327,AT$8+1)</f>
        <v>41.99</v>
      </c>
      <c r="AU32" s="39">
        <f>VLOOKUP($D$1+5,'CSOS&amp;U'!$A$250:$CW$327,AU$8+1)</f>
        <v>47.97</v>
      </c>
      <c r="AV32" s="39">
        <f>VLOOKUP($D$1+5,'CSOS&amp;U'!$A$250:$CW$327,AV$8+1)</f>
        <v>57.42</v>
      </c>
      <c r="AW32" s="39">
        <f>VLOOKUP($D$1+5,'CSOS&amp;U'!$A$250:$CW$327,AW$8+1)</f>
        <v>65.650000000000006</v>
      </c>
      <c r="AX32" s="39">
        <f>VLOOKUP($D$1+5,'CSOS&amp;U'!$A$250:$CW$327,AX$8+1)</f>
        <v>75.040000000000006</v>
      </c>
      <c r="AY32" s="39">
        <f>VLOOKUP($D$1+5,'CSOS&amp;U'!$A$250:$CW$327,AY$8+1)</f>
        <v>86.05</v>
      </c>
      <c r="AZ32" s="39">
        <f>VLOOKUP($D$1+5,'CSOS&amp;U'!$A$250:$CW$327,AZ$8+1)</f>
        <v>98.39</v>
      </c>
      <c r="BA32" s="39">
        <f>VLOOKUP($D$1+5,'CSOS&amp;U'!$A$250:$CW$327,BA$8+1)</f>
        <v>112</v>
      </c>
      <c r="BB32" s="39">
        <f>VLOOKUP($D$1+5,'CSOS&amp;U'!$A$250:$CW$327,BB$8+1)</f>
        <v>126.69</v>
      </c>
      <c r="BC32" s="39">
        <f>VLOOKUP($D$1+5,'CSOS&amp;U'!$A$250:$CW$327,BC$8+1)</f>
        <v>142.71</v>
      </c>
      <c r="BD32" s="39">
        <f>VLOOKUP($D$1+5,'CSOS&amp;U'!$A$250:$CW$327,BD$8+1)</f>
        <v>160.25</v>
      </c>
      <c r="BE32" s="39">
        <f>VLOOKUP($D$1+5,'CSOS&amp;U'!$A$250:$CW$327,BE$8+1)</f>
        <v>178.24</v>
      </c>
      <c r="BF32" s="39">
        <f>VLOOKUP($D$1+5,'CSOS&amp;U'!$A$250:$CW$327,BF$8+1)</f>
        <v>198.09</v>
      </c>
      <c r="BG32" s="39">
        <f>VLOOKUP($D$1+5,'CSOS&amp;U'!$A$250:$CW$327,BG$8+1)</f>
        <v>220.68</v>
      </c>
      <c r="BH32" s="39">
        <f>VLOOKUP($D$1+5,'CSOS&amp;U'!$A$250:$CW$327,BH$8+1)</f>
        <v>245.51</v>
      </c>
      <c r="BI32" s="39">
        <f>VLOOKUP($D$1+5,'CSOS&amp;U'!$A$250:$CW$327,BI$8+1)</f>
        <v>272.58999999999997</v>
      </c>
      <c r="BJ32" s="39">
        <f>VLOOKUP($D$1+5,'CSOS&amp;U'!$A$250:$CW$327,BJ$8+1)</f>
        <v>301.55</v>
      </c>
      <c r="BK32" s="39">
        <f>VLOOKUP($D$1+5,'CSOS&amp;U'!$A$250:$CW$327,BK$8+1)</f>
        <v>331.99</v>
      </c>
      <c r="BL32" s="39">
        <f>VLOOKUP($D$1+5,'CSOS&amp;U'!$A$250:$CW$327,BL$8+1)</f>
        <v>357.42</v>
      </c>
      <c r="BM32" s="39">
        <f>VLOOKUP($D$1+5,'CSOS&amp;U'!$A$250:$CW$327,BM$8+1)</f>
        <v>382.58</v>
      </c>
      <c r="BN32" s="39">
        <f>VLOOKUP($D$1+5,'CSOS&amp;U'!$A$250:$CW$327,BN$8+1)</f>
        <v>407.03</v>
      </c>
      <c r="BO32" s="39">
        <f>VLOOKUP($D$1+5,'CSOS&amp;U'!$A$250:$CW$327,BO$8+1)</f>
        <v>430.37</v>
      </c>
      <c r="BP32" s="39">
        <f>VLOOKUP($D$1+5,'CSOS&amp;U'!$A$250:$CW$327,BP$8+1)</f>
        <v>452.19</v>
      </c>
      <c r="BQ32" s="39">
        <f>VLOOKUP($D$1+5,'CSOS&amp;U'!$A$250:$CW$327,BQ$8+1)</f>
        <v>472.1</v>
      </c>
      <c r="BR32" s="39">
        <f>VLOOKUP($D$1+5,'CSOS&amp;U'!$A$250:$CW$327,BR$8+1)</f>
        <v>498.11</v>
      </c>
      <c r="BS32" s="39">
        <f>VLOOKUP($D$1+5,'CSOS&amp;U'!$A$250:$CW$327,BS$8+1)</f>
        <v>525.54</v>
      </c>
      <c r="BT32" s="39">
        <f>VLOOKUP($D$1+5,'CSOS&amp;U'!$A$250:$CW$327,BT$8+1)</f>
        <v>554.48</v>
      </c>
      <c r="BU32" s="39">
        <f>VLOOKUP($D$1+5,'CSOS&amp;U'!$A$250:$CW$327,BU$8+1)</f>
        <v>585.02</v>
      </c>
      <c r="BV32" s="39">
        <f>VLOOKUP($D$1+5,'CSOS&amp;U'!$A$250:$CW$327,BV$8+1)</f>
        <v>617.24</v>
      </c>
      <c r="BW32" s="39">
        <f>VLOOKUP($D$1+5,'CSOS&amp;U'!$A$250:$CW$327,BW$8+1)</f>
        <v>651.23</v>
      </c>
      <c r="BX32" s="39">
        <f>VLOOKUP($D$1+5,'CSOS&amp;U'!$A$250:$CW$327,BX$8+1)</f>
        <v>687.1</v>
      </c>
      <c r="BY32" s="39">
        <f>VLOOKUP($D$1+5,'CSOS&amp;U'!$A$250:$CW$327,BY$8+1)</f>
        <v>724.94</v>
      </c>
      <c r="BZ32" s="39">
        <f>VLOOKUP($D$1+5,'CSOS&amp;U'!$A$250:$CW$327,BZ$8+1)</f>
        <v>764.87</v>
      </c>
      <c r="CA32" s="39">
        <f>VLOOKUP($D$1+5,'CSOS&amp;U'!$A$250:$CW$327,CA$8+1)</f>
        <v>806.99</v>
      </c>
      <c r="CB32" s="39">
        <f>VLOOKUP($D$1+5,'CSOS&amp;U'!$A$250:$CW$327,CB$8+1)</f>
        <v>851.43</v>
      </c>
      <c r="CC32" s="39">
        <f>VLOOKUP($D$1+5,'CSOS&amp;U'!$A$250:$CW$327,CC$8+1)</f>
        <v>898.33</v>
      </c>
      <c r="CD32" s="39">
        <f>VLOOKUP($D$1+5,'CSOS&amp;U'!$A$250:$CW$327,CD$8+1)</f>
        <v>947.8</v>
      </c>
      <c r="CE32" s="39">
        <f>VLOOKUP($D$1+5,'CSOS&amp;U'!$A$250:$CW$327,CE$8+1)</f>
        <v>1000</v>
      </c>
      <c r="CF32" s="39">
        <f>VLOOKUP($D$1+5,'CSOS&amp;U'!$A$250:$CW$327,CF$8+1)</f>
        <v>0</v>
      </c>
      <c r="CG32" s="39">
        <f>VLOOKUP($D$1+5,'CSOS&amp;U'!$A$250:$CW$327,CG$8+1)</f>
        <v>0</v>
      </c>
      <c r="CH32" s="39">
        <f>VLOOKUP($D$1+5,'CSOS&amp;U'!$A$250:$CW$327,CH$8+1)</f>
        <v>0</v>
      </c>
      <c r="CI32" s="39">
        <f>VLOOKUP($D$1+5,'CSOS&amp;U'!$A$250:$CW$327,CI$8+1)</f>
        <v>0</v>
      </c>
      <c r="CJ32" s="39">
        <f>VLOOKUP($D$1+5,'CSOS&amp;U'!$A$250:$CW$327,CJ$8+1)</f>
        <v>0</v>
      </c>
      <c r="CK32" s="39">
        <f>VLOOKUP($D$1+5,'CSOS&amp;U'!$A$250:$CW$327,CK$8+1)</f>
        <v>0</v>
      </c>
      <c r="CL32" s="39">
        <f>VLOOKUP($D$1+5,'CSOS&amp;U'!$A$250:$CW$327,CL$8+1)</f>
        <v>0</v>
      </c>
      <c r="CM32" s="39">
        <f>VLOOKUP($D$1+5,'CSOS&amp;U'!$A$250:$CW$327,CM$8+1)</f>
        <v>0</v>
      </c>
      <c r="CN32" s="39">
        <f>VLOOKUP($D$1+5,'CSOS&amp;U'!$A$250:$CW$327,CN$8+1)</f>
        <v>0</v>
      </c>
      <c r="CO32" s="39">
        <f>VLOOKUP($D$1+5,'CSOS&amp;U'!$A$250:$CW$327,CO$8+1)</f>
        <v>0</v>
      </c>
      <c r="CP32" s="39">
        <f>VLOOKUP($D$1+5,'CSOS&amp;U'!$A$250:$CW$327,CP$8+1)</f>
        <v>0</v>
      </c>
      <c r="CQ32" s="39">
        <f>VLOOKUP($D$1+5,'CSOS&amp;U'!$A$250:$CW$327,CQ$8+1)</f>
        <v>0</v>
      </c>
      <c r="CR32" s="39">
        <f>VLOOKUP($D$1+5,'CSOS&amp;U'!$A$250:$CW$327,CR$8+1)</f>
        <v>0</v>
      </c>
      <c r="CS32" s="39">
        <f>VLOOKUP($D$1+5,'CSOS&amp;U'!$A$250:$CW$327,CS$8+1)</f>
        <v>0</v>
      </c>
      <c r="CT32" s="39">
        <f>VLOOKUP($D$1+5,'CSOS&amp;U'!$A$250:$CW$327,CT$8+1)</f>
        <v>0</v>
      </c>
      <c r="CU32" s="39">
        <f>VLOOKUP($D$1+5,'CSOS&amp;U'!$A$250:$CW$327,CU$8+1)</f>
        <v>0</v>
      </c>
      <c r="CV32" s="39">
        <f>VLOOKUP($D$1+5,'CSOS&amp;U'!$A$250:$CW$327,CV$8+1)</f>
        <v>0</v>
      </c>
      <c r="CW32" s="39">
        <f>VLOOKUP($D$1+5,'CSOS&amp;U'!$A$250:$CW$327,CW$8+1)</f>
        <v>0</v>
      </c>
      <c r="CX32" s="39">
        <f>VLOOKUP($D$1+5,'CSOS&amp;U'!$A$250:$CW$327,CX$8+1)</f>
        <v>0</v>
      </c>
    </row>
    <row r="33" spans="1:102" ht="14.25" customHeight="1">
      <c r="A33" s="65">
        <v>5</v>
      </c>
      <c r="B33" s="3" t="s">
        <v>122</v>
      </c>
      <c r="C33" s="39">
        <f>VLOOKUP($D$1+5,'CSOS&amp;U'!$A$332:$CW$409,C$8+1)</f>
        <v>0.16</v>
      </c>
      <c r="D33" s="39">
        <f>VLOOKUP($D$1+5,'CSOS&amp;U'!$A$332:$CW$409,D$8+1)</f>
        <v>0.25</v>
      </c>
      <c r="E33" s="39">
        <f>VLOOKUP($D$1+5,'CSOS&amp;U'!$A$332:$CW$409,E$8+1)</f>
        <v>0.38</v>
      </c>
      <c r="F33" s="39">
        <f>VLOOKUP($D$1+5,'CSOS&amp;U'!$A$332:$CW$409,F$8+1)</f>
        <v>0.49</v>
      </c>
      <c r="G33" s="39">
        <f>VLOOKUP($D$1+5,'CSOS&amp;U'!$A$332:$CW$409,G$8+1)</f>
        <v>0.6</v>
      </c>
      <c r="H33" s="39">
        <f>VLOOKUP($D$1+5,'CSOS&amp;U'!$A$332:$CW$409,H$8+1)</f>
        <v>0.65</v>
      </c>
      <c r="I33" s="39">
        <f>VLOOKUP($D$1+5,'CSOS&amp;U'!$A$332:$CW$409,I$8+1)</f>
        <v>0.7</v>
      </c>
      <c r="J33" s="39">
        <f>VLOOKUP($D$1+5,'CSOS&amp;U'!$A$332:$CW$409,J$8+1)</f>
        <v>0.78</v>
      </c>
      <c r="K33" s="39">
        <f>VLOOKUP($D$1+5,'CSOS&amp;U'!$A$332:$CW$409,K$8+1)</f>
        <v>0.88</v>
      </c>
      <c r="L33" s="39">
        <f>VLOOKUP($D$1+5,'CSOS&amp;U'!$A$332:$CW$409,L$8+1)</f>
        <v>1.04</v>
      </c>
      <c r="M33" s="39">
        <f>VLOOKUP($D$1+5,'CSOS&amp;U'!$A$332:$CW$409,M$8+1)</f>
        <v>1.21</v>
      </c>
      <c r="N33" s="39">
        <f>VLOOKUP($D$1+5,'CSOS&amp;U'!$A$332:$CW$409,N$8+1)</f>
        <v>1.36</v>
      </c>
      <c r="O33" s="39">
        <f>VLOOKUP($D$1+5,'CSOS&amp;U'!$A$332:$CW$409,O$8+1)</f>
        <v>1.51</v>
      </c>
      <c r="P33" s="39">
        <f>VLOOKUP($D$1+5,'CSOS&amp;U'!$A$332:$CW$409,P$8+1)</f>
        <v>1.64</v>
      </c>
      <c r="Q33" s="39">
        <f>VLOOKUP($D$1+5,'CSOS&amp;U'!$A$332:$CW$409,Q$8+1)</f>
        <v>1.78</v>
      </c>
      <c r="R33" s="39">
        <f>VLOOKUP($D$1+5,'CSOS&amp;U'!$A$332:$CW$409,R$8+1)</f>
        <v>1.97</v>
      </c>
      <c r="S33" s="39">
        <f>VLOOKUP($D$1+5,'CSOS&amp;U'!$A$332:$CW$409,S$8+1)</f>
        <v>2.2000000000000002</v>
      </c>
      <c r="T33" s="39">
        <f>VLOOKUP($D$1+5,'CSOS&amp;U'!$A$332:$CW$409,T$8+1)</f>
        <v>2.48</v>
      </c>
      <c r="U33" s="39">
        <f>VLOOKUP($D$1+5,'CSOS&amp;U'!$A$332:$CW$409,U$8+1)</f>
        <v>2.79</v>
      </c>
      <c r="V33" s="39">
        <f>VLOOKUP($D$1+5,'CSOS&amp;U'!$A$332:$CW$409,V$8+1)</f>
        <v>3.15</v>
      </c>
      <c r="W33" s="39">
        <f>VLOOKUP($D$1+5,'CSOS&amp;U'!$A$332:$CW$409,W$8+1)</f>
        <v>3.49</v>
      </c>
      <c r="X33" s="39">
        <f>VLOOKUP($D$1+5,'CSOS&amp;U'!$A$332:$CW$409,X$8+1)</f>
        <v>3.8</v>
      </c>
      <c r="Y33" s="39">
        <f>VLOOKUP($D$1+5,'CSOS&amp;U'!$A$332:$CW$409,Y$8+1)</f>
        <v>4.17</v>
      </c>
      <c r="Z33" s="39">
        <f>VLOOKUP($D$1+5,'CSOS&amp;U'!$A$332:$CW$409,Z$8+1)</f>
        <v>4.58</v>
      </c>
      <c r="AA33" s="39">
        <f>VLOOKUP($D$1+5,'CSOS&amp;U'!$A$332:$CW$409,AA$8+1)</f>
        <v>5.04</v>
      </c>
      <c r="AB33" s="39">
        <f>VLOOKUP($D$1+5,'CSOS&amp;U'!$A$332:$CW$409,AB$8+1)</f>
        <v>5.54</v>
      </c>
      <c r="AC33" s="39">
        <f>VLOOKUP($D$1+5,'CSOS&amp;U'!$A$332:$CW$409,AC$8+1)</f>
        <v>6.07</v>
      </c>
      <c r="AD33" s="39">
        <f>VLOOKUP($D$1+5,'CSOS&amp;U'!$A$332:$CW$409,AD$8+1)</f>
        <v>6.65</v>
      </c>
      <c r="AE33" s="39">
        <f>VLOOKUP($D$1+5,'CSOS&amp;U'!$A$332:$CW$409,AE$8+1)</f>
        <v>7.29</v>
      </c>
      <c r="AF33" s="39">
        <f>VLOOKUP($D$1+5,'CSOS&amp;U'!$A$332:$CW$409,AF$8+1)</f>
        <v>8</v>
      </c>
      <c r="AG33" s="39">
        <f>VLOOKUP($D$1+5,'CSOS&amp;U'!$A$332:$CW$409,AG$8+1)</f>
        <v>8.83</v>
      </c>
      <c r="AH33" s="39">
        <f>VLOOKUP($D$1+5,'CSOS&amp;U'!$A$332:$CW$409,AH$8+1)</f>
        <v>9.83</v>
      </c>
      <c r="AI33" s="39">
        <f>VLOOKUP($D$1+5,'CSOS&amp;U'!$A$332:$CW$409,AI$8+1)</f>
        <v>11</v>
      </c>
      <c r="AJ33" s="39">
        <f>VLOOKUP($D$1+5,'CSOS&amp;U'!$A$332:$CW$409,AJ$8+1)</f>
        <v>12.36</v>
      </c>
      <c r="AK33" s="39">
        <f>VLOOKUP($D$1+5,'CSOS&amp;U'!$A$332:$CW$409,AK$8+1)</f>
        <v>13.95</v>
      </c>
      <c r="AL33" s="39">
        <f>VLOOKUP($D$1+5,'CSOS&amp;U'!$A$332:$CW$409,AL$8+1)</f>
        <v>15.79</v>
      </c>
      <c r="AM33" s="39">
        <f>VLOOKUP($D$1+5,'CSOS&amp;U'!$A$332:$CW$409,AM$8+1)</f>
        <v>17.89</v>
      </c>
      <c r="AN33" s="39">
        <f>VLOOKUP($D$1+5,'CSOS&amp;U'!$A$332:$CW$409,AN$8+1)</f>
        <v>20.329999999999998</v>
      </c>
      <c r="AO33" s="39">
        <f>VLOOKUP($D$1+5,'CSOS&amp;U'!$A$332:$CW$409,AO$8+1)</f>
        <v>23.17</v>
      </c>
      <c r="AP33" s="39">
        <f>VLOOKUP($D$1+5,'CSOS&amp;U'!$A$332:$CW$409,AP$8+1)</f>
        <v>26.56</v>
      </c>
      <c r="AQ33" s="39">
        <f>VLOOKUP($D$1+5,'CSOS&amp;U'!$A$332:$CW$409,AQ$8+1)</f>
        <v>30.67</v>
      </c>
      <c r="AR33" s="39">
        <f>VLOOKUP($D$1+5,'CSOS&amp;U'!$A$332:$CW$409,AR$8+1)</f>
        <v>35.42</v>
      </c>
      <c r="AS33" s="39">
        <f>VLOOKUP($D$1+5,'CSOS&amp;U'!$A$332:$CW$409,AS$8+1)</f>
        <v>40.119999999999997</v>
      </c>
      <c r="AT33" s="39">
        <f>VLOOKUP($D$1+5,'CSOS&amp;U'!$A$332:$CW$409,AT$8+1)</f>
        <v>45.25</v>
      </c>
      <c r="AU33" s="39">
        <f>VLOOKUP($D$1+5,'CSOS&amp;U'!$A$332:$CW$409,AU$8+1)</f>
        <v>51.41</v>
      </c>
      <c r="AV33" s="39">
        <f>VLOOKUP($D$1+5,'CSOS&amp;U'!$A$332:$CW$409,AV$8+1)</f>
        <v>60.89</v>
      </c>
      <c r="AW33" s="39">
        <f>VLOOKUP($D$1+5,'CSOS&amp;U'!$A$332:$CW$409,AW$8+1)</f>
        <v>69.290000000000006</v>
      </c>
      <c r="AX33" s="39">
        <f>VLOOKUP($D$1+5,'CSOS&amp;U'!$A$332:$CW$409,AX$8+1)</f>
        <v>78.7</v>
      </c>
      <c r="AY33" s="39">
        <f>VLOOKUP($D$1+5,'CSOS&amp;U'!$A$332:$CW$409,AY$8+1)</f>
        <v>89.76</v>
      </c>
      <c r="AZ33" s="39">
        <f>VLOOKUP($D$1+5,'CSOS&amp;U'!$A$332:$CW$409,AZ$8+1)</f>
        <v>102.05</v>
      </c>
      <c r="BA33" s="39">
        <f>VLOOKUP($D$1+5,'CSOS&amp;U'!$A$332:$CW$409,BA$8+1)</f>
        <v>115.55</v>
      </c>
      <c r="BB33" s="39">
        <f>VLOOKUP($D$1+5,'CSOS&amp;U'!$A$332:$CW$409,BB$8+1)</f>
        <v>129.94999999999999</v>
      </c>
      <c r="BC33" s="39">
        <f>VLOOKUP($D$1+5,'CSOS&amp;U'!$A$332:$CW$409,BC$8+1)</f>
        <v>145.62</v>
      </c>
      <c r="BD33" s="39">
        <f>VLOOKUP($D$1+5,'CSOS&amp;U'!$A$332:$CW$409,BD$8+1)</f>
        <v>162.54</v>
      </c>
      <c r="BE33" s="39">
        <f>VLOOKUP($D$1+5,'CSOS&amp;U'!$A$332:$CW$409,BE$8+1)</f>
        <v>179.64</v>
      </c>
      <c r="BF33" s="39">
        <f>VLOOKUP($D$1+5,'CSOS&amp;U'!$A$332:$CW$409,BF$8+1)</f>
        <v>198.09</v>
      </c>
      <c r="BG33" s="39">
        <f>VLOOKUP($D$1+5,'CSOS&amp;U'!$A$332:$CW$409,BG$8+1)</f>
        <v>220.68</v>
      </c>
      <c r="BH33" s="39">
        <f>VLOOKUP($D$1+5,'CSOS&amp;U'!$A$332:$CW$409,BH$8+1)</f>
        <v>245.51</v>
      </c>
      <c r="BI33" s="39">
        <f>VLOOKUP($D$1+5,'CSOS&amp;U'!$A$332:$CW$409,BI$8+1)</f>
        <v>272.58999999999997</v>
      </c>
      <c r="BJ33" s="39">
        <f>VLOOKUP($D$1+5,'CSOS&amp;U'!$A$332:$CW$409,BJ$8+1)</f>
        <v>301.55</v>
      </c>
      <c r="BK33" s="39">
        <f>VLOOKUP($D$1+5,'CSOS&amp;U'!$A$332:$CW$409,BK$8+1)</f>
        <v>331.99</v>
      </c>
      <c r="BL33" s="39">
        <f>VLOOKUP($D$1+5,'CSOS&amp;U'!$A$332:$CW$409,BL$8+1)</f>
        <v>357.42</v>
      </c>
      <c r="BM33" s="39">
        <f>VLOOKUP($D$1+5,'CSOS&amp;U'!$A$332:$CW$409,BM$8+1)</f>
        <v>382.58</v>
      </c>
      <c r="BN33" s="39">
        <f>VLOOKUP($D$1+5,'CSOS&amp;U'!$A$332:$CW$409,BN$8+1)</f>
        <v>407.03</v>
      </c>
      <c r="BO33" s="39">
        <f>VLOOKUP($D$1+5,'CSOS&amp;U'!$A$332:$CW$409,BO$8+1)</f>
        <v>430.37</v>
      </c>
      <c r="BP33" s="39">
        <f>VLOOKUP($D$1+5,'CSOS&amp;U'!$A$332:$CW$409,BP$8+1)</f>
        <v>452.19</v>
      </c>
      <c r="BQ33" s="39">
        <f>VLOOKUP($D$1+5,'CSOS&amp;U'!$A$332:$CW$409,BQ$8+1)</f>
        <v>472.1</v>
      </c>
      <c r="BR33" s="39">
        <f>VLOOKUP($D$1+5,'CSOS&amp;U'!$A$332:$CW$409,BR$8+1)</f>
        <v>498.11</v>
      </c>
      <c r="BS33" s="39">
        <f>VLOOKUP($D$1+5,'CSOS&amp;U'!$A$332:$CW$409,BS$8+1)</f>
        <v>525.54</v>
      </c>
      <c r="BT33" s="39">
        <f>VLOOKUP($D$1+5,'CSOS&amp;U'!$A$332:$CW$409,BT$8+1)</f>
        <v>554.48</v>
      </c>
      <c r="BU33" s="39">
        <f>VLOOKUP($D$1+5,'CSOS&amp;U'!$A$332:$CW$409,BU$8+1)</f>
        <v>585.02</v>
      </c>
      <c r="BV33" s="39">
        <f>VLOOKUP($D$1+5,'CSOS&amp;U'!$A$332:$CW$409,BV$8+1)</f>
        <v>617.24</v>
      </c>
      <c r="BW33" s="39">
        <f>VLOOKUP($D$1+5,'CSOS&amp;U'!$A$332:$CW$409,BW$8+1)</f>
        <v>651.23</v>
      </c>
      <c r="BX33" s="39">
        <f>VLOOKUP($D$1+5,'CSOS&amp;U'!$A$332:$CW$409,BX$8+1)</f>
        <v>687.1</v>
      </c>
      <c r="BY33" s="39">
        <f>VLOOKUP($D$1+5,'CSOS&amp;U'!$A$332:$CW$409,BY$8+1)</f>
        <v>724.94</v>
      </c>
      <c r="BZ33" s="39">
        <f>VLOOKUP($D$1+5,'CSOS&amp;U'!$A$332:$CW$409,BZ$8+1)</f>
        <v>764.87</v>
      </c>
      <c r="CA33" s="39">
        <f>VLOOKUP($D$1+5,'CSOS&amp;U'!$A$332:$CW$409,CA$8+1)</f>
        <v>806.99</v>
      </c>
      <c r="CB33" s="39">
        <f>VLOOKUP($D$1+5,'CSOS&amp;U'!$A$332:$CW$409,CB$8+1)</f>
        <v>851.43</v>
      </c>
      <c r="CC33" s="39">
        <f>VLOOKUP($D$1+5,'CSOS&amp;U'!$A$332:$CW$409,CC$8+1)</f>
        <v>898.33</v>
      </c>
      <c r="CD33" s="39">
        <f>VLOOKUP($D$1+5,'CSOS&amp;U'!$A$332:$CW$409,CD$8+1)</f>
        <v>947.8</v>
      </c>
      <c r="CE33" s="39">
        <f>VLOOKUP($D$1+5,'CSOS&amp;U'!$A$332:$CW$409,CE$8+1)</f>
        <v>1000</v>
      </c>
      <c r="CF33" s="39">
        <f>VLOOKUP($D$1+5,'CSOS&amp;U'!$A$332:$CW$409,CF$8+1)</f>
        <v>0</v>
      </c>
      <c r="CG33" s="39">
        <f>VLOOKUP($D$1+5,'CSOS&amp;U'!$A$332:$CW$409,CG$8+1)</f>
        <v>0</v>
      </c>
      <c r="CH33" s="39">
        <f>VLOOKUP($D$1+5,'CSOS&amp;U'!$A$332:$CW$409,CH$8+1)</f>
        <v>0</v>
      </c>
      <c r="CI33" s="39">
        <f>VLOOKUP($D$1+5,'CSOS&amp;U'!$A$332:$CW$409,CI$8+1)</f>
        <v>0</v>
      </c>
      <c r="CJ33" s="39">
        <f>VLOOKUP($D$1+5,'CSOS&amp;U'!$A$332:$CW$409,CJ$8+1)</f>
        <v>0</v>
      </c>
      <c r="CK33" s="39">
        <f>VLOOKUP($D$1+5,'CSOS&amp;U'!$A$332:$CW$409,CK$8+1)</f>
        <v>0</v>
      </c>
      <c r="CL33" s="39">
        <f>VLOOKUP($D$1+5,'CSOS&amp;U'!$A$332:$CW$409,CL$8+1)</f>
        <v>0</v>
      </c>
      <c r="CM33" s="39">
        <f>VLOOKUP($D$1+5,'CSOS&amp;U'!$A$332:$CW$409,CM$8+1)</f>
        <v>0</v>
      </c>
      <c r="CN33" s="39">
        <f>VLOOKUP($D$1+5,'CSOS&amp;U'!$A$332:$CW$409,CN$8+1)</f>
        <v>0</v>
      </c>
      <c r="CO33" s="39">
        <f>VLOOKUP($D$1+5,'CSOS&amp;U'!$A$332:$CW$409,CO$8+1)</f>
        <v>0</v>
      </c>
      <c r="CP33" s="39">
        <f>VLOOKUP($D$1+5,'CSOS&amp;U'!$A$332:$CW$409,CP$8+1)</f>
        <v>0</v>
      </c>
      <c r="CQ33" s="39">
        <f>VLOOKUP($D$1+5,'CSOS&amp;U'!$A$332:$CW$409,CQ$8+1)</f>
        <v>0</v>
      </c>
      <c r="CR33" s="39">
        <f>VLOOKUP($D$1+5,'CSOS&amp;U'!$A$332:$CW$409,CR$8+1)</f>
        <v>0</v>
      </c>
      <c r="CS33" s="39">
        <f>VLOOKUP($D$1+5,'CSOS&amp;U'!$A$332:$CW$409,CS$8+1)</f>
        <v>0</v>
      </c>
      <c r="CT33" s="39">
        <f>VLOOKUP($D$1+5,'CSOS&amp;U'!$A$332:$CW$409,CT$8+1)</f>
        <v>0</v>
      </c>
      <c r="CU33" s="39">
        <f>VLOOKUP($D$1+5,'CSOS&amp;U'!$A$332:$CW$409,CU$8+1)</f>
        <v>0</v>
      </c>
      <c r="CV33" s="39">
        <f>VLOOKUP($D$1+5,'CSOS&amp;U'!$A$332:$CW$409,CV$8+1)</f>
        <v>0</v>
      </c>
      <c r="CW33" s="39">
        <f>VLOOKUP($D$1+5,'CSOS&amp;U'!$A$332:$CW$409,CW$8+1)</f>
        <v>0</v>
      </c>
      <c r="CX33" s="39">
        <f>VLOOKUP($D$1+5,'CSOS&amp;U'!$A$332:$CW$409,CX$8+1)</f>
        <v>0</v>
      </c>
    </row>
    <row r="34" spans="1:102" ht="14.25" customHeight="1">
      <c r="A34" s="65">
        <v>6</v>
      </c>
      <c r="B34" s="3" t="s">
        <v>123</v>
      </c>
      <c r="C34" s="39">
        <f>VLOOKUP($D$1+5,'CSOS&amp;U'!$A$414:$CW$491,C$8+1)</f>
        <v>0.19</v>
      </c>
      <c r="D34" s="39">
        <f>VLOOKUP($D$1+5,'CSOS&amp;U'!$A$414:$CW$491,D$8+1)</f>
        <v>0.3</v>
      </c>
      <c r="E34" s="39">
        <f>VLOOKUP($D$1+5,'CSOS&amp;U'!$A$414:$CW$491,E$8+1)</f>
        <v>0.47</v>
      </c>
      <c r="F34" s="39">
        <f>VLOOKUP($D$1+5,'CSOS&amp;U'!$A$414:$CW$491,F$8+1)</f>
        <v>0.61</v>
      </c>
      <c r="G34" s="39">
        <f>VLOOKUP($D$1+5,'CSOS&amp;U'!$A$414:$CW$491,G$8+1)</f>
        <v>0.74</v>
      </c>
      <c r="H34" s="39">
        <f>VLOOKUP($D$1+5,'CSOS&amp;U'!$A$414:$CW$491,H$8+1)</f>
        <v>0.8</v>
      </c>
      <c r="I34" s="39">
        <f>VLOOKUP($D$1+5,'CSOS&amp;U'!$A$414:$CW$491,I$8+1)</f>
        <v>0.87</v>
      </c>
      <c r="J34" s="39">
        <f>VLOOKUP($D$1+5,'CSOS&amp;U'!$A$414:$CW$491,J$8+1)</f>
        <v>0.96</v>
      </c>
      <c r="K34" s="39">
        <f>VLOOKUP($D$1+5,'CSOS&amp;U'!$A$414:$CW$491,K$8+1)</f>
        <v>1.08</v>
      </c>
      <c r="L34" s="39">
        <f>VLOOKUP($D$1+5,'CSOS&amp;U'!$A$414:$CW$491,L$8+1)</f>
        <v>1.28</v>
      </c>
      <c r="M34" s="39">
        <f>VLOOKUP($D$1+5,'CSOS&amp;U'!$A$414:$CW$491,M$8+1)</f>
        <v>1.49</v>
      </c>
      <c r="N34" s="39">
        <f>VLOOKUP($D$1+5,'CSOS&amp;U'!$A$414:$CW$491,N$8+1)</f>
        <v>1.67</v>
      </c>
      <c r="O34" s="39">
        <f>VLOOKUP($D$1+5,'CSOS&amp;U'!$A$414:$CW$491,O$8+1)</f>
        <v>1.85</v>
      </c>
      <c r="P34" s="39">
        <f>VLOOKUP($D$1+5,'CSOS&amp;U'!$A$414:$CW$491,P$8+1)</f>
        <v>2.0099999999999998</v>
      </c>
      <c r="Q34" s="39">
        <f>VLOOKUP($D$1+5,'CSOS&amp;U'!$A$414:$CW$491,Q$8+1)</f>
        <v>2.1800000000000002</v>
      </c>
      <c r="R34" s="39">
        <f>VLOOKUP($D$1+5,'CSOS&amp;U'!$A$414:$CW$491,R$8+1)</f>
        <v>2.41</v>
      </c>
      <c r="S34" s="39">
        <f>VLOOKUP($D$1+5,'CSOS&amp;U'!$A$414:$CW$491,S$8+1)</f>
        <v>2.69</v>
      </c>
      <c r="T34" s="39">
        <f>VLOOKUP($D$1+5,'CSOS&amp;U'!$A$414:$CW$491,T$8+1)</f>
        <v>3.02</v>
      </c>
      <c r="U34" s="39">
        <f>VLOOKUP($D$1+5,'CSOS&amp;U'!$A$414:$CW$491,U$8+1)</f>
        <v>3.39</v>
      </c>
      <c r="V34" s="39">
        <f>VLOOKUP($D$1+5,'CSOS&amp;U'!$A$414:$CW$491,V$8+1)</f>
        <v>3.81</v>
      </c>
      <c r="W34" s="39">
        <f>VLOOKUP($D$1+5,'CSOS&amp;U'!$A$414:$CW$491,W$8+1)</f>
        <v>4.21</v>
      </c>
      <c r="X34" s="39">
        <f>VLOOKUP($D$1+5,'CSOS&amp;U'!$A$414:$CW$491,X$8+1)</f>
        <v>4.58</v>
      </c>
      <c r="Y34" s="39">
        <f>VLOOKUP($D$1+5,'CSOS&amp;U'!$A$414:$CW$491,Y$8+1)</f>
        <v>5.01</v>
      </c>
      <c r="Z34" s="39">
        <f>VLOOKUP($D$1+5,'CSOS&amp;U'!$A$414:$CW$491,Z$8+1)</f>
        <v>5.49</v>
      </c>
      <c r="AA34" s="39">
        <f>VLOOKUP($D$1+5,'CSOS&amp;U'!$A$414:$CW$491,AA$8+1)</f>
        <v>6.02</v>
      </c>
      <c r="AB34" s="39">
        <f>VLOOKUP($D$1+5,'CSOS&amp;U'!$A$414:$CW$491,AB$8+1)</f>
        <v>6.6</v>
      </c>
      <c r="AC34" s="39">
        <f>VLOOKUP($D$1+5,'CSOS&amp;U'!$A$414:$CW$491,AC$8+1)</f>
        <v>7.22</v>
      </c>
      <c r="AD34" s="39">
        <f>VLOOKUP($D$1+5,'CSOS&amp;U'!$A$414:$CW$491,AD$8+1)</f>
        <v>7.89</v>
      </c>
      <c r="AE34" s="39">
        <f>VLOOKUP($D$1+5,'CSOS&amp;U'!$A$414:$CW$491,AE$8+1)</f>
        <v>8.6199999999999992</v>
      </c>
      <c r="AF34" s="39">
        <f>VLOOKUP($D$1+5,'CSOS&amp;U'!$A$414:$CW$491,AF$8+1)</f>
        <v>9.43</v>
      </c>
      <c r="AG34" s="39">
        <f>VLOOKUP($D$1+5,'CSOS&amp;U'!$A$414:$CW$491,AG$8+1)</f>
        <v>10.37</v>
      </c>
      <c r="AH34" s="39">
        <f>VLOOKUP($D$1+5,'CSOS&amp;U'!$A$414:$CW$491,AH$8+1)</f>
        <v>11.48</v>
      </c>
      <c r="AI34" s="39">
        <f>VLOOKUP($D$1+5,'CSOS&amp;U'!$A$414:$CW$491,AI$8+1)</f>
        <v>12.79</v>
      </c>
      <c r="AJ34" s="39">
        <f>VLOOKUP($D$1+5,'CSOS&amp;U'!$A$414:$CW$491,AJ$8+1)</f>
        <v>14.3</v>
      </c>
      <c r="AK34" s="39">
        <f>VLOOKUP($D$1+5,'CSOS&amp;U'!$A$414:$CW$491,AK$8+1)</f>
        <v>16.05</v>
      </c>
      <c r="AL34" s="39">
        <f>VLOOKUP($D$1+5,'CSOS&amp;U'!$A$414:$CW$491,AL$8+1)</f>
        <v>18.05</v>
      </c>
      <c r="AM34" s="39">
        <f>VLOOKUP($D$1+5,'CSOS&amp;U'!$A$414:$CW$491,AM$8+1)</f>
        <v>20.309999999999999</v>
      </c>
      <c r="AN34" s="39">
        <f>VLOOKUP($D$1+5,'CSOS&amp;U'!$A$414:$CW$491,AN$8+1)</f>
        <v>22.92</v>
      </c>
      <c r="AO34" s="39">
        <f>VLOOKUP($D$1+5,'CSOS&amp;U'!$A$414:$CW$491,AO$8+1)</f>
        <v>25.94</v>
      </c>
      <c r="AP34" s="39">
        <f>VLOOKUP($D$1+5,'CSOS&amp;U'!$A$414:$CW$491,AP$8+1)</f>
        <v>29.51</v>
      </c>
      <c r="AQ34" s="39">
        <f>VLOOKUP($D$1+5,'CSOS&amp;U'!$A$414:$CW$491,AQ$8+1)</f>
        <v>33.840000000000003</v>
      </c>
      <c r="AR34" s="39">
        <f>VLOOKUP($D$1+5,'CSOS&amp;U'!$A$414:$CW$491,AR$8+1)</f>
        <v>38.83</v>
      </c>
      <c r="AS34" s="39">
        <f>VLOOKUP($D$1+5,'CSOS&amp;U'!$A$414:$CW$491,AS$8+1)</f>
        <v>43.7</v>
      </c>
      <c r="AT34" s="39">
        <f>VLOOKUP($D$1+5,'CSOS&amp;U'!$A$414:$CW$491,AT$8+1)</f>
        <v>49</v>
      </c>
      <c r="AU34" s="39">
        <f>VLOOKUP($D$1+5,'CSOS&amp;U'!$A$414:$CW$491,AU$8+1)</f>
        <v>55.35</v>
      </c>
      <c r="AV34" s="39">
        <f>VLOOKUP($D$1+5,'CSOS&amp;U'!$A$414:$CW$491,AV$8+1)</f>
        <v>64.89</v>
      </c>
      <c r="AW34" s="39">
        <f>VLOOKUP($D$1+5,'CSOS&amp;U'!$A$414:$CW$491,AW$8+1)</f>
        <v>73.459999999999994</v>
      </c>
      <c r="AX34" s="39">
        <f>VLOOKUP($D$1+5,'CSOS&amp;U'!$A$414:$CW$491,AX$8+1)</f>
        <v>82.92</v>
      </c>
      <c r="AY34" s="39">
        <f>VLOOKUP($D$1+5,'CSOS&amp;U'!$A$414:$CW$491,AY$8+1)</f>
        <v>94.03</v>
      </c>
      <c r="AZ34" s="39">
        <f>VLOOKUP($D$1+5,'CSOS&amp;U'!$A$414:$CW$491,AZ$8+1)</f>
        <v>106.29</v>
      </c>
      <c r="BA34" s="39">
        <f>VLOOKUP($D$1+5,'CSOS&amp;U'!$A$414:$CW$491,BA$8+1)</f>
        <v>119.67</v>
      </c>
      <c r="BB34" s="39">
        <f>VLOOKUP($D$1+5,'CSOS&amp;U'!$A$414:$CW$491,BB$8+1)</f>
        <v>133.76</v>
      </c>
      <c r="BC34" s="39">
        <f>VLOOKUP($D$1+5,'CSOS&amp;U'!$A$414:$CW$491,BC$8+1)</f>
        <v>149.02000000000001</v>
      </c>
      <c r="BD34" s="39">
        <f>VLOOKUP($D$1+5,'CSOS&amp;U'!$A$414:$CW$491,BD$8+1)</f>
        <v>165.23</v>
      </c>
      <c r="BE34" s="39">
        <f>VLOOKUP($D$1+5,'CSOS&amp;U'!$A$414:$CW$491,BE$8+1)</f>
        <v>181.27</v>
      </c>
      <c r="BF34" s="39">
        <f>VLOOKUP($D$1+5,'CSOS&amp;U'!$A$414:$CW$491,BF$8+1)</f>
        <v>198.09</v>
      </c>
      <c r="BG34" s="39">
        <f>VLOOKUP($D$1+5,'CSOS&amp;U'!$A$414:$CW$491,BG$8+1)</f>
        <v>220.68</v>
      </c>
      <c r="BH34" s="39">
        <f>VLOOKUP($D$1+5,'CSOS&amp;U'!$A$414:$CW$491,BH$8+1)</f>
        <v>245.51</v>
      </c>
      <c r="BI34" s="39">
        <f>VLOOKUP($D$1+5,'CSOS&amp;U'!$A$414:$CW$491,BI$8+1)</f>
        <v>272.58999999999997</v>
      </c>
      <c r="BJ34" s="39">
        <f>VLOOKUP($D$1+5,'CSOS&amp;U'!$A$414:$CW$491,BJ$8+1)</f>
        <v>301.55</v>
      </c>
      <c r="BK34" s="39">
        <f>VLOOKUP($D$1+5,'CSOS&amp;U'!$A$414:$CW$491,BK$8+1)</f>
        <v>331.99</v>
      </c>
      <c r="BL34" s="39">
        <f>VLOOKUP($D$1+5,'CSOS&amp;U'!$A$414:$CW$491,BL$8+1)</f>
        <v>357.42</v>
      </c>
      <c r="BM34" s="39">
        <f>VLOOKUP($D$1+5,'CSOS&amp;U'!$A$414:$CW$491,BM$8+1)</f>
        <v>382.58</v>
      </c>
      <c r="BN34" s="39">
        <f>VLOOKUP($D$1+5,'CSOS&amp;U'!$A$414:$CW$491,BN$8+1)</f>
        <v>407.03</v>
      </c>
      <c r="BO34" s="39">
        <f>VLOOKUP($D$1+5,'CSOS&amp;U'!$A$414:$CW$491,BO$8+1)</f>
        <v>430.37</v>
      </c>
      <c r="BP34" s="39">
        <f>VLOOKUP($D$1+5,'CSOS&amp;U'!$A$414:$CW$491,BP$8+1)</f>
        <v>452.19</v>
      </c>
      <c r="BQ34" s="39">
        <f>VLOOKUP($D$1+5,'CSOS&amp;U'!$A$414:$CW$491,BQ$8+1)</f>
        <v>472.1</v>
      </c>
      <c r="BR34" s="39">
        <f>VLOOKUP($D$1+5,'CSOS&amp;U'!$A$414:$CW$491,BR$8+1)</f>
        <v>498.11</v>
      </c>
      <c r="BS34" s="39">
        <f>VLOOKUP($D$1+5,'CSOS&amp;U'!$A$414:$CW$491,BS$8+1)</f>
        <v>525.54</v>
      </c>
      <c r="BT34" s="39">
        <f>VLOOKUP($D$1+5,'CSOS&amp;U'!$A$414:$CW$491,BT$8+1)</f>
        <v>554.48</v>
      </c>
      <c r="BU34" s="39">
        <f>VLOOKUP($D$1+5,'CSOS&amp;U'!$A$414:$CW$491,BU$8+1)</f>
        <v>585.02</v>
      </c>
      <c r="BV34" s="39">
        <f>VLOOKUP($D$1+5,'CSOS&amp;U'!$A$414:$CW$491,BV$8+1)</f>
        <v>617.24</v>
      </c>
      <c r="BW34" s="39">
        <f>VLOOKUP($D$1+5,'CSOS&amp;U'!$A$414:$CW$491,BW$8+1)</f>
        <v>651.23</v>
      </c>
      <c r="BX34" s="39">
        <f>VLOOKUP($D$1+5,'CSOS&amp;U'!$A$414:$CW$491,BX$8+1)</f>
        <v>687.1</v>
      </c>
      <c r="BY34" s="39">
        <f>VLOOKUP($D$1+5,'CSOS&amp;U'!$A$414:$CW$491,BY$8+1)</f>
        <v>724.94</v>
      </c>
      <c r="BZ34" s="39">
        <f>VLOOKUP($D$1+5,'CSOS&amp;U'!$A$414:$CW$491,BZ$8+1)</f>
        <v>764.87</v>
      </c>
      <c r="CA34" s="39">
        <f>VLOOKUP($D$1+5,'CSOS&amp;U'!$A$414:$CW$491,CA$8+1)</f>
        <v>806.99</v>
      </c>
      <c r="CB34" s="39">
        <f>VLOOKUP($D$1+5,'CSOS&amp;U'!$A$414:$CW$491,CB$8+1)</f>
        <v>851.43</v>
      </c>
      <c r="CC34" s="39">
        <f>VLOOKUP($D$1+5,'CSOS&amp;U'!$A$414:$CW$491,CC$8+1)</f>
        <v>898.33</v>
      </c>
      <c r="CD34" s="39">
        <f>VLOOKUP($D$1+5,'CSOS&amp;U'!$A$414:$CW$491,CD$8+1)</f>
        <v>947.8</v>
      </c>
      <c r="CE34" s="39">
        <f>VLOOKUP($D$1+5,'CSOS&amp;U'!$A$414:$CW$491,CE$8+1)</f>
        <v>1000</v>
      </c>
      <c r="CF34" s="39">
        <f>VLOOKUP($D$1+5,'CSOS&amp;U'!$A$414:$CW$491,CF$8+1)</f>
        <v>0</v>
      </c>
      <c r="CG34" s="39">
        <f>VLOOKUP($D$1+5,'CSOS&amp;U'!$A$414:$CW$491,CG$8+1)</f>
        <v>0</v>
      </c>
      <c r="CH34" s="39">
        <f>VLOOKUP($D$1+5,'CSOS&amp;U'!$A$414:$CW$491,CH$8+1)</f>
        <v>0</v>
      </c>
      <c r="CI34" s="39">
        <f>VLOOKUP($D$1+5,'CSOS&amp;U'!$A$414:$CW$491,CI$8+1)</f>
        <v>0</v>
      </c>
      <c r="CJ34" s="39">
        <f>VLOOKUP($D$1+5,'CSOS&amp;U'!$A$414:$CW$491,CJ$8+1)</f>
        <v>0</v>
      </c>
      <c r="CK34" s="39">
        <f>VLOOKUP($D$1+5,'CSOS&amp;U'!$A$414:$CW$491,CK$8+1)</f>
        <v>0</v>
      </c>
      <c r="CL34" s="39">
        <f>VLOOKUP($D$1+5,'CSOS&amp;U'!$A$414:$CW$491,CL$8+1)</f>
        <v>0</v>
      </c>
      <c r="CM34" s="39">
        <f>VLOOKUP($D$1+5,'CSOS&amp;U'!$A$414:$CW$491,CM$8+1)</f>
        <v>0</v>
      </c>
      <c r="CN34" s="39">
        <f>VLOOKUP($D$1+5,'CSOS&amp;U'!$A$414:$CW$491,CN$8+1)</f>
        <v>0</v>
      </c>
      <c r="CO34" s="39">
        <f>VLOOKUP($D$1+5,'CSOS&amp;U'!$A$414:$CW$491,CO$8+1)</f>
        <v>0</v>
      </c>
      <c r="CP34" s="39">
        <f>VLOOKUP($D$1+5,'CSOS&amp;U'!$A$414:$CW$491,CP$8+1)</f>
        <v>0</v>
      </c>
      <c r="CQ34" s="39">
        <f>VLOOKUP($D$1+5,'CSOS&amp;U'!$A$414:$CW$491,CQ$8+1)</f>
        <v>0</v>
      </c>
      <c r="CR34" s="39">
        <f>VLOOKUP($D$1+5,'CSOS&amp;U'!$A$414:$CW$491,CR$8+1)</f>
        <v>0</v>
      </c>
      <c r="CS34" s="39">
        <f>VLOOKUP($D$1+5,'CSOS&amp;U'!$A$414:$CW$491,CS$8+1)</f>
        <v>0</v>
      </c>
      <c r="CT34" s="39">
        <f>VLOOKUP($D$1+5,'CSOS&amp;U'!$A$414:$CW$491,CT$8+1)</f>
        <v>0</v>
      </c>
      <c r="CU34" s="39">
        <f>VLOOKUP($D$1+5,'CSOS&amp;U'!$A$414:$CW$491,CU$8+1)</f>
        <v>0</v>
      </c>
      <c r="CV34" s="39">
        <f>VLOOKUP($D$1+5,'CSOS&amp;U'!$A$414:$CW$491,CV$8+1)</f>
        <v>0</v>
      </c>
      <c r="CW34" s="39">
        <f>VLOOKUP($D$1+5,'CSOS&amp;U'!$A$414:$CW$491,CW$8+1)</f>
        <v>0</v>
      </c>
      <c r="CX34" s="39">
        <f>VLOOKUP($D$1+5,'CSOS&amp;U'!$A$414:$CW$491,CX$8+1)</f>
        <v>0</v>
      </c>
    </row>
    <row r="35" spans="1:102" ht="14.25" customHeight="1">
      <c r="A35" s="65">
        <v>7</v>
      </c>
      <c r="B35" s="3" t="s">
        <v>124</v>
      </c>
      <c r="C35" s="39">
        <f>VLOOKUP($D$1+5,'CSOS&amp;U'!$A$496:$CW$573,C$8+1)</f>
        <v>0.53</v>
      </c>
      <c r="D35" s="39">
        <f>VLOOKUP($D$1+5,'CSOS&amp;U'!$A$496:$CW$573,D$8+1)</f>
        <v>0.88</v>
      </c>
      <c r="E35" s="39">
        <f>VLOOKUP($D$1+5,'CSOS&amp;U'!$A$496:$CW$573,E$8+1)</f>
        <v>1.23</v>
      </c>
      <c r="F35" s="39">
        <f>VLOOKUP($D$1+5,'CSOS&amp;U'!$A$496:$CW$573,F$8+1)</f>
        <v>1.42</v>
      </c>
      <c r="G35" s="39">
        <f>VLOOKUP($D$1+5,'CSOS&amp;U'!$A$496:$CW$573,G$8+1)</f>
        <v>1.59</v>
      </c>
      <c r="H35" s="39">
        <f>VLOOKUP($D$1+5,'CSOS&amp;U'!$A$496:$CW$573,H$8+1)</f>
        <v>1.72</v>
      </c>
      <c r="I35" s="39">
        <f>VLOOKUP($D$1+5,'CSOS&amp;U'!$A$496:$CW$573,I$8+1)</f>
        <v>1.99</v>
      </c>
      <c r="J35" s="39">
        <f>VLOOKUP($D$1+5,'CSOS&amp;U'!$A$496:$CW$573,J$8+1)</f>
        <v>2.29</v>
      </c>
      <c r="K35" s="39">
        <f>VLOOKUP($D$1+5,'CSOS&amp;U'!$A$496:$CW$573,K$8+1)</f>
        <v>2.62</v>
      </c>
      <c r="L35" s="39">
        <f>VLOOKUP($D$1+5,'CSOS&amp;U'!$A$496:$CW$573,L$8+1)</f>
        <v>2.99</v>
      </c>
      <c r="M35" s="39">
        <f>VLOOKUP($D$1+5,'CSOS&amp;U'!$A$496:$CW$573,M$8+1)</f>
        <v>3.37</v>
      </c>
      <c r="N35" s="39">
        <f>VLOOKUP($D$1+5,'CSOS&amp;U'!$A$496:$CW$573,N$8+1)</f>
        <v>3.8</v>
      </c>
      <c r="O35" s="39">
        <f>VLOOKUP($D$1+5,'CSOS&amp;U'!$A$496:$CW$573,O$8+1)</f>
        <v>4.34</v>
      </c>
      <c r="P35" s="39">
        <f>VLOOKUP($D$1+5,'CSOS&amp;U'!$A$496:$CW$573,P$8+1)</f>
        <v>4.92</v>
      </c>
      <c r="Q35" s="39">
        <f>VLOOKUP($D$1+5,'CSOS&amp;U'!$A$496:$CW$573,Q$8+1)</f>
        <v>5.53</v>
      </c>
      <c r="R35" s="39">
        <f>VLOOKUP($D$1+5,'CSOS&amp;U'!$A$496:$CW$573,R$8+1)</f>
        <v>6.21</v>
      </c>
      <c r="S35" s="39">
        <f>VLOOKUP($D$1+5,'CSOS&amp;U'!$A$496:$CW$573,S$8+1)</f>
        <v>6.94</v>
      </c>
      <c r="T35" s="39">
        <f>VLOOKUP($D$1+5,'CSOS&amp;U'!$A$496:$CW$573,T$8+1)</f>
        <v>7.69</v>
      </c>
      <c r="U35" s="39">
        <f>VLOOKUP($D$1+5,'CSOS&amp;U'!$A$496:$CW$573,U$8+1)</f>
        <v>8.67</v>
      </c>
      <c r="V35" s="39">
        <f>VLOOKUP($D$1+5,'CSOS&amp;U'!$A$496:$CW$573,V$8+1)</f>
        <v>9.58</v>
      </c>
      <c r="W35" s="39">
        <f>VLOOKUP($D$1+5,'CSOS&amp;U'!$A$496:$CW$573,W$8+1)</f>
        <v>10.69</v>
      </c>
      <c r="X35" s="39">
        <f>VLOOKUP($D$1+5,'CSOS&amp;U'!$A$496:$CW$573,X$8+1)</f>
        <v>11.92</v>
      </c>
      <c r="Y35" s="39">
        <f>VLOOKUP($D$1+5,'CSOS&amp;U'!$A$496:$CW$573,Y$8+1)</f>
        <v>13.34</v>
      </c>
      <c r="Z35" s="39">
        <f>VLOOKUP($D$1+5,'CSOS&amp;U'!$A$496:$CW$573,Z$8+1)</f>
        <v>14.91</v>
      </c>
      <c r="AA35" s="39">
        <f>VLOOKUP($D$1+5,'CSOS&amp;U'!$A$496:$CW$573,AA$8+1)</f>
        <v>16.600000000000001</v>
      </c>
      <c r="AB35" s="39">
        <f>VLOOKUP($D$1+5,'CSOS&amp;U'!$A$496:$CW$573,AB$8+1)</f>
        <v>18.53</v>
      </c>
      <c r="AC35" s="39">
        <f>VLOOKUP($D$1+5,'CSOS&amp;U'!$A$496:$CW$573,AC$8+1)</f>
        <v>20.55</v>
      </c>
      <c r="AD35" s="39">
        <f>VLOOKUP($D$1+5,'CSOS&amp;U'!$A$496:$CW$573,AD$8+1)</f>
        <v>22.68</v>
      </c>
      <c r="AE35" s="39">
        <f>VLOOKUP($D$1+5,'CSOS&amp;U'!$A$496:$CW$573,AE$8+1)</f>
        <v>24.93</v>
      </c>
      <c r="AF35" s="39">
        <f>VLOOKUP($D$1+5,'CSOS&amp;U'!$A$496:$CW$573,AF$8+1)</f>
        <v>27.4</v>
      </c>
      <c r="AG35" s="39">
        <f>VLOOKUP($D$1+5,'CSOS&amp;U'!$A$496:$CW$573,AG$8+1)</f>
        <v>30.16</v>
      </c>
      <c r="AH35" s="39">
        <f>VLOOKUP($D$1+5,'CSOS&amp;U'!$A$496:$CW$573,AH$8+1)</f>
        <v>33.33</v>
      </c>
      <c r="AI35" s="39">
        <f>VLOOKUP($D$1+5,'CSOS&amp;U'!$A$496:$CW$573,AI$8+1)</f>
        <v>36.92</v>
      </c>
      <c r="AJ35" s="39">
        <f>VLOOKUP($D$1+5,'CSOS&amp;U'!$A$496:$CW$573,AJ$8+1)</f>
        <v>40.86</v>
      </c>
      <c r="AK35" s="39">
        <f>VLOOKUP($D$1+5,'CSOS&amp;U'!$A$496:$CW$573,AK$8+1)</f>
        <v>45.03</v>
      </c>
      <c r="AL35" s="39">
        <f>VLOOKUP($D$1+5,'CSOS&amp;U'!$A$496:$CW$573,AL$8+1)</f>
        <v>49.32</v>
      </c>
      <c r="AM35" s="39">
        <f>VLOOKUP($D$1+5,'CSOS&amp;U'!$A$496:$CW$573,AM$8+1)</f>
        <v>53.59</v>
      </c>
      <c r="AN35" s="39">
        <f>VLOOKUP($D$1+5,'CSOS&amp;U'!$A$496:$CW$573,AN$8+1)</f>
        <v>57.83</v>
      </c>
      <c r="AO35" s="39">
        <f>VLOOKUP($D$1+5,'CSOS&amp;U'!$A$496:$CW$573,AO$8+1)</f>
        <v>62.08</v>
      </c>
      <c r="AP35" s="39">
        <f>VLOOKUP($D$1+5,'CSOS&amp;U'!$A$496:$CW$573,AP$8+1)</f>
        <v>66.56</v>
      </c>
      <c r="AQ35" s="39">
        <f>VLOOKUP($D$1+5,'CSOS&amp;U'!$A$496:$CW$573,AQ$8+1)</f>
        <v>71.38</v>
      </c>
      <c r="AR35" s="39">
        <f>VLOOKUP($D$1+5,'CSOS&amp;U'!$A$496:$CW$573,AR$8+1)</f>
        <v>76.63</v>
      </c>
      <c r="AS35" s="39">
        <f>VLOOKUP($D$1+5,'CSOS&amp;U'!$A$496:$CW$573,AS$8+1)</f>
        <v>82.02</v>
      </c>
      <c r="AT35" s="39">
        <f>VLOOKUP($D$1+5,'CSOS&amp;U'!$A$496:$CW$573,AT$8+1)</f>
        <v>90.27</v>
      </c>
      <c r="AU35" s="39">
        <f>VLOOKUP($D$1+5,'CSOS&amp;U'!$A$496:$CW$573,AU$8+1)</f>
        <v>99.61</v>
      </c>
      <c r="AV35" s="39">
        <f>VLOOKUP($D$1+5,'CSOS&amp;U'!$A$496:$CW$573,AV$8+1)</f>
        <v>110.23</v>
      </c>
      <c r="AW35" s="39">
        <f>VLOOKUP($D$1+5,'CSOS&amp;U'!$A$496:$CW$573,AW$8+1)</f>
        <v>122.28</v>
      </c>
      <c r="AX35" s="39">
        <f>VLOOKUP($D$1+5,'CSOS&amp;U'!$A$496:$CW$573,AX$8+1)</f>
        <v>135.72</v>
      </c>
      <c r="AY35" s="39">
        <f>VLOOKUP($D$1+5,'CSOS&amp;U'!$A$496:$CW$573,AY$8+1)</f>
        <v>150.47999999999999</v>
      </c>
      <c r="AZ35" s="39">
        <f>VLOOKUP($D$1+5,'CSOS&amp;U'!$A$496:$CW$573,AZ$8+1)</f>
        <v>165.94</v>
      </c>
      <c r="BA35" s="39">
        <f>VLOOKUP($D$1+5,'CSOS&amp;U'!$A$496:$CW$573,BA$8+1)</f>
        <v>181.91</v>
      </c>
      <c r="BB35" s="39">
        <f>VLOOKUP($D$1+5,'CSOS&amp;U'!$A$496:$CW$573,BB$8+1)</f>
        <v>197.89</v>
      </c>
      <c r="BC35" s="39">
        <f>VLOOKUP($D$1+5,'CSOS&amp;U'!$A$496:$CW$573,BC$8+1)</f>
        <v>213.39</v>
      </c>
      <c r="BD35" s="39">
        <f>VLOOKUP($D$1+5,'CSOS&amp;U'!$A$496:$CW$573,BD$8+1)</f>
        <v>228.41</v>
      </c>
      <c r="BE35" s="39">
        <f>VLOOKUP($D$1+5,'CSOS&amp;U'!$A$496:$CW$573,BE$8+1)</f>
        <v>242.17</v>
      </c>
      <c r="BF35" s="39">
        <f>VLOOKUP($D$1+5,'CSOS&amp;U'!$A$496:$CW$573,BF$8+1)</f>
        <v>254.1</v>
      </c>
      <c r="BG35" s="39">
        <f>VLOOKUP($D$1+5,'CSOS&amp;U'!$A$496:$CW$573,BG$8+1)</f>
        <v>270.08999999999997</v>
      </c>
      <c r="BH35" s="39">
        <f>VLOOKUP($D$1+5,'CSOS&amp;U'!$A$496:$CW$573,BH$8+1)</f>
        <v>287.62</v>
      </c>
      <c r="BI35" s="39">
        <f>VLOOKUP($D$1+5,'CSOS&amp;U'!$A$496:$CW$573,BI$8+1)</f>
        <v>307.36</v>
      </c>
      <c r="BJ35" s="39">
        <f>VLOOKUP($D$1+5,'CSOS&amp;U'!$A$496:$CW$573,BJ$8+1)</f>
        <v>328.95</v>
      </c>
      <c r="BK35" s="39">
        <f>VLOOKUP($D$1+5,'CSOS&amp;U'!$A$496:$CW$573,BK$8+1)</f>
        <v>352.09</v>
      </c>
      <c r="BL35" s="39">
        <f>VLOOKUP($D$1+5,'CSOS&amp;U'!$A$496:$CW$573,BL$8+1)</f>
        <v>374.47</v>
      </c>
      <c r="BM35" s="39">
        <f>VLOOKUP($D$1+5,'CSOS&amp;U'!$A$496:$CW$573,BM$8+1)</f>
        <v>396.8</v>
      </c>
      <c r="BN35" s="39">
        <f>VLOOKUP($D$1+5,'CSOS&amp;U'!$A$496:$CW$573,BN$8+1)</f>
        <v>418.66</v>
      </c>
      <c r="BO35" s="39">
        <f>VLOOKUP($D$1+5,'CSOS&amp;U'!$A$496:$CW$573,BO$8+1)</f>
        <v>439.65</v>
      </c>
      <c r="BP35" s="39">
        <f>VLOOKUP($D$1+5,'CSOS&amp;U'!$A$496:$CW$573,BP$8+1)</f>
        <v>459.36</v>
      </c>
      <c r="BQ35" s="39">
        <f>VLOOKUP($D$1+5,'CSOS&amp;U'!$A$496:$CW$573,BQ$8+1)</f>
        <v>477.43</v>
      </c>
      <c r="BR35" s="39">
        <f>VLOOKUP($D$1+5,'CSOS&amp;U'!$A$496:$CW$573,BR$8+1)</f>
        <v>503.32</v>
      </c>
      <c r="BS35" s="39">
        <f>VLOOKUP($D$1+5,'CSOS&amp;U'!$A$496:$CW$573,BS$8+1)</f>
        <v>530.61</v>
      </c>
      <c r="BT35" s="39">
        <f>VLOOKUP($D$1+5,'CSOS&amp;U'!$A$496:$CW$573,BT$8+1)</f>
        <v>559.39</v>
      </c>
      <c r="BU35" s="39">
        <f>VLOOKUP($D$1+5,'CSOS&amp;U'!$A$496:$CW$573,BU$8+1)</f>
        <v>589.72</v>
      </c>
      <c r="BV35" s="39">
        <f>VLOOKUP($D$1+5,'CSOS&amp;U'!$A$496:$CW$573,BV$8+1)</f>
        <v>621.70000000000005</v>
      </c>
      <c r="BW35" s="39">
        <f>VLOOKUP($D$1+5,'CSOS&amp;U'!$A$496:$CW$573,BW$8+1)</f>
        <v>655.42</v>
      </c>
      <c r="BX35" s="39">
        <f>VLOOKUP($D$1+5,'CSOS&amp;U'!$A$496:$CW$573,BX$8+1)</f>
        <v>690.96</v>
      </c>
      <c r="BY35" s="39">
        <f>VLOOKUP($D$1+5,'CSOS&amp;U'!$A$496:$CW$573,BY$8+1)</f>
        <v>728.43</v>
      </c>
      <c r="BZ35" s="39">
        <f>VLOOKUP($D$1+5,'CSOS&amp;U'!$A$496:$CW$573,BZ$8+1)</f>
        <v>767.94</v>
      </c>
      <c r="CA35" s="39">
        <f>VLOOKUP($D$1+5,'CSOS&amp;U'!$A$496:$CW$573,CA$8+1)</f>
        <v>809.58</v>
      </c>
      <c r="CB35" s="39">
        <f>VLOOKUP($D$1+5,'CSOS&amp;U'!$A$496:$CW$573,CB$8+1)</f>
        <v>853.48</v>
      </c>
      <c r="CC35" s="39">
        <f>VLOOKUP($D$1+5,'CSOS&amp;U'!$A$496:$CW$573,CC$8+1)</f>
        <v>899.77</v>
      </c>
      <c r="CD35" s="39">
        <f>VLOOKUP($D$1+5,'CSOS&amp;U'!$A$496:$CW$573,CD$8+1)</f>
        <v>948.56</v>
      </c>
      <c r="CE35" s="39">
        <f>VLOOKUP($D$1+5,'CSOS&amp;U'!$A$496:$CW$573,CE$8+1)</f>
        <v>1000</v>
      </c>
      <c r="CF35" s="39">
        <f>VLOOKUP($D$1+5,'CSOS&amp;U'!$A$496:$CW$573,CF$8+1)</f>
        <v>0</v>
      </c>
      <c r="CG35" s="39">
        <f>VLOOKUP($D$1+5,'CSOS&amp;U'!$A$496:$CW$573,CG$8+1)</f>
        <v>0</v>
      </c>
      <c r="CH35" s="39">
        <f>VLOOKUP($D$1+5,'CSOS&amp;U'!$A$496:$CW$573,CH$8+1)</f>
        <v>0</v>
      </c>
      <c r="CI35" s="39">
        <f>VLOOKUP($D$1+5,'CSOS&amp;U'!$A$496:$CW$573,CI$8+1)</f>
        <v>0</v>
      </c>
      <c r="CJ35" s="39">
        <f>VLOOKUP($D$1+5,'CSOS&amp;U'!$A$496:$CW$573,CJ$8+1)</f>
        <v>0</v>
      </c>
      <c r="CK35" s="39">
        <f>VLOOKUP($D$1+5,'CSOS&amp;U'!$A$496:$CW$573,CK$8+1)</f>
        <v>0</v>
      </c>
      <c r="CL35" s="39">
        <f>VLOOKUP($D$1+5,'CSOS&amp;U'!$A$496:$CW$573,CL$8+1)</f>
        <v>0</v>
      </c>
      <c r="CM35" s="39">
        <f>VLOOKUP($D$1+5,'CSOS&amp;U'!$A$496:$CW$573,CM$8+1)</f>
        <v>0</v>
      </c>
      <c r="CN35" s="39">
        <f>VLOOKUP($D$1+5,'CSOS&amp;U'!$A$496:$CW$573,CN$8+1)</f>
        <v>0</v>
      </c>
      <c r="CO35" s="39">
        <f>VLOOKUP($D$1+5,'CSOS&amp;U'!$A$496:$CW$573,CO$8+1)</f>
        <v>0</v>
      </c>
      <c r="CP35" s="39">
        <f>VLOOKUP($D$1+5,'CSOS&amp;U'!$A$496:$CW$573,CP$8+1)</f>
        <v>0</v>
      </c>
      <c r="CQ35" s="39">
        <f>VLOOKUP($D$1+5,'CSOS&amp;U'!$A$496:$CW$573,CQ$8+1)</f>
        <v>0</v>
      </c>
      <c r="CR35" s="39">
        <f>VLOOKUP($D$1+5,'CSOS&amp;U'!$A$496:$CW$573,CR$8+1)</f>
        <v>0</v>
      </c>
      <c r="CS35" s="39">
        <f>VLOOKUP($D$1+5,'CSOS&amp;U'!$A$496:$CW$573,CS$8+1)</f>
        <v>0</v>
      </c>
      <c r="CT35" s="39">
        <f>VLOOKUP($D$1+5,'CSOS&amp;U'!$A$496:$CW$573,CT$8+1)</f>
        <v>0</v>
      </c>
      <c r="CU35" s="39">
        <f>VLOOKUP($D$1+5,'CSOS&amp;U'!$A$496:$CW$573,CU$8+1)</f>
        <v>0</v>
      </c>
      <c r="CV35" s="39">
        <f>VLOOKUP($D$1+5,'CSOS&amp;U'!$A$496:$CW$573,CV$8+1)</f>
        <v>0</v>
      </c>
      <c r="CW35" s="39">
        <f>VLOOKUP($D$1+5,'CSOS&amp;U'!$A$496:$CW$573,CW$8+1)</f>
        <v>0</v>
      </c>
      <c r="CX35" s="39">
        <f>VLOOKUP($D$1+5,'CSOS&amp;U'!$A$496:$CW$573,CX$8+1)</f>
        <v>0</v>
      </c>
    </row>
    <row r="36" spans="1:102" ht="14.25" customHeight="1">
      <c r="A36" s="65">
        <v>8</v>
      </c>
      <c r="B36" s="3" t="s">
        <v>125</v>
      </c>
      <c r="C36" s="39">
        <f>VLOOKUP($D$1+5,'CSOS&amp;U'!$A$578:$CW$655,C$8+1)</f>
        <v>0.62</v>
      </c>
      <c r="D36" s="39">
        <f>VLOOKUP($D$1+5,'CSOS&amp;U'!$A$578:$CW$655,D$8+1)</f>
        <v>1.03</v>
      </c>
      <c r="E36" s="39">
        <f>VLOOKUP($D$1+5,'CSOS&amp;U'!$A$578:$CW$655,E$8+1)</f>
        <v>1.44</v>
      </c>
      <c r="F36" s="39">
        <f>VLOOKUP($D$1+5,'CSOS&amp;U'!$A$578:$CW$655,F$8+1)</f>
        <v>1.65</v>
      </c>
      <c r="G36" s="39">
        <f>VLOOKUP($D$1+5,'CSOS&amp;U'!$A$578:$CW$655,G$8+1)</f>
        <v>1.86</v>
      </c>
      <c r="H36" s="39">
        <f>VLOOKUP($D$1+5,'CSOS&amp;U'!$A$578:$CW$655,H$8+1)</f>
        <v>2.0099999999999998</v>
      </c>
      <c r="I36" s="39">
        <f>VLOOKUP($D$1+5,'CSOS&amp;U'!$A$578:$CW$655,I$8+1)</f>
        <v>2.31</v>
      </c>
      <c r="J36" s="39">
        <f>VLOOKUP($D$1+5,'CSOS&amp;U'!$A$578:$CW$655,J$8+1)</f>
        <v>2.66</v>
      </c>
      <c r="K36" s="39">
        <f>VLOOKUP($D$1+5,'CSOS&amp;U'!$A$578:$CW$655,K$8+1)</f>
        <v>3.04</v>
      </c>
      <c r="L36" s="39">
        <f>VLOOKUP($D$1+5,'CSOS&amp;U'!$A$578:$CW$655,L$8+1)</f>
        <v>3.48</v>
      </c>
      <c r="M36" s="39">
        <f>VLOOKUP($D$1+5,'CSOS&amp;U'!$A$578:$CW$655,M$8+1)</f>
        <v>3.92</v>
      </c>
      <c r="N36" s="39">
        <f>VLOOKUP($D$1+5,'CSOS&amp;U'!$A$578:$CW$655,N$8+1)</f>
        <v>4.41</v>
      </c>
      <c r="O36" s="39">
        <f>VLOOKUP($D$1+5,'CSOS&amp;U'!$A$578:$CW$655,O$8+1)</f>
        <v>5.03</v>
      </c>
      <c r="P36" s="39">
        <f>VLOOKUP($D$1+5,'CSOS&amp;U'!$A$578:$CW$655,P$8+1)</f>
        <v>5.69</v>
      </c>
      <c r="Q36" s="39">
        <f>VLOOKUP($D$1+5,'CSOS&amp;U'!$A$578:$CW$655,Q$8+1)</f>
        <v>6.39</v>
      </c>
      <c r="R36" s="39">
        <f>VLOOKUP($D$1+5,'CSOS&amp;U'!$A$578:$CW$655,R$8+1)</f>
        <v>7.16</v>
      </c>
      <c r="S36" s="39">
        <f>VLOOKUP($D$1+5,'CSOS&amp;U'!$A$578:$CW$655,S$8+1)</f>
        <v>7.99</v>
      </c>
      <c r="T36" s="39">
        <f>VLOOKUP($D$1+5,'CSOS&amp;U'!$A$578:$CW$655,T$8+1)</f>
        <v>8.83</v>
      </c>
      <c r="U36" s="39">
        <f>VLOOKUP($D$1+5,'CSOS&amp;U'!$A$578:$CW$655,U$8+1)</f>
        <v>9.9499999999999993</v>
      </c>
      <c r="V36" s="39">
        <f>VLOOKUP($D$1+5,'CSOS&amp;U'!$A$578:$CW$655,V$8+1)</f>
        <v>10.97</v>
      </c>
      <c r="W36" s="39">
        <f>VLOOKUP($D$1+5,'CSOS&amp;U'!$A$578:$CW$655,W$8+1)</f>
        <v>12.21</v>
      </c>
      <c r="X36" s="39">
        <f>VLOOKUP($D$1+5,'CSOS&amp;U'!$A$578:$CW$655,X$8+1)</f>
        <v>13.58</v>
      </c>
      <c r="Y36" s="39">
        <f>VLOOKUP($D$1+5,'CSOS&amp;U'!$A$578:$CW$655,Y$8+1)</f>
        <v>15.16</v>
      </c>
      <c r="Z36" s="39">
        <f>VLOOKUP($D$1+5,'CSOS&amp;U'!$A$578:$CW$655,Z$8+1)</f>
        <v>16.899999999999999</v>
      </c>
      <c r="AA36" s="39">
        <f>VLOOKUP($D$1+5,'CSOS&amp;U'!$A$578:$CW$655,AA$8+1)</f>
        <v>18.77</v>
      </c>
      <c r="AB36" s="39">
        <f>VLOOKUP($D$1+5,'CSOS&amp;U'!$A$578:$CW$655,AB$8+1)</f>
        <v>20.88</v>
      </c>
      <c r="AC36" s="39">
        <f>VLOOKUP($D$1+5,'CSOS&amp;U'!$A$578:$CW$655,AC$8+1)</f>
        <v>23.06</v>
      </c>
      <c r="AD36" s="39">
        <f>VLOOKUP($D$1+5,'CSOS&amp;U'!$A$578:$CW$655,AD$8+1)</f>
        <v>25.35</v>
      </c>
      <c r="AE36" s="39">
        <f>VLOOKUP($D$1+5,'CSOS&amp;U'!$A$578:$CW$655,AE$8+1)</f>
        <v>27.76</v>
      </c>
      <c r="AF36" s="39">
        <f>VLOOKUP($D$1+5,'CSOS&amp;U'!$A$578:$CW$655,AF$8+1)</f>
        <v>30.39</v>
      </c>
      <c r="AG36" s="39">
        <f>VLOOKUP($D$1+5,'CSOS&amp;U'!$A$578:$CW$655,AG$8+1)</f>
        <v>33.31</v>
      </c>
      <c r="AH36" s="39">
        <f>VLOOKUP($D$1+5,'CSOS&amp;U'!$A$578:$CW$655,AH$8+1)</f>
        <v>36.65</v>
      </c>
      <c r="AI36" s="39">
        <f>VLOOKUP($D$1+5,'CSOS&amp;U'!$A$578:$CW$655,AI$8+1)</f>
        <v>40.409999999999997</v>
      </c>
      <c r="AJ36" s="39">
        <f>VLOOKUP($D$1+5,'CSOS&amp;U'!$A$578:$CW$655,AJ$8+1)</f>
        <v>44.53</v>
      </c>
      <c r="AK36" s="39">
        <f>VLOOKUP($D$1+5,'CSOS&amp;U'!$A$578:$CW$655,AK$8+1)</f>
        <v>48.86</v>
      </c>
      <c r="AL36" s="39">
        <f>VLOOKUP($D$1+5,'CSOS&amp;U'!$A$578:$CW$655,AL$8+1)</f>
        <v>53.26</v>
      </c>
      <c r="AM36" s="39">
        <f>VLOOKUP($D$1+5,'CSOS&amp;U'!$A$578:$CW$655,AM$8+1)</f>
        <v>57.61</v>
      </c>
      <c r="AN36" s="39">
        <f>VLOOKUP($D$1+5,'CSOS&amp;U'!$A$578:$CW$655,AN$8+1)</f>
        <v>61.87</v>
      </c>
      <c r="AO36" s="39">
        <f>VLOOKUP($D$1+5,'CSOS&amp;U'!$A$578:$CW$655,AO$8+1)</f>
        <v>66.099999999999994</v>
      </c>
      <c r="AP36" s="39">
        <f>VLOOKUP($D$1+5,'CSOS&amp;U'!$A$578:$CW$655,AP$8+1)</f>
        <v>70.52</v>
      </c>
      <c r="AQ36" s="39">
        <f>VLOOKUP($D$1+5,'CSOS&amp;U'!$A$578:$CW$655,AQ$8+1)</f>
        <v>75.239999999999995</v>
      </c>
      <c r="AR36" s="39">
        <f>VLOOKUP($D$1+5,'CSOS&amp;U'!$A$578:$CW$655,AR$8+1)</f>
        <v>80.489999999999995</v>
      </c>
      <c r="AS36" s="39">
        <f>VLOOKUP($D$1+5,'CSOS&amp;U'!$A$578:$CW$655,AS$8+1)</f>
        <v>85.84</v>
      </c>
      <c r="AT36" s="39">
        <f>VLOOKUP($D$1+5,'CSOS&amp;U'!$A$578:$CW$655,AT$8+1)</f>
        <v>94.14</v>
      </c>
      <c r="AU36" s="39">
        <f>VLOOKUP($D$1+5,'CSOS&amp;U'!$A$578:$CW$655,AU$8+1)</f>
        <v>103.51</v>
      </c>
      <c r="AV36" s="39">
        <f>VLOOKUP($D$1+5,'CSOS&amp;U'!$A$578:$CW$655,AV$8+1)</f>
        <v>114.16</v>
      </c>
      <c r="AW36" s="39">
        <f>VLOOKUP($D$1+5,'CSOS&amp;U'!$A$578:$CW$655,AW$8+1)</f>
        <v>126.2</v>
      </c>
      <c r="AX36" s="39">
        <f>VLOOKUP($D$1+5,'CSOS&amp;U'!$A$578:$CW$655,AX$8+1)</f>
        <v>139.6</v>
      </c>
      <c r="AY36" s="39">
        <f>VLOOKUP($D$1+5,'CSOS&amp;U'!$A$578:$CW$655,AY$8+1)</f>
        <v>154.28</v>
      </c>
      <c r="AZ36" s="39">
        <f>VLOOKUP($D$1+5,'CSOS&amp;U'!$A$578:$CW$655,AZ$8+1)</f>
        <v>169.59</v>
      </c>
      <c r="BA36" s="39">
        <f>VLOOKUP($D$1+5,'CSOS&amp;U'!$A$578:$CW$655,BA$8+1)</f>
        <v>185.33</v>
      </c>
      <c r="BB36" s="39">
        <f>VLOOKUP($D$1+5,'CSOS&amp;U'!$A$578:$CW$655,BB$8+1)</f>
        <v>200.79</v>
      </c>
      <c r="BC36" s="39">
        <f>VLOOKUP($D$1+5,'CSOS&amp;U'!$A$578:$CW$655,BC$8+1)</f>
        <v>215.67</v>
      </c>
      <c r="BD36" s="39">
        <f>VLOOKUP($D$1+5,'CSOS&amp;U'!$A$578:$CW$655,BD$8+1)</f>
        <v>229.99</v>
      </c>
      <c r="BE36" s="39">
        <f>VLOOKUP($D$1+5,'CSOS&amp;U'!$A$578:$CW$655,BE$8+1)</f>
        <v>242.99</v>
      </c>
      <c r="BF36" s="39">
        <f>VLOOKUP($D$1+5,'CSOS&amp;U'!$A$578:$CW$655,BF$8+1)</f>
        <v>254.1</v>
      </c>
      <c r="BG36" s="39">
        <f>VLOOKUP($D$1+5,'CSOS&amp;U'!$A$578:$CW$655,BG$8+1)</f>
        <v>270.08999999999997</v>
      </c>
      <c r="BH36" s="39">
        <f>VLOOKUP($D$1+5,'CSOS&amp;U'!$A$578:$CW$655,BH$8+1)</f>
        <v>287.62</v>
      </c>
      <c r="BI36" s="39">
        <f>VLOOKUP($D$1+5,'CSOS&amp;U'!$A$578:$CW$655,BI$8+1)</f>
        <v>307.36</v>
      </c>
      <c r="BJ36" s="39">
        <f>VLOOKUP($D$1+5,'CSOS&amp;U'!$A$578:$CW$655,BJ$8+1)</f>
        <v>328.95</v>
      </c>
      <c r="BK36" s="39">
        <f>VLOOKUP($D$1+5,'CSOS&amp;U'!$A$578:$CW$655,BK$8+1)</f>
        <v>352.09</v>
      </c>
      <c r="BL36" s="39">
        <f>VLOOKUP($D$1+5,'CSOS&amp;U'!$A$578:$CW$655,BL$8+1)</f>
        <v>374.47</v>
      </c>
      <c r="BM36" s="39">
        <f>VLOOKUP($D$1+5,'CSOS&amp;U'!$A$578:$CW$655,BM$8+1)</f>
        <v>396.8</v>
      </c>
      <c r="BN36" s="39">
        <f>VLOOKUP($D$1+5,'CSOS&amp;U'!$A$578:$CW$655,BN$8+1)</f>
        <v>418.66</v>
      </c>
      <c r="BO36" s="39">
        <f>VLOOKUP($D$1+5,'CSOS&amp;U'!$A$578:$CW$655,BO$8+1)</f>
        <v>439.65</v>
      </c>
      <c r="BP36" s="39">
        <f>VLOOKUP($D$1+5,'CSOS&amp;U'!$A$578:$CW$655,BP$8+1)</f>
        <v>459.36</v>
      </c>
      <c r="BQ36" s="39">
        <f>VLOOKUP($D$1+5,'CSOS&amp;U'!$A$578:$CW$655,BQ$8+1)</f>
        <v>477.43</v>
      </c>
      <c r="BR36" s="39">
        <f>VLOOKUP($D$1+5,'CSOS&amp;U'!$A$578:$CW$655,BR$8+1)</f>
        <v>503.32</v>
      </c>
      <c r="BS36" s="39">
        <f>VLOOKUP($D$1+5,'CSOS&amp;U'!$A$578:$CW$655,BS$8+1)</f>
        <v>530.61</v>
      </c>
      <c r="BT36" s="39">
        <f>VLOOKUP($D$1+5,'CSOS&amp;U'!$A$578:$CW$655,BT$8+1)</f>
        <v>559.39</v>
      </c>
      <c r="BU36" s="39">
        <f>VLOOKUP($D$1+5,'CSOS&amp;U'!$A$578:$CW$655,BU$8+1)</f>
        <v>589.72</v>
      </c>
      <c r="BV36" s="39">
        <f>VLOOKUP($D$1+5,'CSOS&amp;U'!$A$578:$CW$655,BV$8+1)</f>
        <v>621.70000000000005</v>
      </c>
      <c r="BW36" s="39">
        <f>VLOOKUP($D$1+5,'CSOS&amp;U'!$A$578:$CW$655,BW$8+1)</f>
        <v>655.42</v>
      </c>
      <c r="BX36" s="39">
        <f>VLOOKUP($D$1+5,'CSOS&amp;U'!$A$578:$CW$655,BX$8+1)</f>
        <v>690.96</v>
      </c>
      <c r="BY36" s="39">
        <f>VLOOKUP($D$1+5,'CSOS&amp;U'!$A$578:$CW$655,BY$8+1)</f>
        <v>728.43</v>
      </c>
      <c r="BZ36" s="39">
        <f>VLOOKUP($D$1+5,'CSOS&amp;U'!$A$578:$CW$655,BZ$8+1)</f>
        <v>767.94</v>
      </c>
      <c r="CA36" s="39">
        <f>VLOOKUP($D$1+5,'CSOS&amp;U'!$A$578:$CW$655,CA$8+1)</f>
        <v>809.58</v>
      </c>
      <c r="CB36" s="39">
        <f>VLOOKUP($D$1+5,'CSOS&amp;U'!$A$578:$CW$655,CB$8+1)</f>
        <v>853.48</v>
      </c>
      <c r="CC36" s="39">
        <f>VLOOKUP($D$1+5,'CSOS&amp;U'!$A$578:$CW$655,CC$8+1)</f>
        <v>899.77</v>
      </c>
      <c r="CD36" s="39">
        <f>VLOOKUP($D$1+5,'CSOS&amp;U'!$A$578:$CW$655,CD$8+1)</f>
        <v>948.56</v>
      </c>
      <c r="CE36" s="39">
        <f>VLOOKUP($D$1+5,'CSOS&amp;U'!$A$578:$CW$655,CE$8+1)</f>
        <v>1000</v>
      </c>
      <c r="CF36" s="39">
        <f>VLOOKUP($D$1+5,'CSOS&amp;U'!$A$578:$CW$655,CF$8+1)</f>
        <v>0</v>
      </c>
      <c r="CG36" s="39">
        <f>VLOOKUP($D$1+5,'CSOS&amp;U'!$A$578:$CW$655,CG$8+1)</f>
        <v>0</v>
      </c>
      <c r="CH36" s="39">
        <f>VLOOKUP($D$1+5,'CSOS&amp;U'!$A$578:$CW$655,CH$8+1)</f>
        <v>0</v>
      </c>
      <c r="CI36" s="39">
        <f>VLOOKUP($D$1+5,'CSOS&amp;U'!$A$578:$CW$655,CI$8+1)</f>
        <v>0</v>
      </c>
      <c r="CJ36" s="39">
        <f>VLOOKUP($D$1+5,'CSOS&amp;U'!$A$578:$CW$655,CJ$8+1)</f>
        <v>0</v>
      </c>
      <c r="CK36" s="39">
        <f>VLOOKUP($D$1+5,'CSOS&amp;U'!$A$578:$CW$655,CK$8+1)</f>
        <v>0</v>
      </c>
      <c r="CL36" s="39">
        <f>VLOOKUP($D$1+5,'CSOS&amp;U'!$A$578:$CW$655,CL$8+1)</f>
        <v>0</v>
      </c>
      <c r="CM36" s="39">
        <f>VLOOKUP($D$1+5,'CSOS&amp;U'!$A$578:$CW$655,CM$8+1)</f>
        <v>0</v>
      </c>
      <c r="CN36" s="39">
        <f>VLOOKUP($D$1+5,'CSOS&amp;U'!$A$578:$CW$655,CN$8+1)</f>
        <v>0</v>
      </c>
      <c r="CO36" s="39">
        <f>VLOOKUP($D$1+5,'CSOS&amp;U'!$A$578:$CW$655,CO$8+1)</f>
        <v>0</v>
      </c>
      <c r="CP36" s="39">
        <f>VLOOKUP($D$1+5,'CSOS&amp;U'!$A$578:$CW$655,CP$8+1)</f>
        <v>0</v>
      </c>
      <c r="CQ36" s="39">
        <f>VLOOKUP($D$1+5,'CSOS&amp;U'!$A$578:$CW$655,CQ$8+1)</f>
        <v>0</v>
      </c>
      <c r="CR36" s="39">
        <f>VLOOKUP($D$1+5,'CSOS&amp;U'!$A$578:$CW$655,CR$8+1)</f>
        <v>0</v>
      </c>
      <c r="CS36" s="39">
        <f>VLOOKUP($D$1+5,'CSOS&amp;U'!$A$578:$CW$655,CS$8+1)</f>
        <v>0</v>
      </c>
      <c r="CT36" s="39">
        <f>VLOOKUP($D$1+5,'CSOS&amp;U'!$A$578:$CW$655,CT$8+1)</f>
        <v>0</v>
      </c>
      <c r="CU36" s="39">
        <f>VLOOKUP($D$1+5,'CSOS&amp;U'!$A$578:$CW$655,CU$8+1)</f>
        <v>0</v>
      </c>
      <c r="CV36" s="39">
        <f>VLOOKUP($D$1+5,'CSOS&amp;U'!$A$578:$CW$655,CV$8+1)</f>
        <v>0</v>
      </c>
      <c r="CW36" s="39">
        <f>VLOOKUP($D$1+5,'CSOS&amp;U'!$A$578:$CW$655,CW$8+1)</f>
        <v>0</v>
      </c>
      <c r="CX36" s="39">
        <f>VLOOKUP($D$1+5,'CSOS&amp;U'!$A$578:$CW$655,CX$8+1)</f>
        <v>0</v>
      </c>
    </row>
    <row r="37" spans="1:102" ht="14.25" customHeight="1">
      <c r="A37" s="65">
        <v>9</v>
      </c>
      <c r="B37" s="3" t="s">
        <v>126</v>
      </c>
      <c r="C37" s="39">
        <f>VLOOKUP($D$1+5,'CSOS&amp;U'!$A$660:$CW$737,C$8+1)</f>
        <v>0.44</v>
      </c>
      <c r="D37" s="39">
        <f>VLOOKUP($D$1+5,'CSOS&amp;U'!$A$660:$CW$737,D$8+1)</f>
        <v>0.64</v>
      </c>
      <c r="E37" s="39">
        <f>VLOOKUP($D$1+5,'CSOS&amp;U'!$A$660:$CW$737,E$8+1)</f>
        <v>0.86</v>
      </c>
      <c r="F37" s="39">
        <f>VLOOKUP($D$1+5,'CSOS&amp;U'!$A$660:$CW$737,F$8+1)</f>
        <v>1.06</v>
      </c>
      <c r="G37" s="39">
        <f>VLOOKUP($D$1+5,'CSOS&amp;U'!$A$660:$CW$737,G$8+1)</f>
        <v>1.21</v>
      </c>
      <c r="H37" s="39">
        <f>VLOOKUP($D$1+5,'CSOS&amp;U'!$A$660:$CW$737,H$8+1)</f>
        <v>1.35</v>
      </c>
      <c r="I37" s="39">
        <f>VLOOKUP($D$1+5,'CSOS&amp;U'!$A$660:$CW$737,I$8+1)</f>
        <v>1.68</v>
      </c>
      <c r="J37" s="39">
        <f>VLOOKUP($D$1+5,'CSOS&amp;U'!$A$660:$CW$737,J$8+1)</f>
        <v>1.96</v>
      </c>
      <c r="K37" s="39">
        <f>VLOOKUP($D$1+5,'CSOS&amp;U'!$A$660:$CW$737,K$8+1)</f>
        <v>2.27</v>
      </c>
      <c r="L37" s="39">
        <f>VLOOKUP($D$1+5,'CSOS&amp;U'!$A$660:$CW$737,L$8+1)</f>
        <v>2.61</v>
      </c>
      <c r="M37" s="39">
        <f>VLOOKUP($D$1+5,'CSOS&amp;U'!$A$660:$CW$737,M$8+1)</f>
        <v>2.92</v>
      </c>
      <c r="N37" s="39">
        <f>VLOOKUP($D$1+5,'CSOS&amp;U'!$A$660:$CW$737,N$8+1)</f>
        <v>3.26</v>
      </c>
      <c r="O37" s="39">
        <f>VLOOKUP($D$1+5,'CSOS&amp;U'!$A$660:$CW$737,O$8+1)</f>
        <v>3.66</v>
      </c>
      <c r="P37" s="39">
        <f>VLOOKUP($D$1+5,'CSOS&amp;U'!$A$660:$CW$737,P$8+1)</f>
        <v>4.08</v>
      </c>
      <c r="Q37" s="39">
        <f>VLOOKUP($D$1+5,'CSOS&amp;U'!$A$660:$CW$737,Q$8+1)</f>
        <v>4.53</v>
      </c>
      <c r="R37" s="39">
        <f>VLOOKUP($D$1+5,'CSOS&amp;U'!$A$660:$CW$737,R$8+1)</f>
        <v>5.07</v>
      </c>
      <c r="S37" s="39">
        <f>VLOOKUP($D$1+5,'CSOS&amp;U'!$A$660:$CW$737,S$8+1)</f>
        <v>5.62</v>
      </c>
      <c r="T37" s="39">
        <f>VLOOKUP($D$1+5,'CSOS&amp;U'!$A$660:$CW$737,T$8+1)</f>
        <v>6.24</v>
      </c>
      <c r="U37" s="39">
        <f>VLOOKUP($D$1+5,'CSOS&amp;U'!$A$660:$CW$737,U$8+1)</f>
        <v>6.92</v>
      </c>
      <c r="V37" s="39">
        <f>VLOOKUP($D$1+5,'CSOS&amp;U'!$A$660:$CW$737,V$8+1)</f>
        <v>7.69</v>
      </c>
      <c r="W37" s="39">
        <f>VLOOKUP($D$1+5,'CSOS&amp;U'!$A$660:$CW$737,W$8+1)</f>
        <v>8.56</v>
      </c>
      <c r="X37" s="39">
        <f>VLOOKUP($D$1+5,'CSOS&amp;U'!$A$660:$CW$737,X$8+1)</f>
        <v>9.5</v>
      </c>
      <c r="Y37" s="39">
        <f>VLOOKUP($D$1+5,'CSOS&amp;U'!$A$660:$CW$737,Y$8+1)</f>
        <v>10.56</v>
      </c>
      <c r="Z37" s="39">
        <f>VLOOKUP($D$1+5,'CSOS&amp;U'!$A$660:$CW$737,Z$8+1)</f>
        <v>11.72</v>
      </c>
      <c r="AA37" s="39">
        <f>VLOOKUP($D$1+5,'CSOS&amp;U'!$A$660:$CW$737,AA$8+1)</f>
        <v>12.99</v>
      </c>
      <c r="AB37" s="39">
        <f>VLOOKUP($D$1+5,'CSOS&amp;U'!$A$660:$CW$737,AB$8+1)</f>
        <v>14.39</v>
      </c>
      <c r="AC37" s="39">
        <f>VLOOKUP($D$1+5,'CSOS&amp;U'!$A$660:$CW$737,AC$8+1)</f>
        <v>15.9</v>
      </c>
      <c r="AD37" s="39">
        <f>VLOOKUP($D$1+5,'CSOS&amp;U'!$A$660:$CW$737,AD$8+1)</f>
        <v>17.52</v>
      </c>
      <c r="AE37" s="39">
        <f>VLOOKUP($D$1+5,'CSOS&amp;U'!$A$660:$CW$737,AE$8+1)</f>
        <v>19.25</v>
      </c>
      <c r="AF37" s="39">
        <f>VLOOKUP($D$1+5,'CSOS&amp;U'!$A$660:$CW$737,AF$8+1)</f>
        <v>21.07</v>
      </c>
      <c r="AG37" s="39">
        <f>VLOOKUP($D$1+5,'CSOS&amp;U'!$A$660:$CW$737,AG$8+1)</f>
        <v>23.09</v>
      </c>
      <c r="AH37" s="39">
        <f>VLOOKUP($D$1+5,'CSOS&amp;U'!$A$660:$CW$737,AH$8+1)</f>
        <v>25.35</v>
      </c>
      <c r="AI37" s="39">
        <f>VLOOKUP($D$1+5,'CSOS&amp;U'!$A$660:$CW$737,AI$8+1)</f>
        <v>27.56</v>
      </c>
      <c r="AJ37" s="39">
        <f>VLOOKUP($D$1+5,'CSOS&amp;U'!$A$660:$CW$737,AJ$8+1)</f>
        <v>30.02</v>
      </c>
      <c r="AK37" s="39">
        <f>VLOOKUP($D$1+5,'CSOS&amp;U'!$A$660:$CW$737,AK$8+1)</f>
        <v>32.68</v>
      </c>
      <c r="AL37" s="39">
        <f>VLOOKUP($D$1+5,'CSOS&amp;U'!$A$660:$CW$737,AL$8+1)</f>
        <v>35.65</v>
      </c>
      <c r="AM37" s="39">
        <f>VLOOKUP($D$1+5,'CSOS&amp;U'!$A$660:$CW$737,AM$8+1)</f>
        <v>38.93</v>
      </c>
      <c r="AN37" s="39">
        <f>VLOOKUP($D$1+5,'CSOS&amp;U'!$A$660:$CW$737,AN$8+1)</f>
        <v>42.62</v>
      </c>
      <c r="AO37" s="39">
        <f>VLOOKUP($D$1+5,'CSOS&amp;U'!$A$660:$CW$737,AO$8+1)</f>
        <v>46.67</v>
      </c>
      <c r="AP37" s="39">
        <f>VLOOKUP($D$1+5,'CSOS&amp;U'!$A$660:$CW$737,AP$8+1)</f>
        <v>51.16</v>
      </c>
      <c r="AQ37" s="39">
        <f>VLOOKUP($D$1+5,'CSOS&amp;U'!$A$660:$CW$737,AQ$8+1)</f>
        <v>57.08</v>
      </c>
      <c r="AR37" s="39">
        <f>VLOOKUP($D$1+5,'CSOS&amp;U'!$A$660:$CW$737,AR$8+1)</f>
        <v>64.180000000000007</v>
      </c>
      <c r="AS37" s="39">
        <f>VLOOKUP($D$1+5,'CSOS&amp;U'!$A$660:$CW$737,AS$8+1)</f>
        <v>72.25</v>
      </c>
      <c r="AT37" s="39">
        <f>VLOOKUP($D$1+5,'CSOS&amp;U'!$A$660:$CW$737,AT$8+1)</f>
        <v>81.28</v>
      </c>
      <c r="AU37" s="39">
        <f>VLOOKUP($D$1+5,'CSOS&amp;U'!$A$660:$CW$737,AU$8+1)</f>
        <v>90.53</v>
      </c>
      <c r="AV37" s="39">
        <f>VLOOKUP($D$1+5,'CSOS&amp;U'!$A$660:$CW$737,AV$8+1)</f>
        <v>99.07</v>
      </c>
      <c r="AW37" s="39">
        <f>VLOOKUP($D$1+5,'CSOS&amp;U'!$A$660:$CW$737,AW$8+1)</f>
        <v>112.22</v>
      </c>
      <c r="AX37" s="39">
        <f>VLOOKUP($D$1+5,'CSOS&amp;U'!$A$660:$CW$737,AX$8+1)</f>
        <v>124.02</v>
      </c>
      <c r="AY37" s="39">
        <f>VLOOKUP($D$1+5,'CSOS&amp;U'!$A$660:$CW$737,AY$8+1)</f>
        <v>136.91999999999999</v>
      </c>
      <c r="AZ37" s="39">
        <f>VLOOKUP($D$1+5,'CSOS&amp;U'!$A$660:$CW$737,AZ$8+1)</f>
        <v>150.66</v>
      </c>
      <c r="BA37" s="39">
        <f>VLOOKUP($D$1+5,'CSOS&amp;U'!$A$660:$CW$737,BA$8+1)</f>
        <v>165.03</v>
      </c>
      <c r="BB37" s="39">
        <f>VLOOKUP($D$1+5,'CSOS&amp;U'!$A$660:$CW$737,BB$8+1)</f>
        <v>179.51</v>
      </c>
      <c r="BC37" s="39">
        <f>VLOOKUP($D$1+5,'CSOS&amp;U'!$A$660:$CW$737,BC$8+1)</f>
        <v>194.47</v>
      </c>
      <c r="BD37" s="39">
        <f>VLOOKUP($D$1+5,'CSOS&amp;U'!$A$660:$CW$737,BD$8+1)</f>
        <v>209.84</v>
      </c>
      <c r="BE37" s="39">
        <f>VLOOKUP($D$1+5,'CSOS&amp;U'!$A$660:$CW$737,BE$8+1)</f>
        <v>224.13</v>
      </c>
      <c r="BF37" s="39">
        <f>VLOOKUP($D$1+5,'CSOS&amp;U'!$A$660:$CW$737,BF$8+1)</f>
        <v>238.85</v>
      </c>
      <c r="BG37" s="39">
        <f>VLOOKUP($D$1+5,'CSOS&amp;U'!$A$660:$CW$737,BG$8+1)</f>
        <v>256.57</v>
      </c>
      <c r="BH37" s="39">
        <f>VLOOKUP($D$1+5,'CSOS&amp;U'!$A$660:$CW$737,BH$8+1)</f>
        <v>275.08999999999997</v>
      </c>
      <c r="BI37" s="39">
        <f>VLOOKUP($D$1+5,'CSOS&amp;U'!$A$660:$CW$737,BI$8+1)</f>
        <v>294.22000000000003</v>
      </c>
      <c r="BJ37" s="39">
        <f>VLOOKUP($D$1+5,'CSOS&amp;U'!$A$660:$CW$737,BJ$8+1)</f>
        <v>313.37</v>
      </c>
      <c r="BK37" s="39">
        <f>VLOOKUP($D$1+5,'CSOS&amp;U'!$A$660:$CW$737,BK$8+1)</f>
        <v>331.99</v>
      </c>
      <c r="BL37" s="39">
        <f>VLOOKUP($D$1+5,'CSOS&amp;U'!$A$660:$CW$737,BL$8+1)</f>
        <v>357.42</v>
      </c>
      <c r="BM37" s="39">
        <f>VLOOKUP($D$1+5,'CSOS&amp;U'!$A$660:$CW$737,BM$8+1)</f>
        <v>382.58</v>
      </c>
      <c r="BN37" s="39">
        <f>VLOOKUP($D$1+5,'CSOS&amp;U'!$A$660:$CW$737,BN$8+1)</f>
        <v>407.03</v>
      </c>
      <c r="BO37" s="39">
        <f>VLOOKUP($D$1+5,'CSOS&amp;U'!$A$660:$CW$737,BO$8+1)</f>
        <v>430.37</v>
      </c>
      <c r="BP37" s="39">
        <f>VLOOKUP($D$1+5,'CSOS&amp;U'!$A$660:$CW$737,BP$8+1)</f>
        <v>452.19</v>
      </c>
      <c r="BQ37" s="39">
        <f>VLOOKUP($D$1+5,'CSOS&amp;U'!$A$660:$CW$737,BQ$8+1)</f>
        <v>472.1</v>
      </c>
      <c r="BR37" s="39">
        <f>VLOOKUP($D$1+5,'CSOS&amp;U'!$A$660:$CW$737,BR$8+1)</f>
        <v>498.11</v>
      </c>
      <c r="BS37" s="39">
        <f>VLOOKUP($D$1+5,'CSOS&amp;U'!$A$660:$CW$737,BS$8+1)</f>
        <v>525.54</v>
      </c>
      <c r="BT37" s="39">
        <f>VLOOKUP($D$1+5,'CSOS&amp;U'!$A$660:$CW$737,BT$8+1)</f>
        <v>554.48</v>
      </c>
      <c r="BU37" s="39">
        <f>VLOOKUP($D$1+5,'CSOS&amp;U'!$A$660:$CW$737,BU$8+1)</f>
        <v>585.02</v>
      </c>
      <c r="BV37" s="39">
        <f>VLOOKUP($D$1+5,'CSOS&amp;U'!$A$660:$CW$737,BV$8+1)</f>
        <v>617.24</v>
      </c>
      <c r="BW37" s="39">
        <f>VLOOKUP($D$1+5,'CSOS&amp;U'!$A$660:$CW$737,BW$8+1)</f>
        <v>651.23</v>
      </c>
      <c r="BX37" s="39">
        <f>VLOOKUP($D$1+5,'CSOS&amp;U'!$A$660:$CW$737,BX$8+1)</f>
        <v>687.1</v>
      </c>
      <c r="BY37" s="39">
        <f>VLOOKUP($D$1+5,'CSOS&amp;U'!$A$660:$CW$737,BY$8+1)</f>
        <v>724.94</v>
      </c>
      <c r="BZ37" s="39">
        <f>VLOOKUP($D$1+5,'CSOS&amp;U'!$A$660:$CW$737,BZ$8+1)</f>
        <v>764.87</v>
      </c>
      <c r="CA37" s="39">
        <f>VLOOKUP($D$1+5,'CSOS&amp;U'!$A$660:$CW$737,CA$8+1)</f>
        <v>806.99</v>
      </c>
      <c r="CB37" s="39">
        <f>VLOOKUP($D$1+5,'CSOS&amp;U'!$A$660:$CW$737,CB$8+1)</f>
        <v>851.43</v>
      </c>
      <c r="CC37" s="39">
        <f>VLOOKUP($D$1+5,'CSOS&amp;U'!$A$660:$CW$737,CC$8+1)</f>
        <v>898.33</v>
      </c>
      <c r="CD37" s="39">
        <f>VLOOKUP($D$1+5,'CSOS&amp;U'!$A$660:$CW$737,CD$8+1)</f>
        <v>947.8</v>
      </c>
      <c r="CE37" s="39">
        <f>VLOOKUP($D$1+5,'CSOS&amp;U'!$A$660:$CW$737,CE$8+1)</f>
        <v>1000</v>
      </c>
      <c r="CF37" s="39">
        <f>VLOOKUP($D$1+5,'CSOS&amp;U'!$A$660:$CW$737,CF$8+1)</f>
        <v>0</v>
      </c>
      <c r="CG37" s="39">
        <f>VLOOKUP($D$1+5,'CSOS&amp;U'!$A$660:$CW$737,CG$8+1)</f>
        <v>0</v>
      </c>
      <c r="CH37" s="39">
        <f>VLOOKUP($D$1+5,'CSOS&amp;U'!$A$660:$CW$737,CH$8+1)</f>
        <v>0</v>
      </c>
      <c r="CI37" s="39">
        <f>VLOOKUP($D$1+5,'CSOS&amp;U'!$A$660:$CW$737,CI$8+1)</f>
        <v>0</v>
      </c>
      <c r="CJ37" s="39">
        <f>VLOOKUP($D$1+5,'CSOS&amp;U'!$A$660:$CW$737,CJ$8+1)</f>
        <v>0</v>
      </c>
      <c r="CK37" s="39">
        <f>VLOOKUP($D$1+5,'CSOS&amp;U'!$A$660:$CW$737,CK$8+1)</f>
        <v>0</v>
      </c>
      <c r="CL37" s="39">
        <f>VLOOKUP($D$1+5,'CSOS&amp;U'!$A$660:$CW$737,CL$8+1)</f>
        <v>0</v>
      </c>
      <c r="CM37" s="39">
        <f>VLOOKUP($D$1+5,'CSOS&amp;U'!$A$660:$CW$737,CM$8+1)</f>
        <v>0</v>
      </c>
      <c r="CN37" s="39">
        <f>VLOOKUP($D$1+5,'CSOS&amp;U'!$A$660:$CW$737,CN$8+1)</f>
        <v>0</v>
      </c>
      <c r="CO37" s="39">
        <f>VLOOKUP($D$1+5,'CSOS&amp;U'!$A$660:$CW$737,CO$8+1)</f>
        <v>0</v>
      </c>
      <c r="CP37" s="39">
        <f>VLOOKUP($D$1+5,'CSOS&amp;U'!$A$660:$CW$737,CP$8+1)</f>
        <v>0</v>
      </c>
      <c r="CQ37" s="39">
        <f>VLOOKUP($D$1+5,'CSOS&amp;U'!$A$660:$CW$737,CQ$8+1)</f>
        <v>0</v>
      </c>
      <c r="CR37" s="39">
        <f>VLOOKUP($D$1+5,'CSOS&amp;U'!$A$660:$CW$737,CR$8+1)</f>
        <v>0</v>
      </c>
      <c r="CS37" s="39">
        <f>VLOOKUP($D$1+5,'CSOS&amp;U'!$A$660:$CW$737,CS$8+1)</f>
        <v>0</v>
      </c>
      <c r="CT37" s="39">
        <f>VLOOKUP($D$1+5,'CSOS&amp;U'!$A$660:$CW$737,CT$8+1)</f>
        <v>0</v>
      </c>
      <c r="CU37" s="39">
        <f>VLOOKUP($D$1+5,'CSOS&amp;U'!$A$660:$CW$737,CU$8+1)</f>
        <v>0</v>
      </c>
      <c r="CV37" s="39">
        <f>VLOOKUP($D$1+5,'CSOS&amp;U'!$A$660:$CW$737,CV$8+1)</f>
        <v>0</v>
      </c>
      <c r="CW37" s="39">
        <f>VLOOKUP($D$1+5,'CSOS&amp;U'!$A$660:$CW$737,CW$8+1)</f>
        <v>0</v>
      </c>
      <c r="CX37" s="39">
        <f>VLOOKUP($D$1+5,'CSOS&amp;U'!$A$660:$CW$737,CX$8+1)</f>
        <v>0</v>
      </c>
    </row>
    <row r="38" spans="1:102" ht="14.25" customHeight="1">
      <c r="A38" s="65">
        <v>10</v>
      </c>
      <c r="B38" s="3" t="s">
        <v>127</v>
      </c>
      <c r="C38" s="39">
        <f>VLOOKUP($D$1+5,'CSOS&amp;U'!$A$742:$CW$819,C$8+1)</f>
        <v>0.57999999999999996</v>
      </c>
      <c r="D38" s="39">
        <f>VLOOKUP($D$1+5,'CSOS&amp;U'!$A$742:$CW$819,D$8+1)</f>
        <v>0.84</v>
      </c>
      <c r="E38" s="39">
        <f>VLOOKUP($D$1+5,'CSOS&amp;U'!$A$742:$CW$819,E$8+1)</f>
        <v>1.1399999999999999</v>
      </c>
      <c r="F38" s="39">
        <f>VLOOKUP($D$1+5,'CSOS&amp;U'!$A$742:$CW$819,F$8+1)</f>
        <v>1.4</v>
      </c>
      <c r="G38" s="39">
        <f>VLOOKUP($D$1+5,'CSOS&amp;U'!$A$742:$CW$819,G$8+1)</f>
        <v>1.6</v>
      </c>
      <c r="H38" s="39">
        <f>VLOOKUP($D$1+5,'CSOS&amp;U'!$A$742:$CW$819,H$8+1)</f>
        <v>1.79</v>
      </c>
      <c r="I38" s="39">
        <f>VLOOKUP($D$1+5,'CSOS&amp;U'!$A$742:$CW$819,I$8+1)</f>
        <v>2.2200000000000002</v>
      </c>
      <c r="J38" s="39">
        <f>VLOOKUP($D$1+5,'CSOS&amp;U'!$A$742:$CW$819,J$8+1)</f>
        <v>2.59</v>
      </c>
      <c r="K38" s="39">
        <f>VLOOKUP($D$1+5,'CSOS&amp;U'!$A$742:$CW$819,K$8+1)</f>
        <v>2.99</v>
      </c>
      <c r="L38" s="39">
        <f>VLOOKUP($D$1+5,'CSOS&amp;U'!$A$742:$CW$819,L$8+1)</f>
        <v>3.43</v>
      </c>
      <c r="M38" s="39">
        <f>VLOOKUP($D$1+5,'CSOS&amp;U'!$A$742:$CW$819,M$8+1)</f>
        <v>3.84</v>
      </c>
      <c r="N38" s="39">
        <f>VLOOKUP($D$1+5,'CSOS&amp;U'!$A$742:$CW$819,N$8+1)</f>
        <v>4.28</v>
      </c>
      <c r="O38" s="39">
        <f>VLOOKUP($D$1+5,'CSOS&amp;U'!$A$742:$CW$819,O$8+1)</f>
        <v>4.79</v>
      </c>
      <c r="P38" s="39">
        <f>VLOOKUP($D$1+5,'CSOS&amp;U'!$A$742:$CW$819,P$8+1)</f>
        <v>5.33</v>
      </c>
      <c r="Q38" s="39">
        <f>VLOOKUP($D$1+5,'CSOS&amp;U'!$A$742:$CW$819,Q$8+1)</f>
        <v>5.9</v>
      </c>
      <c r="R38" s="39">
        <f>VLOOKUP($D$1+5,'CSOS&amp;U'!$A$742:$CW$819,R$8+1)</f>
        <v>6.59</v>
      </c>
      <c r="S38" s="39">
        <f>VLOOKUP($D$1+5,'CSOS&amp;U'!$A$742:$CW$819,S$8+1)</f>
        <v>7.28</v>
      </c>
      <c r="T38" s="39">
        <f>VLOOKUP($D$1+5,'CSOS&amp;U'!$A$742:$CW$819,T$8+1)</f>
        <v>8.06</v>
      </c>
      <c r="U38" s="39">
        <f>VLOOKUP($D$1+5,'CSOS&amp;U'!$A$742:$CW$819,U$8+1)</f>
        <v>8.91</v>
      </c>
      <c r="V38" s="39">
        <f>VLOOKUP($D$1+5,'CSOS&amp;U'!$A$742:$CW$819,V$8+1)</f>
        <v>9.8699999999999992</v>
      </c>
      <c r="W38" s="39">
        <f>VLOOKUP($D$1+5,'CSOS&amp;U'!$A$742:$CW$819,W$8+1)</f>
        <v>10.93</v>
      </c>
      <c r="X38" s="39">
        <f>VLOOKUP($D$1+5,'CSOS&amp;U'!$A$742:$CW$819,X$8+1)</f>
        <v>12.07</v>
      </c>
      <c r="Y38" s="39">
        <f>VLOOKUP($D$1+5,'CSOS&amp;U'!$A$742:$CW$819,Y$8+1)</f>
        <v>13.31</v>
      </c>
      <c r="Z38" s="39">
        <f>VLOOKUP($D$1+5,'CSOS&amp;U'!$A$742:$CW$819,Z$8+1)</f>
        <v>14.66</v>
      </c>
      <c r="AA38" s="39">
        <f>VLOOKUP($D$1+5,'CSOS&amp;U'!$A$742:$CW$819,AA$8+1)</f>
        <v>16.11</v>
      </c>
      <c r="AB38" s="39">
        <f>VLOOKUP($D$1+5,'CSOS&amp;U'!$A$742:$CW$819,AB$8+1)</f>
        <v>17.670000000000002</v>
      </c>
      <c r="AC38" s="39">
        <f>VLOOKUP($D$1+5,'CSOS&amp;U'!$A$742:$CW$819,AC$8+1)</f>
        <v>19.34</v>
      </c>
      <c r="AD38" s="39">
        <f>VLOOKUP($D$1+5,'CSOS&amp;U'!$A$742:$CW$819,AD$8+1)</f>
        <v>21.12</v>
      </c>
      <c r="AE38" s="39">
        <f>VLOOKUP($D$1+5,'CSOS&amp;U'!$A$742:$CW$819,AE$8+1)</f>
        <v>22.99</v>
      </c>
      <c r="AF38" s="39">
        <f>VLOOKUP($D$1+5,'CSOS&amp;U'!$A$742:$CW$819,AF$8+1)</f>
        <v>24.91</v>
      </c>
      <c r="AG38" s="39">
        <f>VLOOKUP($D$1+5,'CSOS&amp;U'!$A$742:$CW$819,AG$8+1)</f>
        <v>27.03</v>
      </c>
      <c r="AH38" s="39">
        <f>VLOOKUP($D$1+5,'CSOS&amp;U'!$A$742:$CW$819,AH$8+1)</f>
        <v>29.39</v>
      </c>
      <c r="AI38" s="39">
        <f>VLOOKUP($D$1+5,'CSOS&amp;U'!$A$742:$CW$819,AI$8+1)</f>
        <v>31.65</v>
      </c>
      <c r="AJ38" s="39">
        <f>VLOOKUP($D$1+5,'CSOS&amp;U'!$A$742:$CW$819,AJ$8+1)</f>
        <v>34.15</v>
      </c>
      <c r="AK38" s="39">
        <f>VLOOKUP($D$1+5,'CSOS&amp;U'!$A$742:$CW$819,AK$8+1)</f>
        <v>36.840000000000003</v>
      </c>
      <c r="AL38" s="39">
        <f>VLOOKUP($D$1+5,'CSOS&amp;U'!$A$742:$CW$819,AL$8+1)</f>
        <v>39.840000000000003</v>
      </c>
      <c r="AM38" s="39">
        <f>VLOOKUP($D$1+5,'CSOS&amp;U'!$A$742:$CW$819,AM$8+1)</f>
        <v>43.14</v>
      </c>
      <c r="AN38" s="39">
        <f>VLOOKUP($D$1+5,'CSOS&amp;U'!$A$742:$CW$819,AN$8+1)</f>
        <v>46.84</v>
      </c>
      <c r="AO38" s="39">
        <f>VLOOKUP($D$1+5,'CSOS&amp;U'!$A$742:$CW$819,AO$8+1)</f>
        <v>50.9</v>
      </c>
      <c r="AP38" s="39">
        <f>VLOOKUP($D$1+5,'CSOS&amp;U'!$A$742:$CW$819,AP$8+1)</f>
        <v>55.38</v>
      </c>
      <c r="AQ38" s="39">
        <f>VLOOKUP($D$1+5,'CSOS&amp;U'!$A$742:$CW$819,AQ$8+1)</f>
        <v>61.38</v>
      </c>
      <c r="AR38" s="39">
        <f>VLOOKUP($D$1+5,'CSOS&amp;U'!$A$742:$CW$819,AR$8+1)</f>
        <v>68.599999999999994</v>
      </c>
      <c r="AS38" s="39">
        <f>VLOOKUP($D$1+5,'CSOS&amp;U'!$A$742:$CW$819,AS$8+1)</f>
        <v>76.8</v>
      </c>
      <c r="AT38" s="39">
        <f>VLOOKUP($D$1+5,'CSOS&amp;U'!$A$742:$CW$819,AT$8+1)</f>
        <v>85.97</v>
      </c>
      <c r="AU38" s="39">
        <f>VLOOKUP($D$1+5,'CSOS&amp;U'!$A$742:$CW$819,AU$8+1)</f>
        <v>95.29</v>
      </c>
      <c r="AV38" s="39">
        <f>VLOOKUP($D$1+5,'CSOS&amp;U'!$A$742:$CW$819,AV$8+1)</f>
        <v>103.46</v>
      </c>
      <c r="AW38" s="39">
        <f>VLOOKUP($D$1+5,'CSOS&amp;U'!$A$742:$CW$819,AW$8+1)</f>
        <v>116.75</v>
      </c>
      <c r="AX38" s="39">
        <f>VLOOKUP($D$1+5,'CSOS&amp;U'!$A$742:$CW$819,AX$8+1)</f>
        <v>128.41</v>
      </c>
      <c r="AY38" s="39">
        <f>VLOOKUP($D$1+5,'CSOS&amp;U'!$A$742:$CW$819,AY$8+1)</f>
        <v>141.16999999999999</v>
      </c>
      <c r="AZ38" s="39">
        <f>VLOOKUP($D$1+5,'CSOS&amp;U'!$A$742:$CW$819,AZ$8+1)</f>
        <v>154.69</v>
      </c>
      <c r="BA38" s="39">
        <f>VLOOKUP($D$1+5,'CSOS&amp;U'!$A$742:$CW$819,BA$8+1)</f>
        <v>168.78</v>
      </c>
      <c r="BB38" s="39">
        <f>VLOOKUP($D$1+5,'CSOS&amp;U'!$A$742:$CW$819,BB$8+1)</f>
        <v>182.82</v>
      </c>
      <c r="BC38" s="39">
        <f>VLOOKUP($D$1+5,'CSOS&amp;U'!$A$742:$CW$819,BC$8+1)</f>
        <v>197.3</v>
      </c>
      <c r="BD38" s="39">
        <f>VLOOKUP($D$1+5,'CSOS&amp;U'!$A$742:$CW$819,BD$8+1)</f>
        <v>211.97</v>
      </c>
      <c r="BE38" s="39">
        <f>VLOOKUP($D$1+5,'CSOS&amp;U'!$A$742:$CW$819,BE$8+1)</f>
        <v>225.37</v>
      </c>
      <c r="BF38" s="39">
        <f>VLOOKUP($D$1+5,'CSOS&amp;U'!$A$742:$CW$819,BF$8+1)</f>
        <v>238.85</v>
      </c>
      <c r="BG38" s="39">
        <f>VLOOKUP($D$1+5,'CSOS&amp;U'!$A$742:$CW$819,BG$8+1)</f>
        <v>256.57</v>
      </c>
      <c r="BH38" s="39">
        <f>VLOOKUP($D$1+5,'CSOS&amp;U'!$A$742:$CW$819,BH$8+1)</f>
        <v>275.08999999999997</v>
      </c>
      <c r="BI38" s="39">
        <f>VLOOKUP($D$1+5,'CSOS&amp;U'!$A$742:$CW$819,BI$8+1)</f>
        <v>294.22000000000003</v>
      </c>
      <c r="BJ38" s="39">
        <f>VLOOKUP($D$1+5,'CSOS&amp;U'!$A$742:$CW$819,BJ$8+1)</f>
        <v>313.37</v>
      </c>
      <c r="BK38" s="39">
        <f>VLOOKUP($D$1+5,'CSOS&amp;U'!$A$742:$CW$819,BK$8+1)</f>
        <v>331.99</v>
      </c>
      <c r="BL38" s="39">
        <f>VLOOKUP($D$1+5,'CSOS&amp;U'!$A$742:$CW$819,BL$8+1)</f>
        <v>357.42</v>
      </c>
      <c r="BM38" s="39">
        <f>VLOOKUP($D$1+5,'CSOS&amp;U'!$A$742:$CW$819,BM$8+1)</f>
        <v>382.58</v>
      </c>
      <c r="BN38" s="39">
        <f>VLOOKUP($D$1+5,'CSOS&amp;U'!$A$742:$CW$819,BN$8+1)</f>
        <v>407.03</v>
      </c>
      <c r="BO38" s="39">
        <f>VLOOKUP($D$1+5,'CSOS&amp;U'!$A$742:$CW$819,BO$8+1)</f>
        <v>430.37</v>
      </c>
      <c r="BP38" s="39">
        <f>VLOOKUP($D$1+5,'CSOS&amp;U'!$A$742:$CW$819,BP$8+1)</f>
        <v>452.19</v>
      </c>
      <c r="BQ38" s="39">
        <f>VLOOKUP($D$1+5,'CSOS&amp;U'!$A$742:$CW$819,BQ$8+1)</f>
        <v>472.1</v>
      </c>
      <c r="BR38" s="39">
        <f>VLOOKUP($D$1+5,'CSOS&amp;U'!$A$742:$CW$819,BR$8+1)</f>
        <v>498.11</v>
      </c>
      <c r="BS38" s="39">
        <f>VLOOKUP($D$1+5,'CSOS&amp;U'!$A$742:$CW$819,BS$8+1)</f>
        <v>525.54</v>
      </c>
      <c r="BT38" s="39">
        <f>VLOOKUP($D$1+5,'CSOS&amp;U'!$A$742:$CW$819,BT$8+1)</f>
        <v>554.48</v>
      </c>
      <c r="BU38" s="39">
        <f>VLOOKUP($D$1+5,'CSOS&amp;U'!$A$742:$CW$819,BU$8+1)</f>
        <v>585.02</v>
      </c>
      <c r="BV38" s="39">
        <f>VLOOKUP($D$1+5,'CSOS&amp;U'!$A$742:$CW$819,BV$8+1)</f>
        <v>617.24</v>
      </c>
      <c r="BW38" s="39">
        <f>VLOOKUP($D$1+5,'CSOS&amp;U'!$A$742:$CW$819,BW$8+1)</f>
        <v>651.23</v>
      </c>
      <c r="BX38" s="39">
        <f>VLOOKUP($D$1+5,'CSOS&amp;U'!$A$742:$CW$819,BX$8+1)</f>
        <v>687.1</v>
      </c>
      <c r="BY38" s="39">
        <f>VLOOKUP($D$1+5,'CSOS&amp;U'!$A$742:$CW$819,BY$8+1)</f>
        <v>724.94</v>
      </c>
      <c r="BZ38" s="39">
        <f>VLOOKUP($D$1+5,'CSOS&amp;U'!$A$742:$CW$819,BZ$8+1)</f>
        <v>764.87</v>
      </c>
      <c r="CA38" s="39">
        <f>VLOOKUP($D$1+5,'CSOS&amp;U'!$A$742:$CW$819,CA$8+1)</f>
        <v>806.99</v>
      </c>
      <c r="CB38" s="39">
        <f>VLOOKUP($D$1+5,'CSOS&amp;U'!$A$742:$CW$819,CB$8+1)</f>
        <v>851.43</v>
      </c>
      <c r="CC38" s="39">
        <f>VLOOKUP($D$1+5,'CSOS&amp;U'!$A$742:$CW$819,CC$8+1)</f>
        <v>898.33</v>
      </c>
      <c r="CD38" s="39">
        <f>VLOOKUP($D$1+5,'CSOS&amp;U'!$A$742:$CW$819,CD$8+1)</f>
        <v>947.8</v>
      </c>
      <c r="CE38" s="39">
        <f>VLOOKUP($D$1+5,'CSOS&amp;U'!$A$742:$CW$819,CE$8+1)</f>
        <v>1000</v>
      </c>
      <c r="CF38" s="39">
        <f>VLOOKUP($D$1+5,'CSOS&amp;U'!$A$742:$CW$819,CF$8+1)</f>
        <v>0</v>
      </c>
      <c r="CG38" s="39">
        <f>VLOOKUP($D$1+5,'CSOS&amp;U'!$A$742:$CW$819,CG$8+1)</f>
        <v>0</v>
      </c>
      <c r="CH38" s="39">
        <f>VLOOKUP($D$1+5,'CSOS&amp;U'!$A$742:$CW$819,CH$8+1)</f>
        <v>0</v>
      </c>
      <c r="CI38" s="39">
        <f>VLOOKUP($D$1+5,'CSOS&amp;U'!$A$742:$CW$819,CI$8+1)</f>
        <v>0</v>
      </c>
      <c r="CJ38" s="39">
        <f>VLOOKUP($D$1+5,'CSOS&amp;U'!$A$742:$CW$819,CJ$8+1)</f>
        <v>0</v>
      </c>
      <c r="CK38" s="39">
        <f>VLOOKUP($D$1+5,'CSOS&amp;U'!$A$742:$CW$819,CK$8+1)</f>
        <v>0</v>
      </c>
      <c r="CL38" s="39">
        <f>VLOOKUP($D$1+5,'CSOS&amp;U'!$A$742:$CW$819,CL$8+1)</f>
        <v>0</v>
      </c>
      <c r="CM38" s="39">
        <f>VLOOKUP($D$1+5,'CSOS&amp;U'!$A$742:$CW$819,CM$8+1)</f>
        <v>0</v>
      </c>
      <c r="CN38" s="39">
        <f>VLOOKUP($D$1+5,'CSOS&amp;U'!$A$742:$CW$819,CN$8+1)</f>
        <v>0</v>
      </c>
      <c r="CO38" s="39">
        <f>VLOOKUP($D$1+5,'CSOS&amp;U'!$A$742:$CW$819,CO$8+1)</f>
        <v>0</v>
      </c>
      <c r="CP38" s="39">
        <f>VLOOKUP($D$1+5,'CSOS&amp;U'!$A$742:$CW$819,CP$8+1)</f>
        <v>0</v>
      </c>
      <c r="CQ38" s="39">
        <f>VLOOKUP($D$1+5,'CSOS&amp;U'!$A$742:$CW$819,CQ$8+1)</f>
        <v>0</v>
      </c>
      <c r="CR38" s="39">
        <f>VLOOKUP($D$1+5,'CSOS&amp;U'!$A$742:$CW$819,CR$8+1)</f>
        <v>0</v>
      </c>
      <c r="CS38" s="39">
        <f>VLOOKUP($D$1+5,'CSOS&amp;U'!$A$742:$CW$819,CS$8+1)</f>
        <v>0</v>
      </c>
      <c r="CT38" s="39">
        <f>VLOOKUP($D$1+5,'CSOS&amp;U'!$A$742:$CW$819,CT$8+1)</f>
        <v>0</v>
      </c>
      <c r="CU38" s="39">
        <f>VLOOKUP($D$1+5,'CSOS&amp;U'!$A$742:$CW$819,CU$8+1)</f>
        <v>0</v>
      </c>
      <c r="CV38" s="39">
        <f>VLOOKUP($D$1+5,'CSOS&amp;U'!$A$742:$CW$819,CV$8+1)</f>
        <v>0</v>
      </c>
      <c r="CW38" s="39">
        <f>VLOOKUP($D$1+5,'CSOS&amp;U'!$A$742:$CW$819,CW$8+1)</f>
        <v>0</v>
      </c>
      <c r="CX38" s="39">
        <f>VLOOKUP($D$1+5,'CSOS&amp;U'!$A$742:$CW$819,CX$8+1)</f>
        <v>0</v>
      </c>
    </row>
    <row r="39" spans="1:102" ht="14.25" customHeight="1">
      <c r="B39" s="3" t="s">
        <v>115</v>
      </c>
      <c r="C39" s="36">
        <f t="shared" ref="C39:AH39" si="0">VLOOKUP($H$4,$A$29:$CX$38,C$8+2)/1000</f>
        <v>1.4000000000000001E-4</v>
      </c>
      <c r="D39" s="36">
        <f t="shared" si="0"/>
        <v>2.6000000000000003E-4</v>
      </c>
      <c r="E39" s="36">
        <f t="shared" si="0"/>
        <v>3.6999999999999999E-4</v>
      </c>
      <c r="F39" s="36">
        <f t="shared" si="0"/>
        <v>4.2999999999999999E-4</v>
      </c>
      <c r="G39" s="36">
        <f t="shared" si="0"/>
        <v>5.0000000000000001E-4</v>
      </c>
      <c r="H39" s="36">
        <f t="shared" si="0"/>
        <v>5.6999999999999998E-4</v>
      </c>
      <c r="I39" s="36">
        <f t="shared" si="0"/>
        <v>6.4000000000000005E-4</v>
      </c>
      <c r="J39" s="36">
        <f t="shared" si="0"/>
        <v>7.1999999999999994E-4</v>
      </c>
      <c r="K39" s="36">
        <f t="shared" si="0"/>
        <v>8.3000000000000001E-4</v>
      </c>
      <c r="L39" s="36">
        <f t="shared" si="0"/>
        <v>9.5E-4</v>
      </c>
      <c r="M39" s="36">
        <f t="shared" si="0"/>
        <v>1.06E-3</v>
      </c>
      <c r="N39" s="36">
        <f t="shared" si="0"/>
        <v>1.1799999999999998E-3</v>
      </c>
      <c r="O39" s="36">
        <f t="shared" si="0"/>
        <v>1.32E-3</v>
      </c>
      <c r="P39" s="36">
        <f t="shared" si="0"/>
        <v>1.48E-3</v>
      </c>
      <c r="Q39" s="36">
        <f t="shared" si="0"/>
        <v>1.64E-3</v>
      </c>
      <c r="R39" s="36">
        <f t="shared" si="0"/>
        <v>1.8400000000000001E-3</v>
      </c>
      <c r="S39" s="36">
        <f t="shared" si="0"/>
        <v>2.1000000000000003E-3</v>
      </c>
      <c r="T39" s="36">
        <f t="shared" si="0"/>
        <v>2.4300000000000003E-3</v>
      </c>
      <c r="U39" s="36">
        <f t="shared" si="0"/>
        <v>2.82E-3</v>
      </c>
      <c r="V39" s="36">
        <f t="shared" si="0"/>
        <v>3.2200000000000002E-3</v>
      </c>
      <c r="W39" s="36">
        <f t="shared" si="0"/>
        <v>3.5800000000000003E-3</v>
      </c>
      <c r="X39" s="36">
        <f t="shared" si="0"/>
        <v>3.9500000000000004E-3</v>
      </c>
      <c r="Y39" s="36">
        <f t="shared" si="0"/>
        <v>4.3299999999999996E-3</v>
      </c>
      <c r="Z39" s="36">
        <f t="shared" si="0"/>
        <v>4.8600000000000006E-3</v>
      </c>
      <c r="AA39" s="36">
        <f t="shared" si="0"/>
        <v>5.5199999999999997E-3</v>
      </c>
      <c r="AB39" s="36">
        <f t="shared" si="0"/>
        <v>6.2199999999999998E-3</v>
      </c>
      <c r="AC39" s="36">
        <f t="shared" si="0"/>
        <v>6.9100000000000003E-3</v>
      </c>
      <c r="AD39" s="36">
        <f t="shared" si="0"/>
        <v>7.6600000000000001E-3</v>
      </c>
      <c r="AE39" s="36">
        <f t="shared" si="0"/>
        <v>8.5000000000000006E-3</v>
      </c>
      <c r="AF39" s="36">
        <f t="shared" si="0"/>
        <v>9.4800000000000006E-3</v>
      </c>
      <c r="AG39" s="36">
        <f t="shared" si="0"/>
        <v>1.0630000000000001E-2</v>
      </c>
      <c r="AH39" s="36">
        <f t="shared" si="0"/>
        <v>1.2029999999999999E-2</v>
      </c>
      <c r="AI39" s="36">
        <f t="shared" ref="AI39:BN39" si="1">VLOOKUP($H$4,$A$29:$CX$38,AI$8+2)/1000</f>
        <v>1.3699999999999999E-2</v>
      </c>
      <c r="AJ39" s="36">
        <f t="shared" si="1"/>
        <v>1.567E-2</v>
      </c>
      <c r="AK39" s="36">
        <f t="shared" si="1"/>
        <v>1.7940000000000001E-2</v>
      </c>
      <c r="AL39" s="36">
        <f t="shared" si="1"/>
        <v>2.051E-2</v>
      </c>
      <c r="AM39" s="36">
        <f t="shared" si="1"/>
        <v>2.3370000000000002E-2</v>
      </c>
      <c r="AN39" s="36">
        <f t="shared" si="1"/>
        <v>2.656E-2</v>
      </c>
      <c r="AO39" s="36">
        <f t="shared" si="1"/>
        <v>3.014E-2</v>
      </c>
      <c r="AP39" s="36">
        <f t="shared" si="1"/>
        <v>3.4270000000000002E-2</v>
      </c>
      <c r="AQ39" s="36">
        <f t="shared" si="1"/>
        <v>3.9070000000000001E-2</v>
      </c>
      <c r="AR39" s="36">
        <f t="shared" si="1"/>
        <v>4.4569999999999999E-2</v>
      </c>
      <c r="AS39" s="36">
        <f t="shared" si="1"/>
        <v>5.0790000000000002E-2</v>
      </c>
      <c r="AT39" s="36">
        <f t="shared" si="1"/>
        <v>5.806E-2</v>
      </c>
      <c r="AU39" s="36">
        <f t="shared" si="1"/>
        <v>6.6540000000000002E-2</v>
      </c>
      <c r="AV39" s="36">
        <f t="shared" si="1"/>
        <v>7.6450000000000004E-2</v>
      </c>
      <c r="AW39" s="36">
        <f t="shared" si="1"/>
        <v>8.7989999999999999E-2</v>
      </c>
      <c r="AX39" s="36">
        <f t="shared" si="1"/>
        <v>0.10133</v>
      </c>
      <c r="AY39" s="36">
        <f t="shared" si="1"/>
        <v>0.11654</v>
      </c>
      <c r="AZ39" s="36">
        <f t="shared" si="1"/>
        <v>0.13316999999999998</v>
      </c>
      <c r="BA39" s="36">
        <f t="shared" si="1"/>
        <v>0.15103999999999998</v>
      </c>
      <c r="BB39" s="36">
        <f t="shared" si="1"/>
        <v>0.16999</v>
      </c>
      <c r="BC39" s="36">
        <f t="shared" si="1"/>
        <v>0.18916999999999998</v>
      </c>
      <c r="BD39" s="36">
        <f t="shared" si="1"/>
        <v>0.2084</v>
      </c>
      <c r="BE39" s="36">
        <f t="shared" si="1"/>
        <v>0.22672999999999999</v>
      </c>
      <c r="BF39" s="36">
        <f t="shared" si="1"/>
        <v>0.24340000000000001</v>
      </c>
      <c r="BG39" s="36">
        <f t="shared" si="1"/>
        <v>0.26243</v>
      </c>
      <c r="BH39" s="36">
        <f t="shared" si="1"/>
        <v>0.28269</v>
      </c>
      <c r="BI39" s="36">
        <f t="shared" si="1"/>
        <v>0.30470999999999998</v>
      </c>
      <c r="BJ39" s="36">
        <f t="shared" si="1"/>
        <v>0.32800000000000001</v>
      </c>
      <c r="BK39" s="36">
        <f t="shared" si="1"/>
        <v>0.35208999999999996</v>
      </c>
      <c r="BL39" s="36">
        <f t="shared" si="1"/>
        <v>0.37447000000000003</v>
      </c>
      <c r="BM39" s="36">
        <f t="shared" si="1"/>
        <v>0.39679999999999999</v>
      </c>
      <c r="BN39" s="36">
        <f t="shared" si="1"/>
        <v>0.41866000000000003</v>
      </c>
      <c r="BO39" s="36">
        <f t="shared" ref="BO39:CX39" si="2">VLOOKUP($H$4,$A$29:$CX$38,BO$8+2)/1000</f>
        <v>0.43964999999999999</v>
      </c>
      <c r="BP39" s="36">
        <f t="shared" si="2"/>
        <v>0.45935999999999999</v>
      </c>
      <c r="BQ39" s="36">
        <f t="shared" si="2"/>
        <v>0.47743000000000002</v>
      </c>
      <c r="BR39" s="36">
        <f t="shared" si="2"/>
        <v>0.50331999999999999</v>
      </c>
      <c r="BS39" s="36">
        <f t="shared" si="2"/>
        <v>0.53061000000000003</v>
      </c>
      <c r="BT39" s="36">
        <f t="shared" si="2"/>
        <v>0.55938999999999994</v>
      </c>
      <c r="BU39" s="36">
        <f t="shared" si="2"/>
        <v>0.58972000000000002</v>
      </c>
      <c r="BV39" s="36">
        <f t="shared" si="2"/>
        <v>0.62170000000000003</v>
      </c>
      <c r="BW39" s="36">
        <f t="shared" si="2"/>
        <v>0.65542</v>
      </c>
      <c r="BX39" s="36">
        <f t="shared" si="2"/>
        <v>0.69096000000000002</v>
      </c>
      <c r="BY39" s="36">
        <f t="shared" si="2"/>
        <v>0.72842999999999991</v>
      </c>
      <c r="BZ39" s="36">
        <f t="shared" si="2"/>
        <v>0.76794000000000007</v>
      </c>
      <c r="CA39" s="36">
        <f t="shared" si="2"/>
        <v>0.80958000000000008</v>
      </c>
      <c r="CB39" s="36">
        <f t="shared" si="2"/>
        <v>0.85348000000000002</v>
      </c>
      <c r="CC39" s="36">
        <f t="shared" si="2"/>
        <v>0.89976999999999996</v>
      </c>
      <c r="CD39" s="36">
        <f t="shared" si="2"/>
        <v>0.94855999999999996</v>
      </c>
      <c r="CE39" s="36">
        <f t="shared" si="2"/>
        <v>1</v>
      </c>
      <c r="CF39" s="36">
        <f t="shared" si="2"/>
        <v>0</v>
      </c>
      <c r="CG39" s="36">
        <f t="shared" si="2"/>
        <v>0</v>
      </c>
      <c r="CH39" s="36">
        <f t="shared" si="2"/>
        <v>0</v>
      </c>
      <c r="CI39" s="36">
        <f t="shared" si="2"/>
        <v>0</v>
      </c>
      <c r="CJ39" s="36">
        <f t="shared" si="2"/>
        <v>0</v>
      </c>
      <c r="CK39" s="36">
        <f t="shared" si="2"/>
        <v>0</v>
      </c>
      <c r="CL39" s="36">
        <f t="shared" si="2"/>
        <v>0</v>
      </c>
      <c r="CM39" s="36">
        <f t="shared" si="2"/>
        <v>0</v>
      </c>
      <c r="CN39" s="36">
        <f t="shared" si="2"/>
        <v>0</v>
      </c>
      <c r="CO39" s="36">
        <f t="shared" si="2"/>
        <v>0</v>
      </c>
      <c r="CP39" s="36">
        <f t="shared" si="2"/>
        <v>0</v>
      </c>
      <c r="CQ39" s="36">
        <f t="shared" si="2"/>
        <v>0</v>
      </c>
      <c r="CR39" s="36">
        <f t="shared" si="2"/>
        <v>0</v>
      </c>
      <c r="CS39" s="36">
        <f t="shared" si="2"/>
        <v>0</v>
      </c>
      <c r="CT39" s="36">
        <f t="shared" si="2"/>
        <v>0</v>
      </c>
      <c r="CU39" s="36">
        <f t="shared" si="2"/>
        <v>0</v>
      </c>
      <c r="CV39" s="36">
        <f t="shared" si="2"/>
        <v>0</v>
      </c>
      <c r="CW39" s="36">
        <f t="shared" si="2"/>
        <v>0</v>
      </c>
      <c r="CX39" s="36">
        <f t="shared" si="2"/>
        <v>0</v>
      </c>
    </row>
    <row r="40" spans="1:102" ht="14.25" customHeight="1">
      <c r="B40" s="107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6"/>
      <c r="BS40" s="36"/>
      <c r="BT40" s="36"/>
      <c r="BU40" s="36"/>
      <c r="BV40" s="36"/>
      <c r="BW40" s="36"/>
      <c r="BX40" s="36"/>
      <c r="BY40" s="36"/>
      <c r="BZ40" s="36"/>
      <c r="CA40" s="36"/>
      <c r="CB40" s="36"/>
      <c r="CC40" s="36"/>
      <c r="CD40" s="36"/>
      <c r="CE40" s="36"/>
      <c r="CF40" s="36"/>
      <c r="CG40" s="36"/>
      <c r="CH40" s="36"/>
      <c r="CI40" s="36"/>
      <c r="CJ40" s="36"/>
      <c r="CK40" s="36"/>
      <c r="CL40" s="36"/>
      <c r="CM40" s="36"/>
      <c r="CN40" s="36"/>
      <c r="CO40" s="36"/>
      <c r="CP40" s="36"/>
      <c r="CQ40" s="36"/>
      <c r="CR40" s="36"/>
      <c r="CS40" s="36"/>
      <c r="CT40" s="36"/>
      <c r="CU40" s="36"/>
      <c r="CV40" s="36"/>
      <c r="CW40" s="36"/>
      <c r="CX40" s="36"/>
    </row>
    <row r="41" spans="1:102" ht="14.25" customHeight="1">
      <c r="A41" s="111"/>
      <c r="B41" s="112" t="s">
        <v>165</v>
      </c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  <c r="BK41" s="36"/>
      <c r="BL41" s="36"/>
      <c r="BM41" s="36"/>
      <c r="BN41" s="36"/>
      <c r="BO41" s="36"/>
      <c r="BP41" s="36"/>
      <c r="BQ41" s="36"/>
      <c r="BR41" s="36"/>
      <c r="BS41" s="36"/>
      <c r="BT41" s="36"/>
      <c r="BU41" s="36"/>
      <c r="BV41" s="36"/>
      <c r="BW41" s="36"/>
      <c r="BX41" s="36"/>
      <c r="BY41" s="36"/>
      <c r="BZ41" s="36"/>
      <c r="CA41" s="36"/>
      <c r="CB41" s="36"/>
      <c r="CC41" s="36"/>
      <c r="CD41" s="36"/>
      <c r="CE41" s="36"/>
      <c r="CF41" s="36"/>
      <c r="CG41" s="36"/>
      <c r="CH41" s="36"/>
      <c r="CI41" s="36"/>
      <c r="CJ41" s="36"/>
      <c r="CK41" s="36"/>
      <c r="CL41" s="36"/>
      <c r="CM41" s="36"/>
      <c r="CN41" s="36"/>
      <c r="CO41" s="36"/>
      <c r="CP41" s="36"/>
      <c r="CQ41" s="36"/>
      <c r="CR41" s="36"/>
      <c r="CS41" s="36"/>
      <c r="CT41" s="36"/>
      <c r="CU41" s="36"/>
      <c r="CV41" s="36"/>
      <c r="CW41" s="36"/>
      <c r="CX41" s="36"/>
    </row>
    <row r="42" spans="1:102" ht="14.25" customHeight="1">
      <c r="A42" s="65">
        <v>1</v>
      </c>
      <c r="B42" s="3" t="s">
        <v>118</v>
      </c>
      <c r="C42" s="39">
        <f>VLOOKUP($D$1+10,'CSOS&amp;U'!$A$4:$CW$81,C$8+1)</f>
        <v>0.3</v>
      </c>
      <c r="D42" s="39">
        <f>VLOOKUP($D$1+10,'CSOS&amp;U'!$A$4:$CW$81,D$8+1)</f>
        <v>0.41</v>
      </c>
      <c r="E42" s="39">
        <f>VLOOKUP($D$1+10,'CSOS&amp;U'!$A$4:$CW$81,E$8+1)</f>
        <v>0.52</v>
      </c>
      <c r="F42" s="39">
        <f>VLOOKUP($D$1+10,'CSOS&amp;U'!$A$4:$CW$81,F$8+1)</f>
        <v>0.64</v>
      </c>
      <c r="G42" s="39">
        <f>VLOOKUP($D$1+10,'CSOS&amp;U'!$A$4:$CW$81,G$8+1)</f>
        <v>0.7</v>
      </c>
      <c r="H42" s="39">
        <f>VLOOKUP($D$1+10,'CSOS&amp;U'!$A$4:$CW$81,H$8+1)</f>
        <v>0.79</v>
      </c>
      <c r="I42" s="39">
        <f>VLOOKUP($D$1+10,'CSOS&amp;U'!$A$4:$CW$81,I$8+1)</f>
        <v>0.93</v>
      </c>
      <c r="J42" s="39">
        <f>VLOOKUP($D$1+10,'CSOS&amp;U'!$A$4:$CW$81,J$8+1)</f>
        <v>1.0900000000000001</v>
      </c>
      <c r="K42" s="39">
        <f>VLOOKUP($D$1+10,'CSOS&amp;U'!$A$4:$CW$81,K$8+1)</f>
        <v>1.24</v>
      </c>
      <c r="L42" s="39">
        <f>VLOOKUP($D$1+10,'CSOS&amp;U'!$A$4:$CW$81,L$8+1)</f>
        <v>1.4</v>
      </c>
      <c r="M42" s="39">
        <f>VLOOKUP($D$1+10,'CSOS&amp;U'!$A$4:$CW$81,M$8+1)</f>
        <v>1.6</v>
      </c>
      <c r="N42" s="39">
        <f>VLOOKUP($D$1+10,'CSOS&amp;U'!$A$4:$CW$81,N$8+1)</f>
        <v>1.84</v>
      </c>
      <c r="O42" s="39">
        <f>VLOOKUP($D$1+10,'CSOS&amp;U'!$A$4:$CW$81,O$8+1)</f>
        <v>2.13</v>
      </c>
      <c r="P42" s="39">
        <f>VLOOKUP($D$1+10,'CSOS&amp;U'!$A$4:$CW$81,P$8+1)</f>
        <v>2.4300000000000002</v>
      </c>
      <c r="Q42" s="39">
        <f>VLOOKUP($D$1+10,'CSOS&amp;U'!$A$4:$CW$81,Q$8+1)</f>
        <v>2.79</v>
      </c>
      <c r="R42" s="39">
        <f>VLOOKUP($D$1+10,'CSOS&amp;U'!$A$4:$CW$81,R$8+1)</f>
        <v>3.25</v>
      </c>
      <c r="S42" s="39">
        <f>VLOOKUP($D$1+10,'CSOS&amp;U'!$A$4:$CW$81,S$8+1)</f>
        <v>3.77</v>
      </c>
      <c r="T42" s="39">
        <f>VLOOKUP($D$1+10,'CSOS&amp;U'!$A$4:$CW$81,T$8+1)</f>
        <v>4.25</v>
      </c>
      <c r="U42" s="39">
        <f>VLOOKUP($D$1+10,'CSOS&amp;U'!$A$4:$CW$81,U$8+1)</f>
        <v>4.63</v>
      </c>
      <c r="V42" s="39">
        <f>VLOOKUP($D$1+10,'CSOS&amp;U'!$A$4:$CW$81,V$8+1)</f>
        <v>5.08</v>
      </c>
      <c r="W42" s="39">
        <f>VLOOKUP($D$1+10,'CSOS&amp;U'!$A$4:$CW$81,W$8+1)</f>
        <v>5.61</v>
      </c>
      <c r="X42" s="39">
        <f>VLOOKUP($D$1+10,'CSOS&amp;U'!$A$4:$CW$81,X$8+1)</f>
        <v>6.43</v>
      </c>
      <c r="Y42" s="39">
        <f>VLOOKUP($D$1+10,'CSOS&amp;U'!$A$4:$CW$81,Y$8+1)</f>
        <v>7.35</v>
      </c>
      <c r="Z42" s="39">
        <f>VLOOKUP($D$1+10,'CSOS&amp;U'!$A$4:$CW$81,Z$8+1)</f>
        <v>8.33</v>
      </c>
      <c r="AA42" s="39">
        <f>VLOOKUP($D$1+10,'CSOS&amp;U'!$A$4:$CW$81,AA$8+1)</f>
        <v>9.3800000000000008</v>
      </c>
      <c r="AB42" s="39">
        <f>VLOOKUP($D$1+10,'CSOS&amp;U'!$A$4:$CW$81,AB$8+1)</f>
        <v>10.63</v>
      </c>
      <c r="AC42" s="39">
        <f>VLOOKUP($D$1+10,'CSOS&amp;U'!$A$4:$CW$81,AC$8+1)</f>
        <v>12.03</v>
      </c>
      <c r="AD42" s="39">
        <f>VLOOKUP($D$1+10,'CSOS&amp;U'!$A$4:$CW$81,AD$8+1)</f>
        <v>13.7</v>
      </c>
      <c r="AE42" s="39">
        <f>VLOOKUP($D$1+10,'CSOS&amp;U'!$A$4:$CW$81,AE$8+1)</f>
        <v>15.67</v>
      </c>
      <c r="AF42" s="39">
        <f>VLOOKUP($D$1+10,'CSOS&amp;U'!$A$4:$CW$81,AF$8+1)</f>
        <v>17.940000000000001</v>
      </c>
      <c r="AG42" s="39">
        <f>VLOOKUP($D$1+10,'CSOS&amp;U'!$A$4:$CW$81,AG$8+1)</f>
        <v>20.51</v>
      </c>
      <c r="AH42" s="39">
        <f>VLOOKUP($D$1+10,'CSOS&amp;U'!$A$4:$CW$81,AH$8+1)</f>
        <v>23.37</v>
      </c>
      <c r="AI42" s="39">
        <f>VLOOKUP($D$1+10,'CSOS&amp;U'!$A$4:$CW$81,AI$8+1)</f>
        <v>26.56</v>
      </c>
      <c r="AJ42" s="39">
        <f>VLOOKUP($D$1+10,'CSOS&amp;U'!$A$4:$CW$81,AJ$8+1)</f>
        <v>30.14</v>
      </c>
      <c r="AK42" s="39">
        <f>VLOOKUP($D$1+10,'CSOS&amp;U'!$A$4:$CW$81,AK$8+1)</f>
        <v>34.270000000000003</v>
      </c>
      <c r="AL42" s="39">
        <f>VLOOKUP($D$1+10,'CSOS&amp;U'!$A$4:$CW$81,AL$8+1)</f>
        <v>39.07</v>
      </c>
      <c r="AM42" s="39">
        <f>VLOOKUP($D$1+10,'CSOS&amp;U'!$A$4:$CW$81,AM$8+1)</f>
        <v>44.57</v>
      </c>
      <c r="AN42" s="39">
        <f>VLOOKUP($D$1+10,'CSOS&amp;U'!$A$4:$CW$81,AN$8+1)</f>
        <v>50.79</v>
      </c>
      <c r="AO42" s="39">
        <f>VLOOKUP($D$1+10,'CSOS&amp;U'!$A$4:$CW$81,AO$8+1)</f>
        <v>58.06</v>
      </c>
      <c r="AP42" s="39">
        <f>VLOOKUP($D$1+10,'CSOS&amp;U'!$A$4:$CW$81,AP$8+1)</f>
        <v>66.540000000000006</v>
      </c>
      <c r="AQ42" s="39">
        <f>VLOOKUP($D$1+10,'CSOS&amp;U'!$A$4:$CW$81,AQ$8+1)</f>
        <v>76.45</v>
      </c>
      <c r="AR42" s="39">
        <f>VLOOKUP($D$1+10,'CSOS&amp;U'!$A$4:$CW$81,AR$8+1)</f>
        <v>87.99</v>
      </c>
      <c r="AS42" s="39">
        <f>VLOOKUP($D$1+10,'CSOS&amp;U'!$A$4:$CW$81,AS$8+1)</f>
        <v>101.33</v>
      </c>
      <c r="AT42" s="39">
        <f>VLOOKUP($D$1+10,'CSOS&amp;U'!$A$4:$CW$81,AT$8+1)</f>
        <v>116.54</v>
      </c>
      <c r="AU42" s="39">
        <f>VLOOKUP($D$1+10,'CSOS&amp;U'!$A$4:$CW$81,AU$8+1)</f>
        <v>133.16999999999999</v>
      </c>
      <c r="AV42" s="39">
        <f>VLOOKUP($D$1+10,'CSOS&amp;U'!$A$4:$CW$81,AV$8+1)</f>
        <v>151.04</v>
      </c>
      <c r="AW42" s="39">
        <f>VLOOKUP($D$1+10,'CSOS&amp;U'!$A$4:$CW$81,AW$8+1)</f>
        <v>169.99</v>
      </c>
      <c r="AX42" s="39">
        <f>VLOOKUP($D$1+10,'CSOS&amp;U'!$A$4:$CW$81,AX$8+1)</f>
        <v>189.17</v>
      </c>
      <c r="AY42" s="39">
        <f>VLOOKUP($D$1+10,'CSOS&amp;U'!$A$4:$CW$81,AY$8+1)</f>
        <v>208.4</v>
      </c>
      <c r="AZ42" s="39">
        <f>VLOOKUP($D$1+10,'CSOS&amp;U'!$A$4:$CW$81,AZ$8+1)</f>
        <v>226.73</v>
      </c>
      <c r="BA42" s="39">
        <f>VLOOKUP($D$1+10,'CSOS&amp;U'!$A$4:$CW$81,BA$8+1)</f>
        <v>243.4</v>
      </c>
      <c r="BB42" s="39">
        <f>VLOOKUP($D$1+10,'CSOS&amp;U'!$A$4:$CW$81,BB$8+1)</f>
        <v>262.43</v>
      </c>
      <c r="BC42" s="39">
        <f>VLOOKUP($D$1+10,'CSOS&amp;U'!$A$4:$CW$81,BC$8+1)</f>
        <v>282.69</v>
      </c>
      <c r="BD42" s="39">
        <f>VLOOKUP($D$1+10,'CSOS&amp;U'!$A$4:$CW$81,BD$8+1)</f>
        <v>304.70999999999998</v>
      </c>
      <c r="BE42" s="39">
        <f>VLOOKUP($D$1+10,'CSOS&amp;U'!$A$4:$CW$81,BE$8+1)</f>
        <v>328</v>
      </c>
      <c r="BF42" s="39">
        <f>VLOOKUP($D$1+10,'CSOS&amp;U'!$A$4:$CW$81,BF$8+1)</f>
        <v>352.09</v>
      </c>
      <c r="BG42" s="39">
        <f>VLOOKUP($D$1+10,'CSOS&amp;U'!$A$4:$CW$81,BG$8+1)</f>
        <v>374.47</v>
      </c>
      <c r="BH42" s="39">
        <f>VLOOKUP($D$1+10,'CSOS&amp;U'!$A$4:$CW$81,BH$8+1)</f>
        <v>396.8</v>
      </c>
      <c r="BI42" s="39">
        <f>VLOOKUP($D$1+10,'CSOS&amp;U'!$A$4:$CW$81,BI$8+1)</f>
        <v>418.66</v>
      </c>
      <c r="BJ42" s="39">
        <f>VLOOKUP($D$1+10,'CSOS&amp;U'!$A$4:$CW$81,BJ$8+1)</f>
        <v>439.65</v>
      </c>
      <c r="BK42" s="39">
        <f>VLOOKUP($D$1+10,'CSOS&amp;U'!$A$4:$CW$81,BK$8+1)</f>
        <v>459.36</v>
      </c>
      <c r="BL42" s="39">
        <f>VLOOKUP($D$1+10,'CSOS&amp;U'!$A$4:$CW$81,BL$8+1)</f>
        <v>477.43</v>
      </c>
      <c r="BM42" s="39">
        <f>VLOOKUP($D$1+10,'CSOS&amp;U'!$A$4:$CW$81,BM$8+1)</f>
        <v>503.32</v>
      </c>
      <c r="BN42" s="39">
        <f>VLOOKUP($D$1+10,'CSOS&amp;U'!$A$4:$CW$81,BN$8+1)</f>
        <v>530.61</v>
      </c>
      <c r="BO42" s="39">
        <f>VLOOKUP($D$1+10,'CSOS&amp;U'!$A$4:$CW$81,BO$8+1)</f>
        <v>559.39</v>
      </c>
      <c r="BP42" s="39">
        <f>VLOOKUP($D$1+10,'CSOS&amp;U'!$A$4:$CW$81,BP$8+1)</f>
        <v>589.72</v>
      </c>
      <c r="BQ42" s="39">
        <f>VLOOKUP($D$1+10,'CSOS&amp;U'!$A$4:$CW$81,BQ$8+1)</f>
        <v>621.70000000000005</v>
      </c>
      <c r="BR42" s="39">
        <f>VLOOKUP($D$1+10,'CSOS&amp;U'!$A$4:$CW$81,BR$8+1)</f>
        <v>655.42</v>
      </c>
      <c r="BS42" s="39">
        <f>VLOOKUP($D$1+10,'CSOS&amp;U'!$A$4:$CW$81,BS$8+1)</f>
        <v>690.96</v>
      </c>
      <c r="BT42" s="39">
        <f>VLOOKUP($D$1+10,'CSOS&amp;U'!$A$4:$CW$81,BT$8+1)</f>
        <v>728.43</v>
      </c>
      <c r="BU42" s="39">
        <f>VLOOKUP($D$1+10,'CSOS&amp;U'!$A$4:$CW$81,BU$8+1)</f>
        <v>767.94</v>
      </c>
      <c r="BV42" s="39">
        <f>VLOOKUP($D$1+10,'CSOS&amp;U'!$A$4:$CW$81,BV$8+1)</f>
        <v>809.58</v>
      </c>
      <c r="BW42" s="39">
        <f>VLOOKUP($D$1+10,'CSOS&amp;U'!$A$4:$CW$81,BW$8+1)</f>
        <v>853.48</v>
      </c>
      <c r="BX42" s="39">
        <f>VLOOKUP($D$1+10,'CSOS&amp;U'!$A$4:$CW$81,BX$8+1)</f>
        <v>899.77</v>
      </c>
      <c r="BY42" s="39">
        <f>VLOOKUP($D$1+10,'CSOS&amp;U'!$A$4:$CW$81,BY$8+1)</f>
        <v>948.56</v>
      </c>
      <c r="BZ42" s="39">
        <f>VLOOKUP($D$1+10,'CSOS&amp;U'!$A$4:$CW$81,BZ$8+1)</f>
        <v>1000</v>
      </c>
      <c r="CA42" s="39">
        <f>VLOOKUP($D$1+10,'CSOS&amp;U'!$A$4:$CW$81,CA$8+1)</f>
        <v>0</v>
      </c>
      <c r="CB42" s="39">
        <f>VLOOKUP($D$1+10,'CSOS&amp;U'!$A$4:$CW$81,CB$8+1)</f>
        <v>0</v>
      </c>
      <c r="CC42" s="39">
        <f>VLOOKUP($D$1+10,'CSOS&amp;U'!$A$4:$CW$81,CC$8+1)</f>
        <v>0</v>
      </c>
      <c r="CD42" s="39">
        <f>VLOOKUP($D$1+10,'CSOS&amp;U'!$A$4:$CW$81,CD$8+1)</f>
        <v>0</v>
      </c>
      <c r="CE42" s="39">
        <f>VLOOKUP($D$1+10,'CSOS&amp;U'!$A$4:$CW$81,CE$8+1)</f>
        <v>0</v>
      </c>
      <c r="CF42" s="39">
        <f>VLOOKUP($D$1+10,'CSOS&amp;U'!$A$4:$CW$81,CF$8+1)</f>
        <v>0</v>
      </c>
      <c r="CG42" s="39">
        <f>VLOOKUP($D$1+10,'CSOS&amp;U'!$A$4:$CW$81,CG$8+1)</f>
        <v>0</v>
      </c>
      <c r="CH42" s="39">
        <f>VLOOKUP($D$1+10,'CSOS&amp;U'!$A$4:$CW$81,CH$8+1)</f>
        <v>0</v>
      </c>
      <c r="CI42" s="39">
        <f>VLOOKUP($D$1+10,'CSOS&amp;U'!$A$4:$CW$81,CI$8+1)</f>
        <v>0</v>
      </c>
      <c r="CJ42" s="39">
        <f>VLOOKUP($D$1+10,'CSOS&amp;U'!$A$4:$CW$81,CJ$8+1)</f>
        <v>0</v>
      </c>
      <c r="CK42" s="39">
        <f>VLOOKUP($D$1+10,'CSOS&amp;U'!$A$4:$CW$81,CK$8+1)</f>
        <v>0</v>
      </c>
      <c r="CL42" s="39">
        <f>VLOOKUP($D$1+10,'CSOS&amp;U'!$A$4:$CW$81,CL$8+1)</f>
        <v>0</v>
      </c>
      <c r="CM42" s="39">
        <f>VLOOKUP($D$1+10,'CSOS&amp;U'!$A$4:$CW$81,CM$8+1)</f>
        <v>0</v>
      </c>
      <c r="CN42" s="39">
        <f>VLOOKUP($D$1+10,'CSOS&amp;U'!$A$4:$CW$81,CN$8+1)</f>
        <v>0</v>
      </c>
      <c r="CO42" s="39">
        <f>VLOOKUP($D$1+10,'CSOS&amp;U'!$A$4:$CW$81,CO$8+1)</f>
        <v>0</v>
      </c>
      <c r="CP42" s="39">
        <f>VLOOKUP($D$1+10,'CSOS&amp;U'!$A$4:$CW$81,CP$8+1)</f>
        <v>0</v>
      </c>
      <c r="CQ42" s="39">
        <f>VLOOKUP($D$1+10,'CSOS&amp;U'!$A$4:$CW$81,CQ$8+1)</f>
        <v>0</v>
      </c>
      <c r="CR42" s="39">
        <f>VLOOKUP($D$1+10,'CSOS&amp;U'!$A$4:$CW$81,CR$8+1)</f>
        <v>0</v>
      </c>
      <c r="CS42" s="39">
        <f>VLOOKUP($D$1+10,'CSOS&amp;U'!$A$4:$CW$81,CS$8+1)</f>
        <v>0</v>
      </c>
      <c r="CT42" s="39">
        <f>VLOOKUP($D$1+10,'CSOS&amp;U'!$A$4:$CW$81,CT$8+1)</f>
        <v>0</v>
      </c>
      <c r="CU42" s="39">
        <f>VLOOKUP($D$1+10,'CSOS&amp;U'!$A$4:$CW$81,CU$8+1)</f>
        <v>0</v>
      </c>
      <c r="CV42" s="39">
        <f>VLOOKUP($D$1+10,'CSOS&amp;U'!$A$4:$CW$81,CV$8+1)</f>
        <v>0</v>
      </c>
      <c r="CW42" s="39">
        <f>VLOOKUP($D$1+10,'CSOS&amp;U'!$A$4:$CW$81,CW$8+1)</f>
        <v>0</v>
      </c>
      <c r="CX42" s="39">
        <f>VLOOKUP($D$1+10,'CSOS&amp;U'!$A$4:$CW$81,CX$8+1)</f>
        <v>0</v>
      </c>
    </row>
    <row r="43" spans="1:102" ht="14.25" customHeight="1">
      <c r="A43" s="65">
        <v>2</v>
      </c>
      <c r="B43" s="3" t="s">
        <v>119</v>
      </c>
      <c r="C43" s="39">
        <f>VLOOKUP($D$1+10,'CSOS&amp;U'!$A$86:$CW$163,C$8+1)</f>
        <v>0.41</v>
      </c>
      <c r="D43" s="39">
        <f>VLOOKUP($D$1+10,'CSOS&amp;U'!$A$86:$CW$163,D$8+1)</f>
        <v>0.56000000000000005</v>
      </c>
      <c r="E43" s="39">
        <f>VLOOKUP($D$1+10,'CSOS&amp;U'!$A$86:$CW$163,E$8+1)</f>
        <v>0.72</v>
      </c>
      <c r="F43" s="39">
        <f>VLOOKUP($D$1+10,'CSOS&amp;U'!$A$86:$CW$163,F$8+1)</f>
        <v>0.88</v>
      </c>
      <c r="G43" s="39">
        <f>VLOOKUP($D$1+10,'CSOS&amp;U'!$A$86:$CW$163,G$8+1)</f>
        <v>0.96</v>
      </c>
      <c r="H43" s="39">
        <f>VLOOKUP($D$1+10,'CSOS&amp;U'!$A$86:$CW$163,H$8+1)</f>
        <v>1.07</v>
      </c>
      <c r="I43" s="39">
        <f>VLOOKUP($D$1+10,'CSOS&amp;U'!$A$86:$CW$163,I$8+1)</f>
        <v>1.25</v>
      </c>
      <c r="J43" s="39">
        <f>VLOOKUP($D$1+10,'CSOS&amp;U'!$A$86:$CW$163,J$8+1)</f>
        <v>1.47</v>
      </c>
      <c r="K43" s="39">
        <f>VLOOKUP($D$1+10,'CSOS&amp;U'!$A$86:$CW$163,K$8+1)</f>
        <v>1.67</v>
      </c>
      <c r="L43" s="39">
        <f>VLOOKUP($D$1+10,'CSOS&amp;U'!$A$86:$CW$163,L$8+1)</f>
        <v>1.88</v>
      </c>
      <c r="M43" s="39">
        <f>VLOOKUP($D$1+10,'CSOS&amp;U'!$A$86:$CW$163,M$8+1)</f>
        <v>2.14</v>
      </c>
      <c r="N43" s="39">
        <f>VLOOKUP($D$1+10,'CSOS&amp;U'!$A$86:$CW$163,N$8+1)</f>
        <v>2.46</v>
      </c>
      <c r="O43" s="39">
        <f>VLOOKUP($D$1+10,'CSOS&amp;U'!$A$86:$CW$163,O$8+1)</f>
        <v>2.83</v>
      </c>
      <c r="P43" s="39">
        <f>VLOOKUP($D$1+10,'CSOS&amp;U'!$A$86:$CW$163,P$8+1)</f>
        <v>3.21</v>
      </c>
      <c r="Q43" s="39">
        <f>VLOOKUP($D$1+10,'CSOS&amp;U'!$A$86:$CW$163,Q$8+1)</f>
        <v>3.66</v>
      </c>
      <c r="R43" s="39">
        <f>VLOOKUP($D$1+10,'CSOS&amp;U'!$A$86:$CW$163,R$8+1)</f>
        <v>4.25</v>
      </c>
      <c r="S43" s="39">
        <f>VLOOKUP($D$1+10,'CSOS&amp;U'!$A$86:$CW$163,S$8+1)</f>
        <v>4.91</v>
      </c>
      <c r="T43" s="39">
        <f>VLOOKUP($D$1+10,'CSOS&amp;U'!$A$86:$CW$163,T$8+1)</f>
        <v>5.49</v>
      </c>
      <c r="U43" s="39">
        <f>VLOOKUP($D$1+10,'CSOS&amp;U'!$A$86:$CW$163,U$8+1)</f>
        <v>5.95</v>
      </c>
      <c r="V43" s="39">
        <f>VLOOKUP($D$1+10,'CSOS&amp;U'!$A$86:$CW$163,V$8+1)</f>
        <v>6.48</v>
      </c>
      <c r="W43" s="39">
        <f>VLOOKUP($D$1+10,'CSOS&amp;U'!$A$86:$CW$163,W$8+1)</f>
        <v>7.11</v>
      </c>
      <c r="X43" s="39">
        <f>VLOOKUP($D$1+10,'CSOS&amp;U'!$A$86:$CW$163,X$8+1)</f>
        <v>8.09</v>
      </c>
      <c r="Y43" s="39">
        <f>VLOOKUP($D$1+10,'CSOS&amp;U'!$A$86:$CW$163,Y$8+1)</f>
        <v>9.18</v>
      </c>
      <c r="Z43" s="39">
        <f>VLOOKUP($D$1+10,'CSOS&amp;U'!$A$86:$CW$163,Z$8+1)</f>
        <v>10.33</v>
      </c>
      <c r="AA43" s="39">
        <f>VLOOKUP($D$1+10,'CSOS&amp;U'!$A$86:$CW$163,AA$8+1)</f>
        <v>11.55</v>
      </c>
      <c r="AB43" s="39">
        <f>VLOOKUP($D$1+10,'CSOS&amp;U'!$A$86:$CW$163,AB$8+1)</f>
        <v>12.97</v>
      </c>
      <c r="AC43" s="39">
        <f>VLOOKUP($D$1+10,'CSOS&amp;U'!$A$86:$CW$163,AC$8+1)</f>
        <v>14.54</v>
      </c>
      <c r="AD43" s="39">
        <f>VLOOKUP($D$1+10,'CSOS&amp;U'!$A$86:$CW$163,AD$8+1)</f>
        <v>16.399999999999999</v>
      </c>
      <c r="AE43" s="39">
        <f>VLOOKUP($D$1+10,'CSOS&amp;U'!$A$86:$CW$163,AE$8+1)</f>
        <v>18.59</v>
      </c>
      <c r="AF43" s="39">
        <f>VLOOKUP($D$1+10,'CSOS&amp;U'!$A$86:$CW$163,AF$8+1)</f>
        <v>21.07</v>
      </c>
      <c r="AG43" s="39">
        <f>VLOOKUP($D$1+10,'CSOS&amp;U'!$A$86:$CW$163,AG$8+1)</f>
        <v>23.85</v>
      </c>
      <c r="AH43" s="39">
        <f>VLOOKUP($D$1+10,'CSOS&amp;U'!$A$86:$CW$163,AH$8+1)</f>
        <v>26.91</v>
      </c>
      <c r="AI43" s="39">
        <f>VLOOKUP($D$1+10,'CSOS&amp;U'!$A$86:$CW$163,AI$8+1)</f>
        <v>30.27</v>
      </c>
      <c r="AJ43" s="39">
        <f>VLOOKUP($D$1+10,'CSOS&amp;U'!$A$86:$CW$163,AJ$8+1)</f>
        <v>33.99</v>
      </c>
      <c r="AK43" s="39">
        <f>VLOOKUP($D$1+10,'CSOS&amp;U'!$A$86:$CW$163,AK$8+1)</f>
        <v>38.25</v>
      </c>
      <c r="AL43" s="39">
        <f>VLOOKUP($D$1+10,'CSOS&amp;U'!$A$86:$CW$163,AL$8+1)</f>
        <v>43.17</v>
      </c>
      <c r="AM43" s="39">
        <f>VLOOKUP($D$1+10,'CSOS&amp;U'!$A$86:$CW$163,AM$8+1)</f>
        <v>48.91</v>
      </c>
      <c r="AN43" s="39">
        <f>VLOOKUP($D$1+10,'CSOS&amp;U'!$A$86:$CW$163,AN$8+1)</f>
        <v>55.34</v>
      </c>
      <c r="AO43" s="39">
        <f>VLOOKUP($D$1+10,'CSOS&amp;U'!$A$86:$CW$163,AO$8+1)</f>
        <v>62.84</v>
      </c>
      <c r="AP43" s="39">
        <f>VLOOKUP($D$1+10,'CSOS&amp;U'!$A$86:$CW$163,AP$8+1)</f>
        <v>71.540000000000006</v>
      </c>
      <c r="AQ43" s="39">
        <f>VLOOKUP($D$1+10,'CSOS&amp;U'!$A$86:$CW$163,AQ$8+1)</f>
        <v>81.650000000000006</v>
      </c>
      <c r="AR43" s="39">
        <f>VLOOKUP($D$1+10,'CSOS&amp;U'!$A$86:$CW$163,AR$8+1)</f>
        <v>93.38</v>
      </c>
      <c r="AS43" s="39">
        <f>VLOOKUP($D$1+10,'CSOS&amp;U'!$A$86:$CW$163,AS$8+1)</f>
        <v>106.86</v>
      </c>
      <c r="AT43" s="39">
        <f>VLOOKUP($D$1+10,'CSOS&amp;U'!$A$86:$CW$163,AT$8+1)</f>
        <v>122.14</v>
      </c>
      <c r="AU43" s="39">
        <f>VLOOKUP($D$1+10,'CSOS&amp;U'!$A$86:$CW$163,AU$8+1)</f>
        <v>138.72999999999999</v>
      </c>
      <c r="AV43" s="39">
        <f>VLOOKUP($D$1+10,'CSOS&amp;U'!$A$86:$CW$163,AV$8+1)</f>
        <v>156.44</v>
      </c>
      <c r="AW43" s="39">
        <f>VLOOKUP($D$1+10,'CSOS&amp;U'!$A$86:$CW$163,AW$8+1)</f>
        <v>174.71</v>
      </c>
      <c r="AX43" s="39">
        <f>VLOOKUP($D$1+10,'CSOS&amp;U'!$A$86:$CW$163,AX$8+1)</f>
        <v>193</v>
      </c>
      <c r="AY43" s="39">
        <f>VLOOKUP($D$1+10,'CSOS&amp;U'!$A$86:$CW$163,AY$8+1)</f>
        <v>211.13</v>
      </c>
      <c r="AZ43" s="39">
        <f>VLOOKUP($D$1+10,'CSOS&amp;U'!$A$86:$CW$163,AZ$8+1)</f>
        <v>228.17</v>
      </c>
      <c r="BA43" s="39">
        <f>VLOOKUP($D$1+10,'CSOS&amp;U'!$A$86:$CW$163,BA$8+1)</f>
        <v>243.4</v>
      </c>
      <c r="BB43" s="39">
        <f>VLOOKUP($D$1+10,'CSOS&amp;U'!$A$86:$CW$163,BB$8+1)</f>
        <v>262.43</v>
      </c>
      <c r="BC43" s="39">
        <f>VLOOKUP($D$1+10,'CSOS&amp;U'!$A$86:$CW$163,BC$8+1)</f>
        <v>282.69</v>
      </c>
      <c r="BD43" s="39">
        <f>VLOOKUP($D$1+10,'CSOS&amp;U'!$A$86:$CW$163,BD$8+1)</f>
        <v>304.70999999999998</v>
      </c>
      <c r="BE43" s="39">
        <f>VLOOKUP($D$1+10,'CSOS&amp;U'!$A$86:$CW$163,BE$8+1)</f>
        <v>328</v>
      </c>
      <c r="BF43" s="39">
        <f>VLOOKUP($D$1+10,'CSOS&amp;U'!$A$86:$CW$163,BF$8+1)</f>
        <v>352.09</v>
      </c>
      <c r="BG43" s="39">
        <f>VLOOKUP($D$1+10,'CSOS&amp;U'!$A$86:$CW$163,BG$8+1)</f>
        <v>374.47</v>
      </c>
      <c r="BH43" s="39">
        <f>VLOOKUP($D$1+10,'CSOS&amp;U'!$A$86:$CW$163,BH$8+1)</f>
        <v>396.8</v>
      </c>
      <c r="BI43" s="39">
        <f>VLOOKUP($D$1+10,'CSOS&amp;U'!$A$86:$CW$163,BI$8+1)</f>
        <v>418.66</v>
      </c>
      <c r="BJ43" s="39">
        <f>VLOOKUP($D$1+10,'CSOS&amp;U'!$A$86:$CW$163,BJ$8+1)</f>
        <v>439.65</v>
      </c>
      <c r="BK43" s="39">
        <f>VLOOKUP($D$1+10,'CSOS&amp;U'!$A$86:$CW$163,BK$8+1)</f>
        <v>459.36</v>
      </c>
      <c r="BL43" s="39">
        <f>VLOOKUP($D$1+10,'CSOS&amp;U'!$A$86:$CW$163,BL$8+1)</f>
        <v>477.43</v>
      </c>
      <c r="BM43" s="39">
        <f>VLOOKUP($D$1+10,'CSOS&amp;U'!$A$86:$CW$163,BM$8+1)</f>
        <v>503.32</v>
      </c>
      <c r="BN43" s="39">
        <f>VLOOKUP($D$1+10,'CSOS&amp;U'!$A$86:$CW$163,BN$8+1)</f>
        <v>530.61</v>
      </c>
      <c r="BO43" s="39">
        <f>VLOOKUP($D$1+10,'CSOS&amp;U'!$A$86:$CW$163,BO$8+1)</f>
        <v>559.39</v>
      </c>
      <c r="BP43" s="39">
        <f>VLOOKUP($D$1+10,'CSOS&amp;U'!$A$86:$CW$163,BP$8+1)</f>
        <v>589.72</v>
      </c>
      <c r="BQ43" s="39">
        <f>VLOOKUP($D$1+10,'CSOS&amp;U'!$A$86:$CW$163,BQ$8+1)</f>
        <v>621.70000000000005</v>
      </c>
      <c r="BR43" s="39">
        <f>VLOOKUP($D$1+10,'CSOS&amp;U'!$A$86:$CW$163,BR$8+1)</f>
        <v>655.42</v>
      </c>
      <c r="BS43" s="39">
        <f>VLOOKUP($D$1+10,'CSOS&amp;U'!$A$86:$CW$163,BS$8+1)</f>
        <v>690.96</v>
      </c>
      <c r="BT43" s="39">
        <f>VLOOKUP($D$1+10,'CSOS&amp;U'!$A$86:$CW$163,BT$8+1)</f>
        <v>728.43</v>
      </c>
      <c r="BU43" s="39">
        <f>VLOOKUP($D$1+10,'CSOS&amp;U'!$A$86:$CW$163,BU$8+1)</f>
        <v>767.94</v>
      </c>
      <c r="BV43" s="39">
        <f>VLOOKUP($D$1+10,'CSOS&amp;U'!$A$86:$CW$163,BV$8+1)</f>
        <v>809.58</v>
      </c>
      <c r="BW43" s="39">
        <f>VLOOKUP($D$1+10,'CSOS&amp;U'!$A$86:$CW$163,BW$8+1)</f>
        <v>853.48</v>
      </c>
      <c r="BX43" s="39">
        <f>VLOOKUP($D$1+10,'CSOS&amp;U'!$A$86:$CW$163,BX$8+1)</f>
        <v>899.77</v>
      </c>
      <c r="BY43" s="39">
        <f>VLOOKUP($D$1+10,'CSOS&amp;U'!$A$86:$CW$163,BY$8+1)</f>
        <v>948.56</v>
      </c>
      <c r="BZ43" s="39">
        <f>VLOOKUP($D$1+10,'CSOS&amp;U'!$A$86:$CW$163,BZ$8+1)</f>
        <v>1000</v>
      </c>
      <c r="CA43" s="39">
        <f>VLOOKUP($D$1+10,'CSOS&amp;U'!$A$86:$CW$163,CA$8+1)</f>
        <v>0</v>
      </c>
      <c r="CB43" s="39">
        <f>VLOOKUP($D$1+10,'CSOS&amp;U'!$A$86:$CW$163,CB$8+1)</f>
        <v>0</v>
      </c>
      <c r="CC43" s="39">
        <f>VLOOKUP($D$1+10,'CSOS&amp;U'!$A$86:$CW$163,CC$8+1)</f>
        <v>0</v>
      </c>
      <c r="CD43" s="39">
        <f>VLOOKUP($D$1+10,'CSOS&amp;U'!$A$86:$CW$163,CD$8+1)</f>
        <v>0</v>
      </c>
      <c r="CE43" s="39">
        <f>VLOOKUP($D$1+10,'CSOS&amp;U'!$A$86:$CW$163,CE$8+1)</f>
        <v>0</v>
      </c>
      <c r="CF43" s="39">
        <f>VLOOKUP($D$1+10,'CSOS&amp;U'!$A$86:$CW$163,CF$8+1)</f>
        <v>0</v>
      </c>
      <c r="CG43" s="39">
        <f>VLOOKUP($D$1+10,'CSOS&amp;U'!$A$86:$CW$163,CG$8+1)</f>
        <v>0</v>
      </c>
      <c r="CH43" s="39">
        <f>VLOOKUP($D$1+10,'CSOS&amp;U'!$A$86:$CW$163,CH$8+1)</f>
        <v>0</v>
      </c>
      <c r="CI43" s="39">
        <f>VLOOKUP($D$1+10,'CSOS&amp;U'!$A$86:$CW$163,CI$8+1)</f>
        <v>0</v>
      </c>
      <c r="CJ43" s="39">
        <f>VLOOKUP($D$1+10,'CSOS&amp;U'!$A$86:$CW$163,CJ$8+1)</f>
        <v>0</v>
      </c>
      <c r="CK43" s="39">
        <f>VLOOKUP($D$1+10,'CSOS&amp;U'!$A$86:$CW$163,CK$8+1)</f>
        <v>0</v>
      </c>
      <c r="CL43" s="39">
        <f>VLOOKUP($D$1+10,'CSOS&amp;U'!$A$86:$CW$163,CL$8+1)</f>
        <v>0</v>
      </c>
      <c r="CM43" s="39">
        <f>VLOOKUP($D$1+10,'CSOS&amp;U'!$A$86:$CW$163,CM$8+1)</f>
        <v>0</v>
      </c>
      <c r="CN43" s="39">
        <f>VLOOKUP($D$1+10,'CSOS&amp;U'!$A$86:$CW$163,CN$8+1)</f>
        <v>0</v>
      </c>
      <c r="CO43" s="39">
        <f>VLOOKUP($D$1+10,'CSOS&amp;U'!$A$86:$CW$163,CO$8+1)</f>
        <v>0</v>
      </c>
      <c r="CP43" s="39">
        <f>VLOOKUP($D$1+10,'CSOS&amp;U'!$A$86:$CW$163,CP$8+1)</f>
        <v>0</v>
      </c>
      <c r="CQ43" s="39">
        <f>VLOOKUP($D$1+10,'CSOS&amp;U'!$A$86:$CW$163,CQ$8+1)</f>
        <v>0</v>
      </c>
      <c r="CR43" s="39">
        <f>VLOOKUP($D$1+10,'CSOS&amp;U'!$A$86:$CW$163,CR$8+1)</f>
        <v>0</v>
      </c>
      <c r="CS43" s="39">
        <f>VLOOKUP($D$1+10,'CSOS&amp;U'!$A$86:$CW$163,CS$8+1)</f>
        <v>0</v>
      </c>
      <c r="CT43" s="39">
        <f>VLOOKUP($D$1+10,'CSOS&amp;U'!$A$86:$CW$163,CT$8+1)</f>
        <v>0</v>
      </c>
      <c r="CU43" s="39">
        <f>VLOOKUP($D$1+10,'CSOS&amp;U'!$A$86:$CW$163,CU$8+1)</f>
        <v>0</v>
      </c>
      <c r="CV43" s="39">
        <f>VLOOKUP($D$1+10,'CSOS&amp;U'!$A$86:$CW$163,CV$8+1)</f>
        <v>0</v>
      </c>
      <c r="CW43" s="39">
        <f>VLOOKUP($D$1+10,'CSOS&amp;U'!$A$86:$CW$163,CW$8+1)</f>
        <v>0</v>
      </c>
      <c r="CX43" s="39">
        <f>VLOOKUP($D$1+10,'CSOS&amp;U'!$A$86:$CW$163,CX$8+1)</f>
        <v>0</v>
      </c>
    </row>
    <row r="44" spans="1:102" ht="14.25" customHeight="1">
      <c r="A44" s="65">
        <v>3</v>
      </c>
      <c r="B44" s="3" t="s">
        <v>120</v>
      </c>
      <c r="C44" s="39">
        <f>VLOOKUP($D$1+10,'CSOS&amp;U'!$A$168:$CW$245,C$8+1)</f>
        <v>0.5</v>
      </c>
      <c r="D44" s="39">
        <f>VLOOKUP($D$1+10,'CSOS&amp;U'!$A$168:$CW$245,D$8+1)</f>
        <v>0.69</v>
      </c>
      <c r="E44" s="39">
        <f>VLOOKUP($D$1+10,'CSOS&amp;U'!$A$168:$CW$245,E$8+1)</f>
        <v>0.88</v>
      </c>
      <c r="F44" s="39">
        <f>VLOOKUP($D$1+10,'CSOS&amp;U'!$A$168:$CW$245,F$8+1)</f>
        <v>1.08</v>
      </c>
      <c r="G44" s="39">
        <f>VLOOKUP($D$1+10,'CSOS&amp;U'!$A$168:$CW$245,G$8+1)</f>
        <v>1.18</v>
      </c>
      <c r="H44" s="39">
        <f>VLOOKUP($D$1+10,'CSOS&amp;U'!$A$168:$CW$245,H$8+1)</f>
        <v>1.31</v>
      </c>
      <c r="I44" s="39">
        <f>VLOOKUP($D$1+10,'CSOS&amp;U'!$A$168:$CW$245,I$8+1)</f>
        <v>1.54</v>
      </c>
      <c r="J44" s="39">
        <f>VLOOKUP($D$1+10,'CSOS&amp;U'!$A$168:$CW$245,J$8+1)</f>
        <v>1.8</v>
      </c>
      <c r="K44" s="39">
        <f>VLOOKUP($D$1+10,'CSOS&amp;U'!$A$168:$CW$245,K$8+1)</f>
        <v>2.04</v>
      </c>
      <c r="L44" s="39">
        <f>VLOOKUP($D$1+10,'CSOS&amp;U'!$A$168:$CW$245,L$8+1)</f>
        <v>2.29</v>
      </c>
      <c r="M44" s="39">
        <f>VLOOKUP($D$1+10,'CSOS&amp;U'!$A$168:$CW$245,M$8+1)</f>
        <v>2.6</v>
      </c>
      <c r="N44" s="39">
        <f>VLOOKUP($D$1+10,'CSOS&amp;U'!$A$168:$CW$245,N$8+1)</f>
        <v>2.98</v>
      </c>
      <c r="O44" s="39">
        <f>VLOOKUP($D$1+10,'CSOS&amp;U'!$A$168:$CW$245,O$8+1)</f>
        <v>3.42</v>
      </c>
      <c r="P44" s="39">
        <f>VLOOKUP($D$1+10,'CSOS&amp;U'!$A$168:$CW$245,P$8+1)</f>
        <v>3.88</v>
      </c>
      <c r="Q44" s="39">
        <f>VLOOKUP($D$1+10,'CSOS&amp;U'!$A$168:$CW$245,Q$8+1)</f>
        <v>4.41</v>
      </c>
      <c r="R44" s="39">
        <f>VLOOKUP($D$1+10,'CSOS&amp;U'!$A$168:$CW$245,R$8+1)</f>
        <v>5.1100000000000003</v>
      </c>
      <c r="S44" s="39">
        <f>VLOOKUP($D$1+10,'CSOS&amp;U'!$A$168:$CW$245,S$8+1)</f>
        <v>5.88</v>
      </c>
      <c r="T44" s="39">
        <f>VLOOKUP($D$1+10,'CSOS&amp;U'!$A$168:$CW$245,T$8+1)</f>
        <v>6.54</v>
      </c>
      <c r="U44" s="39">
        <f>VLOOKUP($D$1+10,'CSOS&amp;U'!$A$168:$CW$245,U$8+1)</f>
        <v>7.07</v>
      </c>
      <c r="V44" s="39">
        <f>VLOOKUP($D$1+10,'CSOS&amp;U'!$A$168:$CW$245,V$8+1)</f>
        <v>7.68</v>
      </c>
      <c r="W44" s="39">
        <f>VLOOKUP($D$1+10,'CSOS&amp;U'!$A$168:$CW$245,W$8+1)</f>
        <v>8.4</v>
      </c>
      <c r="X44" s="39">
        <f>VLOOKUP($D$1+10,'CSOS&amp;U'!$A$168:$CW$245,X$8+1)</f>
        <v>9.52</v>
      </c>
      <c r="Y44" s="39">
        <f>VLOOKUP($D$1+10,'CSOS&amp;U'!$A$168:$CW$245,Y$8+1)</f>
        <v>10.75</v>
      </c>
      <c r="Z44" s="39">
        <f>VLOOKUP($D$1+10,'CSOS&amp;U'!$A$168:$CW$245,Z$8+1)</f>
        <v>12.05</v>
      </c>
      <c r="AA44" s="39">
        <f>VLOOKUP($D$1+10,'CSOS&amp;U'!$A$168:$CW$245,AA$8+1)</f>
        <v>13.41</v>
      </c>
      <c r="AB44" s="39">
        <f>VLOOKUP($D$1+10,'CSOS&amp;U'!$A$168:$CW$245,AB$8+1)</f>
        <v>14.98</v>
      </c>
      <c r="AC44" s="39">
        <f>VLOOKUP($D$1+10,'CSOS&amp;U'!$A$168:$CW$245,AC$8+1)</f>
        <v>16.73</v>
      </c>
      <c r="AD44" s="39">
        <f>VLOOKUP($D$1+10,'CSOS&amp;U'!$A$168:$CW$245,AD$8+1)</f>
        <v>18.8</v>
      </c>
      <c r="AE44" s="39">
        <f>VLOOKUP($D$1+10,'CSOS&amp;U'!$A$168:$CW$245,AE$8+1)</f>
        <v>21.21</v>
      </c>
      <c r="AF44" s="39">
        <f>VLOOKUP($D$1+10,'CSOS&amp;U'!$A$168:$CW$245,AF$8+1)</f>
        <v>23.93</v>
      </c>
      <c r="AG44" s="39">
        <f>VLOOKUP($D$1+10,'CSOS&amp;U'!$A$168:$CW$245,AG$8+1)</f>
        <v>26.96</v>
      </c>
      <c r="AH44" s="39">
        <f>VLOOKUP($D$1+10,'CSOS&amp;U'!$A$168:$CW$245,AH$8+1)</f>
        <v>30.25</v>
      </c>
      <c r="AI44" s="39">
        <f>VLOOKUP($D$1+10,'CSOS&amp;U'!$A$168:$CW$245,AI$8+1)</f>
        <v>33.85</v>
      </c>
      <c r="AJ44" s="39">
        <f>VLOOKUP($D$1+10,'CSOS&amp;U'!$A$168:$CW$245,AJ$8+1)</f>
        <v>37.799999999999997</v>
      </c>
      <c r="AK44" s="39">
        <f>VLOOKUP($D$1+10,'CSOS&amp;U'!$A$168:$CW$245,AK$8+1)</f>
        <v>42.29</v>
      </c>
      <c r="AL44" s="39">
        <f>VLOOKUP($D$1+10,'CSOS&amp;U'!$A$168:$CW$245,AL$8+1)</f>
        <v>47.44</v>
      </c>
      <c r="AM44" s="39">
        <f>VLOOKUP($D$1+10,'CSOS&amp;U'!$A$168:$CW$245,AM$8+1)</f>
        <v>53.56</v>
      </c>
      <c r="AN44" s="39">
        <f>VLOOKUP($D$1+10,'CSOS&amp;U'!$A$168:$CW$245,AN$8+1)</f>
        <v>60.38</v>
      </c>
      <c r="AO44" s="39">
        <f>VLOOKUP($D$1+10,'CSOS&amp;U'!$A$168:$CW$245,AO$8+1)</f>
        <v>68.31</v>
      </c>
      <c r="AP44" s="39">
        <f>VLOOKUP($D$1+10,'CSOS&amp;U'!$A$168:$CW$245,AP$8+1)</f>
        <v>77.44</v>
      </c>
      <c r="AQ44" s="39">
        <f>VLOOKUP($D$1+10,'CSOS&amp;U'!$A$168:$CW$245,AQ$8+1)</f>
        <v>88.01</v>
      </c>
      <c r="AR44" s="39">
        <f>VLOOKUP($D$1+10,'CSOS&amp;U'!$A$168:$CW$245,AR$8+1)</f>
        <v>100.19</v>
      </c>
      <c r="AS44" s="39">
        <f>VLOOKUP($D$1+10,'CSOS&amp;U'!$A$168:$CW$245,AS$8+1)</f>
        <v>114.09</v>
      </c>
      <c r="AT44" s="39">
        <f>VLOOKUP($D$1+10,'CSOS&amp;U'!$A$168:$CW$245,AT$8+1)</f>
        <v>129.69999999999999</v>
      </c>
      <c r="AU44" s="39">
        <f>VLOOKUP($D$1+10,'CSOS&amp;U'!$A$168:$CW$245,AU$8+1)</f>
        <v>146.47</v>
      </c>
      <c r="AV44" s="39">
        <f>VLOOKUP($D$1+10,'CSOS&amp;U'!$A$168:$CW$245,AV$8+1)</f>
        <v>164.16</v>
      </c>
      <c r="AW44" s="39">
        <f>VLOOKUP($D$1+10,'CSOS&amp;U'!$A$168:$CW$245,AW$8+1)</f>
        <v>181.63</v>
      </c>
      <c r="AX44" s="39">
        <f>VLOOKUP($D$1+10,'CSOS&amp;U'!$A$168:$CW$245,AX$8+1)</f>
        <v>198.73</v>
      </c>
      <c r="AY44" s="39">
        <f>VLOOKUP($D$1+10,'CSOS&amp;U'!$A$168:$CW$245,AY$8+1)</f>
        <v>215.28</v>
      </c>
      <c r="AZ44" s="39">
        <f>VLOOKUP($D$1+10,'CSOS&amp;U'!$A$168:$CW$245,AZ$8+1)</f>
        <v>230.4</v>
      </c>
      <c r="BA44" s="39">
        <f>VLOOKUP($D$1+10,'CSOS&amp;U'!$A$168:$CW$245,BA$8+1)</f>
        <v>243.4</v>
      </c>
      <c r="BB44" s="39">
        <f>VLOOKUP($D$1+10,'CSOS&amp;U'!$A$168:$CW$245,BB$8+1)</f>
        <v>262.43</v>
      </c>
      <c r="BC44" s="39">
        <f>VLOOKUP($D$1+10,'CSOS&amp;U'!$A$168:$CW$245,BC$8+1)</f>
        <v>282.69</v>
      </c>
      <c r="BD44" s="39">
        <f>VLOOKUP($D$1+10,'CSOS&amp;U'!$A$168:$CW$245,BD$8+1)</f>
        <v>304.70999999999998</v>
      </c>
      <c r="BE44" s="39">
        <f>VLOOKUP($D$1+10,'CSOS&amp;U'!$A$168:$CW$245,BE$8+1)</f>
        <v>328</v>
      </c>
      <c r="BF44" s="39">
        <f>VLOOKUP($D$1+10,'CSOS&amp;U'!$A$168:$CW$245,BF$8+1)</f>
        <v>352.09</v>
      </c>
      <c r="BG44" s="39">
        <f>VLOOKUP($D$1+10,'CSOS&amp;U'!$A$168:$CW$245,BG$8+1)</f>
        <v>374.47</v>
      </c>
      <c r="BH44" s="39">
        <f>VLOOKUP($D$1+10,'CSOS&amp;U'!$A$168:$CW$245,BH$8+1)</f>
        <v>396.8</v>
      </c>
      <c r="BI44" s="39">
        <f>VLOOKUP($D$1+10,'CSOS&amp;U'!$A$168:$CW$245,BI$8+1)</f>
        <v>418.66</v>
      </c>
      <c r="BJ44" s="39">
        <f>VLOOKUP($D$1+10,'CSOS&amp;U'!$A$168:$CW$245,BJ$8+1)</f>
        <v>439.65</v>
      </c>
      <c r="BK44" s="39">
        <f>VLOOKUP($D$1+10,'CSOS&amp;U'!$A$168:$CW$245,BK$8+1)</f>
        <v>459.36</v>
      </c>
      <c r="BL44" s="39">
        <f>VLOOKUP($D$1+10,'CSOS&amp;U'!$A$168:$CW$245,BL$8+1)</f>
        <v>477.43</v>
      </c>
      <c r="BM44" s="39">
        <f>VLOOKUP($D$1+10,'CSOS&amp;U'!$A$168:$CW$245,BM$8+1)</f>
        <v>503.32</v>
      </c>
      <c r="BN44" s="39">
        <f>VLOOKUP($D$1+10,'CSOS&amp;U'!$A$168:$CW$245,BN$8+1)</f>
        <v>530.61</v>
      </c>
      <c r="BO44" s="39">
        <f>VLOOKUP($D$1+10,'CSOS&amp;U'!$A$168:$CW$245,BO$8+1)</f>
        <v>559.39</v>
      </c>
      <c r="BP44" s="39">
        <f>VLOOKUP($D$1+10,'CSOS&amp;U'!$A$168:$CW$245,BP$8+1)</f>
        <v>589.72</v>
      </c>
      <c r="BQ44" s="39">
        <f>VLOOKUP($D$1+10,'CSOS&amp;U'!$A$168:$CW$245,BQ$8+1)</f>
        <v>621.70000000000005</v>
      </c>
      <c r="BR44" s="39">
        <f>VLOOKUP($D$1+10,'CSOS&amp;U'!$A$168:$CW$245,BR$8+1)</f>
        <v>655.42</v>
      </c>
      <c r="BS44" s="39">
        <f>VLOOKUP($D$1+10,'CSOS&amp;U'!$A$168:$CW$245,BS$8+1)</f>
        <v>690.96</v>
      </c>
      <c r="BT44" s="39">
        <f>VLOOKUP($D$1+10,'CSOS&amp;U'!$A$168:$CW$245,BT$8+1)</f>
        <v>728.43</v>
      </c>
      <c r="BU44" s="39">
        <f>VLOOKUP($D$1+10,'CSOS&amp;U'!$A$168:$CW$245,BU$8+1)</f>
        <v>767.94</v>
      </c>
      <c r="BV44" s="39">
        <f>VLOOKUP($D$1+10,'CSOS&amp;U'!$A$168:$CW$245,BV$8+1)</f>
        <v>809.58</v>
      </c>
      <c r="BW44" s="39">
        <f>VLOOKUP($D$1+10,'CSOS&amp;U'!$A$168:$CW$245,BW$8+1)</f>
        <v>853.48</v>
      </c>
      <c r="BX44" s="39">
        <f>VLOOKUP($D$1+10,'CSOS&amp;U'!$A$168:$CW$245,BX$8+1)</f>
        <v>899.77</v>
      </c>
      <c r="BY44" s="39">
        <f>VLOOKUP($D$1+10,'CSOS&amp;U'!$A$168:$CW$245,BY$8+1)</f>
        <v>948.56</v>
      </c>
      <c r="BZ44" s="39">
        <f>VLOOKUP($D$1+10,'CSOS&amp;U'!$A$168:$CW$245,BZ$8+1)</f>
        <v>1000</v>
      </c>
      <c r="CA44" s="39">
        <f>VLOOKUP($D$1+10,'CSOS&amp;U'!$A$168:$CW$245,CA$8+1)</f>
        <v>0</v>
      </c>
      <c r="CB44" s="39">
        <f>VLOOKUP($D$1+10,'CSOS&amp;U'!$A$168:$CW$245,CB$8+1)</f>
        <v>0</v>
      </c>
      <c r="CC44" s="39">
        <f>VLOOKUP($D$1+10,'CSOS&amp;U'!$A$168:$CW$245,CC$8+1)</f>
        <v>0</v>
      </c>
      <c r="CD44" s="39">
        <f>VLOOKUP($D$1+10,'CSOS&amp;U'!$A$168:$CW$245,CD$8+1)</f>
        <v>0</v>
      </c>
      <c r="CE44" s="39">
        <f>VLOOKUP($D$1+10,'CSOS&amp;U'!$A$168:$CW$245,CE$8+1)</f>
        <v>0</v>
      </c>
      <c r="CF44" s="39">
        <f>VLOOKUP($D$1+10,'CSOS&amp;U'!$A$168:$CW$245,CF$8+1)</f>
        <v>0</v>
      </c>
      <c r="CG44" s="39">
        <f>VLOOKUP($D$1+10,'CSOS&amp;U'!$A$168:$CW$245,CG$8+1)</f>
        <v>0</v>
      </c>
      <c r="CH44" s="39">
        <f>VLOOKUP($D$1+10,'CSOS&amp;U'!$A$168:$CW$245,CH$8+1)</f>
        <v>0</v>
      </c>
      <c r="CI44" s="39">
        <f>VLOOKUP($D$1+10,'CSOS&amp;U'!$A$168:$CW$245,CI$8+1)</f>
        <v>0</v>
      </c>
      <c r="CJ44" s="39">
        <f>VLOOKUP($D$1+10,'CSOS&amp;U'!$A$168:$CW$245,CJ$8+1)</f>
        <v>0</v>
      </c>
      <c r="CK44" s="39">
        <f>VLOOKUP($D$1+10,'CSOS&amp;U'!$A$168:$CW$245,CK$8+1)</f>
        <v>0</v>
      </c>
      <c r="CL44" s="39">
        <f>VLOOKUP($D$1+10,'CSOS&amp;U'!$A$168:$CW$245,CL$8+1)</f>
        <v>0</v>
      </c>
      <c r="CM44" s="39">
        <f>VLOOKUP($D$1+10,'CSOS&amp;U'!$A$168:$CW$245,CM$8+1)</f>
        <v>0</v>
      </c>
      <c r="CN44" s="39">
        <f>VLOOKUP($D$1+10,'CSOS&amp;U'!$A$168:$CW$245,CN$8+1)</f>
        <v>0</v>
      </c>
      <c r="CO44" s="39">
        <f>VLOOKUP($D$1+10,'CSOS&amp;U'!$A$168:$CW$245,CO$8+1)</f>
        <v>0</v>
      </c>
      <c r="CP44" s="39">
        <f>VLOOKUP($D$1+10,'CSOS&amp;U'!$A$168:$CW$245,CP$8+1)</f>
        <v>0</v>
      </c>
      <c r="CQ44" s="39">
        <f>VLOOKUP($D$1+10,'CSOS&amp;U'!$A$168:$CW$245,CQ$8+1)</f>
        <v>0</v>
      </c>
      <c r="CR44" s="39">
        <f>VLOOKUP($D$1+10,'CSOS&amp;U'!$A$168:$CW$245,CR$8+1)</f>
        <v>0</v>
      </c>
      <c r="CS44" s="39">
        <f>VLOOKUP($D$1+10,'CSOS&amp;U'!$A$168:$CW$245,CS$8+1)</f>
        <v>0</v>
      </c>
      <c r="CT44" s="39">
        <f>VLOOKUP($D$1+10,'CSOS&amp;U'!$A$168:$CW$245,CT$8+1)</f>
        <v>0</v>
      </c>
      <c r="CU44" s="39">
        <f>VLOOKUP($D$1+10,'CSOS&amp;U'!$A$168:$CW$245,CU$8+1)</f>
        <v>0</v>
      </c>
      <c r="CV44" s="39">
        <f>VLOOKUP($D$1+10,'CSOS&amp;U'!$A$168:$CW$245,CV$8+1)</f>
        <v>0</v>
      </c>
      <c r="CW44" s="39">
        <f>VLOOKUP($D$1+10,'CSOS&amp;U'!$A$168:$CW$245,CW$8+1)</f>
        <v>0</v>
      </c>
      <c r="CX44" s="39">
        <f>VLOOKUP($D$1+10,'CSOS&amp;U'!$A$168:$CW$245,CX$8+1)</f>
        <v>0</v>
      </c>
    </row>
    <row r="45" spans="1:102" ht="14.25" customHeight="1">
      <c r="A45" s="65">
        <v>4</v>
      </c>
      <c r="B45" s="3" t="s">
        <v>121</v>
      </c>
      <c r="C45" s="39">
        <f>VLOOKUP($D$1+10,'CSOS&amp;U'!$A$250:$CW$327,C$8+1)</f>
        <v>0.19</v>
      </c>
      <c r="D45" s="39">
        <f>VLOOKUP($D$1+10,'CSOS&amp;U'!$A$250:$CW$327,D$8+1)</f>
        <v>0.25</v>
      </c>
      <c r="E45" s="39">
        <f>VLOOKUP($D$1+10,'CSOS&amp;U'!$A$250:$CW$327,E$8+1)</f>
        <v>0.39</v>
      </c>
      <c r="F45" s="39">
        <f>VLOOKUP($D$1+10,'CSOS&amp;U'!$A$250:$CW$327,F$8+1)</f>
        <v>0.6</v>
      </c>
      <c r="G45" s="39">
        <f>VLOOKUP($D$1+10,'CSOS&amp;U'!$A$250:$CW$327,G$8+1)</f>
        <v>0.68</v>
      </c>
      <c r="H45" s="39">
        <f>VLOOKUP($D$1+10,'CSOS&amp;U'!$A$250:$CW$327,H$8+1)</f>
        <v>0.75</v>
      </c>
      <c r="I45" s="39">
        <f>VLOOKUP($D$1+10,'CSOS&amp;U'!$A$250:$CW$327,I$8+1)</f>
        <v>0.82</v>
      </c>
      <c r="J45" s="39">
        <f>VLOOKUP($D$1+10,'CSOS&amp;U'!$A$250:$CW$327,J$8+1)</f>
        <v>0.94</v>
      </c>
      <c r="K45" s="39">
        <f>VLOOKUP($D$1+10,'CSOS&amp;U'!$A$250:$CW$327,K$8+1)</f>
        <v>1.0900000000000001</v>
      </c>
      <c r="L45" s="39">
        <f>VLOOKUP($D$1+10,'CSOS&amp;U'!$A$250:$CW$327,L$8+1)</f>
        <v>1.25</v>
      </c>
      <c r="M45" s="39">
        <f>VLOOKUP($D$1+10,'CSOS&amp;U'!$A$250:$CW$327,M$8+1)</f>
        <v>1.4</v>
      </c>
      <c r="N45" s="39">
        <f>VLOOKUP($D$1+10,'CSOS&amp;U'!$A$250:$CW$327,N$8+1)</f>
        <v>1.6</v>
      </c>
      <c r="O45" s="39">
        <f>VLOOKUP($D$1+10,'CSOS&amp;U'!$A$250:$CW$327,O$8+1)</f>
        <v>1.84</v>
      </c>
      <c r="P45" s="39">
        <f>VLOOKUP($D$1+10,'CSOS&amp;U'!$A$250:$CW$327,P$8+1)</f>
        <v>2.08</v>
      </c>
      <c r="Q45" s="39">
        <f>VLOOKUP($D$1+10,'CSOS&amp;U'!$A$250:$CW$327,Q$8+1)</f>
        <v>2.31</v>
      </c>
      <c r="R45" s="39">
        <f>VLOOKUP($D$1+10,'CSOS&amp;U'!$A$250:$CW$327,R$8+1)</f>
        <v>2.5499999999999998</v>
      </c>
      <c r="S45" s="39">
        <f>VLOOKUP($D$1+10,'CSOS&amp;U'!$A$250:$CW$327,S$8+1)</f>
        <v>2.85</v>
      </c>
      <c r="T45" s="39">
        <f>VLOOKUP($D$1+10,'CSOS&amp;U'!$A$250:$CW$327,T$8+1)</f>
        <v>3.2</v>
      </c>
      <c r="U45" s="39">
        <f>VLOOKUP($D$1+10,'CSOS&amp;U'!$A$250:$CW$327,U$8+1)</f>
        <v>3.62</v>
      </c>
      <c r="V45" s="39">
        <f>VLOOKUP($D$1+10,'CSOS&amp;U'!$A$250:$CW$327,V$8+1)</f>
        <v>4.1100000000000003</v>
      </c>
      <c r="W45" s="39">
        <f>VLOOKUP($D$1+10,'CSOS&amp;U'!$A$250:$CW$327,W$8+1)</f>
        <v>4.6399999999999997</v>
      </c>
      <c r="X45" s="39">
        <f>VLOOKUP($D$1+10,'CSOS&amp;U'!$A$250:$CW$327,X$8+1)</f>
        <v>5.1100000000000003</v>
      </c>
      <c r="Y45" s="39">
        <f>VLOOKUP($D$1+10,'CSOS&amp;U'!$A$250:$CW$327,Y$8+1)</f>
        <v>5.62</v>
      </c>
      <c r="Z45" s="39">
        <f>VLOOKUP($D$1+10,'CSOS&amp;U'!$A$250:$CW$327,Z$8+1)</f>
        <v>6.18</v>
      </c>
      <c r="AA45" s="39">
        <f>VLOOKUP($D$1+10,'CSOS&amp;U'!$A$250:$CW$327,AA$8+1)</f>
        <v>6.82</v>
      </c>
      <c r="AB45" s="39">
        <f>VLOOKUP($D$1+10,'CSOS&amp;U'!$A$250:$CW$327,AB$8+1)</f>
        <v>7.57</v>
      </c>
      <c r="AC45" s="39">
        <f>VLOOKUP($D$1+10,'CSOS&amp;U'!$A$250:$CW$327,AC$8+1)</f>
        <v>8.4600000000000009</v>
      </c>
      <c r="AD45" s="39">
        <f>VLOOKUP($D$1+10,'CSOS&amp;U'!$A$250:$CW$327,AD$8+1)</f>
        <v>9.52</v>
      </c>
      <c r="AE45" s="39">
        <f>VLOOKUP($D$1+10,'CSOS&amp;U'!$A$250:$CW$327,AE$8+1)</f>
        <v>10.76</v>
      </c>
      <c r="AF45" s="39">
        <f>VLOOKUP($D$1+10,'CSOS&amp;U'!$A$250:$CW$327,AF$8+1)</f>
        <v>12.22</v>
      </c>
      <c r="AG45" s="39">
        <f>VLOOKUP($D$1+10,'CSOS&amp;U'!$A$250:$CW$327,AG$8+1)</f>
        <v>13.92</v>
      </c>
      <c r="AH45" s="39">
        <f>VLOOKUP($D$1+10,'CSOS&amp;U'!$A$250:$CW$327,AH$8+1)</f>
        <v>15.86</v>
      </c>
      <c r="AI45" s="39">
        <f>VLOOKUP($D$1+10,'CSOS&amp;U'!$A$250:$CW$327,AI$8+1)</f>
        <v>18.14</v>
      </c>
      <c r="AJ45" s="39">
        <f>VLOOKUP($D$1+10,'CSOS&amp;U'!$A$250:$CW$327,AJ$8+1)</f>
        <v>20.83</v>
      </c>
      <c r="AK45" s="39">
        <f>VLOOKUP($D$1+10,'CSOS&amp;U'!$A$250:$CW$327,AK$8+1)</f>
        <v>24.05</v>
      </c>
      <c r="AL45" s="39">
        <f>VLOOKUP($D$1+10,'CSOS&amp;U'!$A$250:$CW$327,AL$8+1)</f>
        <v>27.96</v>
      </c>
      <c r="AM45" s="39">
        <f>VLOOKUP($D$1+10,'CSOS&amp;U'!$A$250:$CW$327,AM$8+1)</f>
        <v>32.49</v>
      </c>
      <c r="AN45" s="39">
        <f>VLOOKUP($D$1+10,'CSOS&amp;U'!$A$250:$CW$327,AN$8+1)</f>
        <v>37.020000000000003</v>
      </c>
      <c r="AO45" s="39">
        <f>VLOOKUP($D$1+10,'CSOS&amp;U'!$A$250:$CW$327,AO$8+1)</f>
        <v>41.99</v>
      </c>
      <c r="AP45" s="39">
        <f>VLOOKUP($D$1+10,'CSOS&amp;U'!$A$250:$CW$327,AP$8+1)</f>
        <v>47.97</v>
      </c>
      <c r="AQ45" s="39">
        <f>VLOOKUP($D$1+10,'CSOS&amp;U'!$A$250:$CW$327,AQ$8+1)</f>
        <v>57.42</v>
      </c>
      <c r="AR45" s="39">
        <f>VLOOKUP($D$1+10,'CSOS&amp;U'!$A$250:$CW$327,AR$8+1)</f>
        <v>65.650000000000006</v>
      </c>
      <c r="AS45" s="39">
        <f>VLOOKUP($D$1+10,'CSOS&amp;U'!$A$250:$CW$327,AS$8+1)</f>
        <v>75.040000000000006</v>
      </c>
      <c r="AT45" s="39">
        <f>VLOOKUP($D$1+10,'CSOS&amp;U'!$A$250:$CW$327,AT$8+1)</f>
        <v>86.05</v>
      </c>
      <c r="AU45" s="39">
        <f>VLOOKUP($D$1+10,'CSOS&amp;U'!$A$250:$CW$327,AU$8+1)</f>
        <v>98.39</v>
      </c>
      <c r="AV45" s="39">
        <f>VLOOKUP($D$1+10,'CSOS&amp;U'!$A$250:$CW$327,AV$8+1)</f>
        <v>112</v>
      </c>
      <c r="AW45" s="39">
        <f>VLOOKUP($D$1+10,'CSOS&amp;U'!$A$250:$CW$327,AW$8+1)</f>
        <v>126.69</v>
      </c>
      <c r="AX45" s="39">
        <f>VLOOKUP($D$1+10,'CSOS&amp;U'!$A$250:$CW$327,AX$8+1)</f>
        <v>142.71</v>
      </c>
      <c r="AY45" s="39">
        <f>VLOOKUP($D$1+10,'CSOS&amp;U'!$A$250:$CW$327,AY$8+1)</f>
        <v>160.25</v>
      </c>
      <c r="AZ45" s="39">
        <f>VLOOKUP($D$1+10,'CSOS&amp;U'!$A$250:$CW$327,AZ$8+1)</f>
        <v>178.24</v>
      </c>
      <c r="BA45" s="39">
        <f>VLOOKUP($D$1+10,'CSOS&amp;U'!$A$250:$CW$327,BA$8+1)</f>
        <v>198.09</v>
      </c>
      <c r="BB45" s="39">
        <f>VLOOKUP($D$1+10,'CSOS&amp;U'!$A$250:$CW$327,BB$8+1)</f>
        <v>220.68</v>
      </c>
      <c r="BC45" s="39">
        <f>VLOOKUP($D$1+10,'CSOS&amp;U'!$A$250:$CW$327,BC$8+1)</f>
        <v>245.51</v>
      </c>
      <c r="BD45" s="39">
        <f>VLOOKUP($D$1+10,'CSOS&amp;U'!$A$250:$CW$327,BD$8+1)</f>
        <v>272.58999999999997</v>
      </c>
      <c r="BE45" s="39">
        <f>VLOOKUP($D$1+10,'CSOS&amp;U'!$A$250:$CW$327,BE$8+1)</f>
        <v>301.55</v>
      </c>
      <c r="BF45" s="39">
        <f>VLOOKUP($D$1+10,'CSOS&amp;U'!$A$250:$CW$327,BF$8+1)</f>
        <v>331.99</v>
      </c>
      <c r="BG45" s="39">
        <f>VLOOKUP($D$1+10,'CSOS&amp;U'!$A$250:$CW$327,BG$8+1)</f>
        <v>357.42</v>
      </c>
      <c r="BH45" s="39">
        <f>VLOOKUP($D$1+10,'CSOS&amp;U'!$A$250:$CW$327,BH$8+1)</f>
        <v>382.58</v>
      </c>
      <c r="BI45" s="39">
        <f>VLOOKUP($D$1+10,'CSOS&amp;U'!$A$250:$CW$327,BI$8+1)</f>
        <v>407.03</v>
      </c>
      <c r="BJ45" s="39">
        <f>VLOOKUP($D$1+10,'CSOS&amp;U'!$A$250:$CW$327,BJ$8+1)</f>
        <v>430.37</v>
      </c>
      <c r="BK45" s="39">
        <f>VLOOKUP($D$1+10,'CSOS&amp;U'!$A$250:$CW$327,BK$8+1)</f>
        <v>452.19</v>
      </c>
      <c r="BL45" s="39">
        <f>VLOOKUP($D$1+10,'CSOS&amp;U'!$A$250:$CW$327,BL$8+1)</f>
        <v>472.1</v>
      </c>
      <c r="BM45" s="39">
        <f>VLOOKUP($D$1+10,'CSOS&amp;U'!$A$250:$CW$327,BM$8+1)</f>
        <v>498.11</v>
      </c>
      <c r="BN45" s="39">
        <f>VLOOKUP($D$1+10,'CSOS&amp;U'!$A$250:$CW$327,BN$8+1)</f>
        <v>525.54</v>
      </c>
      <c r="BO45" s="39">
        <f>VLOOKUP($D$1+10,'CSOS&amp;U'!$A$250:$CW$327,BO$8+1)</f>
        <v>554.48</v>
      </c>
      <c r="BP45" s="39">
        <f>VLOOKUP($D$1+10,'CSOS&amp;U'!$A$250:$CW$327,BP$8+1)</f>
        <v>585.02</v>
      </c>
      <c r="BQ45" s="39">
        <f>VLOOKUP($D$1+10,'CSOS&amp;U'!$A$250:$CW$327,BQ$8+1)</f>
        <v>617.24</v>
      </c>
      <c r="BR45" s="39">
        <f>VLOOKUP($D$1+10,'CSOS&amp;U'!$A$250:$CW$327,BR$8+1)</f>
        <v>651.23</v>
      </c>
      <c r="BS45" s="39">
        <f>VLOOKUP($D$1+10,'CSOS&amp;U'!$A$250:$CW$327,BS$8+1)</f>
        <v>687.1</v>
      </c>
      <c r="BT45" s="39">
        <f>VLOOKUP($D$1+10,'CSOS&amp;U'!$A$250:$CW$327,BT$8+1)</f>
        <v>724.94</v>
      </c>
      <c r="BU45" s="39">
        <f>VLOOKUP($D$1+10,'CSOS&amp;U'!$A$250:$CW$327,BU$8+1)</f>
        <v>764.87</v>
      </c>
      <c r="BV45" s="39">
        <f>VLOOKUP($D$1+10,'CSOS&amp;U'!$A$250:$CW$327,BV$8+1)</f>
        <v>806.99</v>
      </c>
      <c r="BW45" s="39">
        <f>VLOOKUP($D$1+10,'CSOS&amp;U'!$A$250:$CW$327,BW$8+1)</f>
        <v>851.43</v>
      </c>
      <c r="BX45" s="39">
        <f>VLOOKUP($D$1+10,'CSOS&amp;U'!$A$250:$CW$327,BX$8+1)</f>
        <v>898.33</v>
      </c>
      <c r="BY45" s="39">
        <f>VLOOKUP($D$1+10,'CSOS&amp;U'!$A$250:$CW$327,BY$8+1)</f>
        <v>947.8</v>
      </c>
      <c r="BZ45" s="39">
        <f>VLOOKUP($D$1+10,'CSOS&amp;U'!$A$250:$CW$327,BZ$8+1)</f>
        <v>1000</v>
      </c>
      <c r="CA45" s="39">
        <f>VLOOKUP($D$1+10,'CSOS&amp;U'!$A$250:$CW$327,CA$8+1)</f>
        <v>0</v>
      </c>
      <c r="CB45" s="39">
        <f>VLOOKUP($D$1+10,'CSOS&amp;U'!$A$250:$CW$327,CB$8+1)</f>
        <v>0</v>
      </c>
      <c r="CC45" s="39">
        <f>VLOOKUP($D$1+10,'CSOS&amp;U'!$A$250:$CW$327,CC$8+1)</f>
        <v>0</v>
      </c>
      <c r="CD45" s="39">
        <f>VLOOKUP($D$1+10,'CSOS&amp;U'!$A$250:$CW$327,CD$8+1)</f>
        <v>0</v>
      </c>
      <c r="CE45" s="39">
        <f>VLOOKUP($D$1+10,'CSOS&amp;U'!$A$250:$CW$327,CE$8+1)</f>
        <v>0</v>
      </c>
      <c r="CF45" s="39">
        <f>VLOOKUP($D$1+10,'CSOS&amp;U'!$A$250:$CW$327,CF$8+1)</f>
        <v>0</v>
      </c>
      <c r="CG45" s="39">
        <f>VLOOKUP($D$1+10,'CSOS&amp;U'!$A$250:$CW$327,CG$8+1)</f>
        <v>0</v>
      </c>
      <c r="CH45" s="39">
        <f>VLOOKUP($D$1+10,'CSOS&amp;U'!$A$250:$CW$327,CH$8+1)</f>
        <v>0</v>
      </c>
      <c r="CI45" s="39">
        <f>VLOOKUP($D$1+10,'CSOS&amp;U'!$A$250:$CW$327,CI$8+1)</f>
        <v>0</v>
      </c>
      <c r="CJ45" s="39">
        <f>VLOOKUP($D$1+10,'CSOS&amp;U'!$A$250:$CW$327,CJ$8+1)</f>
        <v>0</v>
      </c>
      <c r="CK45" s="39">
        <f>VLOOKUP($D$1+10,'CSOS&amp;U'!$A$250:$CW$327,CK$8+1)</f>
        <v>0</v>
      </c>
      <c r="CL45" s="39">
        <f>VLOOKUP($D$1+10,'CSOS&amp;U'!$A$250:$CW$327,CL$8+1)</f>
        <v>0</v>
      </c>
      <c r="CM45" s="39">
        <f>VLOOKUP($D$1+10,'CSOS&amp;U'!$A$250:$CW$327,CM$8+1)</f>
        <v>0</v>
      </c>
      <c r="CN45" s="39">
        <f>VLOOKUP($D$1+10,'CSOS&amp;U'!$A$250:$CW$327,CN$8+1)</f>
        <v>0</v>
      </c>
      <c r="CO45" s="39">
        <f>VLOOKUP($D$1+10,'CSOS&amp;U'!$A$250:$CW$327,CO$8+1)</f>
        <v>0</v>
      </c>
      <c r="CP45" s="39">
        <f>VLOOKUP($D$1+10,'CSOS&amp;U'!$A$250:$CW$327,CP$8+1)</f>
        <v>0</v>
      </c>
      <c r="CQ45" s="39">
        <f>VLOOKUP($D$1+10,'CSOS&amp;U'!$A$250:$CW$327,CQ$8+1)</f>
        <v>0</v>
      </c>
      <c r="CR45" s="39">
        <f>VLOOKUP($D$1+10,'CSOS&amp;U'!$A$250:$CW$327,CR$8+1)</f>
        <v>0</v>
      </c>
      <c r="CS45" s="39">
        <f>VLOOKUP($D$1+10,'CSOS&amp;U'!$A$250:$CW$327,CS$8+1)</f>
        <v>0</v>
      </c>
      <c r="CT45" s="39">
        <f>VLOOKUP($D$1+10,'CSOS&amp;U'!$A$250:$CW$327,CT$8+1)</f>
        <v>0</v>
      </c>
      <c r="CU45" s="39">
        <f>VLOOKUP($D$1+10,'CSOS&amp;U'!$A$250:$CW$327,CU$8+1)</f>
        <v>0</v>
      </c>
      <c r="CV45" s="39">
        <f>VLOOKUP($D$1+10,'CSOS&amp;U'!$A$250:$CW$327,CV$8+1)</f>
        <v>0</v>
      </c>
      <c r="CW45" s="39">
        <f>VLOOKUP($D$1+10,'CSOS&amp;U'!$A$250:$CW$327,CW$8+1)</f>
        <v>0</v>
      </c>
      <c r="CX45" s="39">
        <f>VLOOKUP($D$1+10,'CSOS&amp;U'!$A$250:$CW$327,CX$8+1)</f>
        <v>0</v>
      </c>
    </row>
    <row r="46" spans="1:102" ht="14.25" customHeight="1">
      <c r="A46" s="65">
        <v>5</v>
      </c>
      <c r="B46" s="3" t="s">
        <v>122</v>
      </c>
      <c r="C46" s="39">
        <f>VLOOKUP($D$1+10,'CSOS&amp;U'!$A$332:$CW$409,C$8+1)</f>
        <v>0.24</v>
      </c>
      <c r="D46" s="39">
        <f>VLOOKUP($D$1+10,'CSOS&amp;U'!$A$332:$CW$409,D$8+1)</f>
        <v>0.31</v>
      </c>
      <c r="E46" s="39">
        <f>VLOOKUP($D$1+10,'CSOS&amp;U'!$A$332:$CW$409,E$8+1)</f>
        <v>0.49</v>
      </c>
      <c r="F46" s="39">
        <f>VLOOKUP($D$1+10,'CSOS&amp;U'!$A$332:$CW$409,F$8+1)</f>
        <v>0.75</v>
      </c>
      <c r="G46" s="39">
        <f>VLOOKUP($D$1+10,'CSOS&amp;U'!$A$332:$CW$409,G$8+1)</f>
        <v>0.85</v>
      </c>
      <c r="H46" s="39">
        <f>VLOOKUP($D$1+10,'CSOS&amp;U'!$A$332:$CW$409,H$8+1)</f>
        <v>0.93</v>
      </c>
      <c r="I46" s="39">
        <f>VLOOKUP($D$1+10,'CSOS&amp;U'!$A$332:$CW$409,I$8+1)</f>
        <v>1.02</v>
      </c>
      <c r="J46" s="39">
        <f>VLOOKUP($D$1+10,'CSOS&amp;U'!$A$332:$CW$409,J$8+1)</f>
        <v>1.18</v>
      </c>
      <c r="K46" s="39">
        <f>VLOOKUP($D$1+10,'CSOS&amp;U'!$A$332:$CW$409,K$8+1)</f>
        <v>1.36</v>
      </c>
      <c r="L46" s="39">
        <f>VLOOKUP($D$1+10,'CSOS&amp;U'!$A$332:$CW$409,L$8+1)</f>
        <v>1.55</v>
      </c>
      <c r="M46" s="39">
        <f>VLOOKUP($D$1+10,'CSOS&amp;U'!$A$332:$CW$409,M$8+1)</f>
        <v>1.74</v>
      </c>
      <c r="N46" s="39">
        <f>VLOOKUP($D$1+10,'CSOS&amp;U'!$A$332:$CW$409,N$8+1)</f>
        <v>1.97</v>
      </c>
      <c r="O46" s="39">
        <f>VLOOKUP($D$1+10,'CSOS&amp;U'!$A$332:$CW$409,O$8+1)</f>
        <v>2.2599999999999998</v>
      </c>
      <c r="P46" s="39">
        <f>VLOOKUP($D$1+10,'CSOS&amp;U'!$A$332:$CW$409,P$8+1)</f>
        <v>2.5499999999999998</v>
      </c>
      <c r="Q46" s="39">
        <f>VLOOKUP($D$1+10,'CSOS&amp;U'!$A$332:$CW$409,Q$8+1)</f>
        <v>2.82</v>
      </c>
      <c r="R46" s="39">
        <f>VLOOKUP($D$1+10,'CSOS&amp;U'!$A$332:$CW$409,R$8+1)</f>
        <v>3.11</v>
      </c>
      <c r="S46" s="39">
        <f>VLOOKUP($D$1+10,'CSOS&amp;U'!$A$332:$CW$409,S$8+1)</f>
        <v>3.46</v>
      </c>
      <c r="T46" s="39">
        <f>VLOOKUP($D$1+10,'CSOS&amp;U'!$A$332:$CW$409,T$8+1)</f>
        <v>3.87</v>
      </c>
      <c r="U46" s="39">
        <f>VLOOKUP($D$1+10,'CSOS&amp;U'!$A$332:$CW$409,U$8+1)</f>
        <v>4.3600000000000003</v>
      </c>
      <c r="V46" s="39">
        <f>VLOOKUP($D$1+10,'CSOS&amp;U'!$A$332:$CW$409,V$8+1)</f>
        <v>4.93</v>
      </c>
      <c r="W46" s="39">
        <f>VLOOKUP($D$1+10,'CSOS&amp;U'!$A$332:$CW$409,W$8+1)</f>
        <v>5.54</v>
      </c>
      <c r="X46" s="39">
        <f>VLOOKUP($D$1+10,'CSOS&amp;U'!$A$332:$CW$409,X$8+1)</f>
        <v>6.07</v>
      </c>
      <c r="Y46" s="39">
        <f>VLOOKUP($D$1+10,'CSOS&amp;U'!$A$332:$CW$409,Y$8+1)</f>
        <v>6.65</v>
      </c>
      <c r="Z46" s="39">
        <f>VLOOKUP($D$1+10,'CSOS&amp;U'!$A$332:$CW$409,Z$8+1)</f>
        <v>7.29</v>
      </c>
      <c r="AA46" s="39">
        <f>VLOOKUP($D$1+10,'CSOS&amp;U'!$A$332:$CW$409,AA$8+1)</f>
        <v>8</v>
      </c>
      <c r="AB46" s="39">
        <f>VLOOKUP($D$1+10,'CSOS&amp;U'!$A$332:$CW$409,AB$8+1)</f>
        <v>8.83</v>
      </c>
      <c r="AC46" s="39">
        <f>VLOOKUP($D$1+10,'CSOS&amp;U'!$A$332:$CW$409,AC$8+1)</f>
        <v>9.83</v>
      </c>
      <c r="AD46" s="39">
        <f>VLOOKUP($D$1+10,'CSOS&amp;U'!$A$332:$CW$409,AD$8+1)</f>
        <v>11</v>
      </c>
      <c r="AE46" s="39">
        <f>VLOOKUP($D$1+10,'CSOS&amp;U'!$A$332:$CW$409,AE$8+1)</f>
        <v>12.36</v>
      </c>
      <c r="AF46" s="39">
        <f>VLOOKUP($D$1+10,'CSOS&amp;U'!$A$332:$CW$409,AF$8+1)</f>
        <v>13.95</v>
      </c>
      <c r="AG46" s="39">
        <f>VLOOKUP($D$1+10,'CSOS&amp;U'!$A$332:$CW$409,AG$8+1)</f>
        <v>15.79</v>
      </c>
      <c r="AH46" s="39">
        <f>VLOOKUP($D$1+10,'CSOS&amp;U'!$A$332:$CW$409,AH$8+1)</f>
        <v>17.89</v>
      </c>
      <c r="AI46" s="39">
        <f>VLOOKUP($D$1+10,'CSOS&amp;U'!$A$332:$CW$409,AI$8+1)</f>
        <v>20.329999999999998</v>
      </c>
      <c r="AJ46" s="39">
        <f>VLOOKUP($D$1+10,'CSOS&amp;U'!$A$332:$CW$409,AJ$8+1)</f>
        <v>23.17</v>
      </c>
      <c r="AK46" s="39">
        <f>VLOOKUP($D$1+10,'CSOS&amp;U'!$A$332:$CW$409,AK$8+1)</f>
        <v>26.56</v>
      </c>
      <c r="AL46" s="39">
        <f>VLOOKUP($D$1+10,'CSOS&amp;U'!$A$332:$CW$409,AL$8+1)</f>
        <v>30.67</v>
      </c>
      <c r="AM46" s="39">
        <f>VLOOKUP($D$1+10,'CSOS&amp;U'!$A$332:$CW$409,AM$8+1)</f>
        <v>35.42</v>
      </c>
      <c r="AN46" s="39">
        <f>VLOOKUP($D$1+10,'CSOS&amp;U'!$A$332:$CW$409,AN$8+1)</f>
        <v>40.119999999999997</v>
      </c>
      <c r="AO46" s="39">
        <f>VLOOKUP($D$1+10,'CSOS&amp;U'!$A$332:$CW$409,AO$8+1)</f>
        <v>45.25</v>
      </c>
      <c r="AP46" s="39">
        <f>VLOOKUP($D$1+10,'CSOS&amp;U'!$A$332:$CW$409,AP$8+1)</f>
        <v>51.41</v>
      </c>
      <c r="AQ46" s="39">
        <f>VLOOKUP($D$1+10,'CSOS&amp;U'!$A$332:$CW$409,AQ$8+1)</f>
        <v>60.89</v>
      </c>
      <c r="AR46" s="39">
        <f>VLOOKUP($D$1+10,'CSOS&amp;U'!$A$332:$CW$409,AR$8+1)</f>
        <v>69.290000000000006</v>
      </c>
      <c r="AS46" s="39">
        <f>VLOOKUP($D$1+10,'CSOS&amp;U'!$A$332:$CW$409,AS$8+1)</f>
        <v>78.7</v>
      </c>
      <c r="AT46" s="39">
        <f>VLOOKUP($D$1+10,'CSOS&amp;U'!$A$332:$CW$409,AT$8+1)</f>
        <v>89.76</v>
      </c>
      <c r="AU46" s="39">
        <f>VLOOKUP($D$1+10,'CSOS&amp;U'!$A$332:$CW$409,AU$8+1)</f>
        <v>102.05</v>
      </c>
      <c r="AV46" s="39">
        <f>VLOOKUP($D$1+10,'CSOS&amp;U'!$A$332:$CW$409,AV$8+1)</f>
        <v>115.55</v>
      </c>
      <c r="AW46" s="39">
        <f>VLOOKUP($D$1+10,'CSOS&amp;U'!$A$332:$CW$409,AW$8+1)</f>
        <v>129.94999999999999</v>
      </c>
      <c r="AX46" s="39">
        <f>VLOOKUP($D$1+10,'CSOS&amp;U'!$A$332:$CW$409,AX$8+1)</f>
        <v>145.62</v>
      </c>
      <c r="AY46" s="39">
        <f>VLOOKUP($D$1+10,'CSOS&amp;U'!$A$332:$CW$409,AY$8+1)</f>
        <v>162.54</v>
      </c>
      <c r="AZ46" s="39">
        <f>VLOOKUP($D$1+10,'CSOS&amp;U'!$A$332:$CW$409,AZ$8+1)</f>
        <v>179.64</v>
      </c>
      <c r="BA46" s="39">
        <f>VLOOKUP($D$1+10,'CSOS&amp;U'!$A$332:$CW$409,BA$8+1)</f>
        <v>198.09</v>
      </c>
      <c r="BB46" s="39">
        <f>VLOOKUP($D$1+10,'CSOS&amp;U'!$A$332:$CW$409,BB$8+1)</f>
        <v>220.68</v>
      </c>
      <c r="BC46" s="39">
        <f>VLOOKUP($D$1+10,'CSOS&amp;U'!$A$332:$CW$409,BC$8+1)</f>
        <v>245.51</v>
      </c>
      <c r="BD46" s="39">
        <f>VLOOKUP($D$1+10,'CSOS&amp;U'!$A$332:$CW$409,BD$8+1)</f>
        <v>272.58999999999997</v>
      </c>
      <c r="BE46" s="39">
        <f>VLOOKUP($D$1+10,'CSOS&amp;U'!$A$332:$CW$409,BE$8+1)</f>
        <v>301.55</v>
      </c>
      <c r="BF46" s="39">
        <f>VLOOKUP($D$1+10,'CSOS&amp;U'!$A$332:$CW$409,BF$8+1)</f>
        <v>331.99</v>
      </c>
      <c r="BG46" s="39">
        <f>VLOOKUP($D$1+10,'CSOS&amp;U'!$A$332:$CW$409,BG$8+1)</f>
        <v>357.42</v>
      </c>
      <c r="BH46" s="39">
        <f>VLOOKUP($D$1+10,'CSOS&amp;U'!$A$332:$CW$409,BH$8+1)</f>
        <v>382.58</v>
      </c>
      <c r="BI46" s="39">
        <f>VLOOKUP($D$1+10,'CSOS&amp;U'!$A$332:$CW$409,BI$8+1)</f>
        <v>407.03</v>
      </c>
      <c r="BJ46" s="39">
        <f>VLOOKUP($D$1+10,'CSOS&amp;U'!$A$332:$CW$409,BJ$8+1)</f>
        <v>430.37</v>
      </c>
      <c r="BK46" s="39">
        <f>VLOOKUP($D$1+10,'CSOS&amp;U'!$A$332:$CW$409,BK$8+1)</f>
        <v>452.19</v>
      </c>
      <c r="BL46" s="39">
        <f>VLOOKUP($D$1+10,'CSOS&amp;U'!$A$332:$CW$409,BL$8+1)</f>
        <v>472.1</v>
      </c>
      <c r="BM46" s="39">
        <f>VLOOKUP($D$1+10,'CSOS&amp;U'!$A$332:$CW$409,BM$8+1)</f>
        <v>498.11</v>
      </c>
      <c r="BN46" s="39">
        <f>VLOOKUP($D$1+10,'CSOS&amp;U'!$A$332:$CW$409,BN$8+1)</f>
        <v>525.54</v>
      </c>
      <c r="BO46" s="39">
        <f>VLOOKUP($D$1+10,'CSOS&amp;U'!$A$332:$CW$409,BO$8+1)</f>
        <v>554.48</v>
      </c>
      <c r="BP46" s="39">
        <f>VLOOKUP($D$1+10,'CSOS&amp;U'!$A$332:$CW$409,BP$8+1)</f>
        <v>585.02</v>
      </c>
      <c r="BQ46" s="39">
        <f>VLOOKUP($D$1+10,'CSOS&amp;U'!$A$332:$CW$409,BQ$8+1)</f>
        <v>617.24</v>
      </c>
      <c r="BR46" s="39">
        <f>VLOOKUP($D$1+10,'CSOS&amp;U'!$A$332:$CW$409,BR$8+1)</f>
        <v>651.23</v>
      </c>
      <c r="BS46" s="39">
        <f>VLOOKUP($D$1+10,'CSOS&amp;U'!$A$332:$CW$409,BS$8+1)</f>
        <v>687.1</v>
      </c>
      <c r="BT46" s="39">
        <f>VLOOKUP($D$1+10,'CSOS&amp;U'!$A$332:$CW$409,BT$8+1)</f>
        <v>724.94</v>
      </c>
      <c r="BU46" s="39">
        <f>VLOOKUP($D$1+10,'CSOS&amp;U'!$A$332:$CW$409,BU$8+1)</f>
        <v>764.87</v>
      </c>
      <c r="BV46" s="39">
        <f>VLOOKUP($D$1+10,'CSOS&amp;U'!$A$332:$CW$409,BV$8+1)</f>
        <v>806.99</v>
      </c>
      <c r="BW46" s="39">
        <f>VLOOKUP($D$1+10,'CSOS&amp;U'!$A$332:$CW$409,BW$8+1)</f>
        <v>851.43</v>
      </c>
      <c r="BX46" s="39">
        <f>VLOOKUP($D$1+10,'CSOS&amp;U'!$A$332:$CW$409,BX$8+1)</f>
        <v>898.33</v>
      </c>
      <c r="BY46" s="39">
        <f>VLOOKUP($D$1+10,'CSOS&amp;U'!$A$332:$CW$409,BY$8+1)</f>
        <v>947.8</v>
      </c>
      <c r="BZ46" s="39">
        <f>VLOOKUP($D$1+10,'CSOS&amp;U'!$A$332:$CW$409,BZ$8+1)</f>
        <v>1000</v>
      </c>
      <c r="CA46" s="39">
        <f>VLOOKUP($D$1+10,'CSOS&amp;U'!$A$332:$CW$409,CA$8+1)</f>
        <v>0</v>
      </c>
      <c r="CB46" s="39">
        <f>VLOOKUP($D$1+10,'CSOS&amp;U'!$A$332:$CW$409,CB$8+1)</f>
        <v>0</v>
      </c>
      <c r="CC46" s="39">
        <f>VLOOKUP($D$1+10,'CSOS&amp;U'!$A$332:$CW$409,CC$8+1)</f>
        <v>0</v>
      </c>
      <c r="CD46" s="39">
        <f>VLOOKUP($D$1+10,'CSOS&amp;U'!$A$332:$CW$409,CD$8+1)</f>
        <v>0</v>
      </c>
      <c r="CE46" s="39">
        <f>VLOOKUP($D$1+10,'CSOS&amp;U'!$A$332:$CW$409,CE$8+1)</f>
        <v>0</v>
      </c>
      <c r="CF46" s="39">
        <f>VLOOKUP($D$1+10,'CSOS&amp;U'!$A$332:$CW$409,CF$8+1)</f>
        <v>0</v>
      </c>
      <c r="CG46" s="39">
        <f>VLOOKUP($D$1+10,'CSOS&amp;U'!$A$332:$CW$409,CG$8+1)</f>
        <v>0</v>
      </c>
      <c r="CH46" s="39">
        <f>VLOOKUP($D$1+10,'CSOS&amp;U'!$A$332:$CW$409,CH$8+1)</f>
        <v>0</v>
      </c>
      <c r="CI46" s="39">
        <f>VLOOKUP($D$1+10,'CSOS&amp;U'!$A$332:$CW$409,CI$8+1)</f>
        <v>0</v>
      </c>
      <c r="CJ46" s="39">
        <f>VLOOKUP($D$1+10,'CSOS&amp;U'!$A$332:$CW$409,CJ$8+1)</f>
        <v>0</v>
      </c>
      <c r="CK46" s="39">
        <f>VLOOKUP($D$1+10,'CSOS&amp;U'!$A$332:$CW$409,CK$8+1)</f>
        <v>0</v>
      </c>
      <c r="CL46" s="39">
        <f>VLOOKUP($D$1+10,'CSOS&amp;U'!$A$332:$CW$409,CL$8+1)</f>
        <v>0</v>
      </c>
      <c r="CM46" s="39">
        <f>VLOOKUP($D$1+10,'CSOS&amp;U'!$A$332:$CW$409,CM$8+1)</f>
        <v>0</v>
      </c>
      <c r="CN46" s="39">
        <f>VLOOKUP($D$1+10,'CSOS&amp;U'!$A$332:$CW$409,CN$8+1)</f>
        <v>0</v>
      </c>
      <c r="CO46" s="39">
        <f>VLOOKUP($D$1+10,'CSOS&amp;U'!$A$332:$CW$409,CO$8+1)</f>
        <v>0</v>
      </c>
      <c r="CP46" s="39">
        <f>VLOOKUP($D$1+10,'CSOS&amp;U'!$A$332:$CW$409,CP$8+1)</f>
        <v>0</v>
      </c>
      <c r="CQ46" s="39">
        <f>VLOOKUP($D$1+10,'CSOS&amp;U'!$A$332:$CW$409,CQ$8+1)</f>
        <v>0</v>
      </c>
      <c r="CR46" s="39">
        <f>VLOOKUP($D$1+10,'CSOS&amp;U'!$A$332:$CW$409,CR$8+1)</f>
        <v>0</v>
      </c>
      <c r="CS46" s="39">
        <f>VLOOKUP($D$1+10,'CSOS&amp;U'!$A$332:$CW$409,CS$8+1)</f>
        <v>0</v>
      </c>
      <c r="CT46" s="39">
        <f>VLOOKUP($D$1+10,'CSOS&amp;U'!$A$332:$CW$409,CT$8+1)</f>
        <v>0</v>
      </c>
      <c r="CU46" s="39">
        <f>VLOOKUP($D$1+10,'CSOS&amp;U'!$A$332:$CW$409,CU$8+1)</f>
        <v>0</v>
      </c>
      <c r="CV46" s="39">
        <f>VLOOKUP($D$1+10,'CSOS&amp;U'!$A$332:$CW$409,CV$8+1)</f>
        <v>0</v>
      </c>
      <c r="CW46" s="39">
        <f>VLOOKUP($D$1+10,'CSOS&amp;U'!$A$332:$CW$409,CW$8+1)</f>
        <v>0</v>
      </c>
      <c r="CX46" s="39">
        <f>VLOOKUP($D$1+10,'CSOS&amp;U'!$A$332:$CW$409,CX$8+1)</f>
        <v>0</v>
      </c>
    </row>
    <row r="47" spans="1:102" ht="14.25" customHeight="1">
      <c r="A47" s="65">
        <v>6</v>
      </c>
      <c r="B47" s="3" t="s">
        <v>123</v>
      </c>
      <c r="C47" s="39">
        <f>VLOOKUP($D$1+10,'CSOS&amp;U'!$A$414:$CW$491,C$8+1)</f>
        <v>0.3</v>
      </c>
      <c r="D47" s="39">
        <f>VLOOKUP($D$1+10,'CSOS&amp;U'!$A$414:$CW$491,D$8+1)</f>
        <v>0.38</v>
      </c>
      <c r="E47" s="39">
        <f>VLOOKUP($D$1+10,'CSOS&amp;U'!$A$414:$CW$491,E$8+1)</f>
        <v>0.61</v>
      </c>
      <c r="F47" s="39">
        <f>VLOOKUP($D$1+10,'CSOS&amp;U'!$A$414:$CW$491,F$8+1)</f>
        <v>0.93</v>
      </c>
      <c r="G47" s="39">
        <f>VLOOKUP($D$1+10,'CSOS&amp;U'!$A$414:$CW$491,G$8+1)</f>
        <v>1.06</v>
      </c>
      <c r="H47" s="39">
        <f>VLOOKUP($D$1+10,'CSOS&amp;U'!$A$414:$CW$491,H$8+1)</f>
        <v>1.1599999999999999</v>
      </c>
      <c r="I47" s="39">
        <f>VLOOKUP($D$1+10,'CSOS&amp;U'!$A$414:$CW$491,I$8+1)</f>
        <v>1.27</v>
      </c>
      <c r="J47" s="39">
        <f>VLOOKUP($D$1+10,'CSOS&amp;U'!$A$414:$CW$491,J$8+1)</f>
        <v>1.45</v>
      </c>
      <c r="K47" s="39">
        <f>VLOOKUP($D$1+10,'CSOS&amp;U'!$A$414:$CW$491,K$8+1)</f>
        <v>1.68</v>
      </c>
      <c r="L47" s="39">
        <f>VLOOKUP($D$1+10,'CSOS&amp;U'!$A$414:$CW$491,L$8+1)</f>
        <v>1.91</v>
      </c>
      <c r="M47" s="39">
        <f>VLOOKUP($D$1+10,'CSOS&amp;U'!$A$414:$CW$491,M$8+1)</f>
        <v>2.14</v>
      </c>
      <c r="N47" s="39">
        <f>VLOOKUP($D$1+10,'CSOS&amp;U'!$A$414:$CW$491,N$8+1)</f>
        <v>2.42</v>
      </c>
      <c r="O47" s="39">
        <f>VLOOKUP($D$1+10,'CSOS&amp;U'!$A$414:$CW$491,O$8+1)</f>
        <v>2.77</v>
      </c>
      <c r="P47" s="39">
        <f>VLOOKUP($D$1+10,'CSOS&amp;U'!$A$414:$CW$491,P$8+1)</f>
        <v>3.12</v>
      </c>
      <c r="Q47" s="39">
        <f>VLOOKUP($D$1+10,'CSOS&amp;U'!$A$414:$CW$491,Q$8+1)</f>
        <v>3.44</v>
      </c>
      <c r="R47" s="39">
        <f>VLOOKUP($D$1+10,'CSOS&amp;U'!$A$414:$CW$491,R$8+1)</f>
        <v>3.78</v>
      </c>
      <c r="S47" s="39">
        <f>VLOOKUP($D$1+10,'CSOS&amp;U'!$A$414:$CW$491,S$8+1)</f>
        <v>4.1900000000000004</v>
      </c>
      <c r="T47" s="39">
        <f>VLOOKUP($D$1+10,'CSOS&amp;U'!$A$414:$CW$491,T$8+1)</f>
        <v>4.66</v>
      </c>
      <c r="U47" s="39">
        <f>VLOOKUP($D$1+10,'CSOS&amp;U'!$A$414:$CW$491,U$8+1)</f>
        <v>5.24</v>
      </c>
      <c r="V47" s="39">
        <f>VLOOKUP($D$1+10,'CSOS&amp;U'!$A$414:$CW$491,V$8+1)</f>
        <v>5.9</v>
      </c>
      <c r="W47" s="39">
        <f>VLOOKUP($D$1+10,'CSOS&amp;U'!$A$414:$CW$491,W$8+1)</f>
        <v>6.6</v>
      </c>
      <c r="X47" s="39">
        <f>VLOOKUP($D$1+10,'CSOS&amp;U'!$A$414:$CW$491,X$8+1)</f>
        <v>7.22</v>
      </c>
      <c r="Y47" s="39">
        <f>VLOOKUP($D$1+10,'CSOS&amp;U'!$A$414:$CW$491,Y$8+1)</f>
        <v>7.89</v>
      </c>
      <c r="Z47" s="39">
        <f>VLOOKUP($D$1+10,'CSOS&amp;U'!$A$414:$CW$491,Z$8+1)</f>
        <v>8.6199999999999992</v>
      </c>
      <c r="AA47" s="39">
        <f>VLOOKUP($D$1+10,'CSOS&amp;U'!$A$414:$CW$491,AA$8+1)</f>
        <v>9.43</v>
      </c>
      <c r="AB47" s="39">
        <f>VLOOKUP($D$1+10,'CSOS&amp;U'!$A$414:$CW$491,AB$8+1)</f>
        <v>10.37</v>
      </c>
      <c r="AC47" s="39">
        <f>VLOOKUP($D$1+10,'CSOS&amp;U'!$A$414:$CW$491,AC$8+1)</f>
        <v>11.48</v>
      </c>
      <c r="AD47" s="39">
        <f>VLOOKUP($D$1+10,'CSOS&amp;U'!$A$414:$CW$491,AD$8+1)</f>
        <v>12.79</v>
      </c>
      <c r="AE47" s="39">
        <f>VLOOKUP($D$1+10,'CSOS&amp;U'!$A$414:$CW$491,AE$8+1)</f>
        <v>14.3</v>
      </c>
      <c r="AF47" s="39">
        <f>VLOOKUP($D$1+10,'CSOS&amp;U'!$A$414:$CW$491,AF$8+1)</f>
        <v>16.05</v>
      </c>
      <c r="AG47" s="39">
        <f>VLOOKUP($D$1+10,'CSOS&amp;U'!$A$414:$CW$491,AG$8+1)</f>
        <v>18.05</v>
      </c>
      <c r="AH47" s="39">
        <f>VLOOKUP($D$1+10,'CSOS&amp;U'!$A$414:$CW$491,AH$8+1)</f>
        <v>20.309999999999999</v>
      </c>
      <c r="AI47" s="39">
        <f>VLOOKUP($D$1+10,'CSOS&amp;U'!$A$414:$CW$491,AI$8+1)</f>
        <v>22.92</v>
      </c>
      <c r="AJ47" s="39">
        <f>VLOOKUP($D$1+10,'CSOS&amp;U'!$A$414:$CW$491,AJ$8+1)</f>
        <v>25.94</v>
      </c>
      <c r="AK47" s="39">
        <f>VLOOKUP($D$1+10,'CSOS&amp;U'!$A$414:$CW$491,AK$8+1)</f>
        <v>29.51</v>
      </c>
      <c r="AL47" s="39">
        <f>VLOOKUP($D$1+10,'CSOS&amp;U'!$A$414:$CW$491,AL$8+1)</f>
        <v>33.840000000000003</v>
      </c>
      <c r="AM47" s="39">
        <f>VLOOKUP($D$1+10,'CSOS&amp;U'!$A$414:$CW$491,AM$8+1)</f>
        <v>38.83</v>
      </c>
      <c r="AN47" s="39">
        <f>VLOOKUP($D$1+10,'CSOS&amp;U'!$A$414:$CW$491,AN$8+1)</f>
        <v>43.7</v>
      </c>
      <c r="AO47" s="39">
        <f>VLOOKUP($D$1+10,'CSOS&amp;U'!$A$414:$CW$491,AO$8+1)</f>
        <v>49</v>
      </c>
      <c r="AP47" s="39">
        <f>VLOOKUP($D$1+10,'CSOS&amp;U'!$A$414:$CW$491,AP$8+1)</f>
        <v>55.35</v>
      </c>
      <c r="AQ47" s="39">
        <f>VLOOKUP($D$1+10,'CSOS&amp;U'!$A$414:$CW$491,AQ$8+1)</f>
        <v>64.89</v>
      </c>
      <c r="AR47" s="39">
        <f>VLOOKUP($D$1+10,'CSOS&amp;U'!$A$414:$CW$491,AR$8+1)</f>
        <v>73.459999999999994</v>
      </c>
      <c r="AS47" s="39">
        <f>VLOOKUP($D$1+10,'CSOS&amp;U'!$A$414:$CW$491,AS$8+1)</f>
        <v>82.92</v>
      </c>
      <c r="AT47" s="39">
        <f>VLOOKUP($D$1+10,'CSOS&amp;U'!$A$414:$CW$491,AT$8+1)</f>
        <v>94.03</v>
      </c>
      <c r="AU47" s="39">
        <f>VLOOKUP($D$1+10,'CSOS&amp;U'!$A$414:$CW$491,AU$8+1)</f>
        <v>106.29</v>
      </c>
      <c r="AV47" s="39">
        <f>VLOOKUP($D$1+10,'CSOS&amp;U'!$A$414:$CW$491,AV$8+1)</f>
        <v>119.67</v>
      </c>
      <c r="AW47" s="39">
        <f>VLOOKUP($D$1+10,'CSOS&amp;U'!$A$414:$CW$491,AW$8+1)</f>
        <v>133.76</v>
      </c>
      <c r="AX47" s="39">
        <f>VLOOKUP($D$1+10,'CSOS&amp;U'!$A$414:$CW$491,AX$8+1)</f>
        <v>149.02000000000001</v>
      </c>
      <c r="AY47" s="39">
        <f>VLOOKUP($D$1+10,'CSOS&amp;U'!$A$414:$CW$491,AY$8+1)</f>
        <v>165.23</v>
      </c>
      <c r="AZ47" s="39">
        <f>VLOOKUP($D$1+10,'CSOS&amp;U'!$A$414:$CW$491,AZ$8+1)</f>
        <v>181.27</v>
      </c>
      <c r="BA47" s="39">
        <f>VLOOKUP($D$1+10,'CSOS&amp;U'!$A$414:$CW$491,BA$8+1)</f>
        <v>198.09</v>
      </c>
      <c r="BB47" s="39">
        <f>VLOOKUP($D$1+10,'CSOS&amp;U'!$A$414:$CW$491,BB$8+1)</f>
        <v>220.68</v>
      </c>
      <c r="BC47" s="39">
        <f>VLOOKUP($D$1+10,'CSOS&amp;U'!$A$414:$CW$491,BC$8+1)</f>
        <v>245.51</v>
      </c>
      <c r="BD47" s="39">
        <f>VLOOKUP($D$1+10,'CSOS&amp;U'!$A$414:$CW$491,BD$8+1)</f>
        <v>272.58999999999997</v>
      </c>
      <c r="BE47" s="39">
        <f>VLOOKUP($D$1+10,'CSOS&amp;U'!$A$414:$CW$491,BE$8+1)</f>
        <v>301.55</v>
      </c>
      <c r="BF47" s="39">
        <f>VLOOKUP($D$1+10,'CSOS&amp;U'!$A$414:$CW$491,BF$8+1)</f>
        <v>331.99</v>
      </c>
      <c r="BG47" s="39">
        <f>VLOOKUP($D$1+10,'CSOS&amp;U'!$A$414:$CW$491,BG$8+1)</f>
        <v>357.42</v>
      </c>
      <c r="BH47" s="39">
        <f>VLOOKUP($D$1+10,'CSOS&amp;U'!$A$414:$CW$491,BH$8+1)</f>
        <v>382.58</v>
      </c>
      <c r="BI47" s="39">
        <f>VLOOKUP($D$1+10,'CSOS&amp;U'!$A$414:$CW$491,BI$8+1)</f>
        <v>407.03</v>
      </c>
      <c r="BJ47" s="39">
        <f>VLOOKUP($D$1+10,'CSOS&amp;U'!$A$414:$CW$491,BJ$8+1)</f>
        <v>430.37</v>
      </c>
      <c r="BK47" s="39">
        <f>VLOOKUP($D$1+10,'CSOS&amp;U'!$A$414:$CW$491,BK$8+1)</f>
        <v>452.19</v>
      </c>
      <c r="BL47" s="39">
        <f>VLOOKUP($D$1+10,'CSOS&amp;U'!$A$414:$CW$491,BL$8+1)</f>
        <v>472.1</v>
      </c>
      <c r="BM47" s="39">
        <f>VLOOKUP($D$1+10,'CSOS&amp;U'!$A$414:$CW$491,BM$8+1)</f>
        <v>498.11</v>
      </c>
      <c r="BN47" s="39">
        <f>VLOOKUP($D$1+10,'CSOS&amp;U'!$A$414:$CW$491,BN$8+1)</f>
        <v>525.54</v>
      </c>
      <c r="BO47" s="39">
        <f>VLOOKUP($D$1+10,'CSOS&amp;U'!$A$414:$CW$491,BO$8+1)</f>
        <v>554.48</v>
      </c>
      <c r="BP47" s="39">
        <f>VLOOKUP($D$1+10,'CSOS&amp;U'!$A$414:$CW$491,BP$8+1)</f>
        <v>585.02</v>
      </c>
      <c r="BQ47" s="39">
        <f>VLOOKUP($D$1+10,'CSOS&amp;U'!$A$414:$CW$491,BQ$8+1)</f>
        <v>617.24</v>
      </c>
      <c r="BR47" s="39">
        <f>VLOOKUP($D$1+10,'CSOS&amp;U'!$A$414:$CW$491,BR$8+1)</f>
        <v>651.23</v>
      </c>
      <c r="BS47" s="39">
        <f>VLOOKUP($D$1+10,'CSOS&amp;U'!$A$414:$CW$491,BS$8+1)</f>
        <v>687.1</v>
      </c>
      <c r="BT47" s="39">
        <f>VLOOKUP($D$1+10,'CSOS&amp;U'!$A$414:$CW$491,BT$8+1)</f>
        <v>724.94</v>
      </c>
      <c r="BU47" s="39">
        <f>VLOOKUP($D$1+10,'CSOS&amp;U'!$A$414:$CW$491,BU$8+1)</f>
        <v>764.87</v>
      </c>
      <c r="BV47" s="39">
        <f>VLOOKUP($D$1+10,'CSOS&amp;U'!$A$414:$CW$491,BV$8+1)</f>
        <v>806.99</v>
      </c>
      <c r="BW47" s="39">
        <f>VLOOKUP($D$1+10,'CSOS&amp;U'!$A$414:$CW$491,BW$8+1)</f>
        <v>851.43</v>
      </c>
      <c r="BX47" s="39">
        <f>VLOOKUP($D$1+10,'CSOS&amp;U'!$A$414:$CW$491,BX$8+1)</f>
        <v>898.33</v>
      </c>
      <c r="BY47" s="39">
        <f>VLOOKUP($D$1+10,'CSOS&amp;U'!$A$414:$CW$491,BY$8+1)</f>
        <v>947.8</v>
      </c>
      <c r="BZ47" s="39">
        <f>VLOOKUP($D$1+10,'CSOS&amp;U'!$A$414:$CW$491,BZ$8+1)</f>
        <v>1000</v>
      </c>
      <c r="CA47" s="39">
        <f>VLOOKUP($D$1+10,'CSOS&amp;U'!$A$414:$CW$491,CA$8+1)</f>
        <v>0</v>
      </c>
      <c r="CB47" s="39">
        <f>VLOOKUP($D$1+10,'CSOS&amp;U'!$A$414:$CW$491,CB$8+1)</f>
        <v>0</v>
      </c>
      <c r="CC47" s="39">
        <f>VLOOKUP($D$1+10,'CSOS&amp;U'!$A$414:$CW$491,CC$8+1)</f>
        <v>0</v>
      </c>
      <c r="CD47" s="39">
        <f>VLOOKUP($D$1+10,'CSOS&amp;U'!$A$414:$CW$491,CD$8+1)</f>
        <v>0</v>
      </c>
      <c r="CE47" s="39">
        <f>VLOOKUP($D$1+10,'CSOS&amp;U'!$A$414:$CW$491,CE$8+1)</f>
        <v>0</v>
      </c>
      <c r="CF47" s="39">
        <f>VLOOKUP($D$1+10,'CSOS&amp;U'!$A$414:$CW$491,CF$8+1)</f>
        <v>0</v>
      </c>
      <c r="CG47" s="39">
        <f>VLOOKUP($D$1+10,'CSOS&amp;U'!$A$414:$CW$491,CG$8+1)</f>
        <v>0</v>
      </c>
      <c r="CH47" s="39">
        <f>VLOOKUP($D$1+10,'CSOS&amp;U'!$A$414:$CW$491,CH$8+1)</f>
        <v>0</v>
      </c>
      <c r="CI47" s="39">
        <f>VLOOKUP($D$1+10,'CSOS&amp;U'!$A$414:$CW$491,CI$8+1)</f>
        <v>0</v>
      </c>
      <c r="CJ47" s="39">
        <f>VLOOKUP($D$1+10,'CSOS&amp;U'!$A$414:$CW$491,CJ$8+1)</f>
        <v>0</v>
      </c>
      <c r="CK47" s="39">
        <f>VLOOKUP($D$1+10,'CSOS&amp;U'!$A$414:$CW$491,CK$8+1)</f>
        <v>0</v>
      </c>
      <c r="CL47" s="39">
        <f>VLOOKUP($D$1+10,'CSOS&amp;U'!$A$414:$CW$491,CL$8+1)</f>
        <v>0</v>
      </c>
      <c r="CM47" s="39">
        <f>VLOOKUP($D$1+10,'CSOS&amp;U'!$A$414:$CW$491,CM$8+1)</f>
        <v>0</v>
      </c>
      <c r="CN47" s="39">
        <f>VLOOKUP($D$1+10,'CSOS&amp;U'!$A$414:$CW$491,CN$8+1)</f>
        <v>0</v>
      </c>
      <c r="CO47" s="39">
        <f>VLOOKUP($D$1+10,'CSOS&amp;U'!$A$414:$CW$491,CO$8+1)</f>
        <v>0</v>
      </c>
      <c r="CP47" s="39">
        <f>VLOOKUP($D$1+10,'CSOS&amp;U'!$A$414:$CW$491,CP$8+1)</f>
        <v>0</v>
      </c>
      <c r="CQ47" s="39">
        <f>VLOOKUP($D$1+10,'CSOS&amp;U'!$A$414:$CW$491,CQ$8+1)</f>
        <v>0</v>
      </c>
      <c r="CR47" s="39">
        <f>VLOOKUP($D$1+10,'CSOS&amp;U'!$A$414:$CW$491,CR$8+1)</f>
        <v>0</v>
      </c>
      <c r="CS47" s="39">
        <f>VLOOKUP($D$1+10,'CSOS&amp;U'!$A$414:$CW$491,CS$8+1)</f>
        <v>0</v>
      </c>
      <c r="CT47" s="39">
        <f>VLOOKUP($D$1+10,'CSOS&amp;U'!$A$414:$CW$491,CT$8+1)</f>
        <v>0</v>
      </c>
      <c r="CU47" s="39">
        <f>VLOOKUP($D$1+10,'CSOS&amp;U'!$A$414:$CW$491,CU$8+1)</f>
        <v>0</v>
      </c>
      <c r="CV47" s="39">
        <f>VLOOKUP($D$1+10,'CSOS&amp;U'!$A$414:$CW$491,CV$8+1)</f>
        <v>0</v>
      </c>
      <c r="CW47" s="39">
        <f>VLOOKUP($D$1+10,'CSOS&amp;U'!$A$414:$CW$491,CW$8+1)</f>
        <v>0</v>
      </c>
      <c r="CX47" s="39">
        <f>VLOOKUP($D$1+10,'CSOS&amp;U'!$A$414:$CW$491,CX$8+1)</f>
        <v>0</v>
      </c>
    </row>
    <row r="48" spans="1:102" ht="14.25" customHeight="1">
      <c r="A48" s="65">
        <v>7</v>
      </c>
      <c r="B48" s="3" t="s">
        <v>124</v>
      </c>
      <c r="C48" s="39">
        <f>VLOOKUP($D$1+10,'CSOS&amp;U'!$A$496:$CW$573,C$8+1)</f>
        <v>0.78</v>
      </c>
      <c r="D48" s="39">
        <f>VLOOKUP($D$1+10,'CSOS&amp;U'!$A$496:$CW$573,D$8+1)</f>
        <v>1.3</v>
      </c>
      <c r="E48" s="39">
        <f>VLOOKUP($D$1+10,'CSOS&amp;U'!$A$496:$CW$573,E$8+1)</f>
        <v>1.72</v>
      </c>
      <c r="F48" s="39">
        <f>VLOOKUP($D$1+10,'CSOS&amp;U'!$A$496:$CW$573,F$8+1)</f>
        <v>2.11</v>
      </c>
      <c r="G48" s="39">
        <f>VLOOKUP($D$1+10,'CSOS&amp;U'!$A$496:$CW$573,G$8+1)</f>
        <v>2.54</v>
      </c>
      <c r="H48" s="39">
        <f>VLOOKUP($D$1+10,'CSOS&amp;U'!$A$496:$CW$573,H$8+1)</f>
        <v>3</v>
      </c>
      <c r="I48" s="39">
        <f>VLOOKUP($D$1+10,'CSOS&amp;U'!$A$496:$CW$573,I$8+1)</f>
        <v>3.44</v>
      </c>
      <c r="J48" s="39">
        <f>VLOOKUP($D$1+10,'CSOS&amp;U'!$A$496:$CW$573,J$8+1)</f>
        <v>3.9</v>
      </c>
      <c r="K48" s="39">
        <f>VLOOKUP($D$1+10,'CSOS&amp;U'!$A$496:$CW$573,K$8+1)</f>
        <v>4.41</v>
      </c>
      <c r="L48" s="39">
        <f>VLOOKUP($D$1+10,'CSOS&amp;U'!$A$496:$CW$573,L$8+1)</f>
        <v>5.05</v>
      </c>
      <c r="M48" s="39">
        <f>VLOOKUP($D$1+10,'CSOS&amp;U'!$A$496:$CW$573,M$8+1)</f>
        <v>5.75</v>
      </c>
      <c r="N48" s="39">
        <f>VLOOKUP($D$1+10,'CSOS&amp;U'!$A$496:$CW$573,N$8+1)</f>
        <v>6.54</v>
      </c>
      <c r="O48" s="39">
        <f>VLOOKUP($D$1+10,'CSOS&amp;U'!$A$496:$CW$573,O$8+1)</f>
        <v>7.47</v>
      </c>
      <c r="P48" s="39">
        <f>VLOOKUP($D$1+10,'CSOS&amp;U'!$A$496:$CW$573,P$8+1)</f>
        <v>8.41</v>
      </c>
      <c r="Q48" s="39">
        <f>VLOOKUP($D$1+10,'CSOS&amp;U'!$A$496:$CW$573,Q$8+1)</f>
        <v>9.44</v>
      </c>
      <c r="R48" s="39">
        <f>VLOOKUP($D$1+10,'CSOS&amp;U'!$A$496:$CW$573,R$8+1)</f>
        <v>10.66</v>
      </c>
      <c r="S48" s="39">
        <f>VLOOKUP($D$1+10,'CSOS&amp;U'!$A$496:$CW$573,S$8+1)</f>
        <v>11.88</v>
      </c>
      <c r="T48" s="39">
        <f>VLOOKUP($D$1+10,'CSOS&amp;U'!$A$496:$CW$573,T$8+1)</f>
        <v>13.31</v>
      </c>
      <c r="U48" s="39">
        <f>VLOOKUP($D$1+10,'CSOS&amp;U'!$A$496:$CW$573,U$8+1)</f>
        <v>14.88</v>
      </c>
      <c r="V48" s="39">
        <f>VLOOKUP($D$1+10,'CSOS&amp;U'!$A$496:$CW$573,V$8+1)</f>
        <v>16.53</v>
      </c>
      <c r="W48" s="39">
        <f>VLOOKUP($D$1+10,'CSOS&amp;U'!$A$496:$CW$573,W$8+1)</f>
        <v>18.399999999999999</v>
      </c>
      <c r="X48" s="39">
        <f>VLOOKUP($D$1+10,'CSOS&amp;U'!$A$496:$CW$573,X$8+1)</f>
        <v>20.52</v>
      </c>
      <c r="Y48" s="39">
        <f>VLOOKUP($D$1+10,'CSOS&amp;U'!$A$496:$CW$573,Y$8+1)</f>
        <v>22.66</v>
      </c>
      <c r="Z48" s="39">
        <f>VLOOKUP($D$1+10,'CSOS&amp;U'!$A$496:$CW$573,Z$8+1)</f>
        <v>24.92</v>
      </c>
      <c r="AA48" s="39">
        <f>VLOOKUP($D$1+10,'CSOS&amp;U'!$A$496:$CW$573,AA$8+1)</f>
        <v>27.38</v>
      </c>
      <c r="AB48" s="39">
        <f>VLOOKUP($D$1+10,'CSOS&amp;U'!$A$496:$CW$573,AB$8+1)</f>
        <v>30.16</v>
      </c>
      <c r="AC48" s="39">
        <f>VLOOKUP($D$1+10,'CSOS&amp;U'!$A$496:$CW$573,AC$8+1)</f>
        <v>33.33</v>
      </c>
      <c r="AD48" s="39">
        <f>VLOOKUP($D$1+10,'CSOS&amp;U'!$A$496:$CW$573,AD$8+1)</f>
        <v>36.92</v>
      </c>
      <c r="AE48" s="39">
        <f>VLOOKUP($D$1+10,'CSOS&amp;U'!$A$496:$CW$573,AE$8+1)</f>
        <v>40.86</v>
      </c>
      <c r="AF48" s="39">
        <f>VLOOKUP($D$1+10,'CSOS&amp;U'!$A$496:$CW$573,AF$8+1)</f>
        <v>45.03</v>
      </c>
      <c r="AG48" s="39">
        <f>VLOOKUP($D$1+10,'CSOS&amp;U'!$A$496:$CW$573,AG$8+1)</f>
        <v>49.32</v>
      </c>
      <c r="AH48" s="39">
        <f>VLOOKUP($D$1+10,'CSOS&amp;U'!$A$496:$CW$573,AH$8+1)</f>
        <v>53.59</v>
      </c>
      <c r="AI48" s="39">
        <f>VLOOKUP($D$1+10,'CSOS&amp;U'!$A$496:$CW$573,AI$8+1)</f>
        <v>57.83</v>
      </c>
      <c r="AJ48" s="39">
        <f>VLOOKUP($D$1+10,'CSOS&amp;U'!$A$496:$CW$573,AJ$8+1)</f>
        <v>62.08</v>
      </c>
      <c r="AK48" s="39">
        <f>VLOOKUP($D$1+10,'CSOS&amp;U'!$A$496:$CW$573,AK$8+1)</f>
        <v>66.56</v>
      </c>
      <c r="AL48" s="39">
        <f>VLOOKUP($D$1+10,'CSOS&amp;U'!$A$496:$CW$573,AL$8+1)</f>
        <v>71.38</v>
      </c>
      <c r="AM48" s="39">
        <f>VLOOKUP($D$1+10,'CSOS&amp;U'!$A$496:$CW$573,AM$8+1)</f>
        <v>76.63</v>
      </c>
      <c r="AN48" s="39">
        <f>VLOOKUP($D$1+10,'CSOS&amp;U'!$A$496:$CW$573,AN$8+1)</f>
        <v>82.02</v>
      </c>
      <c r="AO48" s="39">
        <f>VLOOKUP($D$1+10,'CSOS&amp;U'!$A$496:$CW$573,AO$8+1)</f>
        <v>90.27</v>
      </c>
      <c r="AP48" s="39">
        <f>VLOOKUP($D$1+10,'CSOS&amp;U'!$A$496:$CW$573,AP$8+1)</f>
        <v>99.61</v>
      </c>
      <c r="AQ48" s="39">
        <f>VLOOKUP($D$1+10,'CSOS&amp;U'!$A$496:$CW$573,AQ$8+1)</f>
        <v>110.23</v>
      </c>
      <c r="AR48" s="39">
        <f>VLOOKUP($D$1+10,'CSOS&amp;U'!$A$496:$CW$573,AR$8+1)</f>
        <v>122.28</v>
      </c>
      <c r="AS48" s="39">
        <f>VLOOKUP($D$1+10,'CSOS&amp;U'!$A$496:$CW$573,AS$8+1)</f>
        <v>135.72</v>
      </c>
      <c r="AT48" s="39">
        <f>VLOOKUP($D$1+10,'CSOS&amp;U'!$A$496:$CW$573,AT$8+1)</f>
        <v>150.47999999999999</v>
      </c>
      <c r="AU48" s="39">
        <f>VLOOKUP($D$1+10,'CSOS&amp;U'!$A$496:$CW$573,AU$8+1)</f>
        <v>165.94</v>
      </c>
      <c r="AV48" s="39">
        <f>VLOOKUP($D$1+10,'CSOS&amp;U'!$A$496:$CW$573,AV$8+1)</f>
        <v>181.91</v>
      </c>
      <c r="AW48" s="39">
        <f>VLOOKUP($D$1+10,'CSOS&amp;U'!$A$496:$CW$573,AW$8+1)</f>
        <v>197.89</v>
      </c>
      <c r="AX48" s="39">
        <f>VLOOKUP($D$1+10,'CSOS&amp;U'!$A$496:$CW$573,AX$8+1)</f>
        <v>213.39</v>
      </c>
      <c r="AY48" s="39">
        <f>VLOOKUP($D$1+10,'CSOS&amp;U'!$A$496:$CW$573,AY$8+1)</f>
        <v>228.41</v>
      </c>
      <c r="AZ48" s="39">
        <f>VLOOKUP($D$1+10,'CSOS&amp;U'!$A$496:$CW$573,AZ$8+1)</f>
        <v>242.17</v>
      </c>
      <c r="BA48" s="39">
        <f>VLOOKUP($D$1+10,'CSOS&amp;U'!$A$496:$CW$573,BA$8+1)</f>
        <v>254.1</v>
      </c>
      <c r="BB48" s="39">
        <f>VLOOKUP($D$1+10,'CSOS&amp;U'!$A$496:$CW$573,BB$8+1)</f>
        <v>270.08999999999997</v>
      </c>
      <c r="BC48" s="39">
        <f>VLOOKUP($D$1+10,'CSOS&amp;U'!$A$496:$CW$573,BC$8+1)</f>
        <v>287.62</v>
      </c>
      <c r="BD48" s="39">
        <f>VLOOKUP($D$1+10,'CSOS&amp;U'!$A$496:$CW$573,BD$8+1)</f>
        <v>307.36</v>
      </c>
      <c r="BE48" s="39">
        <f>VLOOKUP($D$1+10,'CSOS&amp;U'!$A$496:$CW$573,BE$8+1)</f>
        <v>328.95</v>
      </c>
      <c r="BF48" s="39">
        <f>VLOOKUP($D$1+10,'CSOS&amp;U'!$A$496:$CW$573,BF$8+1)</f>
        <v>352.09</v>
      </c>
      <c r="BG48" s="39">
        <f>VLOOKUP($D$1+10,'CSOS&amp;U'!$A$496:$CW$573,BG$8+1)</f>
        <v>374.47</v>
      </c>
      <c r="BH48" s="39">
        <f>VLOOKUP($D$1+10,'CSOS&amp;U'!$A$496:$CW$573,BH$8+1)</f>
        <v>396.8</v>
      </c>
      <c r="BI48" s="39">
        <f>VLOOKUP($D$1+10,'CSOS&amp;U'!$A$496:$CW$573,BI$8+1)</f>
        <v>418.66</v>
      </c>
      <c r="BJ48" s="39">
        <f>VLOOKUP($D$1+10,'CSOS&amp;U'!$A$496:$CW$573,BJ$8+1)</f>
        <v>439.65</v>
      </c>
      <c r="BK48" s="39">
        <f>VLOOKUP($D$1+10,'CSOS&amp;U'!$A$496:$CW$573,BK$8+1)</f>
        <v>459.36</v>
      </c>
      <c r="BL48" s="39">
        <f>VLOOKUP($D$1+10,'CSOS&amp;U'!$A$496:$CW$573,BL$8+1)</f>
        <v>477.43</v>
      </c>
      <c r="BM48" s="39">
        <f>VLOOKUP($D$1+10,'CSOS&amp;U'!$A$496:$CW$573,BM$8+1)</f>
        <v>503.32</v>
      </c>
      <c r="BN48" s="39">
        <f>VLOOKUP($D$1+10,'CSOS&amp;U'!$A$496:$CW$573,BN$8+1)</f>
        <v>530.61</v>
      </c>
      <c r="BO48" s="39">
        <f>VLOOKUP($D$1+10,'CSOS&amp;U'!$A$496:$CW$573,BO$8+1)</f>
        <v>559.39</v>
      </c>
      <c r="BP48" s="39">
        <f>VLOOKUP($D$1+10,'CSOS&amp;U'!$A$496:$CW$573,BP$8+1)</f>
        <v>589.72</v>
      </c>
      <c r="BQ48" s="39">
        <f>VLOOKUP($D$1+10,'CSOS&amp;U'!$A$496:$CW$573,BQ$8+1)</f>
        <v>621.70000000000005</v>
      </c>
      <c r="BR48" s="39">
        <f>VLOOKUP($D$1+10,'CSOS&amp;U'!$A$496:$CW$573,BR$8+1)</f>
        <v>655.42</v>
      </c>
      <c r="BS48" s="39">
        <f>VLOOKUP($D$1+10,'CSOS&amp;U'!$A$496:$CW$573,BS$8+1)</f>
        <v>690.96</v>
      </c>
      <c r="BT48" s="39">
        <f>VLOOKUP($D$1+10,'CSOS&amp;U'!$A$496:$CW$573,BT$8+1)</f>
        <v>728.43</v>
      </c>
      <c r="BU48" s="39">
        <f>VLOOKUP($D$1+10,'CSOS&amp;U'!$A$496:$CW$573,BU$8+1)</f>
        <v>767.94</v>
      </c>
      <c r="BV48" s="39">
        <f>VLOOKUP($D$1+10,'CSOS&amp;U'!$A$496:$CW$573,BV$8+1)</f>
        <v>809.58</v>
      </c>
      <c r="BW48" s="39">
        <f>VLOOKUP($D$1+10,'CSOS&amp;U'!$A$496:$CW$573,BW$8+1)</f>
        <v>853.48</v>
      </c>
      <c r="BX48" s="39">
        <f>VLOOKUP($D$1+10,'CSOS&amp;U'!$A$496:$CW$573,BX$8+1)</f>
        <v>899.77</v>
      </c>
      <c r="BY48" s="39">
        <f>VLOOKUP($D$1+10,'CSOS&amp;U'!$A$496:$CW$573,BY$8+1)</f>
        <v>948.56</v>
      </c>
      <c r="BZ48" s="39">
        <f>VLOOKUP($D$1+10,'CSOS&amp;U'!$A$496:$CW$573,BZ$8+1)</f>
        <v>1000</v>
      </c>
      <c r="CA48" s="39">
        <f>VLOOKUP($D$1+10,'CSOS&amp;U'!$A$496:$CW$573,CA$8+1)</f>
        <v>0</v>
      </c>
      <c r="CB48" s="39">
        <f>VLOOKUP($D$1+10,'CSOS&amp;U'!$A$496:$CW$573,CB$8+1)</f>
        <v>0</v>
      </c>
      <c r="CC48" s="39">
        <f>VLOOKUP($D$1+10,'CSOS&amp;U'!$A$496:$CW$573,CC$8+1)</f>
        <v>0</v>
      </c>
      <c r="CD48" s="39">
        <f>VLOOKUP($D$1+10,'CSOS&amp;U'!$A$496:$CW$573,CD$8+1)</f>
        <v>0</v>
      </c>
      <c r="CE48" s="39">
        <f>VLOOKUP($D$1+10,'CSOS&amp;U'!$A$496:$CW$573,CE$8+1)</f>
        <v>0</v>
      </c>
      <c r="CF48" s="39">
        <f>VLOOKUP($D$1+10,'CSOS&amp;U'!$A$496:$CW$573,CF$8+1)</f>
        <v>0</v>
      </c>
      <c r="CG48" s="39">
        <f>VLOOKUP($D$1+10,'CSOS&amp;U'!$A$496:$CW$573,CG$8+1)</f>
        <v>0</v>
      </c>
      <c r="CH48" s="39">
        <f>VLOOKUP($D$1+10,'CSOS&amp;U'!$A$496:$CW$573,CH$8+1)</f>
        <v>0</v>
      </c>
      <c r="CI48" s="39">
        <f>VLOOKUP($D$1+10,'CSOS&amp;U'!$A$496:$CW$573,CI$8+1)</f>
        <v>0</v>
      </c>
      <c r="CJ48" s="39">
        <f>VLOOKUP($D$1+10,'CSOS&amp;U'!$A$496:$CW$573,CJ$8+1)</f>
        <v>0</v>
      </c>
      <c r="CK48" s="39">
        <f>VLOOKUP($D$1+10,'CSOS&amp;U'!$A$496:$CW$573,CK$8+1)</f>
        <v>0</v>
      </c>
      <c r="CL48" s="39">
        <f>VLOOKUP($D$1+10,'CSOS&amp;U'!$A$496:$CW$573,CL$8+1)</f>
        <v>0</v>
      </c>
      <c r="CM48" s="39">
        <f>VLOOKUP($D$1+10,'CSOS&amp;U'!$A$496:$CW$573,CM$8+1)</f>
        <v>0</v>
      </c>
      <c r="CN48" s="39">
        <f>VLOOKUP($D$1+10,'CSOS&amp;U'!$A$496:$CW$573,CN$8+1)</f>
        <v>0</v>
      </c>
      <c r="CO48" s="39">
        <f>VLOOKUP($D$1+10,'CSOS&amp;U'!$A$496:$CW$573,CO$8+1)</f>
        <v>0</v>
      </c>
      <c r="CP48" s="39">
        <f>VLOOKUP($D$1+10,'CSOS&amp;U'!$A$496:$CW$573,CP$8+1)</f>
        <v>0</v>
      </c>
      <c r="CQ48" s="39">
        <f>VLOOKUP($D$1+10,'CSOS&amp;U'!$A$496:$CW$573,CQ$8+1)</f>
        <v>0</v>
      </c>
      <c r="CR48" s="39">
        <f>VLOOKUP($D$1+10,'CSOS&amp;U'!$A$496:$CW$573,CR$8+1)</f>
        <v>0</v>
      </c>
      <c r="CS48" s="39">
        <f>VLOOKUP($D$1+10,'CSOS&amp;U'!$A$496:$CW$573,CS$8+1)</f>
        <v>0</v>
      </c>
      <c r="CT48" s="39">
        <f>VLOOKUP($D$1+10,'CSOS&amp;U'!$A$496:$CW$573,CT$8+1)</f>
        <v>0</v>
      </c>
      <c r="CU48" s="39">
        <f>VLOOKUP($D$1+10,'CSOS&amp;U'!$A$496:$CW$573,CU$8+1)</f>
        <v>0</v>
      </c>
      <c r="CV48" s="39">
        <f>VLOOKUP($D$1+10,'CSOS&amp;U'!$A$496:$CW$573,CV$8+1)</f>
        <v>0</v>
      </c>
      <c r="CW48" s="39">
        <f>VLOOKUP($D$1+10,'CSOS&amp;U'!$A$496:$CW$573,CW$8+1)</f>
        <v>0</v>
      </c>
      <c r="CX48" s="39">
        <f>VLOOKUP($D$1+10,'CSOS&amp;U'!$A$496:$CW$573,CX$8+1)</f>
        <v>0</v>
      </c>
    </row>
    <row r="49" spans="1:102" ht="14.25" customHeight="1">
      <c r="A49" s="65">
        <v>8</v>
      </c>
      <c r="B49" s="3" t="s">
        <v>125</v>
      </c>
      <c r="C49" s="39">
        <f>VLOOKUP($D$1+10,'CSOS&amp;U'!$A$578:$CW$655,C$8+1)</f>
        <v>0.91</v>
      </c>
      <c r="D49" s="39">
        <f>VLOOKUP($D$1+10,'CSOS&amp;U'!$A$578:$CW$655,D$8+1)</f>
        <v>1.51</v>
      </c>
      <c r="E49" s="39">
        <f>VLOOKUP($D$1+10,'CSOS&amp;U'!$A$578:$CW$655,E$8+1)</f>
        <v>1.99</v>
      </c>
      <c r="F49" s="39">
        <f>VLOOKUP($D$1+10,'CSOS&amp;U'!$A$578:$CW$655,F$8+1)</f>
        <v>2.44</v>
      </c>
      <c r="G49" s="39">
        <f>VLOOKUP($D$1+10,'CSOS&amp;U'!$A$578:$CW$655,G$8+1)</f>
        <v>2.94</v>
      </c>
      <c r="H49" s="39">
        <f>VLOOKUP($D$1+10,'CSOS&amp;U'!$A$578:$CW$655,H$8+1)</f>
        <v>3.46</v>
      </c>
      <c r="I49" s="39">
        <f>VLOOKUP($D$1+10,'CSOS&amp;U'!$A$578:$CW$655,I$8+1)</f>
        <v>3.98</v>
      </c>
      <c r="J49" s="39">
        <f>VLOOKUP($D$1+10,'CSOS&amp;U'!$A$578:$CW$655,J$8+1)</f>
        <v>4.5</v>
      </c>
      <c r="K49" s="39">
        <f>VLOOKUP($D$1+10,'CSOS&amp;U'!$A$578:$CW$655,K$8+1)</f>
        <v>5.08</v>
      </c>
      <c r="L49" s="39">
        <f>VLOOKUP($D$1+10,'CSOS&amp;U'!$A$578:$CW$655,L$8+1)</f>
        <v>5.8</v>
      </c>
      <c r="M49" s="39">
        <f>VLOOKUP($D$1+10,'CSOS&amp;U'!$A$578:$CW$655,M$8+1)</f>
        <v>6.6</v>
      </c>
      <c r="N49" s="39">
        <f>VLOOKUP($D$1+10,'CSOS&amp;U'!$A$578:$CW$655,N$8+1)</f>
        <v>7.5</v>
      </c>
      <c r="O49" s="39">
        <f>VLOOKUP($D$1+10,'CSOS&amp;U'!$A$578:$CW$655,O$8+1)</f>
        <v>8.5500000000000007</v>
      </c>
      <c r="P49" s="39">
        <f>VLOOKUP($D$1+10,'CSOS&amp;U'!$A$578:$CW$655,P$8+1)</f>
        <v>9.6</v>
      </c>
      <c r="Q49" s="39">
        <f>VLOOKUP($D$1+10,'CSOS&amp;U'!$A$578:$CW$655,Q$8+1)</f>
        <v>10.77</v>
      </c>
      <c r="R49" s="39">
        <f>VLOOKUP($D$1+10,'CSOS&amp;U'!$A$578:$CW$655,R$8+1)</f>
        <v>12.13</v>
      </c>
      <c r="S49" s="39">
        <f>VLOOKUP($D$1+10,'CSOS&amp;U'!$A$578:$CW$655,S$8+1)</f>
        <v>13.49</v>
      </c>
      <c r="T49" s="39">
        <f>VLOOKUP($D$1+10,'CSOS&amp;U'!$A$578:$CW$655,T$8+1)</f>
        <v>15.07</v>
      </c>
      <c r="U49" s="39">
        <f>VLOOKUP($D$1+10,'CSOS&amp;U'!$A$578:$CW$655,U$8+1)</f>
        <v>16.809999999999999</v>
      </c>
      <c r="V49" s="39">
        <f>VLOOKUP($D$1+10,'CSOS&amp;U'!$A$578:$CW$655,V$8+1)</f>
        <v>18.62</v>
      </c>
      <c r="W49" s="39">
        <f>VLOOKUP($D$1+10,'CSOS&amp;U'!$A$578:$CW$655,W$8+1)</f>
        <v>20.66</v>
      </c>
      <c r="X49" s="39">
        <f>VLOOKUP($D$1+10,'CSOS&amp;U'!$A$578:$CW$655,X$8+1)</f>
        <v>22.98</v>
      </c>
      <c r="Y49" s="39">
        <f>VLOOKUP($D$1+10,'CSOS&amp;U'!$A$578:$CW$655,Y$8+1)</f>
        <v>25.29</v>
      </c>
      <c r="Z49" s="39">
        <f>VLOOKUP($D$1+10,'CSOS&amp;U'!$A$578:$CW$655,Z$8+1)</f>
        <v>27.73</v>
      </c>
      <c r="AA49" s="39">
        <f>VLOOKUP($D$1+10,'CSOS&amp;U'!$A$578:$CW$655,AA$8+1)</f>
        <v>30.36</v>
      </c>
      <c r="AB49" s="39">
        <f>VLOOKUP($D$1+10,'CSOS&amp;U'!$A$578:$CW$655,AB$8+1)</f>
        <v>33.31</v>
      </c>
      <c r="AC49" s="39">
        <f>VLOOKUP($D$1+10,'CSOS&amp;U'!$A$578:$CW$655,AC$8+1)</f>
        <v>36.65</v>
      </c>
      <c r="AD49" s="39">
        <f>VLOOKUP($D$1+10,'CSOS&amp;U'!$A$578:$CW$655,AD$8+1)</f>
        <v>40.409999999999997</v>
      </c>
      <c r="AE49" s="39">
        <f>VLOOKUP($D$1+10,'CSOS&amp;U'!$A$578:$CW$655,AE$8+1)</f>
        <v>44.53</v>
      </c>
      <c r="AF49" s="39">
        <f>VLOOKUP($D$1+10,'CSOS&amp;U'!$A$578:$CW$655,AF$8+1)</f>
        <v>48.86</v>
      </c>
      <c r="AG49" s="39">
        <f>VLOOKUP($D$1+10,'CSOS&amp;U'!$A$578:$CW$655,AG$8+1)</f>
        <v>53.26</v>
      </c>
      <c r="AH49" s="39">
        <f>VLOOKUP($D$1+10,'CSOS&amp;U'!$A$578:$CW$655,AH$8+1)</f>
        <v>57.61</v>
      </c>
      <c r="AI49" s="39">
        <f>VLOOKUP($D$1+10,'CSOS&amp;U'!$A$578:$CW$655,AI$8+1)</f>
        <v>61.87</v>
      </c>
      <c r="AJ49" s="39">
        <f>VLOOKUP($D$1+10,'CSOS&amp;U'!$A$578:$CW$655,AJ$8+1)</f>
        <v>66.099999999999994</v>
      </c>
      <c r="AK49" s="39">
        <f>VLOOKUP($D$1+10,'CSOS&amp;U'!$A$578:$CW$655,AK$8+1)</f>
        <v>70.52</v>
      </c>
      <c r="AL49" s="39">
        <f>VLOOKUP($D$1+10,'CSOS&amp;U'!$A$578:$CW$655,AL$8+1)</f>
        <v>75.239999999999995</v>
      </c>
      <c r="AM49" s="39">
        <f>VLOOKUP($D$1+10,'CSOS&amp;U'!$A$578:$CW$655,AM$8+1)</f>
        <v>80.489999999999995</v>
      </c>
      <c r="AN49" s="39">
        <f>VLOOKUP($D$1+10,'CSOS&amp;U'!$A$578:$CW$655,AN$8+1)</f>
        <v>85.84</v>
      </c>
      <c r="AO49" s="39">
        <f>VLOOKUP($D$1+10,'CSOS&amp;U'!$A$578:$CW$655,AO$8+1)</f>
        <v>94.14</v>
      </c>
      <c r="AP49" s="39">
        <f>VLOOKUP($D$1+10,'CSOS&amp;U'!$A$578:$CW$655,AP$8+1)</f>
        <v>103.51</v>
      </c>
      <c r="AQ49" s="39">
        <f>VLOOKUP($D$1+10,'CSOS&amp;U'!$A$578:$CW$655,AQ$8+1)</f>
        <v>114.16</v>
      </c>
      <c r="AR49" s="39">
        <f>VLOOKUP($D$1+10,'CSOS&amp;U'!$A$578:$CW$655,AR$8+1)</f>
        <v>126.2</v>
      </c>
      <c r="AS49" s="39">
        <f>VLOOKUP($D$1+10,'CSOS&amp;U'!$A$578:$CW$655,AS$8+1)</f>
        <v>139.6</v>
      </c>
      <c r="AT49" s="39">
        <f>VLOOKUP($D$1+10,'CSOS&amp;U'!$A$578:$CW$655,AT$8+1)</f>
        <v>154.28</v>
      </c>
      <c r="AU49" s="39">
        <f>VLOOKUP($D$1+10,'CSOS&amp;U'!$A$578:$CW$655,AU$8+1)</f>
        <v>169.59</v>
      </c>
      <c r="AV49" s="39">
        <f>VLOOKUP($D$1+10,'CSOS&amp;U'!$A$578:$CW$655,AV$8+1)</f>
        <v>185.33</v>
      </c>
      <c r="AW49" s="39">
        <f>VLOOKUP($D$1+10,'CSOS&amp;U'!$A$578:$CW$655,AW$8+1)</f>
        <v>200.79</v>
      </c>
      <c r="AX49" s="39">
        <f>VLOOKUP($D$1+10,'CSOS&amp;U'!$A$578:$CW$655,AX$8+1)</f>
        <v>215.67</v>
      </c>
      <c r="AY49" s="39">
        <f>VLOOKUP($D$1+10,'CSOS&amp;U'!$A$578:$CW$655,AY$8+1)</f>
        <v>229.99</v>
      </c>
      <c r="AZ49" s="39">
        <f>VLOOKUP($D$1+10,'CSOS&amp;U'!$A$578:$CW$655,AZ$8+1)</f>
        <v>242.99</v>
      </c>
      <c r="BA49" s="39">
        <f>VLOOKUP($D$1+10,'CSOS&amp;U'!$A$578:$CW$655,BA$8+1)</f>
        <v>254.1</v>
      </c>
      <c r="BB49" s="39">
        <f>VLOOKUP($D$1+10,'CSOS&amp;U'!$A$578:$CW$655,BB$8+1)</f>
        <v>270.08999999999997</v>
      </c>
      <c r="BC49" s="39">
        <f>VLOOKUP($D$1+10,'CSOS&amp;U'!$A$578:$CW$655,BC$8+1)</f>
        <v>287.62</v>
      </c>
      <c r="BD49" s="39">
        <f>VLOOKUP($D$1+10,'CSOS&amp;U'!$A$578:$CW$655,BD$8+1)</f>
        <v>307.36</v>
      </c>
      <c r="BE49" s="39">
        <f>VLOOKUP($D$1+10,'CSOS&amp;U'!$A$578:$CW$655,BE$8+1)</f>
        <v>328.95</v>
      </c>
      <c r="BF49" s="39">
        <f>VLOOKUP($D$1+10,'CSOS&amp;U'!$A$578:$CW$655,BF$8+1)</f>
        <v>352.09</v>
      </c>
      <c r="BG49" s="39">
        <f>VLOOKUP($D$1+10,'CSOS&amp;U'!$A$578:$CW$655,BG$8+1)</f>
        <v>374.47</v>
      </c>
      <c r="BH49" s="39">
        <f>VLOOKUP($D$1+10,'CSOS&amp;U'!$A$578:$CW$655,BH$8+1)</f>
        <v>396.8</v>
      </c>
      <c r="BI49" s="39">
        <f>VLOOKUP($D$1+10,'CSOS&amp;U'!$A$578:$CW$655,BI$8+1)</f>
        <v>418.66</v>
      </c>
      <c r="BJ49" s="39">
        <f>VLOOKUP($D$1+10,'CSOS&amp;U'!$A$578:$CW$655,BJ$8+1)</f>
        <v>439.65</v>
      </c>
      <c r="BK49" s="39">
        <f>VLOOKUP($D$1+10,'CSOS&amp;U'!$A$578:$CW$655,BK$8+1)</f>
        <v>459.36</v>
      </c>
      <c r="BL49" s="39">
        <f>VLOOKUP($D$1+10,'CSOS&amp;U'!$A$578:$CW$655,BL$8+1)</f>
        <v>477.43</v>
      </c>
      <c r="BM49" s="39">
        <f>VLOOKUP($D$1+10,'CSOS&amp;U'!$A$578:$CW$655,BM$8+1)</f>
        <v>503.32</v>
      </c>
      <c r="BN49" s="39">
        <f>VLOOKUP($D$1+10,'CSOS&amp;U'!$A$578:$CW$655,BN$8+1)</f>
        <v>530.61</v>
      </c>
      <c r="BO49" s="39">
        <f>VLOOKUP($D$1+10,'CSOS&amp;U'!$A$578:$CW$655,BO$8+1)</f>
        <v>559.39</v>
      </c>
      <c r="BP49" s="39">
        <f>VLOOKUP($D$1+10,'CSOS&amp;U'!$A$578:$CW$655,BP$8+1)</f>
        <v>589.72</v>
      </c>
      <c r="BQ49" s="39">
        <f>VLOOKUP($D$1+10,'CSOS&amp;U'!$A$578:$CW$655,BQ$8+1)</f>
        <v>621.70000000000005</v>
      </c>
      <c r="BR49" s="39">
        <f>VLOOKUP($D$1+10,'CSOS&amp;U'!$A$578:$CW$655,BR$8+1)</f>
        <v>655.42</v>
      </c>
      <c r="BS49" s="39">
        <f>VLOOKUP($D$1+10,'CSOS&amp;U'!$A$578:$CW$655,BS$8+1)</f>
        <v>690.96</v>
      </c>
      <c r="BT49" s="39">
        <f>VLOOKUP($D$1+10,'CSOS&amp;U'!$A$578:$CW$655,BT$8+1)</f>
        <v>728.43</v>
      </c>
      <c r="BU49" s="39">
        <f>VLOOKUP($D$1+10,'CSOS&amp;U'!$A$578:$CW$655,BU$8+1)</f>
        <v>767.94</v>
      </c>
      <c r="BV49" s="39">
        <f>VLOOKUP($D$1+10,'CSOS&amp;U'!$A$578:$CW$655,BV$8+1)</f>
        <v>809.58</v>
      </c>
      <c r="BW49" s="39">
        <f>VLOOKUP($D$1+10,'CSOS&amp;U'!$A$578:$CW$655,BW$8+1)</f>
        <v>853.48</v>
      </c>
      <c r="BX49" s="39">
        <f>VLOOKUP($D$1+10,'CSOS&amp;U'!$A$578:$CW$655,BX$8+1)</f>
        <v>899.77</v>
      </c>
      <c r="BY49" s="39">
        <f>VLOOKUP($D$1+10,'CSOS&amp;U'!$A$578:$CW$655,BY$8+1)</f>
        <v>948.56</v>
      </c>
      <c r="BZ49" s="39">
        <f>VLOOKUP($D$1+10,'CSOS&amp;U'!$A$578:$CW$655,BZ$8+1)</f>
        <v>1000</v>
      </c>
      <c r="CA49" s="39">
        <f>VLOOKUP($D$1+10,'CSOS&amp;U'!$A$578:$CW$655,CA$8+1)</f>
        <v>0</v>
      </c>
      <c r="CB49" s="39">
        <f>VLOOKUP($D$1+10,'CSOS&amp;U'!$A$578:$CW$655,CB$8+1)</f>
        <v>0</v>
      </c>
      <c r="CC49" s="39">
        <f>VLOOKUP($D$1+10,'CSOS&amp;U'!$A$578:$CW$655,CC$8+1)</f>
        <v>0</v>
      </c>
      <c r="CD49" s="39">
        <f>VLOOKUP($D$1+10,'CSOS&amp;U'!$A$578:$CW$655,CD$8+1)</f>
        <v>0</v>
      </c>
      <c r="CE49" s="39">
        <f>VLOOKUP($D$1+10,'CSOS&amp;U'!$A$578:$CW$655,CE$8+1)</f>
        <v>0</v>
      </c>
      <c r="CF49" s="39">
        <f>VLOOKUP($D$1+10,'CSOS&amp;U'!$A$578:$CW$655,CF$8+1)</f>
        <v>0</v>
      </c>
      <c r="CG49" s="39">
        <f>VLOOKUP($D$1+10,'CSOS&amp;U'!$A$578:$CW$655,CG$8+1)</f>
        <v>0</v>
      </c>
      <c r="CH49" s="39">
        <f>VLOOKUP($D$1+10,'CSOS&amp;U'!$A$578:$CW$655,CH$8+1)</f>
        <v>0</v>
      </c>
      <c r="CI49" s="39">
        <f>VLOOKUP($D$1+10,'CSOS&amp;U'!$A$578:$CW$655,CI$8+1)</f>
        <v>0</v>
      </c>
      <c r="CJ49" s="39">
        <f>VLOOKUP($D$1+10,'CSOS&amp;U'!$A$578:$CW$655,CJ$8+1)</f>
        <v>0</v>
      </c>
      <c r="CK49" s="39">
        <f>VLOOKUP($D$1+10,'CSOS&amp;U'!$A$578:$CW$655,CK$8+1)</f>
        <v>0</v>
      </c>
      <c r="CL49" s="39">
        <f>VLOOKUP($D$1+10,'CSOS&amp;U'!$A$578:$CW$655,CL$8+1)</f>
        <v>0</v>
      </c>
      <c r="CM49" s="39">
        <f>VLOOKUP($D$1+10,'CSOS&amp;U'!$A$578:$CW$655,CM$8+1)</f>
        <v>0</v>
      </c>
      <c r="CN49" s="39">
        <f>VLOOKUP($D$1+10,'CSOS&amp;U'!$A$578:$CW$655,CN$8+1)</f>
        <v>0</v>
      </c>
      <c r="CO49" s="39">
        <f>VLOOKUP($D$1+10,'CSOS&amp;U'!$A$578:$CW$655,CO$8+1)</f>
        <v>0</v>
      </c>
      <c r="CP49" s="39">
        <f>VLOOKUP($D$1+10,'CSOS&amp;U'!$A$578:$CW$655,CP$8+1)</f>
        <v>0</v>
      </c>
      <c r="CQ49" s="39">
        <f>VLOOKUP($D$1+10,'CSOS&amp;U'!$A$578:$CW$655,CQ$8+1)</f>
        <v>0</v>
      </c>
      <c r="CR49" s="39">
        <f>VLOOKUP($D$1+10,'CSOS&amp;U'!$A$578:$CW$655,CR$8+1)</f>
        <v>0</v>
      </c>
      <c r="CS49" s="39">
        <f>VLOOKUP($D$1+10,'CSOS&amp;U'!$A$578:$CW$655,CS$8+1)</f>
        <v>0</v>
      </c>
      <c r="CT49" s="39">
        <f>VLOOKUP($D$1+10,'CSOS&amp;U'!$A$578:$CW$655,CT$8+1)</f>
        <v>0</v>
      </c>
      <c r="CU49" s="39">
        <f>VLOOKUP($D$1+10,'CSOS&amp;U'!$A$578:$CW$655,CU$8+1)</f>
        <v>0</v>
      </c>
      <c r="CV49" s="39">
        <f>VLOOKUP($D$1+10,'CSOS&amp;U'!$A$578:$CW$655,CV$8+1)</f>
        <v>0</v>
      </c>
      <c r="CW49" s="39">
        <f>VLOOKUP($D$1+10,'CSOS&amp;U'!$A$578:$CW$655,CW$8+1)</f>
        <v>0</v>
      </c>
      <c r="CX49" s="39">
        <f>VLOOKUP($D$1+10,'CSOS&amp;U'!$A$578:$CW$655,CX$8+1)</f>
        <v>0</v>
      </c>
    </row>
    <row r="50" spans="1:102" ht="14.25" customHeight="1">
      <c r="A50" s="65">
        <v>9</v>
      </c>
      <c r="B50" s="3" t="s">
        <v>126</v>
      </c>
      <c r="C50" s="39">
        <f>VLOOKUP($D$1+10,'CSOS&amp;U'!$A$660:$CW$737,C$8+1)</f>
        <v>0.52</v>
      </c>
      <c r="D50" s="39">
        <f>VLOOKUP($D$1+10,'CSOS&amp;U'!$A$660:$CW$737,D$8+1)</f>
        <v>0.83</v>
      </c>
      <c r="E50" s="39">
        <f>VLOOKUP($D$1+10,'CSOS&amp;U'!$A$660:$CW$737,E$8+1)</f>
        <v>1.23</v>
      </c>
      <c r="F50" s="39">
        <f>VLOOKUP($D$1+10,'CSOS&amp;U'!$A$660:$CW$737,F$8+1)</f>
        <v>1.6</v>
      </c>
      <c r="G50" s="39">
        <f>VLOOKUP($D$1+10,'CSOS&amp;U'!$A$660:$CW$737,G$8+1)</f>
        <v>1.91</v>
      </c>
      <c r="H50" s="39">
        <f>VLOOKUP($D$1+10,'CSOS&amp;U'!$A$660:$CW$737,H$8+1)</f>
        <v>2.31</v>
      </c>
      <c r="I50" s="39">
        <f>VLOOKUP($D$1+10,'CSOS&amp;U'!$A$660:$CW$737,I$8+1)</f>
        <v>2.75</v>
      </c>
      <c r="J50" s="39">
        <f>VLOOKUP($D$1+10,'CSOS&amp;U'!$A$660:$CW$737,J$8+1)</f>
        <v>3.23</v>
      </c>
      <c r="K50" s="39">
        <f>VLOOKUP($D$1+10,'CSOS&amp;U'!$A$660:$CW$737,K$8+1)</f>
        <v>3.74</v>
      </c>
      <c r="L50" s="39">
        <f>VLOOKUP($D$1+10,'CSOS&amp;U'!$A$660:$CW$737,L$8+1)</f>
        <v>4.3</v>
      </c>
      <c r="M50" s="39">
        <f>VLOOKUP($D$1+10,'CSOS&amp;U'!$A$660:$CW$737,M$8+1)</f>
        <v>4.84</v>
      </c>
      <c r="N50" s="39">
        <f>VLOOKUP($D$1+10,'CSOS&amp;U'!$A$660:$CW$737,N$8+1)</f>
        <v>5.31</v>
      </c>
      <c r="O50" s="39">
        <f>VLOOKUP($D$1+10,'CSOS&amp;U'!$A$660:$CW$737,O$8+1)</f>
        <v>6</v>
      </c>
      <c r="P50" s="39">
        <f>VLOOKUP($D$1+10,'CSOS&amp;U'!$A$660:$CW$737,P$8+1)</f>
        <v>6.75</v>
      </c>
      <c r="Q50" s="39">
        <f>VLOOKUP($D$1+10,'CSOS&amp;U'!$A$660:$CW$737,Q$8+1)</f>
        <v>7.55</v>
      </c>
      <c r="R50" s="39">
        <f>VLOOKUP($D$1+10,'CSOS&amp;U'!$A$660:$CW$737,R$8+1)</f>
        <v>8.48</v>
      </c>
      <c r="S50" s="39">
        <f>VLOOKUP($D$1+10,'CSOS&amp;U'!$A$660:$CW$737,S$8+1)</f>
        <v>9.42</v>
      </c>
      <c r="T50" s="39">
        <f>VLOOKUP($D$1+10,'CSOS&amp;U'!$A$660:$CW$737,T$8+1)</f>
        <v>10.51</v>
      </c>
      <c r="U50" s="39">
        <f>VLOOKUP($D$1+10,'CSOS&amp;U'!$A$660:$CW$737,U$8+1)</f>
        <v>11.66</v>
      </c>
      <c r="V50" s="39">
        <f>VLOOKUP($D$1+10,'CSOS&amp;U'!$A$660:$CW$737,V$8+1)</f>
        <v>12.98</v>
      </c>
      <c r="W50" s="39">
        <f>VLOOKUP($D$1+10,'CSOS&amp;U'!$A$660:$CW$737,W$8+1)</f>
        <v>14.39</v>
      </c>
      <c r="X50" s="39">
        <f>VLOOKUP($D$1+10,'CSOS&amp;U'!$A$660:$CW$737,X$8+1)</f>
        <v>15.9</v>
      </c>
      <c r="Y50" s="39">
        <f>VLOOKUP($D$1+10,'CSOS&amp;U'!$A$660:$CW$737,Y$8+1)</f>
        <v>17.52</v>
      </c>
      <c r="Z50" s="39">
        <f>VLOOKUP($D$1+10,'CSOS&amp;U'!$A$660:$CW$737,Z$8+1)</f>
        <v>19.25</v>
      </c>
      <c r="AA50" s="39">
        <f>VLOOKUP($D$1+10,'CSOS&amp;U'!$A$660:$CW$737,AA$8+1)</f>
        <v>21.07</v>
      </c>
      <c r="AB50" s="39">
        <f>VLOOKUP($D$1+10,'CSOS&amp;U'!$A$660:$CW$737,AB$8+1)</f>
        <v>23.09</v>
      </c>
      <c r="AC50" s="39">
        <f>VLOOKUP($D$1+10,'CSOS&amp;U'!$A$660:$CW$737,AC$8+1)</f>
        <v>25.35</v>
      </c>
      <c r="AD50" s="39">
        <f>VLOOKUP($D$1+10,'CSOS&amp;U'!$A$660:$CW$737,AD$8+1)</f>
        <v>27.56</v>
      </c>
      <c r="AE50" s="39">
        <f>VLOOKUP($D$1+10,'CSOS&amp;U'!$A$660:$CW$737,AE$8+1)</f>
        <v>30.02</v>
      </c>
      <c r="AF50" s="39">
        <f>VLOOKUP($D$1+10,'CSOS&amp;U'!$A$660:$CW$737,AF$8+1)</f>
        <v>32.68</v>
      </c>
      <c r="AG50" s="39">
        <f>VLOOKUP($D$1+10,'CSOS&amp;U'!$A$660:$CW$737,AG$8+1)</f>
        <v>35.65</v>
      </c>
      <c r="AH50" s="39">
        <f>VLOOKUP($D$1+10,'CSOS&amp;U'!$A$660:$CW$737,AH$8+1)</f>
        <v>38.93</v>
      </c>
      <c r="AI50" s="39">
        <f>VLOOKUP($D$1+10,'CSOS&amp;U'!$A$660:$CW$737,AI$8+1)</f>
        <v>42.62</v>
      </c>
      <c r="AJ50" s="39">
        <f>VLOOKUP($D$1+10,'CSOS&amp;U'!$A$660:$CW$737,AJ$8+1)</f>
        <v>46.67</v>
      </c>
      <c r="AK50" s="39">
        <f>VLOOKUP($D$1+10,'CSOS&amp;U'!$A$660:$CW$737,AK$8+1)</f>
        <v>51.16</v>
      </c>
      <c r="AL50" s="39">
        <f>VLOOKUP($D$1+10,'CSOS&amp;U'!$A$660:$CW$737,AL$8+1)</f>
        <v>57.08</v>
      </c>
      <c r="AM50" s="39">
        <f>VLOOKUP($D$1+10,'CSOS&amp;U'!$A$660:$CW$737,AM$8+1)</f>
        <v>64.180000000000007</v>
      </c>
      <c r="AN50" s="39">
        <f>VLOOKUP($D$1+10,'CSOS&amp;U'!$A$660:$CW$737,AN$8+1)</f>
        <v>72.25</v>
      </c>
      <c r="AO50" s="39">
        <f>VLOOKUP($D$1+10,'CSOS&amp;U'!$A$660:$CW$737,AO$8+1)</f>
        <v>81.28</v>
      </c>
      <c r="AP50" s="39">
        <f>VLOOKUP($D$1+10,'CSOS&amp;U'!$A$660:$CW$737,AP$8+1)</f>
        <v>90.53</v>
      </c>
      <c r="AQ50" s="39">
        <f>VLOOKUP($D$1+10,'CSOS&amp;U'!$A$660:$CW$737,AQ$8+1)</f>
        <v>99.07</v>
      </c>
      <c r="AR50" s="39">
        <f>VLOOKUP($D$1+10,'CSOS&amp;U'!$A$660:$CW$737,AR$8+1)</f>
        <v>112.22</v>
      </c>
      <c r="AS50" s="39">
        <f>VLOOKUP($D$1+10,'CSOS&amp;U'!$A$660:$CW$737,AS$8+1)</f>
        <v>124.02</v>
      </c>
      <c r="AT50" s="39">
        <f>VLOOKUP($D$1+10,'CSOS&amp;U'!$A$660:$CW$737,AT$8+1)</f>
        <v>136.91999999999999</v>
      </c>
      <c r="AU50" s="39">
        <f>VLOOKUP($D$1+10,'CSOS&amp;U'!$A$660:$CW$737,AU$8+1)</f>
        <v>150.66</v>
      </c>
      <c r="AV50" s="39">
        <f>VLOOKUP($D$1+10,'CSOS&amp;U'!$A$660:$CW$737,AV$8+1)</f>
        <v>165.03</v>
      </c>
      <c r="AW50" s="39">
        <f>VLOOKUP($D$1+10,'CSOS&amp;U'!$A$660:$CW$737,AW$8+1)</f>
        <v>179.51</v>
      </c>
      <c r="AX50" s="39">
        <f>VLOOKUP($D$1+10,'CSOS&amp;U'!$A$660:$CW$737,AX$8+1)</f>
        <v>194.47</v>
      </c>
      <c r="AY50" s="39">
        <f>VLOOKUP($D$1+10,'CSOS&amp;U'!$A$660:$CW$737,AY$8+1)</f>
        <v>209.84</v>
      </c>
      <c r="AZ50" s="39">
        <f>VLOOKUP($D$1+10,'CSOS&amp;U'!$A$660:$CW$737,AZ$8+1)</f>
        <v>224.13</v>
      </c>
      <c r="BA50" s="39">
        <f>VLOOKUP($D$1+10,'CSOS&amp;U'!$A$660:$CW$737,BA$8+1)</f>
        <v>238.85</v>
      </c>
      <c r="BB50" s="39">
        <f>VLOOKUP($D$1+10,'CSOS&amp;U'!$A$660:$CW$737,BB$8+1)</f>
        <v>256.57</v>
      </c>
      <c r="BC50" s="39">
        <f>VLOOKUP($D$1+10,'CSOS&amp;U'!$A$660:$CW$737,BC$8+1)</f>
        <v>275.08999999999997</v>
      </c>
      <c r="BD50" s="39">
        <f>VLOOKUP($D$1+10,'CSOS&amp;U'!$A$660:$CW$737,BD$8+1)</f>
        <v>294.22000000000003</v>
      </c>
      <c r="BE50" s="39">
        <f>VLOOKUP($D$1+10,'CSOS&amp;U'!$A$660:$CW$737,BE$8+1)</f>
        <v>313.37</v>
      </c>
      <c r="BF50" s="39">
        <f>VLOOKUP($D$1+10,'CSOS&amp;U'!$A$660:$CW$737,BF$8+1)</f>
        <v>331.99</v>
      </c>
      <c r="BG50" s="39">
        <f>VLOOKUP($D$1+10,'CSOS&amp;U'!$A$660:$CW$737,BG$8+1)</f>
        <v>357.42</v>
      </c>
      <c r="BH50" s="39">
        <f>VLOOKUP($D$1+10,'CSOS&amp;U'!$A$660:$CW$737,BH$8+1)</f>
        <v>382.58</v>
      </c>
      <c r="BI50" s="39">
        <f>VLOOKUP($D$1+10,'CSOS&amp;U'!$A$660:$CW$737,BI$8+1)</f>
        <v>407.03</v>
      </c>
      <c r="BJ50" s="39">
        <f>VLOOKUP($D$1+10,'CSOS&amp;U'!$A$660:$CW$737,BJ$8+1)</f>
        <v>430.37</v>
      </c>
      <c r="BK50" s="39">
        <f>VLOOKUP($D$1+10,'CSOS&amp;U'!$A$660:$CW$737,BK$8+1)</f>
        <v>452.19</v>
      </c>
      <c r="BL50" s="39">
        <f>VLOOKUP($D$1+10,'CSOS&amp;U'!$A$660:$CW$737,BL$8+1)</f>
        <v>472.1</v>
      </c>
      <c r="BM50" s="39">
        <f>VLOOKUP($D$1+10,'CSOS&amp;U'!$A$660:$CW$737,BM$8+1)</f>
        <v>498.11</v>
      </c>
      <c r="BN50" s="39">
        <f>VLOOKUP($D$1+10,'CSOS&amp;U'!$A$660:$CW$737,BN$8+1)</f>
        <v>525.54</v>
      </c>
      <c r="BO50" s="39">
        <f>VLOOKUP($D$1+10,'CSOS&amp;U'!$A$660:$CW$737,BO$8+1)</f>
        <v>554.48</v>
      </c>
      <c r="BP50" s="39">
        <f>VLOOKUP($D$1+10,'CSOS&amp;U'!$A$660:$CW$737,BP$8+1)</f>
        <v>585.02</v>
      </c>
      <c r="BQ50" s="39">
        <f>VLOOKUP($D$1+10,'CSOS&amp;U'!$A$660:$CW$737,BQ$8+1)</f>
        <v>617.24</v>
      </c>
      <c r="BR50" s="39">
        <f>VLOOKUP($D$1+10,'CSOS&amp;U'!$A$660:$CW$737,BR$8+1)</f>
        <v>651.23</v>
      </c>
      <c r="BS50" s="39">
        <f>VLOOKUP($D$1+10,'CSOS&amp;U'!$A$660:$CW$737,BS$8+1)</f>
        <v>687.1</v>
      </c>
      <c r="BT50" s="39">
        <f>VLOOKUP($D$1+10,'CSOS&amp;U'!$A$660:$CW$737,BT$8+1)</f>
        <v>724.94</v>
      </c>
      <c r="BU50" s="39">
        <f>VLOOKUP($D$1+10,'CSOS&amp;U'!$A$660:$CW$737,BU$8+1)</f>
        <v>764.87</v>
      </c>
      <c r="BV50" s="39">
        <f>VLOOKUP($D$1+10,'CSOS&amp;U'!$A$660:$CW$737,BV$8+1)</f>
        <v>806.99</v>
      </c>
      <c r="BW50" s="39">
        <f>VLOOKUP($D$1+10,'CSOS&amp;U'!$A$660:$CW$737,BW$8+1)</f>
        <v>851.43</v>
      </c>
      <c r="BX50" s="39">
        <f>VLOOKUP($D$1+10,'CSOS&amp;U'!$A$660:$CW$737,BX$8+1)</f>
        <v>898.33</v>
      </c>
      <c r="BY50" s="39">
        <f>VLOOKUP($D$1+10,'CSOS&amp;U'!$A$660:$CW$737,BY$8+1)</f>
        <v>947.8</v>
      </c>
      <c r="BZ50" s="39">
        <f>VLOOKUP($D$1+10,'CSOS&amp;U'!$A$660:$CW$737,BZ$8+1)</f>
        <v>1000</v>
      </c>
      <c r="CA50" s="39">
        <f>VLOOKUP($D$1+10,'CSOS&amp;U'!$A$660:$CW$737,CA$8+1)</f>
        <v>0</v>
      </c>
      <c r="CB50" s="39">
        <f>VLOOKUP($D$1+10,'CSOS&amp;U'!$A$660:$CW$737,CB$8+1)</f>
        <v>0</v>
      </c>
      <c r="CC50" s="39">
        <f>VLOOKUP($D$1+10,'CSOS&amp;U'!$A$660:$CW$737,CC$8+1)</f>
        <v>0</v>
      </c>
      <c r="CD50" s="39">
        <f>VLOOKUP($D$1+10,'CSOS&amp;U'!$A$660:$CW$737,CD$8+1)</f>
        <v>0</v>
      </c>
      <c r="CE50" s="39">
        <f>VLOOKUP($D$1+10,'CSOS&amp;U'!$A$660:$CW$737,CE$8+1)</f>
        <v>0</v>
      </c>
      <c r="CF50" s="39">
        <f>VLOOKUP($D$1+10,'CSOS&amp;U'!$A$660:$CW$737,CF$8+1)</f>
        <v>0</v>
      </c>
      <c r="CG50" s="39">
        <f>VLOOKUP($D$1+10,'CSOS&amp;U'!$A$660:$CW$737,CG$8+1)</f>
        <v>0</v>
      </c>
      <c r="CH50" s="39">
        <f>VLOOKUP($D$1+10,'CSOS&amp;U'!$A$660:$CW$737,CH$8+1)</f>
        <v>0</v>
      </c>
      <c r="CI50" s="39">
        <f>VLOOKUP($D$1+10,'CSOS&amp;U'!$A$660:$CW$737,CI$8+1)</f>
        <v>0</v>
      </c>
      <c r="CJ50" s="39">
        <f>VLOOKUP($D$1+10,'CSOS&amp;U'!$A$660:$CW$737,CJ$8+1)</f>
        <v>0</v>
      </c>
      <c r="CK50" s="39">
        <f>VLOOKUP($D$1+10,'CSOS&amp;U'!$A$660:$CW$737,CK$8+1)</f>
        <v>0</v>
      </c>
      <c r="CL50" s="39">
        <f>VLOOKUP($D$1+10,'CSOS&amp;U'!$A$660:$CW$737,CL$8+1)</f>
        <v>0</v>
      </c>
      <c r="CM50" s="39">
        <f>VLOOKUP($D$1+10,'CSOS&amp;U'!$A$660:$CW$737,CM$8+1)</f>
        <v>0</v>
      </c>
      <c r="CN50" s="39">
        <f>VLOOKUP($D$1+10,'CSOS&amp;U'!$A$660:$CW$737,CN$8+1)</f>
        <v>0</v>
      </c>
      <c r="CO50" s="39">
        <f>VLOOKUP($D$1+10,'CSOS&amp;U'!$A$660:$CW$737,CO$8+1)</f>
        <v>0</v>
      </c>
      <c r="CP50" s="39">
        <f>VLOOKUP($D$1+10,'CSOS&amp;U'!$A$660:$CW$737,CP$8+1)</f>
        <v>0</v>
      </c>
      <c r="CQ50" s="39">
        <f>VLOOKUP($D$1+10,'CSOS&amp;U'!$A$660:$CW$737,CQ$8+1)</f>
        <v>0</v>
      </c>
      <c r="CR50" s="39">
        <f>VLOOKUP($D$1+10,'CSOS&amp;U'!$A$660:$CW$737,CR$8+1)</f>
        <v>0</v>
      </c>
      <c r="CS50" s="39">
        <f>VLOOKUP($D$1+10,'CSOS&amp;U'!$A$660:$CW$737,CS$8+1)</f>
        <v>0</v>
      </c>
      <c r="CT50" s="39">
        <f>VLOOKUP($D$1+10,'CSOS&amp;U'!$A$660:$CW$737,CT$8+1)</f>
        <v>0</v>
      </c>
      <c r="CU50" s="39">
        <f>VLOOKUP($D$1+10,'CSOS&amp;U'!$A$660:$CW$737,CU$8+1)</f>
        <v>0</v>
      </c>
      <c r="CV50" s="39">
        <f>VLOOKUP($D$1+10,'CSOS&amp;U'!$A$660:$CW$737,CV$8+1)</f>
        <v>0</v>
      </c>
      <c r="CW50" s="39">
        <f>VLOOKUP($D$1+10,'CSOS&amp;U'!$A$660:$CW$737,CW$8+1)</f>
        <v>0</v>
      </c>
      <c r="CX50" s="39">
        <f>VLOOKUP($D$1+10,'CSOS&amp;U'!$A$660:$CW$737,CX$8+1)</f>
        <v>0</v>
      </c>
    </row>
    <row r="51" spans="1:102" ht="14.25" customHeight="1">
      <c r="A51" s="65">
        <v>10</v>
      </c>
      <c r="B51" s="3" t="s">
        <v>127</v>
      </c>
      <c r="C51" s="39">
        <f>VLOOKUP($D$1+10,'CSOS&amp;U'!$A$742:$CW$819,C$8+1)</f>
        <v>0.68</v>
      </c>
      <c r="D51" s="39">
        <f>VLOOKUP($D$1+10,'CSOS&amp;U'!$A$742:$CW$819,D$8+1)</f>
        <v>1.08</v>
      </c>
      <c r="E51" s="39">
        <f>VLOOKUP($D$1+10,'CSOS&amp;U'!$A$742:$CW$819,E$8+1)</f>
        <v>1.6</v>
      </c>
      <c r="F51" s="39">
        <f>VLOOKUP($D$1+10,'CSOS&amp;U'!$A$742:$CW$819,F$8+1)</f>
        <v>2.08</v>
      </c>
      <c r="G51" s="39">
        <f>VLOOKUP($D$1+10,'CSOS&amp;U'!$A$742:$CW$819,G$8+1)</f>
        <v>2.46</v>
      </c>
      <c r="H51" s="39">
        <f>VLOOKUP($D$1+10,'CSOS&amp;U'!$A$742:$CW$819,H$8+1)</f>
        <v>2.98</v>
      </c>
      <c r="I51" s="39">
        <f>VLOOKUP($D$1+10,'CSOS&amp;U'!$A$742:$CW$819,I$8+1)</f>
        <v>3.54</v>
      </c>
      <c r="J51" s="39">
        <f>VLOOKUP($D$1+10,'CSOS&amp;U'!$A$742:$CW$819,J$8+1)</f>
        <v>4.1500000000000004</v>
      </c>
      <c r="K51" s="39">
        <f>VLOOKUP($D$1+10,'CSOS&amp;U'!$A$742:$CW$819,K$8+1)</f>
        <v>4.8099999999999996</v>
      </c>
      <c r="L51" s="39">
        <f>VLOOKUP($D$1+10,'CSOS&amp;U'!$A$742:$CW$819,L$8+1)</f>
        <v>5.51</v>
      </c>
      <c r="M51" s="39">
        <f>VLOOKUP($D$1+10,'CSOS&amp;U'!$A$742:$CW$819,M$8+1)</f>
        <v>6.19</v>
      </c>
      <c r="N51" s="39">
        <f>VLOOKUP($D$1+10,'CSOS&amp;U'!$A$742:$CW$819,N$8+1)</f>
        <v>6.76</v>
      </c>
      <c r="O51" s="39">
        <f>VLOOKUP($D$1+10,'CSOS&amp;U'!$A$742:$CW$819,O$8+1)</f>
        <v>7.62</v>
      </c>
      <c r="P51" s="39">
        <f>VLOOKUP($D$1+10,'CSOS&amp;U'!$A$742:$CW$819,P$8+1)</f>
        <v>8.5399999999999991</v>
      </c>
      <c r="Q51" s="39">
        <f>VLOOKUP($D$1+10,'CSOS&amp;U'!$A$742:$CW$819,Q$8+1)</f>
        <v>9.5299999999999994</v>
      </c>
      <c r="R51" s="39">
        <f>VLOOKUP($D$1+10,'CSOS&amp;U'!$A$742:$CW$819,R$8+1)</f>
        <v>10.65</v>
      </c>
      <c r="S51" s="39">
        <f>VLOOKUP($D$1+10,'CSOS&amp;U'!$A$742:$CW$819,S$8+1)</f>
        <v>11.79</v>
      </c>
      <c r="T51" s="39">
        <f>VLOOKUP($D$1+10,'CSOS&amp;U'!$A$742:$CW$819,T$8+1)</f>
        <v>13.09</v>
      </c>
      <c r="U51" s="39">
        <f>VLOOKUP($D$1+10,'CSOS&amp;U'!$A$742:$CW$819,U$8+1)</f>
        <v>14.47</v>
      </c>
      <c r="V51" s="39">
        <f>VLOOKUP($D$1+10,'CSOS&amp;U'!$A$742:$CW$819,V$8+1)</f>
        <v>16.03</v>
      </c>
      <c r="W51" s="39">
        <f>VLOOKUP($D$1+10,'CSOS&amp;U'!$A$742:$CW$819,W$8+1)</f>
        <v>17.670000000000002</v>
      </c>
      <c r="X51" s="39">
        <f>VLOOKUP($D$1+10,'CSOS&amp;U'!$A$742:$CW$819,X$8+1)</f>
        <v>19.34</v>
      </c>
      <c r="Y51" s="39">
        <f>VLOOKUP($D$1+10,'CSOS&amp;U'!$A$742:$CW$819,Y$8+1)</f>
        <v>21.12</v>
      </c>
      <c r="Z51" s="39">
        <f>VLOOKUP($D$1+10,'CSOS&amp;U'!$A$742:$CW$819,Z$8+1)</f>
        <v>22.99</v>
      </c>
      <c r="AA51" s="39">
        <f>VLOOKUP($D$1+10,'CSOS&amp;U'!$A$742:$CW$819,AA$8+1)</f>
        <v>24.91</v>
      </c>
      <c r="AB51" s="39">
        <f>VLOOKUP($D$1+10,'CSOS&amp;U'!$A$742:$CW$819,AB$8+1)</f>
        <v>27.03</v>
      </c>
      <c r="AC51" s="39">
        <f>VLOOKUP($D$1+10,'CSOS&amp;U'!$A$742:$CW$819,AC$8+1)</f>
        <v>29.39</v>
      </c>
      <c r="AD51" s="39">
        <f>VLOOKUP($D$1+10,'CSOS&amp;U'!$A$742:$CW$819,AD$8+1)</f>
        <v>31.65</v>
      </c>
      <c r="AE51" s="39">
        <f>VLOOKUP($D$1+10,'CSOS&amp;U'!$A$742:$CW$819,AE$8+1)</f>
        <v>34.15</v>
      </c>
      <c r="AF51" s="39">
        <f>VLOOKUP($D$1+10,'CSOS&amp;U'!$A$742:$CW$819,AF$8+1)</f>
        <v>36.840000000000003</v>
      </c>
      <c r="AG51" s="39">
        <f>VLOOKUP($D$1+10,'CSOS&amp;U'!$A$742:$CW$819,AG$8+1)</f>
        <v>39.840000000000003</v>
      </c>
      <c r="AH51" s="39">
        <f>VLOOKUP($D$1+10,'CSOS&amp;U'!$A$742:$CW$819,AH$8+1)</f>
        <v>43.14</v>
      </c>
      <c r="AI51" s="39">
        <f>VLOOKUP($D$1+10,'CSOS&amp;U'!$A$742:$CW$819,AI$8+1)</f>
        <v>46.84</v>
      </c>
      <c r="AJ51" s="39">
        <f>VLOOKUP($D$1+10,'CSOS&amp;U'!$A$742:$CW$819,AJ$8+1)</f>
        <v>50.9</v>
      </c>
      <c r="AK51" s="39">
        <f>VLOOKUP($D$1+10,'CSOS&amp;U'!$A$742:$CW$819,AK$8+1)</f>
        <v>55.38</v>
      </c>
      <c r="AL51" s="39">
        <f>VLOOKUP($D$1+10,'CSOS&amp;U'!$A$742:$CW$819,AL$8+1)</f>
        <v>61.38</v>
      </c>
      <c r="AM51" s="39">
        <f>VLOOKUP($D$1+10,'CSOS&amp;U'!$A$742:$CW$819,AM$8+1)</f>
        <v>68.599999999999994</v>
      </c>
      <c r="AN51" s="39">
        <f>VLOOKUP($D$1+10,'CSOS&amp;U'!$A$742:$CW$819,AN$8+1)</f>
        <v>76.8</v>
      </c>
      <c r="AO51" s="39">
        <f>VLOOKUP($D$1+10,'CSOS&amp;U'!$A$742:$CW$819,AO$8+1)</f>
        <v>85.97</v>
      </c>
      <c r="AP51" s="39">
        <f>VLOOKUP($D$1+10,'CSOS&amp;U'!$A$742:$CW$819,AP$8+1)</f>
        <v>95.29</v>
      </c>
      <c r="AQ51" s="39">
        <f>VLOOKUP($D$1+10,'CSOS&amp;U'!$A$742:$CW$819,AQ$8+1)</f>
        <v>103.46</v>
      </c>
      <c r="AR51" s="39">
        <f>VLOOKUP($D$1+10,'CSOS&amp;U'!$A$742:$CW$819,AR$8+1)</f>
        <v>116.75</v>
      </c>
      <c r="AS51" s="39">
        <f>VLOOKUP($D$1+10,'CSOS&amp;U'!$A$742:$CW$819,AS$8+1)</f>
        <v>128.41</v>
      </c>
      <c r="AT51" s="39">
        <f>VLOOKUP($D$1+10,'CSOS&amp;U'!$A$742:$CW$819,AT$8+1)</f>
        <v>141.16999999999999</v>
      </c>
      <c r="AU51" s="39">
        <f>VLOOKUP($D$1+10,'CSOS&amp;U'!$A$742:$CW$819,AU$8+1)</f>
        <v>154.69</v>
      </c>
      <c r="AV51" s="39">
        <f>VLOOKUP($D$1+10,'CSOS&amp;U'!$A$742:$CW$819,AV$8+1)</f>
        <v>168.78</v>
      </c>
      <c r="AW51" s="39">
        <f>VLOOKUP($D$1+10,'CSOS&amp;U'!$A$742:$CW$819,AW$8+1)</f>
        <v>182.82</v>
      </c>
      <c r="AX51" s="39">
        <f>VLOOKUP($D$1+10,'CSOS&amp;U'!$A$742:$CW$819,AX$8+1)</f>
        <v>197.3</v>
      </c>
      <c r="AY51" s="39">
        <f>VLOOKUP($D$1+10,'CSOS&amp;U'!$A$742:$CW$819,AY$8+1)</f>
        <v>211.97</v>
      </c>
      <c r="AZ51" s="39">
        <f>VLOOKUP($D$1+10,'CSOS&amp;U'!$A$742:$CW$819,AZ$8+1)</f>
        <v>225.37</v>
      </c>
      <c r="BA51" s="39">
        <f>VLOOKUP($D$1+10,'CSOS&amp;U'!$A$742:$CW$819,BA$8+1)</f>
        <v>238.85</v>
      </c>
      <c r="BB51" s="39">
        <f>VLOOKUP($D$1+10,'CSOS&amp;U'!$A$742:$CW$819,BB$8+1)</f>
        <v>256.57</v>
      </c>
      <c r="BC51" s="39">
        <f>VLOOKUP($D$1+10,'CSOS&amp;U'!$A$742:$CW$819,BC$8+1)</f>
        <v>275.08999999999997</v>
      </c>
      <c r="BD51" s="39">
        <f>VLOOKUP($D$1+10,'CSOS&amp;U'!$A$742:$CW$819,BD$8+1)</f>
        <v>294.22000000000003</v>
      </c>
      <c r="BE51" s="39">
        <f>VLOOKUP($D$1+10,'CSOS&amp;U'!$A$742:$CW$819,BE$8+1)</f>
        <v>313.37</v>
      </c>
      <c r="BF51" s="39">
        <f>VLOOKUP($D$1+10,'CSOS&amp;U'!$A$742:$CW$819,BF$8+1)</f>
        <v>331.99</v>
      </c>
      <c r="BG51" s="39">
        <f>VLOOKUP($D$1+10,'CSOS&amp;U'!$A$742:$CW$819,BG$8+1)</f>
        <v>357.42</v>
      </c>
      <c r="BH51" s="39">
        <f>VLOOKUP($D$1+10,'CSOS&amp;U'!$A$742:$CW$819,BH$8+1)</f>
        <v>382.58</v>
      </c>
      <c r="BI51" s="39">
        <f>VLOOKUP($D$1+10,'CSOS&amp;U'!$A$742:$CW$819,BI$8+1)</f>
        <v>407.03</v>
      </c>
      <c r="BJ51" s="39">
        <f>VLOOKUP($D$1+10,'CSOS&amp;U'!$A$742:$CW$819,BJ$8+1)</f>
        <v>430.37</v>
      </c>
      <c r="BK51" s="39">
        <f>VLOOKUP($D$1+10,'CSOS&amp;U'!$A$742:$CW$819,BK$8+1)</f>
        <v>452.19</v>
      </c>
      <c r="BL51" s="39">
        <f>VLOOKUP($D$1+10,'CSOS&amp;U'!$A$742:$CW$819,BL$8+1)</f>
        <v>472.1</v>
      </c>
      <c r="BM51" s="39">
        <f>VLOOKUP($D$1+10,'CSOS&amp;U'!$A$742:$CW$819,BM$8+1)</f>
        <v>498.11</v>
      </c>
      <c r="BN51" s="39">
        <f>VLOOKUP($D$1+10,'CSOS&amp;U'!$A$742:$CW$819,BN$8+1)</f>
        <v>525.54</v>
      </c>
      <c r="BO51" s="39">
        <f>VLOOKUP($D$1+10,'CSOS&amp;U'!$A$742:$CW$819,BO$8+1)</f>
        <v>554.48</v>
      </c>
      <c r="BP51" s="39">
        <f>VLOOKUP($D$1+10,'CSOS&amp;U'!$A$742:$CW$819,BP$8+1)</f>
        <v>585.02</v>
      </c>
      <c r="BQ51" s="39">
        <f>VLOOKUP($D$1+10,'CSOS&amp;U'!$A$742:$CW$819,BQ$8+1)</f>
        <v>617.24</v>
      </c>
      <c r="BR51" s="39">
        <f>VLOOKUP($D$1+10,'CSOS&amp;U'!$A$742:$CW$819,BR$8+1)</f>
        <v>651.23</v>
      </c>
      <c r="BS51" s="39">
        <f>VLOOKUP($D$1+10,'CSOS&amp;U'!$A$742:$CW$819,BS$8+1)</f>
        <v>687.1</v>
      </c>
      <c r="BT51" s="39">
        <f>VLOOKUP($D$1+10,'CSOS&amp;U'!$A$742:$CW$819,BT$8+1)</f>
        <v>724.94</v>
      </c>
      <c r="BU51" s="39">
        <f>VLOOKUP($D$1+10,'CSOS&amp;U'!$A$742:$CW$819,BU$8+1)</f>
        <v>764.87</v>
      </c>
      <c r="BV51" s="39">
        <f>VLOOKUP($D$1+10,'CSOS&amp;U'!$A$742:$CW$819,BV$8+1)</f>
        <v>806.99</v>
      </c>
      <c r="BW51" s="39">
        <f>VLOOKUP($D$1+10,'CSOS&amp;U'!$A$742:$CW$819,BW$8+1)</f>
        <v>851.43</v>
      </c>
      <c r="BX51" s="39">
        <f>VLOOKUP($D$1+10,'CSOS&amp;U'!$A$742:$CW$819,BX$8+1)</f>
        <v>898.33</v>
      </c>
      <c r="BY51" s="39">
        <f>VLOOKUP($D$1+10,'CSOS&amp;U'!$A$742:$CW$819,BY$8+1)</f>
        <v>947.8</v>
      </c>
      <c r="BZ51" s="39">
        <f>VLOOKUP($D$1+10,'CSOS&amp;U'!$A$742:$CW$819,BZ$8+1)</f>
        <v>1000</v>
      </c>
      <c r="CA51" s="39">
        <f>VLOOKUP($D$1+10,'CSOS&amp;U'!$A$742:$CW$819,CA$8+1)</f>
        <v>0</v>
      </c>
      <c r="CB51" s="39">
        <f>VLOOKUP($D$1+10,'CSOS&amp;U'!$A$742:$CW$819,CB$8+1)</f>
        <v>0</v>
      </c>
      <c r="CC51" s="39">
        <f>VLOOKUP($D$1+10,'CSOS&amp;U'!$A$742:$CW$819,CC$8+1)</f>
        <v>0</v>
      </c>
      <c r="CD51" s="39">
        <f>VLOOKUP($D$1+10,'CSOS&amp;U'!$A$742:$CW$819,CD$8+1)</f>
        <v>0</v>
      </c>
      <c r="CE51" s="39">
        <f>VLOOKUP($D$1+10,'CSOS&amp;U'!$A$742:$CW$819,CE$8+1)</f>
        <v>0</v>
      </c>
      <c r="CF51" s="39">
        <f>VLOOKUP($D$1+10,'CSOS&amp;U'!$A$742:$CW$819,CF$8+1)</f>
        <v>0</v>
      </c>
      <c r="CG51" s="39">
        <f>VLOOKUP($D$1+10,'CSOS&amp;U'!$A$742:$CW$819,CG$8+1)</f>
        <v>0</v>
      </c>
      <c r="CH51" s="39">
        <f>VLOOKUP($D$1+10,'CSOS&amp;U'!$A$742:$CW$819,CH$8+1)</f>
        <v>0</v>
      </c>
      <c r="CI51" s="39">
        <f>VLOOKUP($D$1+10,'CSOS&amp;U'!$A$742:$CW$819,CI$8+1)</f>
        <v>0</v>
      </c>
      <c r="CJ51" s="39">
        <f>VLOOKUP($D$1+10,'CSOS&amp;U'!$A$742:$CW$819,CJ$8+1)</f>
        <v>0</v>
      </c>
      <c r="CK51" s="39">
        <f>VLOOKUP($D$1+10,'CSOS&amp;U'!$A$742:$CW$819,CK$8+1)</f>
        <v>0</v>
      </c>
      <c r="CL51" s="39">
        <f>VLOOKUP($D$1+10,'CSOS&amp;U'!$A$742:$CW$819,CL$8+1)</f>
        <v>0</v>
      </c>
      <c r="CM51" s="39">
        <f>VLOOKUP($D$1+10,'CSOS&amp;U'!$A$742:$CW$819,CM$8+1)</f>
        <v>0</v>
      </c>
      <c r="CN51" s="39">
        <f>VLOOKUP($D$1+10,'CSOS&amp;U'!$A$742:$CW$819,CN$8+1)</f>
        <v>0</v>
      </c>
      <c r="CO51" s="39">
        <f>VLOOKUP($D$1+10,'CSOS&amp;U'!$A$742:$CW$819,CO$8+1)</f>
        <v>0</v>
      </c>
      <c r="CP51" s="39">
        <f>VLOOKUP($D$1+10,'CSOS&amp;U'!$A$742:$CW$819,CP$8+1)</f>
        <v>0</v>
      </c>
      <c r="CQ51" s="39">
        <f>VLOOKUP($D$1+10,'CSOS&amp;U'!$A$742:$CW$819,CQ$8+1)</f>
        <v>0</v>
      </c>
      <c r="CR51" s="39">
        <f>VLOOKUP($D$1+10,'CSOS&amp;U'!$A$742:$CW$819,CR$8+1)</f>
        <v>0</v>
      </c>
      <c r="CS51" s="39">
        <f>VLOOKUP($D$1+10,'CSOS&amp;U'!$A$742:$CW$819,CS$8+1)</f>
        <v>0</v>
      </c>
      <c r="CT51" s="39">
        <f>VLOOKUP($D$1+10,'CSOS&amp;U'!$A$742:$CW$819,CT$8+1)</f>
        <v>0</v>
      </c>
      <c r="CU51" s="39">
        <f>VLOOKUP($D$1+10,'CSOS&amp;U'!$A$742:$CW$819,CU$8+1)</f>
        <v>0</v>
      </c>
      <c r="CV51" s="39">
        <f>VLOOKUP($D$1+10,'CSOS&amp;U'!$A$742:$CW$819,CV$8+1)</f>
        <v>0</v>
      </c>
      <c r="CW51" s="39">
        <f>VLOOKUP($D$1+10,'CSOS&amp;U'!$A$742:$CW$819,CW$8+1)</f>
        <v>0</v>
      </c>
      <c r="CX51" s="39">
        <f>VLOOKUP($D$1+10,'CSOS&amp;U'!$A$742:$CW$819,CX$8+1)</f>
        <v>0</v>
      </c>
    </row>
    <row r="52" spans="1:102" ht="14.25" customHeight="1">
      <c r="B52" s="3" t="s">
        <v>115</v>
      </c>
      <c r="C52" s="36">
        <f t="shared" ref="C52:AH52" si="3">VLOOKUP($H$4,$A$42:$CX$51,C$8+2)/1000</f>
        <v>2.9999999999999997E-4</v>
      </c>
      <c r="D52" s="36">
        <f t="shared" si="3"/>
        <v>4.0999999999999999E-4</v>
      </c>
      <c r="E52" s="36">
        <f t="shared" si="3"/>
        <v>5.2000000000000006E-4</v>
      </c>
      <c r="F52" s="36">
        <f t="shared" si="3"/>
        <v>6.4000000000000005E-4</v>
      </c>
      <c r="G52" s="36">
        <f t="shared" si="3"/>
        <v>6.9999999999999999E-4</v>
      </c>
      <c r="H52" s="36">
        <f t="shared" si="3"/>
        <v>7.9000000000000001E-4</v>
      </c>
      <c r="I52" s="36">
        <f t="shared" si="3"/>
        <v>9.3000000000000005E-4</v>
      </c>
      <c r="J52" s="36">
        <f t="shared" si="3"/>
        <v>1.09E-3</v>
      </c>
      <c r="K52" s="36">
        <f t="shared" si="3"/>
        <v>1.24E-3</v>
      </c>
      <c r="L52" s="36">
        <f t="shared" si="3"/>
        <v>1.4E-3</v>
      </c>
      <c r="M52" s="36">
        <f t="shared" si="3"/>
        <v>1.6000000000000001E-3</v>
      </c>
      <c r="N52" s="36">
        <f t="shared" si="3"/>
        <v>1.8400000000000001E-3</v>
      </c>
      <c r="O52" s="36">
        <f t="shared" si="3"/>
        <v>2.1299999999999999E-3</v>
      </c>
      <c r="P52" s="36">
        <f t="shared" si="3"/>
        <v>2.4300000000000003E-3</v>
      </c>
      <c r="Q52" s="36">
        <f t="shared" si="3"/>
        <v>2.7899999999999999E-3</v>
      </c>
      <c r="R52" s="36">
        <f t="shared" si="3"/>
        <v>3.2499999999999999E-3</v>
      </c>
      <c r="S52" s="36">
        <f t="shared" si="3"/>
        <v>3.7699999999999999E-3</v>
      </c>
      <c r="T52" s="36">
        <f t="shared" si="3"/>
        <v>4.2500000000000003E-3</v>
      </c>
      <c r="U52" s="36">
        <f t="shared" si="3"/>
        <v>4.6299999999999996E-3</v>
      </c>
      <c r="V52" s="36">
        <f t="shared" si="3"/>
        <v>5.0800000000000003E-3</v>
      </c>
      <c r="W52" s="36">
        <f t="shared" si="3"/>
        <v>5.6100000000000004E-3</v>
      </c>
      <c r="X52" s="36">
        <f t="shared" si="3"/>
        <v>6.43E-3</v>
      </c>
      <c r="Y52" s="36">
        <f t="shared" si="3"/>
        <v>7.3499999999999998E-3</v>
      </c>
      <c r="Z52" s="36">
        <f t="shared" si="3"/>
        <v>8.3300000000000006E-3</v>
      </c>
      <c r="AA52" s="36">
        <f t="shared" si="3"/>
        <v>9.3800000000000012E-3</v>
      </c>
      <c r="AB52" s="36">
        <f t="shared" si="3"/>
        <v>1.0630000000000001E-2</v>
      </c>
      <c r="AC52" s="36">
        <f t="shared" si="3"/>
        <v>1.2029999999999999E-2</v>
      </c>
      <c r="AD52" s="36">
        <f t="shared" si="3"/>
        <v>1.3699999999999999E-2</v>
      </c>
      <c r="AE52" s="36">
        <f t="shared" si="3"/>
        <v>1.567E-2</v>
      </c>
      <c r="AF52" s="36">
        <f t="shared" si="3"/>
        <v>1.7940000000000001E-2</v>
      </c>
      <c r="AG52" s="36">
        <f t="shared" si="3"/>
        <v>2.051E-2</v>
      </c>
      <c r="AH52" s="36">
        <f t="shared" si="3"/>
        <v>2.3370000000000002E-2</v>
      </c>
      <c r="AI52" s="36">
        <f t="shared" ref="AI52:BN52" si="4">VLOOKUP($H$4,$A$42:$CX$51,AI$8+2)/1000</f>
        <v>2.656E-2</v>
      </c>
      <c r="AJ52" s="36">
        <f t="shared" si="4"/>
        <v>3.014E-2</v>
      </c>
      <c r="AK52" s="36">
        <f t="shared" si="4"/>
        <v>3.4270000000000002E-2</v>
      </c>
      <c r="AL52" s="36">
        <f t="shared" si="4"/>
        <v>3.9070000000000001E-2</v>
      </c>
      <c r="AM52" s="36">
        <f t="shared" si="4"/>
        <v>4.4569999999999999E-2</v>
      </c>
      <c r="AN52" s="36">
        <f t="shared" si="4"/>
        <v>5.0790000000000002E-2</v>
      </c>
      <c r="AO52" s="36">
        <f t="shared" si="4"/>
        <v>5.806E-2</v>
      </c>
      <c r="AP52" s="36">
        <f t="shared" si="4"/>
        <v>6.6540000000000002E-2</v>
      </c>
      <c r="AQ52" s="36">
        <f t="shared" si="4"/>
        <v>7.6450000000000004E-2</v>
      </c>
      <c r="AR52" s="36">
        <f t="shared" si="4"/>
        <v>8.7989999999999999E-2</v>
      </c>
      <c r="AS52" s="36">
        <f t="shared" si="4"/>
        <v>0.10133</v>
      </c>
      <c r="AT52" s="36">
        <f t="shared" si="4"/>
        <v>0.11654</v>
      </c>
      <c r="AU52" s="36">
        <f t="shared" si="4"/>
        <v>0.13316999999999998</v>
      </c>
      <c r="AV52" s="36">
        <f t="shared" si="4"/>
        <v>0.15103999999999998</v>
      </c>
      <c r="AW52" s="36">
        <f t="shared" si="4"/>
        <v>0.16999</v>
      </c>
      <c r="AX52" s="36">
        <f t="shared" si="4"/>
        <v>0.18916999999999998</v>
      </c>
      <c r="AY52" s="36">
        <f t="shared" si="4"/>
        <v>0.2084</v>
      </c>
      <c r="AZ52" s="36">
        <f t="shared" si="4"/>
        <v>0.22672999999999999</v>
      </c>
      <c r="BA52" s="36">
        <f t="shared" si="4"/>
        <v>0.24340000000000001</v>
      </c>
      <c r="BB52" s="36">
        <f t="shared" si="4"/>
        <v>0.26243</v>
      </c>
      <c r="BC52" s="36">
        <f t="shared" si="4"/>
        <v>0.28269</v>
      </c>
      <c r="BD52" s="36">
        <f t="shared" si="4"/>
        <v>0.30470999999999998</v>
      </c>
      <c r="BE52" s="36">
        <f t="shared" si="4"/>
        <v>0.32800000000000001</v>
      </c>
      <c r="BF52" s="36">
        <f t="shared" si="4"/>
        <v>0.35208999999999996</v>
      </c>
      <c r="BG52" s="36">
        <f t="shared" si="4"/>
        <v>0.37447000000000003</v>
      </c>
      <c r="BH52" s="36">
        <f t="shared" si="4"/>
        <v>0.39679999999999999</v>
      </c>
      <c r="BI52" s="36">
        <f t="shared" si="4"/>
        <v>0.41866000000000003</v>
      </c>
      <c r="BJ52" s="36">
        <f t="shared" si="4"/>
        <v>0.43964999999999999</v>
      </c>
      <c r="BK52" s="36">
        <f t="shared" si="4"/>
        <v>0.45935999999999999</v>
      </c>
      <c r="BL52" s="36">
        <f t="shared" si="4"/>
        <v>0.47743000000000002</v>
      </c>
      <c r="BM52" s="36">
        <f t="shared" si="4"/>
        <v>0.50331999999999999</v>
      </c>
      <c r="BN52" s="36">
        <f t="shared" si="4"/>
        <v>0.53061000000000003</v>
      </c>
      <c r="BO52" s="36">
        <f t="shared" ref="BO52:CX52" si="5">VLOOKUP($H$4,$A$42:$CX$51,BO$8+2)/1000</f>
        <v>0.55938999999999994</v>
      </c>
      <c r="BP52" s="36">
        <f t="shared" si="5"/>
        <v>0.58972000000000002</v>
      </c>
      <c r="BQ52" s="36">
        <f t="shared" si="5"/>
        <v>0.62170000000000003</v>
      </c>
      <c r="BR52" s="36">
        <f t="shared" si="5"/>
        <v>0.65542</v>
      </c>
      <c r="BS52" s="36">
        <f t="shared" si="5"/>
        <v>0.69096000000000002</v>
      </c>
      <c r="BT52" s="36">
        <f t="shared" si="5"/>
        <v>0.72842999999999991</v>
      </c>
      <c r="BU52" s="36">
        <f t="shared" si="5"/>
        <v>0.76794000000000007</v>
      </c>
      <c r="BV52" s="36">
        <f t="shared" si="5"/>
        <v>0.80958000000000008</v>
      </c>
      <c r="BW52" s="36">
        <f t="shared" si="5"/>
        <v>0.85348000000000002</v>
      </c>
      <c r="BX52" s="36">
        <f t="shared" si="5"/>
        <v>0.89976999999999996</v>
      </c>
      <c r="BY52" s="36">
        <f t="shared" si="5"/>
        <v>0.94855999999999996</v>
      </c>
      <c r="BZ52" s="36">
        <f t="shared" si="5"/>
        <v>1</v>
      </c>
      <c r="CA52" s="36">
        <f t="shared" si="5"/>
        <v>0</v>
      </c>
      <c r="CB52" s="36">
        <f t="shared" si="5"/>
        <v>0</v>
      </c>
      <c r="CC52" s="36">
        <f t="shared" si="5"/>
        <v>0</v>
      </c>
      <c r="CD52" s="36">
        <f t="shared" si="5"/>
        <v>0</v>
      </c>
      <c r="CE52" s="36">
        <f t="shared" si="5"/>
        <v>0</v>
      </c>
      <c r="CF52" s="36">
        <f t="shared" si="5"/>
        <v>0</v>
      </c>
      <c r="CG52" s="36">
        <f t="shared" si="5"/>
        <v>0</v>
      </c>
      <c r="CH52" s="36">
        <f t="shared" si="5"/>
        <v>0</v>
      </c>
      <c r="CI52" s="36">
        <f t="shared" si="5"/>
        <v>0</v>
      </c>
      <c r="CJ52" s="36">
        <f t="shared" si="5"/>
        <v>0</v>
      </c>
      <c r="CK52" s="36">
        <f t="shared" si="5"/>
        <v>0</v>
      </c>
      <c r="CL52" s="36">
        <f t="shared" si="5"/>
        <v>0</v>
      </c>
      <c r="CM52" s="36">
        <f t="shared" si="5"/>
        <v>0</v>
      </c>
      <c r="CN52" s="36">
        <f t="shared" si="5"/>
        <v>0</v>
      </c>
      <c r="CO52" s="36">
        <f t="shared" si="5"/>
        <v>0</v>
      </c>
      <c r="CP52" s="36">
        <f t="shared" si="5"/>
        <v>0</v>
      </c>
      <c r="CQ52" s="36">
        <f t="shared" si="5"/>
        <v>0</v>
      </c>
      <c r="CR52" s="36">
        <f t="shared" si="5"/>
        <v>0</v>
      </c>
      <c r="CS52" s="36">
        <f t="shared" si="5"/>
        <v>0</v>
      </c>
      <c r="CT52" s="36">
        <f t="shared" si="5"/>
        <v>0</v>
      </c>
      <c r="CU52" s="36">
        <f t="shared" si="5"/>
        <v>0</v>
      </c>
      <c r="CV52" s="36">
        <f t="shared" si="5"/>
        <v>0</v>
      </c>
      <c r="CW52" s="36">
        <f t="shared" si="5"/>
        <v>0</v>
      </c>
      <c r="CX52" s="36">
        <f t="shared" si="5"/>
        <v>0</v>
      </c>
    </row>
    <row r="53" spans="1:102" ht="14.25" customHeight="1">
      <c r="B53" s="107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  <c r="BK53" s="36"/>
      <c r="BL53" s="36"/>
      <c r="BM53" s="36"/>
      <c r="BN53" s="36"/>
      <c r="BO53" s="36"/>
      <c r="BP53" s="36"/>
      <c r="BQ53" s="36"/>
      <c r="BR53" s="36"/>
      <c r="BS53" s="36"/>
      <c r="BT53" s="36"/>
      <c r="BU53" s="36"/>
      <c r="BV53" s="36"/>
      <c r="BW53" s="36"/>
      <c r="BX53" s="36"/>
      <c r="BY53" s="36"/>
      <c r="BZ53" s="36"/>
      <c r="CA53" s="36"/>
      <c r="CB53" s="36"/>
      <c r="CC53" s="36"/>
      <c r="CD53" s="36"/>
      <c r="CE53" s="36"/>
      <c r="CF53" s="36"/>
      <c r="CG53" s="36"/>
      <c r="CH53" s="36"/>
      <c r="CI53" s="36"/>
      <c r="CJ53" s="36"/>
      <c r="CK53" s="36"/>
      <c r="CL53" s="36"/>
      <c r="CM53" s="36"/>
      <c r="CN53" s="36"/>
      <c r="CO53" s="36"/>
      <c r="CP53" s="36"/>
      <c r="CQ53" s="36"/>
      <c r="CR53" s="36"/>
      <c r="CS53" s="36"/>
      <c r="CT53" s="36"/>
      <c r="CU53" s="36"/>
      <c r="CV53" s="36"/>
      <c r="CW53" s="36"/>
      <c r="CX53" s="36"/>
    </row>
    <row r="54" spans="1:102" ht="14.25" customHeight="1">
      <c r="B54" s="3" t="s">
        <v>128</v>
      </c>
      <c r="C54" s="12">
        <f t="shared" ref="C54:AF54" si="6">C13/C26</f>
        <v>0.51923076923076916</v>
      </c>
      <c r="D54" s="12">
        <f t="shared" si="6"/>
        <v>0.47812500000000008</v>
      </c>
      <c r="E54" s="12">
        <f t="shared" si="6"/>
        <v>0.50400000000000011</v>
      </c>
      <c r="F54" s="12">
        <f t="shared" si="6"/>
        <v>0.51206896551724146</v>
      </c>
      <c r="G54" s="12">
        <f t="shared" si="6"/>
        <v>0.50294117647058822</v>
      </c>
      <c r="H54" s="12">
        <f t="shared" si="6"/>
        <v>0.50921052631578945</v>
      </c>
      <c r="I54" s="12">
        <f t="shared" si="6"/>
        <v>0.50232558139534889</v>
      </c>
      <c r="J54" s="12">
        <f t="shared" si="6"/>
        <v>0.50094339622641515</v>
      </c>
      <c r="K54" s="12">
        <f t="shared" si="6"/>
        <v>0.51000000000000012</v>
      </c>
      <c r="L54" s="12">
        <f t="shared" si="6"/>
        <v>0.51136363636363635</v>
      </c>
      <c r="M54" s="12">
        <f t="shared" si="6"/>
        <v>0.5078571428571429</v>
      </c>
      <c r="N54" s="12">
        <f t="shared" si="6"/>
        <v>0.50769230769230778</v>
      </c>
      <c r="O54" s="12">
        <f t="shared" si="6"/>
        <v>0.51136363636363635</v>
      </c>
      <c r="P54" s="12">
        <f t="shared" si="6"/>
        <v>0.50849999999999995</v>
      </c>
      <c r="Q54" s="12">
        <f t="shared" si="6"/>
        <v>0.51026785714285705</v>
      </c>
      <c r="R54" s="12">
        <f t="shared" si="6"/>
        <v>0.50714285714285712</v>
      </c>
      <c r="S54" s="12">
        <f t="shared" si="6"/>
        <v>0.5078571428571429</v>
      </c>
      <c r="T54" s="12">
        <f t="shared" si="6"/>
        <v>0.50844155844155847</v>
      </c>
      <c r="U54" s="12">
        <f t="shared" si="6"/>
        <v>0.5046242774566474</v>
      </c>
      <c r="V54" s="12">
        <f t="shared" si="6"/>
        <v>0.50510204081632659</v>
      </c>
      <c r="W54" s="12">
        <f t="shared" si="6"/>
        <v>0.502</v>
      </c>
      <c r="X54" s="12">
        <f t="shared" si="6"/>
        <v>0.50077821011673151</v>
      </c>
      <c r="Y54" s="12">
        <f t="shared" si="6"/>
        <v>0.50017421602787449</v>
      </c>
      <c r="Z54" s="12">
        <f t="shared" si="6"/>
        <v>0.49857142857142867</v>
      </c>
      <c r="AA54" s="12">
        <f t="shared" si="6"/>
        <v>0.49618768328445739</v>
      </c>
      <c r="AB54" s="12">
        <f t="shared" si="6"/>
        <v>0.494878706199461</v>
      </c>
      <c r="AC54" s="12">
        <f t="shared" si="6"/>
        <v>0.49655172413793119</v>
      </c>
      <c r="AD54" s="12">
        <f t="shared" si="6"/>
        <v>0.49900000000000005</v>
      </c>
      <c r="AE54" s="12">
        <f t="shared" si="6"/>
        <v>0.4994011976047904</v>
      </c>
      <c r="AF54" s="12">
        <f t="shared" si="6"/>
        <v>0.49910554561717357</v>
      </c>
    </row>
    <row r="55" spans="1:102" ht="14.25" customHeight="1"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</row>
    <row r="56" spans="1:102" ht="14.25" customHeight="1"/>
    <row r="57" spans="1:102" ht="14.25" customHeight="1"/>
    <row r="58" spans="1:102" ht="14.25" customHeight="1"/>
    <row r="59" spans="1:102" ht="14.25" customHeight="1"/>
    <row r="60" spans="1:102" ht="14.25" customHeight="1"/>
    <row r="61" spans="1:102" ht="14.25" customHeight="1"/>
    <row r="62" spans="1:102" ht="14.25" customHeight="1"/>
    <row r="63" spans="1:102" ht="14.25" customHeight="1"/>
    <row r="64" spans="1:102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Z819"/>
  <sheetViews>
    <sheetView workbookViewId="0">
      <selection activeCell="AB3" sqref="AB3"/>
    </sheetView>
  </sheetViews>
  <sheetFormatPr baseColWidth="10" defaultColWidth="14.33203125" defaultRowHeight="15" customHeight="1"/>
  <cols>
    <col min="1" max="29" width="7.6640625" customWidth="1"/>
    <col min="30" max="104" width="8.6640625" customWidth="1"/>
  </cols>
  <sheetData>
    <row r="1" spans="1:104" ht="14.25" customHeight="1">
      <c r="A1" s="280" t="s">
        <v>129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</row>
    <row r="2" spans="1:104" ht="14.25" customHeight="1">
      <c r="B2" s="20" t="s">
        <v>130</v>
      </c>
      <c r="AC2" s="3"/>
    </row>
    <row r="3" spans="1:104" ht="14.25" customHeight="1">
      <c r="A3" s="3" t="s">
        <v>131</v>
      </c>
      <c r="B3" s="43">
        <v>1</v>
      </c>
      <c r="C3" s="43">
        <v>2</v>
      </c>
      <c r="D3" s="43">
        <v>3</v>
      </c>
      <c r="E3" s="43">
        <v>4</v>
      </c>
      <c r="F3" s="43">
        <v>5</v>
      </c>
      <c r="G3" s="43">
        <v>6</v>
      </c>
      <c r="H3" s="43">
        <v>7</v>
      </c>
      <c r="I3" s="43">
        <v>8</v>
      </c>
      <c r="J3" s="43">
        <v>9</v>
      </c>
      <c r="K3" s="43">
        <v>10</v>
      </c>
      <c r="L3" s="43">
        <v>11</v>
      </c>
      <c r="M3" s="43">
        <v>12</v>
      </c>
      <c r="N3" s="43">
        <v>13</v>
      </c>
      <c r="O3" s="43">
        <v>14</v>
      </c>
      <c r="P3" s="43">
        <v>15</v>
      </c>
      <c r="Q3" s="43">
        <v>16</v>
      </c>
      <c r="R3" s="43">
        <v>17</v>
      </c>
      <c r="S3" s="43">
        <v>18</v>
      </c>
      <c r="T3" s="43">
        <v>19</v>
      </c>
      <c r="U3" s="43">
        <v>20</v>
      </c>
      <c r="V3" s="43">
        <v>21</v>
      </c>
      <c r="W3" s="43">
        <v>22</v>
      </c>
      <c r="X3" s="43">
        <v>23</v>
      </c>
      <c r="Y3" s="43">
        <v>24</v>
      </c>
      <c r="Z3" s="43">
        <v>25</v>
      </c>
      <c r="AA3" s="43">
        <v>26</v>
      </c>
      <c r="AB3" s="106">
        <v>27</v>
      </c>
      <c r="AC3" s="44">
        <v>28</v>
      </c>
      <c r="AD3" s="44">
        <v>29</v>
      </c>
      <c r="AE3" s="44">
        <v>30</v>
      </c>
      <c r="AF3" s="44">
        <v>31</v>
      </c>
      <c r="AG3" s="44">
        <v>32</v>
      </c>
      <c r="AH3" s="44">
        <v>33</v>
      </c>
      <c r="AI3" s="44">
        <v>34</v>
      </c>
      <c r="AJ3" s="44">
        <v>35</v>
      </c>
      <c r="AK3" s="44">
        <v>36</v>
      </c>
      <c r="AL3" s="44">
        <v>37</v>
      </c>
      <c r="AM3" s="44">
        <v>38</v>
      </c>
      <c r="AN3" s="44">
        <v>39</v>
      </c>
      <c r="AO3" s="44">
        <v>40</v>
      </c>
      <c r="AP3" s="44">
        <v>41</v>
      </c>
      <c r="AQ3" s="44">
        <v>42</v>
      </c>
      <c r="AR3" s="44">
        <v>43</v>
      </c>
      <c r="AS3" s="44">
        <v>44</v>
      </c>
      <c r="AT3" s="44">
        <v>45</v>
      </c>
      <c r="AU3" s="44">
        <v>46</v>
      </c>
      <c r="AV3" s="44">
        <v>47</v>
      </c>
      <c r="AW3" s="44">
        <v>48</v>
      </c>
      <c r="AX3" s="44">
        <v>49</v>
      </c>
      <c r="AY3" s="44">
        <v>50</v>
      </c>
      <c r="AZ3" s="44">
        <v>51</v>
      </c>
      <c r="BA3" s="44">
        <v>52</v>
      </c>
      <c r="BB3" s="44">
        <v>53</v>
      </c>
      <c r="BC3" s="44">
        <v>54</v>
      </c>
      <c r="BD3" s="44">
        <v>55</v>
      </c>
      <c r="BE3" s="44">
        <v>56</v>
      </c>
      <c r="BF3" s="44">
        <v>57</v>
      </c>
      <c r="BG3" s="44">
        <v>58</v>
      </c>
      <c r="BH3" s="44">
        <v>59</v>
      </c>
      <c r="BI3" s="44">
        <v>60</v>
      </c>
      <c r="BJ3" s="44">
        <v>61</v>
      </c>
      <c r="BK3" s="44">
        <v>62</v>
      </c>
      <c r="BL3" s="44">
        <v>63</v>
      </c>
      <c r="BM3" s="44">
        <v>64</v>
      </c>
      <c r="BN3" s="44">
        <v>65</v>
      </c>
      <c r="BO3" s="44">
        <v>66</v>
      </c>
      <c r="BP3" s="44">
        <v>67</v>
      </c>
      <c r="BQ3" s="44">
        <v>68</v>
      </c>
      <c r="BR3" s="44">
        <v>69</v>
      </c>
      <c r="BS3" s="44">
        <v>70</v>
      </c>
      <c r="BT3" s="44">
        <v>71</v>
      </c>
      <c r="BU3" s="44">
        <v>72</v>
      </c>
      <c r="BV3" s="44">
        <v>73</v>
      </c>
      <c r="BW3" s="44">
        <v>74</v>
      </c>
      <c r="BX3" s="44">
        <v>75</v>
      </c>
      <c r="BY3" s="44">
        <v>76</v>
      </c>
      <c r="BZ3" s="44">
        <v>77</v>
      </c>
      <c r="CA3" s="44">
        <v>78</v>
      </c>
      <c r="CB3" s="44">
        <v>79</v>
      </c>
      <c r="CC3" s="44">
        <v>80</v>
      </c>
      <c r="CD3" s="44">
        <v>81</v>
      </c>
      <c r="CE3" s="44">
        <v>82</v>
      </c>
      <c r="CF3" s="44">
        <v>83</v>
      </c>
      <c r="CG3" s="44">
        <v>84</v>
      </c>
      <c r="CH3" s="44">
        <v>85</v>
      </c>
      <c r="CI3" s="44">
        <v>86</v>
      </c>
      <c r="CJ3" s="44">
        <v>87</v>
      </c>
      <c r="CK3" s="44">
        <v>88</v>
      </c>
      <c r="CL3" s="44">
        <v>89</v>
      </c>
      <c r="CM3" s="44">
        <v>90</v>
      </c>
      <c r="CN3" s="44">
        <v>91</v>
      </c>
      <c r="CO3" s="44">
        <v>92</v>
      </c>
      <c r="CP3" s="44">
        <v>93</v>
      </c>
      <c r="CQ3" s="44">
        <v>94</v>
      </c>
      <c r="CR3" s="44">
        <v>95</v>
      </c>
      <c r="CS3" s="44">
        <v>96</v>
      </c>
      <c r="CT3" s="44">
        <v>97</v>
      </c>
      <c r="CU3" s="44">
        <v>98</v>
      </c>
      <c r="CV3" s="44">
        <v>99</v>
      </c>
      <c r="CW3" s="44">
        <v>100</v>
      </c>
    </row>
    <row r="4" spans="1:104" ht="14.25" customHeight="1">
      <c r="A4" s="67">
        <v>18</v>
      </c>
      <c r="B4" s="68">
        <v>0.7</v>
      </c>
      <c r="C4" s="68">
        <v>0.72</v>
      </c>
      <c r="D4" s="68">
        <v>0.75</v>
      </c>
      <c r="E4" s="68">
        <v>0.78</v>
      </c>
      <c r="F4" s="68">
        <v>0.75</v>
      </c>
      <c r="G4" s="68">
        <v>0.72</v>
      </c>
      <c r="H4" s="68">
        <v>0.72</v>
      </c>
      <c r="I4" s="68">
        <v>0.72</v>
      </c>
      <c r="J4" s="68">
        <v>0.61</v>
      </c>
      <c r="K4" s="68">
        <v>0.57999999999999996</v>
      </c>
      <c r="L4" s="68">
        <v>0.53</v>
      </c>
      <c r="M4" s="68">
        <v>0.49</v>
      </c>
      <c r="N4" s="68">
        <v>0.46</v>
      </c>
      <c r="O4" s="68">
        <v>0.48</v>
      </c>
      <c r="P4" s="68">
        <v>0.5</v>
      </c>
      <c r="Q4" s="68">
        <v>0.56999999999999995</v>
      </c>
      <c r="R4" s="68">
        <v>0.65</v>
      </c>
      <c r="S4" s="68">
        <v>0.75</v>
      </c>
      <c r="T4" s="68">
        <v>0.88</v>
      </c>
      <c r="U4" s="68">
        <v>0.99</v>
      </c>
      <c r="V4" s="68">
        <v>1.0900000000000001</v>
      </c>
      <c r="W4" s="68">
        <v>1.1499999999999999</v>
      </c>
      <c r="X4" s="68">
        <v>1.2</v>
      </c>
      <c r="Y4" s="68">
        <v>1.27</v>
      </c>
      <c r="Z4" s="69">
        <v>1.35</v>
      </c>
      <c r="AA4" s="69">
        <v>1.43</v>
      </c>
      <c r="AB4" s="45">
        <v>1.5</v>
      </c>
      <c r="AC4" s="45">
        <v>1.54</v>
      </c>
      <c r="AD4" s="45">
        <v>1.6</v>
      </c>
      <c r="AE4" s="45">
        <v>1.66</v>
      </c>
      <c r="AF4" s="45">
        <v>1.73</v>
      </c>
      <c r="AG4" s="45">
        <v>1.81</v>
      </c>
      <c r="AH4" s="45">
        <v>1.9</v>
      </c>
      <c r="AI4" s="45">
        <v>2.04</v>
      </c>
      <c r="AJ4" s="45">
        <v>2.2000000000000002</v>
      </c>
      <c r="AK4" s="45">
        <v>2.39</v>
      </c>
      <c r="AL4" s="45">
        <v>2.58</v>
      </c>
      <c r="AM4" s="45">
        <v>2.76</v>
      </c>
      <c r="AN4" s="45">
        <v>2.93</v>
      </c>
      <c r="AO4" s="45">
        <v>3.09</v>
      </c>
      <c r="AP4" s="45">
        <v>3.26</v>
      </c>
      <c r="AQ4" s="45">
        <v>3.46</v>
      </c>
      <c r="AR4" s="45">
        <v>3.71</v>
      </c>
      <c r="AS4" s="45">
        <v>4.0599999999999996</v>
      </c>
      <c r="AT4" s="45">
        <v>4.5</v>
      </c>
      <c r="AU4" s="45">
        <v>5.01</v>
      </c>
      <c r="AV4" s="45">
        <v>5.59</v>
      </c>
      <c r="AW4" s="45">
        <v>6.22</v>
      </c>
      <c r="AX4" s="45">
        <v>6.91</v>
      </c>
      <c r="AY4" s="45">
        <v>7.66</v>
      </c>
      <c r="AZ4" s="45">
        <v>8.5</v>
      </c>
      <c r="BA4" s="45">
        <v>9.48</v>
      </c>
      <c r="BB4" s="45">
        <v>10.63</v>
      </c>
      <c r="BC4" s="45">
        <v>12.03</v>
      </c>
      <c r="BD4" s="45">
        <v>13.7</v>
      </c>
      <c r="BE4" s="45">
        <v>15.67</v>
      </c>
      <c r="BF4" s="45">
        <v>17.940000000000001</v>
      </c>
      <c r="BG4" s="45">
        <v>20.51</v>
      </c>
      <c r="BH4" s="45">
        <v>23.37</v>
      </c>
      <c r="BI4" s="45">
        <v>26.56</v>
      </c>
      <c r="BJ4" s="45">
        <v>30.14</v>
      </c>
      <c r="BK4" s="45">
        <v>34.270000000000003</v>
      </c>
      <c r="BL4" s="45">
        <v>39.07</v>
      </c>
      <c r="BM4" s="45">
        <v>44.57</v>
      </c>
      <c r="BN4" s="45">
        <v>50.79</v>
      </c>
      <c r="BO4" s="45">
        <v>58.06</v>
      </c>
      <c r="BP4" s="45">
        <v>66.540000000000006</v>
      </c>
      <c r="BQ4" s="45">
        <v>76.45</v>
      </c>
      <c r="BR4" s="45">
        <v>87.99</v>
      </c>
      <c r="BS4" s="45">
        <v>101.33</v>
      </c>
      <c r="BT4" s="45">
        <v>116.54</v>
      </c>
      <c r="BU4" s="45">
        <v>133.16999999999999</v>
      </c>
      <c r="BV4" s="45">
        <v>151.04</v>
      </c>
      <c r="BW4" s="45">
        <v>169.99</v>
      </c>
      <c r="BX4" s="45">
        <v>189.17</v>
      </c>
      <c r="BY4" s="45">
        <v>208.4</v>
      </c>
      <c r="BZ4" s="45">
        <v>226.73</v>
      </c>
      <c r="CA4" s="45">
        <v>243.4</v>
      </c>
      <c r="CB4" s="45">
        <v>262.43</v>
      </c>
      <c r="CC4" s="45">
        <v>282.69</v>
      </c>
      <c r="CD4" s="45">
        <v>304.70999999999998</v>
      </c>
      <c r="CE4" s="45">
        <v>328</v>
      </c>
      <c r="CF4" s="45">
        <v>352.09</v>
      </c>
      <c r="CG4" s="45">
        <v>374.47</v>
      </c>
      <c r="CH4" s="45">
        <v>396.8</v>
      </c>
      <c r="CI4" s="45">
        <v>418.66</v>
      </c>
      <c r="CJ4" s="45">
        <v>439.65</v>
      </c>
      <c r="CK4" s="45">
        <v>459.36</v>
      </c>
      <c r="CL4" s="45">
        <v>477.43</v>
      </c>
      <c r="CM4" s="45">
        <v>503.32</v>
      </c>
      <c r="CN4" s="45">
        <v>530.61</v>
      </c>
      <c r="CO4" s="45">
        <v>559.39</v>
      </c>
      <c r="CP4" s="45">
        <v>589.72</v>
      </c>
      <c r="CQ4" s="45">
        <v>621.70000000000005</v>
      </c>
      <c r="CR4" s="45">
        <v>655.42</v>
      </c>
      <c r="CS4" s="45">
        <v>690.96</v>
      </c>
      <c r="CT4" s="45">
        <v>728.43</v>
      </c>
      <c r="CU4" s="45">
        <v>767.94</v>
      </c>
      <c r="CV4" s="45">
        <v>809.58</v>
      </c>
      <c r="CW4" s="45">
        <v>853.48</v>
      </c>
    </row>
    <row r="5" spans="1:104" ht="14.25" customHeight="1">
      <c r="A5" s="67">
        <v>19</v>
      </c>
      <c r="B5" s="68">
        <v>0.65</v>
      </c>
      <c r="C5" s="68">
        <v>0.68</v>
      </c>
      <c r="D5" s="68">
        <v>0.69</v>
      </c>
      <c r="E5" s="68">
        <v>0.65</v>
      </c>
      <c r="F5" s="68">
        <v>0.65</v>
      </c>
      <c r="G5" s="68">
        <v>0.66</v>
      </c>
      <c r="H5" s="68">
        <v>0.66</v>
      </c>
      <c r="I5" s="68">
        <v>0.61</v>
      </c>
      <c r="J5" s="68">
        <v>0.53</v>
      </c>
      <c r="K5" s="68">
        <v>0.46</v>
      </c>
      <c r="L5" s="68">
        <v>0.48</v>
      </c>
      <c r="M5" s="68">
        <v>0.46</v>
      </c>
      <c r="N5" s="68">
        <v>0.45</v>
      </c>
      <c r="O5" s="68">
        <v>0.49</v>
      </c>
      <c r="P5" s="68">
        <v>0.54</v>
      </c>
      <c r="Q5" s="68">
        <v>0.57999999999999996</v>
      </c>
      <c r="R5" s="68">
        <v>0.67</v>
      </c>
      <c r="S5" s="68">
        <v>0.78</v>
      </c>
      <c r="T5" s="68">
        <v>0.9</v>
      </c>
      <c r="U5" s="68">
        <v>1.02</v>
      </c>
      <c r="V5" s="68">
        <v>1.1200000000000001</v>
      </c>
      <c r="W5" s="68">
        <v>1.18</v>
      </c>
      <c r="X5" s="68">
        <v>1.25</v>
      </c>
      <c r="Y5" s="68">
        <v>1.33</v>
      </c>
      <c r="Z5" s="69">
        <v>1.41</v>
      </c>
      <c r="AA5" s="69">
        <v>1.5</v>
      </c>
      <c r="AB5" s="45">
        <v>1.54</v>
      </c>
      <c r="AC5" s="45">
        <v>1.6</v>
      </c>
      <c r="AD5" s="45">
        <v>1.66</v>
      </c>
      <c r="AE5" s="45">
        <v>1.73</v>
      </c>
      <c r="AF5" s="45">
        <v>1.81</v>
      </c>
      <c r="AG5" s="45">
        <v>1.9</v>
      </c>
      <c r="AH5" s="45">
        <v>2.04</v>
      </c>
      <c r="AI5" s="45">
        <v>2.2000000000000002</v>
      </c>
      <c r="AJ5" s="45">
        <v>2.39</v>
      </c>
      <c r="AK5" s="45">
        <v>2.58</v>
      </c>
      <c r="AL5" s="45">
        <v>2.76</v>
      </c>
      <c r="AM5" s="45">
        <v>2.93</v>
      </c>
      <c r="AN5" s="45">
        <v>3.09</v>
      </c>
      <c r="AO5" s="45">
        <v>3.26</v>
      </c>
      <c r="AP5" s="45">
        <v>3.46</v>
      </c>
      <c r="AQ5" s="45">
        <v>3.71</v>
      </c>
      <c r="AR5" s="45">
        <v>4.0599999999999996</v>
      </c>
      <c r="AS5" s="45">
        <v>4.5</v>
      </c>
      <c r="AT5" s="45">
        <v>5.01</v>
      </c>
      <c r="AU5" s="45">
        <v>5.59</v>
      </c>
      <c r="AV5" s="45">
        <v>6.22</v>
      </c>
      <c r="AW5" s="45">
        <v>6.91</v>
      </c>
      <c r="AX5" s="45">
        <v>7.66</v>
      </c>
      <c r="AY5" s="45">
        <v>8.5</v>
      </c>
      <c r="AZ5" s="45">
        <v>9.48</v>
      </c>
      <c r="BA5" s="45">
        <v>10.63</v>
      </c>
      <c r="BB5" s="45">
        <v>12.03</v>
      </c>
      <c r="BC5" s="45">
        <v>13.7</v>
      </c>
      <c r="BD5" s="45">
        <v>15.67</v>
      </c>
      <c r="BE5" s="45">
        <v>17.940000000000001</v>
      </c>
      <c r="BF5" s="45">
        <v>20.51</v>
      </c>
      <c r="BG5" s="45">
        <v>23.37</v>
      </c>
      <c r="BH5" s="45">
        <v>26.56</v>
      </c>
      <c r="BI5" s="45">
        <v>30.14</v>
      </c>
      <c r="BJ5" s="45">
        <v>34.270000000000003</v>
      </c>
      <c r="BK5" s="45">
        <v>39.07</v>
      </c>
      <c r="BL5" s="45">
        <v>44.57</v>
      </c>
      <c r="BM5" s="45">
        <v>50.79</v>
      </c>
      <c r="BN5" s="45">
        <v>58.06</v>
      </c>
      <c r="BO5" s="45">
        <v>66.540000000000006</v>
      </c>
      <c r="BP5" s="45">
        <v>76.45</v>
      </c>
      <c r="BQ5" s="45">
        <v>87.99</v>
      </c>
      <c r="BR5" s="45">
        <v>101.33</v>
      </c>
      <c r="BS5" s="45">
        <v>116.54</v>
      </c>
      <c r="BT5" s="45">
        <v>133.16999999999999</v>
      </c>
      <c r="BU5" s="45">
        <v>151.04</v>
      </c>
      <c r="BV5" s="45">
        <v>169.99</v>
      </c>
      <c r="BW5" s="45">
        <v>189.17</v>
      </c>
      <c r="BX5" s="45">
        <v>208.4</v>
      </c>
      <c r="BY5" s="45">
        <v>226.73</v>
      </c>
      <c r="BZ5" s="45">
        <v>243.4</v>
      </c>
      <c r="CA5" s="45">
        <v>262.43</v>
      </c>
      <c r="CB5" s="45">
        <v>282.69</v>
      </c>
      <c r="CC5" s="45">
        <v>304.70999999999998</v>
      </c>
      <c r="CD5" s="45">
        <v>328</v>
      </c>
      <c r="CE5" s="45">
        <v>352.09</v>
      </c>
      <c r="CF5" s="45">
        <v>374.47</v>
      </c>
      <c r="CG5" s="45">
        <v>396.8</v>
      </c>
      <c r="CH5" s="45">
        <v>418.66</v>
      </c>
      <c r="CI5" s="45">
        <v>439.65</v>
      </c>
      <c r="CJ5" s="45">
        <v>459.36</v>
      </c>
      <c r="CK5" s="45">
        <v>477.43</v>
      </c>
      <c r="CL5" s="45">
        <v>503.32</v>
      </c>
      <c r="CM5" s="45">
        <v>530.61</v>
      </c>
      <c r="CN5" s="45">
        <v>559.39</v>
      </c>
      <c r="CO5" s="45">
        <v>589.72</v>
      </c>
      <c r="CP5" s="45">
        <v>621.70000000000005</v>
      </c>
      <c r="CQ5" s="45">
        <v>655.42</v>
      </c>
      <c r="CR5" s="45">
        <v>690.96</v>
      </c>
      <c r="CS5" s="45">
        <v>728.43</v>
      </c>
      <c r="CT5" s="45">
        <v>767.94</v>
      </c>
      <c r="CU5" s="45">
        <v>809.58</v>
      </c>
      <c r="CV5" s="45">
        <v>853.48</v>
      </c>
      <c r="CW5" s="45">
        <v>899.77</v>
      </c>
    </row>
    <row r="6" spans="1:104" ht="14.25" customHeight="1">
      <c r="A6" s="67">
        <v>20</v>
      </c>
      <c r="B6" s="68">
        <v>0.56000000000000005</v>
      </c>
      <c r="C6" s="68">
        <v>0.56999999999999995</v>
      </c>
      <c r="D6" s="68">
        <v>0.63</v>
      </c>
      <c r="E6" s="68">
        <v>0.61</v>
      </c>
      <c r="F6" s="68">
        <v>0.59</v>
      </c>
      <c r="G6" s="68">
        <v>0.57999999999999996</v>
      </c>
      <c r="H6" s="68">
        <v>0.56000000000000005</v>
      </c>
      <c r="I6" s="68">
        <v>0.51</v>
      </c>
      <c r="J6" s="68">
        <v>0.46</v>
      </c>
      <c r="K6" s="68">
        <v>0.46</v>
      </c>
      <c r="L6" s="68">
        <v>0.45</v>
      </c>
      <c r="M6" s="68">
        <v>0.45</v>
      </c>
      <c r="N6" s="68">
        <v>0.46</v>
      </c>
      <c r="O6" s="68">
        <v>0.5</v>
      </c>
      <c r="P6" s="68">
        <v>0.56000000000000005</v>
      </c>
      <c r="Q6" s="68">
        <v>0.6</v>
      </c>
      <c r="R6" s="68">
        <v>0.7</v>
      </c>
      <c r="S6" s="68">
        <v>0.8</v>
      </c>
      <c r="T6" s="68">
        <v>0.92</v>
      </c>
      <c r="U6" s="68">
        <v>1.05</v>
      </c>
      <c r="V6" s="68">
        <v>1.1499999999999999</v>
      </c>
      <c r="W6" s="68">
        <v>1.21</v>
      </c>
      <c r="X6" s="68">
        <v>1.27</v>
      </c>
      <c r="Y6" s="68">
        <v>1.35</v>
      </c>
      <c r="Z6" s="69">
        <v>1.45</v>
      </c>
      <c r="AA6" s="69">
        <v>1.54</v>
      </c>
      <c r="AB6" s="45">
        <v>1.6</v>
      </c>
      <c r="AC6" s="45">
        <v>1.66</v>
      </c>
      <c r="AD6" s="45">
        <v>1.73</v>
      </c>
      <c r="AE6" s="45">
        <v>1.81</v>
      </c>
      <c r="AF6" s="45">
        <v>1.9</v>
      </c>
      <c r="AG6" s="45">
        <v>2.04</v>
      </c>
      <c r="AH6" s="45">
        <v>2.2000000000000002</v>
      </c>
      <c r="AI6" s="45">
        <v>2.39</v>
      </c>
      <c r="AJ6" s="45">
        <v>2.58</v>
      </c>
      <c r="AK6" s="45">
        <v>2.76</v>
      </c>
      <c r="AL6" s="45">
        <v>2.93</v>
      </c>
      <c r="AM6" s="45">
        <v>3.09</v>
      </c>
      <c r="AN6" s="45">
        <v>3.26</v>
      </c>
      <c r="AO6" s="45">
        <v>3.46</v>
      </c>
      <c r="AP6" s="45">
        <v>3.71</v>
      </c>
      <c r="AQ6" s="45">
        <v>4.0599999999999996</v>
      </c>
      <c r="AR6" s="45">
        <v>4.5</v>
      </c>
      <c r="AS6" s="45">
        <v>5.01</v>
      </c>
      <c r="AT6" s="45">
        <v>5.59</v>
      </c>
      <c r="AU6" s="45">
        <v>6.22</v>
      </c>
      <c r="AV6" s="45">
        <v>6.91</v>
      </c>
      <c r="AW6" s="45">
        <v>7.66</v>
      </c>
      <c r="AX6" s="45">
        <v>8.5</v>
      </c>
      <c r="AY6" s="45">
        <v>9.48</v>
      </c>
      <c r="AZ6" s="45">
        <v>10.63</v>
      </c>
      <c r="BA6" s="45">
        <v>12.03</v>
      </c>
      <c r="BB6" s="45">
        <v>13.7</v>
      </c>
      <c r="BC6" s="45">
        <v>15.67</v>
      </c>
      <c r="BD6" s="45">
        <v>17.940000000000001</v>
      </c>
      <c r="BE6" s="45">
        <v>20.51</v>
      </c>
      <c r="BF6" s="45">
        <v>23.37</v>
      </c>
      <c r="BG6" s="45">
        <v>26.56</v>
      </c>
      <c r="BH6" s="45">
        <v>30.14</v>
      </c>
      <c r="BI6" s="45">
        <v>34.270000000000003</v>
      </c>
      <c r="BJ6" s="45">
        <v>39.07</v>
      </c>
      <c r="BK6" s="45">
        <v>44.57</v>
      </c>
      <c r="BL6" s="45">
        <v>50.79</v>
      </c>
      <c r="BM6" s="45">
        <v>58.06</v>
      </c>
      <c r="BN6" s="45">
        <v>66.540000000000006</v>
      </c>
      <c r="BO6" s="45">
        <v>76.45</v>
      </c>
      <c r="BP6" s="45">
        <v>87.99</v>
      </c>
      <c r="BQ6" s="45">
        <v>101.33</v>
      </c>
      <c r="BR6" s="45">
        <v>116.54</v>
      </c>
      <c r="BS6" s="45">
        <v>133.16999999999999</v>
      </c>
      <c r="BT6" s="45">
        <v>151.04</v>
      </c>
      <c r="BU6" s="45">
        <v>169.99</v>
      </c>
      <c r="BV6" s="45">
        <v>189.17</v>
      </c>
      <c r="BW6" s="45">
        <v>208.4</v>
      </c>
      <c r="BX6" s="45">
        <v>226.73</v>
      </c>
      <c r="BY6" s="45">
        <v>243.4</v>
      </c>
      <c r="BZ6" s="45">
        <v>262.43</v>
      </c>
      <c r="CA6" s="45">
        <v>282.69</v>
      </c>
      <c r="CB6" s="45">
        <v>304.70999999999998</v>
      </c>
      <c r="CC6" s="45">
        <v>328</v>
      </c>
      <c r="CD6" s="45">
        <v>352.09</v>
      </c>
      <c r="CE6" s="45">
        <v>374.47</v>
      </c>
      <c r="CF6" s="45">
        <v>396.8</v>
      </c>
      <c r="CG6" s="45">
        <v>418.66</v>
      </c>
      <c r="CH6" s="45">
        <v>439.65</v>
      </c>
      <c r="CI6" s="45">
        <v>459.36</v>
      </c>
      <c r="CJ6" s="45">
        <v>477.43</v>
      </c>
      <c r="CK6" s="45">
        <v>503.32</v>
      </c>
      <c r="CL6" s="45">
        <v>530.61</v>
      </c>
      <c r="CM6" s="45">
        <v>559.39</v>
      </c>
      <c r="CN6" s="45">
        <v>589.72</v>
      </c>
      <c r="CO6" s="45">
        <v>621.70000000000005</v>
      </c>
      <c r="CP6" s="45">
        <v>655.42</v>
      </c>
      <c r="CQ6" s="45">
        <v>690.96</v>
      </c>
      <c r="CR6" s="45">
        <v>728.43</v>
      </c>
      <c r="CS6" s="45">
        <v>767.94</v>
      </c>
      <c r="CT6" s="45">
        <v>809.58</v>
      </c>
      <c r="CU6" s="45">
        <v>853.48</v>
      </c>
      <c r="CV6" s="45">
        <v>899.77</v>
      </c>
      <c r="CW6" s="45">
        <v>948.56</v>
      </c>
    </row>
    <row r="7" spans="1:104" ht="14.25" customHeight="1">
      <c r="A7" s="67">
        <v>21</v>
      </c>
      <c r="B7" s="68">
        <v>0.47</v>
      </c>
      <c r="C7" s="68">
        <v>0.56999999999999995</v>
      </c>
      <c r="D7" s="68">
        <v>0.51</v>
      </c>
      <c r="E7" s="68">
        <v>0.49</v>
      </c>
      <c r="F7" s="68">
        <v>0.48</v>
      </c>
      <c r="G7" s="68">
        <v>0.47</v>
      </c>
      <c r="H7" s="68">
        <v>0.46</v>
      </c>
      <c r="I7" s="68">
        <v>0.43</v>
      </c>
      <c r="J7" s="68">
        <v>0.4</v>
      </c>
      <c r="K7" s="68">
        <v>0.43</v>
      </c>
      <c r="L7" s="68">
        <v>0.43</v>
      </c>
      <c r="M7" s="68">
        <v>0.45</v>
      </c>
      <c r="N7" s="68">
        <v>0.47</v>
      </c>
      <c r="O7" s="68">
        <v>0.52</v>
      </c>
      <c r="P7" s="68">
        <v>0.57999999999999996</v>
      </c>
      <c r="Q7" s="68">
        <v>0.63</v>
      </c>
      <c r="R7" s="68">
        <v>0.72</v>
      </c>
      <c r="S7" s="68">
        <v>0.82</v>
      </c>
      <c r="T7" s="68">
        <v>0.95</v>
      </c>
      <c r="U7" s="68">
        <v>1.07</v>
      </c>
      <c r="V7" s="68">
        <v>1.1499999999999999</v>
      </c>
      <c r="W7" s="68">
        <v>1.21</v>
      </c>
      <c r="X7" s="68">
        <v>1.28</v>
      </c>
      <c r="Y7" s="68">
        <v>1.38</v>
      </c>
      <c r="Z7" s="69">
        <v>1.49</v>
      </c>
      <c r="AA7" s="69">
        <v>1.6</v>
      </c>
      <c r="AB7" s="45">
        <v>1.66</v>
      </c>
      <c r="AC7" s="45">
        <v>1.73</v>
      </c>
      <c r="AD7" s="45">
        <v>1.81</v>
      </c>
      <c r="AE7" s="45">
        <v>1.9</v>
      </c>
      <c r="AF7" s="45">
        <v>2.04</v>
      </c>
      <c r="AG7" s="45">
        <v>2.2000000000000002</v>
      </c>
      <c r="AH7" s="45">
        <v>2.39</v>
      </c>
      <c r="AI7" s="45">
        <v>2.58</v>
      </c>
      <c r="AJ7" s="45">
        <v>2.76</v>
      </c>
      <c r="AK7" s="45">
        <v>2.93</v>
      </c>
      <c r="AL7" s="45">
        <v>3.09</v>
      </c>
      <c r="AM7" s="45">
        <v>3.26</v>
      </c>
      <c r="AN7" s="45">
        <v>3.46</v>
      </c>
      <c r="AO7" s="45">
        <v>3.71</v>
      </c>
      <c r="AP7" s="45">
        <v>4.0599999999999996</v>
      </c>
      <c r="AQ7" s="45">
        <v>4.5</v>
      </c>
      <c r="AR7" s="45">
        <v>5.01</v>
      </c>
      <c r="AS7" s="45">
        <v>5.59</v>
      </c>
      <c r="AT7" s="45">
        <v>6.22</v>
      </c>
      <c r="AU7" s="45">
        <v>6.91</v>
      </c>
      <c r="AV7" s="45">
        <v>7.66</v>
      </c>
      <c r="AW7" s="45">
        <v>8.5</v>
      </c>
      <c r="AX7" s="45">
        <v>9.48</v>
      </c>
      <c r="AY7" s="45">
        <v>10.63</v>
      </c>
      <c r="AZ7" s="45">
        <v>12.03</v>
      </c>
      <c r="BA7" s="45">
        <v>13.7</v>
      </c>
      <c r="BB7" s="45">
        <v>15.67</v>
      </c>
      <c r="BC7" s="45">
        <v>17.940000000000001</v>
      </c>
      <c r="BD7" s="45">
        <v>20.51</v>
      </c>
      <c r="BE7" s="45">
        <v>23.37</v>
      </c>
      <c r="BF7" s="45">
        <v>26.56</v>
      </c>
      <c r="BG7" s="45">
        <v>30.14</v>
      </c>
      <c r="BH7" s="45">
        <v>34.270000000000003</v>
      </c>
      <c r="BI7" s="45">
        <v>39.07</v>
      </c>
      <c r="BJ7" s="45">
        <v>44.57</v>
      </c>
      <c r="BK7" s="45">
        <v>50.79</v>
      </c>
      <c r="BL7" s="45">
        <v>58.06</v>
      </c>
      <c r="BM7" s="45">
        <v>66.540000000000006</v>
      </c>
      <c r="BN7" s="45">
        <v>76.45</v>
      </c>
      <c r="BO7" s="45">
        <v>87.99</v>
      </c>
      <c r="BP7" s="45">
        <v>101.33</v>
      </c>
      <c r="BQ7" s="45">
        <v>116.54</v>
      </c>
      <c r="BR7" s="45">
        <v>133.16999999999999</v>
      </c>
      <c r="BS7" s="45">
        <v>151.04</v>
      </c>
      <c r="BT7" s="45">
        <v>169.99</v>
      </c>
      <c r="BU7" s="45">
        <v>189.17</v>
      </c>
      <c r="BV7" s="45">
        <v>208.4</v>
      </c>
      <c r="BW7" s="45">
        <v>226.73</v>
      </c>
      <c r="BX7" s="45">
        <v>243.4</v>
      </c>
      <c r="BY7" s="45">
        <v>262.43</v>
      </c>
      <c r="BZ7" s="45">
        <v>282.69</v>
      </c>
      <c r="CA7" s="45">
        <v>304.70999999999998</v>
      </c>
      <c r="CB7" s="45">
        <v>328</v>
      </c>
      <c r="CC7" s="45">
        <v>352.09</v>
      </c>
      <c r="CD7" s="45">
        <v>374.47</v>
      </c>
      <c r="CE7" s="45">
        <v>396.8</v>
      </c>
      <c r="CF7" s="45">
        <v>418.66</v>
      </c>
      <c r="CG7" s="45">
        <v>439.65</v>
      </c>
      <c r="CH7" s="45">
        <v>459.36</v>
      </c>
      <c r="CI7" s="45">
        <v>477.43</v>
      </c>
      <c r="CJ7" s="45">
        <v>503.32</v>
      </c>
      <c r="CK7" s="45">
        <v>530.61</v>
      </c>
      <c r="CL7" s="45">
        <v>559.39</v>
      </c>
      <c r="CM7" s="45">
        <v>589.72</v>
      </c>
      <c r="CN7" s="45">
        <v>621.70000000000005</v>
      </c>
      <c r="CO7" s="45">
        <v>655.42</v>
      </c>
      <c r="CP7" s="45">
        <v>690.96</v>
      </c>
      <c r="CQ7" s="45">
        <v>728.43</v>
      </c>
      <c r="CR7" s="45">
        <v>767.94</v>
      </c>
      <c r="CS7" s="45">
        <v>809.58</v>
      </c>
      <c r="CT7" s="45">
        <v>853.48</v>
      </c>
      <c r="CU7" s="45">
        <v>899.77</v>
      </c>
      <c r="CV7" s="45">
        <v>948.56</v>
      </c>
      <c r="CW7" s="45">
        <v>1000</v>
      </c>
    </row>
    <row r="8" spans="1:104" ht="14.25" customHeight="1">
      <c r="A8" s="67">
        <v>22</v>
      </c>
      <c r="B8" s="68">
        <v>0.45</v>
      </c>
      <c r="C8" s="68">
        <v>0.47</v>
      </c>
      <c r="D8" s="68">
        <v>0.43</v>
      </c>
      <c r="E8" s="68">
        <v>0.4</v>
      </c>
      <c r="F8" s="68">
        <v>0.39</v>
      </c>
      <c r="G8" s="68">
        <v>0.39</v>
      </c>
      <c r="H8" s="68">
        <v>0.38</v>
      </c>
      <c r="I8" s="68">
        <v>0.37</v>
      </c>
      <c r="J8" s="68">
        <v>0.36</v>
      </c>
      <c r="K8" s="68">
        <v>0.41</v>
      </c>
      <c r="L8" s="68">
        <v>0.43</v>
      </c>
      <c r="M8" s="68">
        <v>0.45</v>
      </c>
      <c r="N8" s="68">
        <v>0.48</v>
      </c>
      <c r="O8" s="68">
        <v>0.54</v>
      </c>
      <c r="P8" s="68">
        <v>0.6</v>
      </c>
      <c r="Q8" s="68">
        <v>0.65</v>
      </c>
      <c r="R8" s="68">
        <v>0.74</v>
      </c>
      <c r="S8" s="68">
        <v>0.85</v>
      </c>
      <c r="T8" s="68">
        <v>0.98</v>
      </c>
      <c r="U8" s="68">
        <v>1.1000000000000001</v>
      </c>
      <c r="V8" s="68">
        <v>1.1599999999999999</v>
      </c>
      <c r="W8" s="68">
        <v>1.22</v>
      </c>
      <c r="X8" s="68">
        <v>1.28</v>
      </c>
      <c r="Y8" s="68">
        <v>1.4</v>
      </c>
      <c r="Z8" s="69">
        <v>1.54</v>
      </c>
      <c r="AA8" s="69">
        <v>1.66</v>
      </c>
      <c r="AB8" s="45">
        <v>1.73</v>
      </c>
      <c r="AC8" s="45">
        <v>1.81</v>
      </c>
      <c r="AD8" s="45">
        <v>1.9</v>
      </c>
      <c r="AE8" s="45">
        <v>2.04</v>
      </c>
      <c r="AF8" s="45">
        <v>2.2000000000000002</v>
      </c>
      <c r="AG8" s="45">
        <v>2.39</v>
      </c>
      <c r="AH8" s="45">
        <v>2.58</v>
      </c>
      <c r="AI8" s="45">
        <v>2.76</v>
      </c>
      <c r="AJ8" s="45">
        <v>2.93</v>
      </c>
      <c r="AK8" s="45">
        <v>3.09</v>
      </c>
      <c r="AL8" s="45">
        <v>3.26</v>
      </c>
      <c r="AM8" s="45">
        <v>3.46</v>
      </c>
      <c r="AN8" s="45">
        <v>3.71</v>
      </c>
      <c r="AO8" s="45">
        <v>4.0599999999999996</v>
      </c>
      <c r="AP8" s="45">
        <v>4.5</v>
      </c>
      <c r="AQ8" s="45">
        <v>5.01</v>
      </c>
      <c r="AR8" s="45">
        <v>5.59</v>
      </c>
      <c r="AS8" s="45">
        <v>6.22</v>
      </c>
      <c r="AT8" s="45">
        <v>6.91</v>
      </c>
      <c r="AU8" s="45">
        <v>7.66</v>
      </c>
      <c r="AV8" s="45">
        <v>8.5</v>
      </c>
      <c r="AW8" s="45">
        <v>9.48</v>
      </c>
      <c r="AX8" s="45">
        <v>10.63</v>
      </c>
      <c r="AY8" s="45">
        <v>12.03</v>
      </c>
      <c r="AZ8" s="45">
        <v>13.7</v>
      </c>
      <c r="BA8" s="45">
        <v>15.67</v>
      </c>
      <c r="BB8" s="45">
        <v>17.940000000000001</v>
      </c>
      <c r="BC8" s="45">
        <v>20.51</v>
      </c>
      <c r="BD8" s="45">
        <v>23.37</v>
      </c>
      <c r="BE8" s="45">
        <v>26.56</v>
      </c>
      <c r="BF8" s="45">
        <v>30.14</v>
      </c>
      <c r="BG8" s="45">
        <v>34.270000000000003</v>
      </c>
      <c r="BH8" s="45">
        <v>39.07</v>
      </c>
      <c r="BI8" s="45">
        <v>44.57</v>
      </c>
      <c r="BJ8" s="45">
        <v>50.79</v>
      </c>
      <c r="BK8" s="45">
        <v>58.06</v>
      </c>
      <c r="BL8" s="45">
        <v>66.540000000000006</v>
      </c>
      <c r="BM8" s="45">
        <v>76.45</v>
      </c>
      <c r="BN8" s="45">
        <v>87.99</v>
      </c>
      <c r="BO8" s="45">
        <v>101.33</v>
      </c>
      <c r="BP8" s="45">
        <v>116.54</v>
      </c>
      <c r="BQ8" s="45">
        <v>133.16999999999999</v>
      </c>
      <c r="BR8" s="45">
        <v>151.04</v>
      </c>
      <c r="BS8" s="45">
        <v>169.99</v>
      </c>
      <c r="BT8" s="45">
        <v>189.17</v>
      </c>
      <c r="BU8" s="45">
        <v>208.4</v>
      </c>
      <c r="BV8" s="45">
        <v>226.73</v>
      </c>
      <c r="BW8" s="45">
        <v>243.4</v>
      </c>
      <c r="BX8" s="45">
        <v>262.43</v>
      </c>
      <c r="BY8" s="45">
        <v>282.69</v>
      </c>
      <c r="BZ8" s="45">
        <v>304.70999999999998</v>
      </c>
      <c r="CA8" s="45">
        <v>328</v>
      </c>
      <c r="CB8" s="45">
        <v>352.09</v>
      </c>
      <c r="CC8" s="45">
        <v>374.47</v>
      </c>
      <c r="CD8" s="45">
        <v>396.8</v>
      </c>
      <c r="CE8" s="45">
        <v>418.66</v>
      </c>
      <c r="CF8" s="45">
        <v>439.65</v>
      </c>
      <c r="CG8" s="45">
        <v>459.36</v>
      </c>
      <c r="CH8" s="45">
        <v>477.43</v>
      </c>
      <c r="CI8" s="45">
        <v>503.32</v>
      </c>
      <c r="CJ8" s="45">
        <v>530.61</v>
      </c>
      <c r="CK8" s="45">
        <v>559.39</v>
      </c>
      <c r="CL8" s="45">
        <v>589.72</v>
      </c>
      <c r="CM8" s="45">
        <v>621.70000000000005</v>
      </c>
      <c r="CN8" s="45">
        <v>655.42</v>
      </c>
      <c r="CO8" s="45">
        <v>690.96</v>
      </c>
      <c r="CP8" s="45">
        <v>728.43</v>
      </c>
      <c r="CQ8" s="45">
        <v>767.94</v>
      </c>
      <c r="CR8" s="45">
        <v>809.58</v>
      </c>
      <c r="CS8" s="45">
        <v>853.48</v>
      </c>
      <c r="CT8" s="45">
        <v>899.77</v>
      </c>
      <c r="CU8" s="45">
        <v>948.56</v>
      </c>
      <c r="CV8" s="45">
        <v>1000</v>
      </c>
      <c r="CW8" s="45"/>
    </row>
    <row r="9" spans="1:104" ht="14.25" customHeight="1">
      <c r="A9" s="67">
        <v>23</v>
      </c>
      <c r="B9" s="68">
        <v>0.38</v>
      </c>
      <c r="C9" s="68">
        <v>0.4</v>
      </c>
      <c r="D9" s="68">
        <v>0.36</v>
      </c>
      <c r="E9" s="68">
        <v>0.34</v>
      </c>
      <c r="F9" s="68">
        <v>0.33</v>
      </c>
      <c r="G9" s="68">
        <v>0.33</v>
      </c>
      <c r="H9" s="68">
        <v>0.33</v>
      </c>
      <c r="I9" s="68">
        <v>0.33</v>
      </c>
      <c r="J9" s="68">
        <v>0.35</v>
      </c>
      <c r="K9" s="68">
        <v>0.4</v>
      </c>
      <c r="L9" s="68">
        <v>0.43</v>
      </c>
      <c r="M9" s="68">
        <v>0.47</v>
      </c>
      <c r="N9" s="68">
        <v>0.5</v>
      </c>
      <c r="O9" s="68">
        <v>0.56999999999999995</v>
      </c>
      <c r="P9" s="68">
        <v>0.63</v>
      </c>
      <c r="Q9" s="68">
        <v>0.67</v>
      </c>
      <c r="R9" s="68">
        <v>0.77</v>
      </c>
      <c r="S9" s="68">
        <v>0.89</v>
      </c>
      <c r="T9" s="68">
        <v>1.02</v>
      </c>
      <c r="U9" s="68">
        <v>1.1100000000000001</v>
      </c>
      <c r="V9" s="68">
        <v>1.17</v>
      </c>
      <c r="W9" s="68">
        <v>1.22</v>
      </c>
      <c r="X9" s="68">
        <v>1.29</v>
      </c>
      <c r="Y9" s="68">
        <v>1.42</v>
      </c>
      <c r="Z9" s="69">
        <v>1.58</v>
      </c>
      <c r="AA9" s="69">
        <v>1.73</v>
      </c>
      <c r="AB9" s="45">
        <v>1.81</v>
      </c>
      <c r="AC9" s="45">
        <v>1.9</v>
      </c>
      <c r="AD9" s="45">
        <v>2.04</v>
      </c>
      <c r="AE9" s="45">
        <v>2.2000000000000002</v>
      </c>
      <c r="AF9" s="45">
        <v>2.39</v>
      </c>
      <c r="AG9" s="45">
        <v>2.58</v>
      </c>
      <c r="AH9" s="45">
        <v>2.76</v>
      </c>
      <c r="AI9" s="45">
        <v>2.93</v>
      </c>
      <c r="AJ9" s="45">
        <v>3.09</v>
      </c>
      <c r="AK9" s="45">
        <v>3.26</v>
      </c>
      <c r="AL9" s="45">
        <v>3.46</v>
      </c>
      <c r="AM9" s="45">
        <v>3.71</v>
      </c>
      <c r="AN9" s="45">
        <v>4.0599999999999996</v>
      </c>
      <c r="AO9" s="45">
        <v>4.5</v>
      </c>
      <c r="AP9" s="45">
        <v>5.01</v>
      </c>
      <c r="AQ9" s="45">
        <v>5.59</v>
      </c>
      <c r="AR9" s="45">
        <v>6.22</v>
      </c>
      <c r="AS9" s="45">
        <v>6.91</v>
      </c>
      <c r="AT9" s="45">
        <v>7.66</v>
      </c>
      <c r="AU9" s="45">
        <v>8.5</v>
      </c>
      <c r="AV9" s="45">
        <v>9.48</v>
      </c>
      <c r="AW9" s="45">
        <v>10.63</v>
      </c>
      <c r="AX9" s="45">
        <v>12.03</v>
      </c>
      <c r="AY9" s="45">
        <v>13.7</v>
      </c>
      <c r="AZ9" s="45">
        <v>15.67</v>
      </c>
      <c r="BA9" s="45">
        <v>17.940000000000001</v>
      </c>
      <c r="BB9" s="45">
        <v>20.51</v>
      </c>
      <c r="BC9" s="45">
        <v>23.37</v>
      </c>
      <c r="BD9" s="45">
        <v>26.56</v>
      </c>
      <c r="BE9" s="45">
        <v>30.14</v>
      </c>
      <c r="BF9" s="45">
        <v>34.270000000000003</v>
      </c>
      <c r="BG9" s="45">
        <v>39.07</v>
      </c>
      <c r="BH9" s="45">
        <v>44.57</v>
      </c>
      <c r="BI9" s="45">
        <v>50.79</v>
      </c>
      <c r="BJ9" s="45">
        <v>58.06</v>
      </c>
      <c r="BK9" s="45">
        <v>66.540000000000006</v>
      </c>
      <c r="BL9" s="45">
        <v>76.45</v>
      </c>
      <c r="BM9" s="45">
        <v>87.99</v>
      </c>
      <c r="BN9" s="45">
        <v>101.33</v>
      </c>
      <c r="BO9" s="45">
        <v>116.54</v>
      </c>
      <c r="BP9" s="45">
        <v>133.16999999999999</v>
      </c>
      <c r="BQ9" s="45">
        <v>151.04</v>
      </c>
      <c r="BR9" s="45">
        <v>169.99</v>
      </c>
      <c r="BS9" s="45">
        <v>189.17</v>
      </c>
      <c r="BT9" s="45">
        <v>208.4</v>
      </c>
      <c r="BU9" s="45">
        <v>226.73</v>
      </c>
      <c r="BV9" s="45">
        <v>243.4</v>
      </c>
      <c r="BW9" s="45">
        <v>262.43</v>
      </c>
      <c r="BX9" s="45">
        <v>282.69</v>
      </c>
      <c r="BY9" s="45">
        <v>304.70999999999998</v>
      </c>
      <c r="BZ9" s="45">
        <v>328</v>
      </c>
      <c r="CA9" s="45">
        <v>352.09</v>
      </c>
      <c r="CB9" s="45">
        <v>374.47</v>
      </c>
      <c r="CC9" s="45">
        <v>396.8</v>
      </c>
      <c r="CD9" s="45">
        <v>418.66</v>
      </c>
      <c r="CE9" s="45">
        <v>439.65</v>
      </c>
      <c r="CF9" s="45">
        <v>459.36</v>
      </c>
      <c r="CG9" s="45">
        <v>477.43</v>
      </c>
      <c r="CH9" s="45">
        <v>503.32</v>
      </c>
      <c r="CI9" s="45">
        <v>530.61</v>
      </c>
      <c r="CJ9" s="45">
        <v>559.39</v>
      </c>
      <c r="CK9" s="45">
        <v>589.72</v>
      </c>
      <c r="CL9" s="45">
        <v>621.70000000000005</v>
      </c>
      <c r="CM9" s="45">
        <v>655.42</v>
      </c>
      <c r="CN9" s="45">
        <v>690.96</v>
      </c>
      <c r="CO9" s="45">
        <v>728.43</v>
      </c>
      <c r="CP9" s="45">
        <v>767.94</v>
      </c>
      <c r="CQ9" s="45">
        <v>809.58</v>
      </c>
      <c r="CR9" s="45">
        <v>853.48</v>
      </c>
      <c r="CS9" s="45">
        <v>899.77</v>
      </c>
      <c r="CT9" s="45">
        <v>948.56</v>
      </c>
      <c r="CU9" s="45">
        <v>1000</v>
      </c>
      <c r="CV9" s="45"/>
      <c r="CW9" s="45"/>
    </row>
    <row r="10" spans="1:104" ht="14.25" customHeight="1">
      <c r="A10" s="67">
        <v>24</v>
      </c>
      <c r="B10" s="68">
        <v>0.32</v>
      </c>
      <c r="C10" s="68">
        <v>0.33</v>
      </c>
      <c r="D10" s="68">
        <v>0.3</v>
      </c>
      <c r="E10" s="68">
        <v>0.28999999999999998</v>
      </c>
      <c r="F10" s="68">
        <v>0.28999999999999998</v>
      </c>
      <c r="G10" s="68">
        <v>0.28999999999999998</v>
      </c>
      <c r="H10" s="68">
        <v>0.28999999999999998</v>
      </c>
      <c r="I10" s="68">
        <v>0.32</v>
      </c>
      <c r="J10" s="68">
        <v>0.34</v>
      </c>
      <c r="K10" s="68">
        <v>0.4</v>
      </c>
      <c r="L10" s="68">
        <v>0.44</v>
      </c>
      <c r="M10" s="68">
        <v>0.48</v>
      </c>
      <c r="N10" s="68">
        <v>0.53</v>
      </c>
      <c r="O10" s="68">
        <v>0.6</v>
      </c>
      <c r="P10" s="68">
        <v>0.65</v>
      </c>
      <c r="Q10" s="68">
        <v>0.7</v>
      </c>
      <c r="R10" s="68">
        <v>0.81</v>
      </c>
      <c r="S10" s="68">
        <v>0.94</v>
      </c>
      <c r="T10" s="68">
        <v>1.05</v>
      </c>
      <c r="U10" s="68">
        <v>1.1100000000000001</v>
      </c>
      <c r="V10" s="68">
        <v>1.17</v>
      </c>
      <c r="W10" s="68">
        <v>1.22</v>
      </c>
      <c r="X10" s="68">
        <v>1.3</v>
      </c>
      <c r="Y10" s="68">
        <v>1.46</v>
      </c>
      <c r="Z10" s="69">
        <v>1.63</v>
      </c>
      <c r="AA10" s="69">
        <v>1.81</v>
      </c>
      <c r="AB10" s="45">
        <v>1.9</v>
      </c>
      <c r="AC10" s="45">
        <v>2.04</v>
      </c>
      <c r="AD10" s="45">
        <v>2.2000000000000002</v>
      </c>
      <c r="AE10" s="45">
        <v>2.39</v>
      </c>
      <c r="AF10" s="45">
        <v>2.58</v>
      </c>
      <c r="AG10" s="45">
        <v>2.76</v>
      </c>
      <c r="AH10" s="45">
        <v>2.93</v>
      </c>
      <c r="AI10" s="45">
        <v>3.09</v>
      </c>
      <c r="AJ10" s="45">
        <v>3.26</v>
      </c>
      <c r="AK10" s="45">
        <v>3.46</v>
      </c>
      <c r="AL10" s="45">
        <v>3.71</v>
      </c>
      <c r="AM10" s="45">
        <v>4.0599999999999996</v>
      </c>
      <c r="AN10" s="45">
        <v>4.5</v>
      </c>
      <c r="AO10" s="45">
        <v>5.01</v>
      </c>
      <c r="AP10" s="45">
        <v>5.59</v>
      </c>
      <c r="AQ10" s="45">
        <v>6.22</v>
      </c>
      <c r="AR10" s="45">
        <v>6.91</v>
      </c>
      <c r="AS10" s="45">
        <v>7.66</v>
      </c>
      <c r="AT10" s="45">
        <v>8.5</v>
      </c>
      <c r="AU10" s="45">
        <v>9.48</v>
      </c>
      <c r="AV10" s="45">
        <v>10.63</v>
      </c>
      <c r="AW10" s="45">
        <v>12.03</v>
      </c>
      <c r="AX10" s="45">
        <v>13.7</v>
      </c>
      <c r="AY10" s="45">
        <v>15.67</v>
      </c>
      <c r="AZ10" s="45">
        <v>17.940000000000001</v>
      </c>
      <c r="BA10" s="45">
        <v>20.51</v>
      </c>
      <c r="BB10" s="45">
        <v>23.37</v>
      </c>
      <c r="BC10" s="45">
        <v>26.56</v>
      </c>
      <c r="BD10" s="45">
        <v>30.14</v>
      </c>
      <c r="BE10" s="45">
        <v>34.270000000000003</v>
      </c>
      <c r="BF10" s="45">
        <v>39.07</v>
      </c>
      <c r="BG10" s="45">
        <v>44.57</v>
      </c>
      <c r="BH10" s="45">
        <v>50.79</v>
      </c>
      <c r="BI10" s="45">
        <v>58.06</v>
      </c>
      <c r="BJ10" s="45">
        <v>66.540000000000006</v>
      </c>
      <c r="BK10" s="45">
        <v>76.45</v>
      </c>
      <c r="BL10" s="45">
        <v>87.99</v>
      </c>
      <c r="BM10" s="45">
        <v>101.33</v>
      </c>
      <c r="BN10" s="45">
        <v>116.54</v>
      </c>
      <c r="BO10" s="45">
        <v>133.16999999999999</v>
      </c>
      <c r="BP10" s="45">
        <v>151.04</v>
      </c>
      <c r="BQ10" s="45">
        <v>169.99</v>
      </c>
      <c r="BR10" s="45">
        <v>189.17</v>
      </c>
      <c r="BS10" s="45">
        <v>208.4</v>
      </c>
      <c r="BT10" s="45">
        <v>226.73</v>
      </c>
      <c r="BU10" s="45">
        <v>243.4</v>
      </c>
      <c r="BV10" s="45">
        <v>262.43</v>
      </c>
      <c r="BW10" s="45">
        <v>282.69</v>
      </c>
      <c r="BX10" s="45">
        <v>304.70999999999998</v>
      </c>
      <c r="BY10" s="45">
        <v>328</v>
      </c>
      <c r="BZ10" s="45">
        <v>352.09</v>
      </c>
      <c r="CA10" s="45">
        <v>374.47</v>
      </c>
      <c r="CB10" s="45">
        <v>396.8</v>
      </c>
      <c r="CC10" s="45">
        <v>418.66</v>
      </c>
      <c r="CD10" s="45">
        <v>439.65</v>
      </c>
      <c r="CE10" s="45">
        <v>459.36</v>
      </c>
      <c r="CF10" s="45">
        <v>477.43</v>
      </c>
      <c r="CG10" s="45">
        <v>503.32</v>
      </c>
      <c r="CH10" s="45">
        <v>530.61</v>
      </c>
      <c r="CI10" s="45">
        <v>559.39</v>
      </c>
      <c r="CJ10" s="45">
        <v>589.72</v>
      </c>
      <c r="CK10" s="45">
        <v>621.70000000000005</v>
      </c>
      <c r="CL10" s="45">
        <v>655.42</v>
      </c>
      <c r="CM10" s="45">
        <v>690.96</v>
      </c>
      <c r="CN10" s="45">
        <v>728.43</v>
      </c>
      <c r="CO10" s="45">
        <v>767.94</v>
      </c>
      <c r="CP10" s="45">
        <v>809.58</v>
      </c>
      <c r="CQ10" s="45">
        <v>853.48</v>
      </c>
      <c r="CR10" s="45">
        <v>899.77</v>
      </c>
      <c r="CS10" s="45">
        <v>948.56</v>
      </c>
      <c r="CT10" s="45">
        <v>1000</v>
      </c>
      <c r="CU10" s="45"/>
      <c r="CV10" s="45"/>
      <c r="CW10" s="45"/>
      <c r="CX10" s="45"/>
      <c r="CY10" s="45"/>
      <c r="CZ10" s="45"/>
    </row>
    <row r="11" spans="1:104" ht="14.25" customHeight="1">
      <c r="A11" s="67">
        <v>25</v>
      </c>
      <c r="B11" s="68">
        <v>0.28000000000000003</v>
      </c>
      <c r="C11" s="68">
        <v>0.28999999999999998</v>
      </c>
      <c r="D11" s="68">
        <v>0.26</v>
      </c>
      <c r="E11" s="68">
        <v>0.25</v>
      </c>
      <c r="F11" s="68">
        <v>0.26</v>
      </c>
      <c r="G11" s="68">
        <v>0.26</v>
      </c>
      <c r="H11" s="68">
        <v>0.28000000000000003</v>
      </c>
      <c r="I11" s="68">
        <v>0.32</v>
      </c>
      <c r="J11" s="68">
        <v>0.34</v>
      </c>
      <c r="K11" s="68">
        <v>0.41</v>
      </c>
      <c r="L11" s="68">
        <v>0.45</v>
      </c>
      <c r="M11" s="68">
        <v>0.51</v>
      </c>
      <c r="N11" s="68">
        <v>0.56000000000000005</v>
      </c>
      <c r="O11" s="68">
        <v>0.62</v>
      </c>
      <c r="P11" s="68">
        <v>0.69</v>
      </c>
      <c r="Q11" s="68">
        <v>0.75</v>
      </c>
      <c r="R11" s="68">
        <v>0.87</v>
      </c>
      <c r="S11" s="68">
        <v>0.98</v>
      </c>
      <c r="T11" s="68">
        <v>1.07</v>
      </c>
      <c r="U11" s="68">
        <v>1.1100000000000001</v>
      </c>
      <c r="V11" s="68">
        <v>1.18</v>
      </c>
      <c r="W11" s="68">
        <v>1.22</v>
      </c>
      <c r="X11" s="68">
        <v>1.37</v>
      </c>
      <c r="Y11" s="68">
        <v>1.54</v>
      </c>
      <c r="Z11" s="69">
        <v>1.72</v>
      </c>
      <c r="AA11" s="69">
        <v>1.9</v>
      </c>
      <c r="AB11" s="45">
        <v>2.04</v>
      </c>
      <c r="AC11" s="45">
        <v>2.2000000000000002</v>
      </c>
      <c r="AD11" s="45">
        <v>2.39</v>
      </c>
      <c r="AE11" s="45">
        <v>2.58</v>
      </c>
      <c r="AF11" s="45">
        <v>2.76</v>
      </c>
      <c r="AG11" s="45">
        <v>2.93</v>
      </c>
      <c r="AH11" s="45">
        <v>3.09</v>
      </c>
      <c r="AI11" s="45">
        <v>3.26</v>
      </c>
      <c r="AJ11" s="45">
        <v>3.46</v>
      </c>
      <c r="AK11" s="45">
        <v>3.71</v>
      </c>
      <c r="AL11" s="45">
        <v>4.0599999999999996</v>
      </c>
      <c r="AM11" s="45">
        <v>4.5</v>
      </c>
      <c r="AN11" s="45">
        <v>5.01</v>
      </c>
      <c r="AO11" s="45">
        <v>5.59</v>
      </c>
      <c r="AP11" s="45">
        <v>6.22</v>
      </c>
      <c r="AQ11" s="45">
        <v>6.91</v>
      </c>
      <c r="AR11" s="45">
        <v>7.66</v>
      </c>
      <c r="AS11" s="45">
        <v>8.5</v>
      </c>
      <c r="AT11" s="45">
        <v>9.48</v>
      </c>
      <c r="AU11" s="45">
        <v>10.63</v>
      </c>
      <c r="AV11" s="45">
        <v>12.03</v>
      </c>
      <c r="AW11" s="45">
        <v>13.7</v>
      </c>
      <c r="AX11" s="45">
        <v>15.67</v>
      </c>
      <c r="AY11" s="45">
        <v>17.940000000000001</v>
      </c>
      <c r="AZ11" s="45">
        <v>20.51</v>
      </c>
      <c r="BA11" s="45">
        <v>23.37</v>
      </c>
      <c r="BB11" s="45">
        <v>26.56</v>
      </c>
      <c r="BC11" s="45">
        <v>30.14</v>
      </c>
      <c r="BD11" s="45">
        <v>34.270000000000003</v>
      </c>
      <c r="BE11" s="45">
        <v>39.07</v>
      </c>
      <c r="BF11" s="45">
        <v>44.57</v>
      </c>
      <c r="BG11" s="45">
        <v>50.79</v>
      </c>
      <c r="BH11" s="45">
        <v>58.06</v>
      </c>
      <c r="BI11" s="45">
        <v>66.540000000000006</v>
      </c>
      <c r="BJ11" s="45">
        <v>76.45</v>
      </c>
      <c r="BK11" s="45">
        <v>87.99</v>
      </c>
      <c r="BL11" s="45">
        <v>101.33</v>
      </c>
      <c r="BM11" s="45">
        <v>116.54</v>
      </c>
      <c r="BN11" s="45">
        <v>133.16999999999999</v>
      </c>
      <c r="BO11" s="45">
        <v>151.04</v>
      </c>
      <c r="BP11" s="45">
        <v>169.99</v>
      </c>
      <c r="BQ11" s="45">
        <v>189.17</v>
      </c>
      <c r="BR11" s="45">
        <v>208.4</v>
      </c>
      <c r="BS11" s="45">
        <v>226.73</v>
      </c>
      <c r="BT11" s="45">
        <v>243.4</v>
      </c>
      <c r="BU11" s="45">
        <v>262.43</v>
      </c>
      <c r="BV11" s="45">
        <v>282.69</v>
      </c>
      <c r="BW11" s="45">
        <v>304.70999999999998</v>
      </c>
      <c r="BX11" s="45">
        <v>328</v>
      </c>
      <c r="BY11" s="45">
        <v>352.09</v>
      </c>
      <c r="BZ11" s="45">
        <v>374.47</v>
      </c>
      <c r="CA11" s="45">
        <v>396.8</v>
      </c>
      <c r="CB11" s="45">
        <v>418.66</v>
      </c>
      <c r="CC11" s="45">
        <v>439.65</v>
      </c>
      <c r="CD11" s="45">
        <v>459.36</v>
      </c>
      <c r="CE11" s="45">
        <v>477.43</v>
      </c>
      <c r="CF11" s="45">
        <v>503.32</v>
      </c>
      <c r="CG11" s="45">
        <v>530.61</v>
      </c>
      <c r="CH11" s="45">
        <v>559.39</v>
      </c>
      <c r="CI11" s="45">
        <v>589.72</v>
      </c>
      <c r="CJ11" s="45">
        <v>621.70000000000005</v>
      </c>
      <c r="CK11" s="45">
        <v>655.42</v>
      </c>
      <c r="CL11" s="45">
        <v>690.96</v>
      </c>
      <c r="CM11" s="45">
        <v>728.43</v>
      </c>
      <c r="CN11" s="45">
        <v>767.94</v>
      </c>
      <c r="CO11" s="45">
        <v>809.58</v>
      </c>
      <c r="CP11" s="45">
        <v>853.48</v>
      </c>
      <c r="CQ11" s="45">
        <v>899.77</v>
      </c>
      <c r="CR11" s="45">
        <v>948.56</v>
      </c>
      <c r="CS11" s="45">
        <v>1000</v>
      </c>
      <c r="CT11" s="45"/>
      <c r="CU11" s="45"/>
      <c r="CV11" s="45"/>
      <c r="CW11" s="45"/>
      <c r="CX11" s="45"/>
      <c r="CY11" s="45"/>
      <c r="CZ11" s="45"/>
    </row>
    <row r="12" spans="1:104" ht="14.25" customHeight="1">
      <c r="A12" s="67">
        <v>26</v>
      </c>
      <c r="B12" s="68">
        <v>0.24</v>
      </c>
      <c r="C12" s="68">
        <v>0.25</v>
      </c>
      <c r="D12" s="68">
        <v>0.24</v>
      </c>
      <c r="E12" s="68">
        <v>0.24</v>
      </c>
      <c r="F12" s="68">
        <v>0.24</v>
      </c>
      <c r="G12" s="68">
        <v>0.25</v>
      </c>
      <c r="H12" s="68">
        <v>0.28999999999999998</v>
      </c>
      <c r="I12" s="68">
        <v>0.33</v>
      </c>
      <c r="J12" s="68">
        <v>0.35</v>
      </c>
      <c r="K12" s="68">
        <v>0.43</v>
      </c>
      <c r="L12" s="68">
        <v>0.49</v>
      </c>
      <c r="M12" s="68">
        <v>0.55000000000000004</v>
      </c>
      <c r="N12" s="68">
        <v>0.59</v>
      </c>
      <c r="O12" s="68">
        <v>0.66</v>
      </c>
      <c r="P12" s="68">
        <v>0.73</v>
      </c>
      <c r="Q12" s="68">
        <v>0.81</v>
      </c>
      <c r="R12" s="68">
        <v>0.93</v>
      </c>
      <c r="S12" s="68">
        <v>1.03</v>
      </c>
      <c r="T12" s="68">
        <v>1.0900000000000001</v>
      </c>
      <c r="U12" s="68">
        <v>1.1100000000000001</v>
      </c>
      <c r="V12" s="68">
        <v>1.18</v>
      </c>
      <c r="W12" s="68">
        <v>1.3</v>
      </c>
      <c r="X12" s="68">
        <v>1.47</v>
      </c>
      <c r="Y12" s="68">
        <v>1.66</v>
      </c>
      <c r="Z12" s="69">
        <v>1.85</v>
      </c>
      <c r="AA12" s="69">
        <v>2.04</v>
      </c>
      <c r="AB12" s="45">
        <v>2.2000000000000002</v>
      </c>
      <c r="AC12" s="45">
        <v>2.39</v>
      </c>
      <c r="AD12" s="45">
        <v>2.58</v>
      </c>
      <c r="AE12" s="45">
        <v>2.76</v>
      </c>
      <c r="AF12" s="45">
        <v>2.93</v>
      </c>
      <c r="AG12" s="45">
        <v>3.09</v>
      </c>
      <c r="AH12" s="45">
        <v>3.26</v>
      </c>
      <c r="AI12" s="45">
        <v>3.46</v>
      </c>
      <c r="AJ12" s="45">
        <v>3.71</v>
      </c>
      <c r="AK12" s="45">
        <v>4.0599999999999996</v>
      </c>
      <c r="AL12" s="45">
        <v>4.5</v>
      </c>
      <c r="AM12" s="45">
        <v>5.01</v>
      </c>
      <c r="AN12" s="45">
        <v>5.59</v>
      </c>
      <c r="AO12" s="45">
        <v>6.22</v>
      </c>
      <c r="AP12" s="45">
        <v>6.91</v>
      </c>
      <c r="AQ12" s="45">
        <v>7.66</v>
      </c>
      <c r="AR12" s="45">
        <v>8.5</v>
      </c>
      <c r="AS12" s="45">
        <v>9.48</v>
      </c>
      <c r="AT12" s="45">
        <v>10.63</v>
      </c>
      <c r="AU12" s="45">
        <v>12.03</v>
      </c>
      <c r="AV12" s="45">
        <v>13.7</v>
      </c>
      <c r="AW12" s="45">
        <v>15.67</v>
      </c>
      <c r="AX12" s="45">
        <v>17.940000000000001</v>
      </c>
      <c r="AY12" s="45">
        <v>20.51</v>
      </c>
      <c r="AZ12" s="45">
        <v>23.37</v>
      </c>
      <c r="BA12" s="45">
        <v>26.56</v>
      </c>
      <c r="BB12" s="45">
        <v>30.14</v>
      </c>
      <c r="BC12" s="45">
        <v>34.270000000000003</v>
      </c>
      <c r="BD12" s="45">
        <v>39.07</v>
      </c>
      <c r="BE12" s="45">
        <v>44.57</v>
      </c>
      <c r="BF12" s="45">
        <v>50.79</v>
      </c>
      <c r="BG12" s="45">
        <v>58.06</v>
      </c>
      <c r="BH12" s="45">
        <v>66.540000000000006</v>
      </c>
      <c r="BI12" s="45">
        <v>76.45</v>
      </c>
      <c r="BJ12" s="45">
        <v>87.99</v>
      </c>
      <c r="BK12" s="45">
        <v>101.33</v>
      </c>
      <c r="BL12" s="45">
        <v>116.54</v>
      </c>
      <c r="BM12" s="45">
        <v>133.16999999999999</v>
      </c>
      <c r="BN12" s="45">
        <v>151.04</v>
      </c>
      <c r="BO12" s="45">
        <v>169.99</v>
      </c>
      <c r="BP12" s="45">
        <v>189.17</v>
      </c>
      <c r="BQ12" s="45">
        <v>208.4</v>
      </c>
      <c r="BR12" s="45">
        <v>226.73</v>
      </c>
      <c r="BS12" s="45">
        <v>243.4</v>
      </c>
      <c r="BT12" s="45">
        <v>262.43</v>
      </c>
      <c r="BU12" s="45">
        <v>282.69</v>
      </c>
      <c r="BV12" s="45">
        <v>304.70999999999998</v>
      </c>
      <c r="BW12" s="45">
        <v>328</v>
      </c>
      <c r="BX12" s="45">
        <v>352.09</v>
      </c>
      <c r="BY12" s="45">
        <v>374.47</v>
      </c>
      <c r="BZ12" s="45">
        <v>396.8</v>
      </c>
      <c r="CA12" s="45">
        <v>418.66</v>
      </c>
      <c r="CB12" s="45">
        <v>439.65</v>
      </c>
      <c r="CC12" s="45">
        <v>459.36</v>
      </c>
      <c r="CD12" s="45">
        <v>477.43</v>
      </c>
      <c r="CE12" s="45">
        <v>503.32</v>
      </c>
      <c r="CF12" s="45">
        <v>530.61</v>
      </c>
      <c r="CG12" s="45">
        <v>559.39</v>
      </c>
      <c r="CH12" s="45">
        <v>589.72</v>
      </c>
      <c r="CI12" s="45">
        <v>621.70000000000005</v>
      </c>
      <c r="CJ12" s="45">
        <v>655.42</v>
      </c>
      <c r="CK12" s="45">
        <v>690.96</v>
      </c>
      <c r="CL12" s="45">
        <v>728.43</v>
      </c>
      <c r="CM12" s="45">
        <v>767.94</v>
      </c>
      <c r="CN12" s="45">
        <v>809.58</v>
      </c>
      <c r="CO12" s="45">
        <v>853.48</v>
      </c>
      <c r="CP12" s="45">
        <v>899.77</v>
      </c>
      <c r="CQ12" s="45">
        <v>948.56</v>
      </c>
      <c r="CR12" s="45">
        <v>1000</v>
      </c>
      <c r="CS12" s="45"/>
      <c r="CT12" s="45"/>
      <c r="CU12" s="45"/>
      <c r="CV12" s="45"/>
      <c r="CW12" s="45"/>
      <c r="CX12" s="45"/>
      <c r="CY12" s="45"/>
      <c r="CZ12" s="45"/>
    </row>
    <row r="13" spans="1:104" ht="14.25" customHeight="1">
      <c r="A13" s="67">
        <v>27</v>
      </c>
      <c r="B13" s="68">
        <v>0.21</v>
      </c>
      <c r="C13" s="68">
        <v>0.23</v>
      </c>
      <c r="D13" s="68">
        <v>0.22</v>
      </c>
      <c r="E13" s="68">
        <v>0.23</v>
      </c>
      <c r="F13" s="68">
        <v>0.24</v>
      </c>
      <c r="G13" s="68">
        <v>0.26</v>
      </c>
      <c r="H13" s="68">
        <v>0.3</v>
      </c>
      <c r="I13" s="68">
        <v>0.34</v>
      </c>
      <c r="J13" s="68">
        <v>0.37</v>
      </c>
      <c r="K13" s="68">
        <v>0.46</v>
      </c>
      <c r="L13" s="68">
        <v>0.52</v>
      </c>
      <c r="M13" s="68">
        <v>0.57999999999999996</v>
      </c>
      <c r="N13" s="68">
        <v>0.63</v>
      </c>
      <c r="O13" s="68">
        <v>0.71</v>
      </c>
      <c r="P13" s="68">
        <v>0.79</v>
      </c>
      <c r="Q13" s="68">
        <v>0.86</v>
      </c>
      <c r="R13" s="68">
        <v>0.98</v>
      </c>
      <c r="S13" s="68">
        <v>1.06</v>
      </c>
      <c r="T13" s="68">
        <v>1.1000000000000001</v>
      </c>
      <c r="U13" s="68">
        <v>1.1599999999999999</v>
      </c>
      <c r="V13" s="68">
        <v>1.25</v>
      </c>
      <c r="W13" s="68">
        <v>1.4</v>
      </c>
      <c r="X13" s="68">
        <v>1.58</v>
      </c>
      <c r="Y13" s="68">
        <v>1.77</v>
      </c>
      <c r="Z13" s="69">
        <v>1.98</v>
      </c>
      <c r="AA13" s="69">
        <v>2.2000000000000002</v>
      </c>
      <c r="AB13" s="45">
        <v>2.39</v>
      </c>
      <c r="AC13" s="45">
        <v>2.58</v>
      </c>
      <c r="AD13" s="45">
        <v>2.76</v>
      </c>
      <c r="AE13" s="45">
        <v>2.93</v>
      </c>
      <c r="AF13" s="45">
        <v>3.09</v>
      </c>
      <c r="AG13" s="45">
        <v>3.26</v>
      </c>
      <c r="AH13" s="45">
        <v>3.46</v>
      </c>
      <c r="AI13" s="45">
        <v>3.71</v>
      </c>
      <c r="AJ13" s="45">
        <v>4.0599999999999996</v>
      </c>
      <c r="AK13" s="45">
        <v>4.5</v>
      </c>
      <c r="AL13" s="45">
        <v>5.01</v>
      </c>
      <c r="AM13" s="45">
        <v>5.59</v>
      </c>
      <c r="AN13" s="45">
        <v>6.22</v>
      </c>
      <c r="AO13" s="45">
        <v>6.91</v>
      </c>
      <c r="AP13" s="45">
        <v>7.66</v>
      </c>
      <c r="AQ13" s="45">
        <v>8.5</v>
      </c>
      <c r="AR13" s="45">
        <v>9.48</v>
      </c>
      <c r="AS13" s="45">
        <v>10.63</v>
      </c>
      <c r="AT13" s="45">
        <v>12.03</v>
      </c>
      <c r="AU13" s="45">
        <v>13.7</v>
      </c>
      <c r="AV13" s="45">
        <v>15.67</v>
      </c>
      <c r="AW13" s="45">
        <v>17.940000000000001</v>
      </c>
      <c r="AX13" s="45">
        <v>20.51</v>
      </c>
      <c r="AY13" s="45">
        <v>23.37</v>
      </c>
      <c r="AZ13" s="45">
        <v>26.56</v>
      </c>
      <c r="BA13" s="45">
        <v>30.14</v>
      </c>
      <c r="BB13" s="45">
        <v>34.270000000000003</v>
      </c>
      <c r="BC13" s="45">
        <v>39.07</v>
      </c>
      <c r="BD13" s="45">
        <v>44.57</v>
      </c>
      <c r="BE13" s="45">
        <v>50.79</v>
      </c>
      <c r="BF13" s="45">
        <v>58.06</v>
      </c>
      <c r="BG13" s="45">
        <v>66.540000000000006</v>
      </c>
      <c r="BH13" s="45">
        <v>76.45</v>
      </c>
      <c r="BI13" s="45">
        <v>87.99</v>
      </c>
      <c r="BJ13" s="45">
        <v>101.33</v>
      </c>
      <c r="BK13" s="45">
        <v>116.54</v>
      </c>
      <c r="BL13" s="45">
        <v>133.16999999999999</v>
      </c>
      <c r="BM13" s="45">
        <v>151.04</v>
      </c>
      <c r="BN13" s="45">
        <v>169.99</v>
      </c>
      <c r="BO13" s="45">
        <v>189.17</v>
      </c>
      <c r="BP13" s="45">
        <v>208.4</v>
      </c>
      <c r="BQ13" s="45">
        <v>226.73</v>
      </c>
      <c r="BR13" s="45">
        <v>243.4</v>
      </c>
      <c r="BS13" s="45">
        <v>262.43</v>
      </c>
      <c r="BT13" s="45">
        <v>282.69</v>
      </c>
      <c r="BU13" s="45">
        <v>304.70999999999998</v>
      </c>
      <c r="BV13" s="45">
        <v>328</v>
      </c>
      <c r="BW13" s="45">
        <v>352.09</v>
      </c>
      <c r="BX13" s="45">
        <v>374.47</v>
      </c>
      <c r="BY13" s="45">
        <v>396.8</v>
      </c>
      <c r="BZ13" s="45">
        <v>418.66</v>
      </c>
      <c r="CA13" s="45">
        <v>439.65</v>
      </c>
      <c r="CB13" s="45">
        <v>459.36</v>
      </c>
      <c r="CC13" s="45">
        <v>477.43</v>
      </c>
      <c r="CD13" s="45">
        <v>503.32</v>
      </c>
      <c r="CE13" s="45">
        <v>530.61</v>
      </c>
      <c r="CF13" s="45">
        <v>559.39</v>
      </c>
      <c r="CG13" s="45">
        <v>589.72</v>
      </c>
      <c r="CH13" s="45">
        <v>621.70000000000005</v>
      </c>
      <c r="CI13" s="45">
        <v>655.42</v>
      </c>
      <c r="CJ13" s="45">
        <v>690.96</v>
      </c>
      <c r="CK13" s="45">
        <v>728.43</v>
      </c>
      <c r="CL13" s="45">
        <v>767.94</v>
      </c>
      <c r="CM13" s="45">
        <v>809.58</v>
      </c>
      <c r="CN13" s="45">
        <v>853.48</v>
      </c>
      <c r="CO13" s="45">
        <v>899.77</v>
      </c>
      <c r="CP13" s="45">
        <v>948.56</v>
      </c>
      <c r="CQ13" s="45">
        <v>1000</v>
      </c>
      <c r="CR13" s="45"/>
      <c r="CS13" s="45"/>
      <c r="CT13" s="45"/>
      <c r="CU13" s="45"/>
      <c r="CV13" s="45"/>
      <c r="CW13" s="45"/>
      <c r="CX13" s="45"/>
      <c r="CY13" s="45"/>
      <c r="CZ13" s="45"/>
    </row>
    <row r="14" spans="1:104" ht="14.25" customHeight="1">
      <c r="A14" s="67">
        <v>28</v>
      </c>
      <c r="B14" s="68">
        <v>0.18</v>
      </c>
      <c r="C14" s="68">
        <v>0.2</v>
      </c>
      <c r="D14" s="68">
        <v>0.21</v>
      </c>
      <c r="E14" s="68">
        <v>0.24</v>
      </c>
      <c r="F14" s="68">
        <v>0.26</v>
      </c>
      <c r="G14" s="68">
        <v>0.28000000000000003</v>
      </c>
      <c r="H14" s="68">
        <v>0.31</v>
      </c>
      <c r="I14" s="68">
        <v>0.35</v>
      </c>
      <c r="J14" s="68">
        <v>0.39</v>
      </c>
      <c r="K14" s="68">
        <v>0.49</v>
      </c>
      <c r="L14" s="68">
        <v>0.56000000000000005</v>
      </c>
      <c r="M14" s="68">
        <v>0.62</v>
      </c>
      <c r="N14" s="68">
        <v>0.67</v>
      </c>
      <c r="O14" s="68">
        <v>0.76</v>
      </c>
      <c r="P14" s="68">
        <v>0.84</v>
      </c>
      <c r="Q14" s="68">
        <v>0.91</v>
      </c>
      <c r="R14" s="68">
        <v>1.01</v>
      </c>
      <c r="S14" s="68">
        <v>1.07</v>
      </c>
      <c r="T14" s="68">
        <v>1.1399999999999999</v>
      </c>
      <c r="U14" s="68">
        <v>1.22</v>
      </c>
      <c r="V14" s="68">
        <v>1.34</v>
      </c>
      <c r="W14" s="68">
        <v>1.5</v>
      </c>
      <c r="X14" s="68">
        <v>1.7</v>
      </c>
      <c r="Y14" s="68">
        <v>1.91</v>
      </c>
      <c r="Z14" s="69">
        <v>2.14</v>
      </c>
      <c r="AA14" s="69">
        <v>2.39</v>
      </c>
      <c r="AB14" s="45">
        <v>2.58</v>
      </c>
      <c r="AC14" s="45">
        <v>2.76</v>
      </c>
      <c r="AD14" s="45">
        <v>2.93</v>
      </c>
      <c r="AE14" s="45">
        <v>3.09</v>
      </c>
      <c r="AF14" s="45">
        <v>3.26</v>
      </c>
      <c r="AG14" s="45">
        <v>3.46</v>
      </c>
      <c r="AH14" s="45">
        <v>3.71</v>
      </c>
      <c r="AI14" s="45">
        <v>4.0599999999999996</v>
      </c>
      <c r="AJ14" s="45">
        <v>4.5</v>
      </c>
      <c r="AK14" s="45">
        <v>5.01</v>
      </c>
      <c r="AL14" s="45">
        <v>5.59</v>
      </c>
      <c r="AM14" s="45">
        <v>6.22</v>
      </c>
      <c r="AN14" s="45">
        <v>6.91</v>
      </c>
      <c r="AO14" s="45">
        <v>7.66</v>
      </c>
      <c r="AP14" s="45">
        <v>8.5</v>
      </c>
      <c r="AQ14" s="45">
        <v>9.48</v>
      </c>
      <c r="AR14" s="45">
        <v>10.63</v>
      </c>
      <c r="AS14" s="45">
        <v>12.03</v>
      </c>
      <c r="AT14" s="45">
        <v>13.7</v>
      </c>
      <c r="AU14" s="45">
        <v>15.67</v>
      </c>
      <c r="AV14" s="45">
        <v>17.940000000000001</v>
      </c>
      <c r="AW14" s="45">
        <v>20.51</v>
      </c>
      <c r="AX14" s="45">
        <v>23.37</v>
      </c>
      <c r="AY14" s="45">
        <v>26.56</v>
      </c>
      <c r="AZ14" s="45">
        <v>30.14</v>
      </c>
      <c r="BA14" s="45">
        <v>34.270000000000003</v>
      </c>
      <c r="BB14" s="45">
        <v>39.07</v>
      </c>
      <c r="BC14" s="45">
        <v>44.57</v>
      </c>
      <c r="BD14" s="45">
        <v>50.79</v>
      </c>
      <c r="BE14" s="45">
        <v>58.06</v>
      </c>
      <c r="BF14" s="45">
        <v>66.540000000000006</v>
      </c>
      <c r="BG14" s="45">
        <v>76.45</v>
      </c>
      <c r="BH14" s="45">
        <v>87.99</v>
      </c>
      <c r="BI14" s="45">
        <v>101.33</v>
      </c>
      <c r="BJ14" s="45">
        <v>116.54</v>
      </c>
      <c r="BK14" s="45">
        <v>133.16999999999999</v>
      </c>
      <c r="BL14" s="45">
        <v>151.04</v>
      </c>
      <c r="BM14" s="45">
        <v>169.99</v>
      </c>
      <c r="BN14" s="45">
        <v>189.17</v>
      </c>
      <c r="BO14" s="45">
        <v>208.4</v>
      </c>
      <c r="BP14" s="45">
        <v>226.73</v>
      </c>
      <c r="BQ14" s="45">
        <v>243.4</v>
      </c>
      <c r="BR14" s="45">
        <v>262.43</v>
      </c>
      <c r="BS14" s="45">
        <v>282.69</v>
      </c>
      <c r="BT14" s="45">
        <v>304.70999999999998</v>
      </c>
      <c r="BU14" s="45">
        <v>328</v>
      </c>
      <c r="BV14" s="45">
        <v>352.09</v>
      </c>
      <c r="BW14" s="45">
        <v>374.47</v>
      </c>
      <c r="BX14" s="45">
        <v>396.8</v>
      </c>
      <c r="BY14" s="45">
        <v>418.66</v>
      </c>
      <c r="BZ14" s="45">
        <v>439.65</v>
      </c>
      <c r="CA14" s="45">
        <v>459.36</v>
      </c>
      <c r="CB14" s="45">
        <v>477.43</v>
      </c>
      <c r="CC14" s="45">
        <v>503.32</v>
      </c>
      <c r="CD14" s="45">
        <v>530.61</v>
      </c>
      <c r="CE14" s="45">
        <v>559.39</v>
      </c>
      <c r="CF14" s="45">
        <v>589.72</v>
      </c>
      <c r="CG14" s="45">
        <v>621.70000000000005</v>
      </c>
      <c r="CH14" s="45">
        <v>655.42</v>
      </c>
      <c r="CI14" s="45">
        <v>690.96</v>
      </c>
      <c r="CJ14" s="45">
        <v>728.43</v>
      </c>
      <c r="CK14" s="45">
        <v>767.94</v>
      </c>
      <c r="CL14" s="45">
        <v>809.58</v>
      </c>
      <c r="CM14" s="45">
        <v>853.48</v>
      </c>
      <c r="CN14" s="45">
        <v>899.77</v>
      </c>
      <c r="CO14" s="45">
        <v>948.56</v>
      </c>
      <c r="CP14" s="45">
        <v>1000</v>
      </c>
      <c r="CQ14" s="45"/>
      <c r="CR14" s="45"/>
      <c r="CS14" s="45"/>
      <c r="CT14" s="45"/>
      <c r="CU14" s="45"/>
      <c r="CV14" s="45"/>
      <c r="CW14" s="45"/>
      <c r="CX14" s="45"/>
      <c r="CY14" s="45"/>
      <c r="CZ14" s="45"/>
    </row>
    <row r="15" spans="1:104" ht="14.25" customHeight="1">
      <c r="A15" s="67">
        <v>29</v>
      </c>
      <c r="B15" s="68">
        <v>0.16</v>
      </c>
      <c r="C15" s="68">
        <v>0.19</v>
      </c>
      <c r="D15" s="68">
        <v>0.21</v>
      </c>
      <c r="E15" s="68">
        <v>0.24</v>
      </c>
      <c r="F15" s="68">
        <v>0.27</v>
      </c>
      <c r="G15" s="68">
        <v>0.3</v>
      </c>
      <c r="H15" s="68">
        <v>0.33</v>
      </c>
      <c r="I15" s="68">
        <v>0.38</v>
      </c>
      <c r="J15" s="68">
        <v>0.42</v>
      </c>
      <c r="K15" s="68">
        <v>0.53</v>
      </c>
      <c r="L15" s="68">
        <v>0.6</v>
      </c>
      <c r="M15" s="68">
        <v>0.66</v>
      </c>
      <c r="N15" s="68">
        <v>0.71</v>
      </c>
      <c r="O15" s="68">
        <v>0.8</v>
      </c>
      <c r="P15" s="68">
        <v>0.88</v>
      </c>
      <c r="Q15" s="68">
        <v>0.95</v>
      </c>
      <c r="R15" s="68">
        <v>1.04</v>
      </c>
      <c r="S15" s="68">
        <v>1.1200000000000001</v>
      </c>
      <c r="T15" s="68">
        <v>1.2</v>
      </c>
      <c r="U15" s="68">
        <v>1.3</v>
      </c>
      <c r="V15" s="68">
        <v>1.44</v>
      </c>
      <c r="W15" s="68">
        <v>1.63</v>
      </c>
      <c r="X15" s="68">
        <v>1.83</v>
      </c>
      <c r="Y15" s="68">
        <v>2.06</v>
      </c>
      <c r="Z15" s="69">
        <v>2.31</v>
      </c>
      <c r="AA15" s="69">
        <v>2.58</v>
      </c>
      <c r="AB15" s="45">
        <v>2.76</v>
      </c>
      <c r="AC15" s="45">
        <v>2.93</v>
      </c>
      <c r="AD15" s="45">
        <v>3.09</v>
      </c>
      <c r="AE15" s="45">
        <v>3.26</v>
      </c>
      <c r="AF15" s="45">
        <v>3.46</v>
      </c>
      <c r="AG15" s="45">
        <v>3.71</v>
      </c>
      <c r="AH15" s="45">
        <v>4.0599999999999996</v>
      </c>
      <c r="AI15" s="45">
        <v>4.5</v>
      </c>
      <c r="AJ15" s="45">
        <v>5.01</v>
      </c>
      <c r="AK15" s="45">
        <v>5.59</v>
      </c>
      <c r="AL15" s="45">
        <v>6.22</v>
      </c>
      <c r="AM15" s="45">
        <v>6.91</v>
      </c>
      <c r="AN15" s="45">
        <v>7.66</v>
      </c>
      <c r="AO15" s="45">
        <v>8.5</v>
      </c>
      <c r="AP15" s="45">
        <v>9.48</v>
      </c>
      <c r="AQ15" s="45">
        <v>10.63</v>
      </c>
      <c r="AR15" s="45">
        <v>12.03</v>
      </c>
      <c r="AS15" s="45">
        <v>13.7</v>
      </c>
      <c r="AT15" s="45">
        <v>15.67</v>
      </c>
      <c r="AU15" s="45">
        <v>17.940000000000001</v>
      </c>
      <c r="AV15" s="45">
        <v>20.51</v>
      </c>
      <c r="AW15" s="45">
        <v>23.37</v>
      </c>
      <c r="AX15" s="45">
        <v>26.56</v>
      </c>
      <c r="AY15" s="45">
        <v>30.14</v>
      </c>
      <c r="AZ15" s="45">
        <v>34.270000000000003</v>
      </c>
      <c r="BA15" s="45">
        <v>39.07</v>
      </c>
      <c r="BB15" s="45">
        <v>44.57</v>
      </c>
      <c r="BC15" s="45">
        <v>50.79</v>
      </c>
      <c r="BD15" s="45">
        <v>58.06</v>
      </c>
      <c r="BE15" s="45">
        <v>66.540000000000006</v>
      </c>
      <c r="BF15" s="45">
        <v>76.45</v>
      </c>
      <c r="BG15" s="45">
        <v>87.99</v>
      </c>
      <c r="BH15" s="45">
        <v>101.33</v>
      </c>
      <c r="BI15" s="45">
        <v>116.54</v>
      </c>
      <c r="BJ15" s="45">
        <v>133.16999999999999</v>
      </c>
      <c r="BK15" s="45">
        <v>151.04</v>
      </c>
      <c r="BL15" s="45">
        <v>169.99</v>
      </c>
      <c r="BM15" s="45">
        <v>189.17</v>
      </c>
      <c r="BN15" s="45">
        <v>208.4</v>
      </c>
      <c r="BO15" s="45">
        <v>226.73</v>
      </c>
      <c r="BP15" s="45">
        <v>243.4</v>
      </c>
      <c r="BQ15" s="45">
        <v>262.43</v>
      </c>
      <c r="BR15" s="45">
        <v>282.69</v>
      </c>
      <c r="BS15" s="45">
        <v>304.70999999999998</v>
      </c>
      <c r="BT15" s="45">
        <v>328</v>
      </c>
      <c r="BU15" s="45">
        <v>352.09</v>
      </c>
      <c r="BV15" s="45">
        <v>374.47</v>
      </c>
      <c r="BW15" s="45">
        <v>396.8</v>
      </c>
      <c r="BX15" s="45">
        <v>418.66</v>
      </c>
      <c r="BY15" s="45">
        <v>439.65</v>
      </c>
      <c r="BZ15" s="45">
        <v>459.36</v>
      </c>
      <c r="CA15" s="45">
        <v>477.43</v>
      </c>
      <c r="CB15" s="45">
        <v>503.32</v>
      </c>
      <c r="CC15" s="45">
        <v>530.61</v>
      </c>
      <c r="CD15" s="45">
        <v>559.39</v>
      </c>
      <c r="CE15" s="45">
        <v>589.72</v>
      </c>
      <c r="CF15" s="45">
        <v>621.70000000000005</v>
      </c>
      <c r="CG15" s="45">
        <v>655.42</v>
      </c>
      <c r="CH15" s="45">
        <v>690.96</v>
      </c>
      <c r="CI15" s="45">
        <v>728.43</v>
      </c>
      <c r="CJ15" s="45">
        <v>767.94</v>
      </c>
      <c r="CK15" s="45">
        <v>809.58</v>
      </c>
      <c r="CL15" s="45">
        <v>853.48</v>
      </c>
      <c r="CM15" s="45">
        <v>899.77</v>
      </c>
      <c r="CN15" s="45">
        <v>948.56</v>
      </c>
      <c r="CO15" s="45">
        <v>1000</v>
      </c>
      <c r="CP15" s="45"/>
      <c r="CQ15" s="45"/>
      <c r="CR15" s="45"/>
      <c r="CS15" s="45"/>
      <c r="CT15" s="45"/>
      <c r="CU15" s="45"/>
      <c r="CV15" s="45"/>
      <c r="CW15" s="45"/>
      <c r="CX15" s="45"/>
      <c r="CY15" s="45"/>
      <c r="CZ15" s="45"/>
    </row>
    <row r="16" spans="1:104" ht="14.25" customHeight="1">
      <c r="A16" s="67">
        <v>30</v>
      </c>
      <c r="B16" s="68">
        <v>0.15</v>
      </c>
      <c r="C16" s="68">
        <v>0.16</v>
      </c>
      <c r="D16" s="68">
        <v>0.21</v>
      </c>
      <c r="E16" s="68">
        <v>0.24</v>
      </c>
      <c r="F16" s="68">
        <v>0.27</v>
      </c>
      <c r="G16" s="68">
        <v>0.3</v>
      </c>
      <c r="H16" s="68">
        <v>0.33</v>
      </c>
      <c r="I16" s="68">
        <v>0.38</v>
      </c>
      <c r="J16" s="68">
        <v>0.43</v>
      </c>
      <c r="K16" s="68">
        <v>0.53</v>
      </c>
      <c r="L16" s="68">
        <v>0.6</v>
      </c>
      <c r="M16" s="68">
        <v>0.66</v>
      </c>
      <c r="N16" s="68">
        <v>0.71</v>
      </c>
      <c r="O16" s="68">
        <v>0.8</v>
      </c>
      <c r="P16" s="68">
        <v>0.88</v>
      </c>
      <c r="Q16" s="68">
        <v>0.97</v>
      </c>
      <c r="R16" s="68">
        <v>1.0900000000000001</v>
      </c>
      <c r="S16" s="68">
        <v>1.18</v>
      </c>
      <c r="T16" s="68">
        <v>1.27</v>
      </c>
      <c r="U16" s="68">
        <v>1.39</v>
      </c>
      <c r="V16" s="68">
        <v>1.56</v>
      </c>
      <c r="W16" s="68">
        <v>1.76</v>
      </c>
      <c r="X16" s="68">
        <v>1.98</v>
      </c>
      <c r="Y16" s="68">
        <v>2.2200000000000002</v>
      </c>
      <c r="Z16" s="69">
        <v>2.5</v>
      </c>
      <c r="AA16" s="69">
        <v>2.76</v>
      </c>
      <c r="AB16" s="45">
        <v>2.93</v>
      </c>
      <c r="AC16" s="45">
        <v>3.09</v>
      </c>
      <c r="AD16" s="45">
        <v>3.26</v>
      </c>
      <c r="AE16" s="45">
        <v>3.46</v>
      </c>
      <c r="AF16" s="45">
        <v>3.71</v>
      </c>
      <c r="AG16" s="45">
        <v>4.0599999999999996</v>
      </c>
      <c r="AH16" s="45">
        <v>4.5</v>
      </c>
      <c r="AI16" s="45">
        <v>5.01</v>
      </c>
      <c r="AJ16" s="45">
        <v>5.59</v>
      </c>
      <c r="AK16" s="45">
        <v>6.22</v>
      </c>
      <c r="AL16" s="45">
        <v>6.91</v>
      </c>
      <c r="AM16" s="45">
        <v>7.66</v>
      </c>
      <c r="AN16" s="45">
        <v>8.5</v>
      </c>
      <c r="AO16" s="45">
        <v>9.48</v>
      </c>
      <c r="AP16" s="45">
        <v>10.63</v>
      </c>
      <c r="AQ16" s="45">
        <v>12.03</v>
      </c>
      <c r="AR16" s="45">
        <v>13.7</v>
      </c>
      <c r="AS16" s="45">
        <v>15.67</v>
      </c>
      <c r="AT16" s="45">
        <v>17.940000000000001</v>
      </c>
      <c r="AU16" s="45">
        <v>20.51</v>
      </c>
      <c r="AV16" s="45">
        <v>23.37</v>
      </c>
      <c r="AW16" s="45">
        <v>26.56</v>
      </c>
      <c r="AX16" s="45">
        <v>30.14</v>
      </c>
      <c r="AY16" s="45">
        <v>34.270000000000003</v>
      </c>
      <c r="AZ16" s="45">
        <v>39.07</v>
      </c>
      <c r="BA16" s="45">
        <v>44.57</v>
      </c>
      <c r="BB16" s="45">
        <v>50.79</v>
      </c>
      <c r="BC16" s="45">
        <v>58.06</v>
      </c>
      <c r="BD16" s="45">
        <v>66.540000000000006</v>
      </c>
      <c r="BE16" s="45">
        <v>76.45</v>
      </c>
      <c r="BF16" s="45">
        <v>87.99</v>
      </c>
      <c r="BG16" s="45">
        <v>101.33</v>
      </c>
      <c r="BH16" s="45">
        <v>116.54</v>
      </c>
      <c r="BI16" s="45">
        <v>133.16999999999999</v>
      </c>
      <c r="BJ16" s="45">
        <v>151.04</v>
      </c>
      <c r="BK16" s="45">
        <v>169.99</v>
      </c>
      <c r="BL16" s="45">
        <v>189.17</v>
      </c>
      <c r="BM16" s="45">
        <v>208.4</v>
      </c>
      <c r="BN16" s="45">
        <v>226.73</v>
      </c>
      <c r="BO16" s="45">
        <v>243.4</v>
      </c>
      <c r="BP16" s="45">
        <v>262.43</v>
      </c>
      <c r="BQ16" s="45">
        <v>282.69</v>
      </c>
      <c r="BR16" s="45">
        <v>304.70999999999998</v>
      </c>
      <c r="BS16" s="45">
        <v>328</v>
      </c>
      <c r="BT16" s="45">
        <v>352.09</v>
      </c>
      <c r="BU16" s="45">
        <v>374.47</v>
      </c>
      <c r="BV16" s="45">
        <v>396.8</v>
      </c>
      <c r="BW16" s="45">
        <v>418.66</v>
      </c>
      <c r="BX16" s="45">
        <v>439.65</v>
      </c>
      <c r="BY16" s="45">
        <v>459.36</v>
      </c>
      <c r="BZ16" s="45">
        <v>477.43</v>
      </c>
      <c r="CA16" s="45">
        <v>503.32</v>
      </c>
      <c r="CB16" s="45">
        <v>530.61</v>
      </c>
      <c r="CC16" s="45">
        <v>559.39</v>
      </c>
      <c r="CD16" s="45">
        <v>589.72</v>
      </c>
      <c r="CE16" s="45">
        <v>621.70000000000005</v>
      </c>
      <c r="CF16" s="45">
        <v>655.42</v>
      </c>
      <c r="CG16" s="45">
        <v>690.96</v>
      </c>
      <c r="CH16" s="45">
        <v>728.43</v>
      </c>
      <c r="CI16" s="45">
        <v>767.94</v>
      </c>
      <c r="CJ16" s="45">
        <v>809.58</v>
      </c>
      <c r="CK16" s="45">
        <v>853.48</v>
      </c>
      <c r="CL16" s="45">
        <v>899.77</v>
      </c>
      <c r="CM16" s="45">
        <v>948.56</v>
      </c>
      <c r="CN16" s="45">
        <v>1000</v>
      </c>
      <c r="CO16" s="45"/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</row>
    <row r="17" spans="1:104" ht="14.25" customHeight="1">
      <c r="A17" s="67">
        <v>31</v>
      </c>
      <c r="B17" s="68">
        <v>0.13</v>
      </c>
      <c r="C17" s="68">
        <v>0.14000000000000001</v>
      </c>
      <c r="D17" s="68">
        <v>0.21</v>
      </c>
      <c r="E17" s="68">
        <v>0.24</v>
      </c>
      <c r="F17" s="68">
        <v>0.27</v>
      </c>
      <c r="G17" s="68">
        <v>0.3</v>
      </c>
      <c r="H17" s="68">
        <v>0.33</v>
      </c>
      <c r="I17" s="68">
        <v>0.38</v>
      </c>
      <c r="J17" s="68">
        <v>0.46</v>
      </c>
      <c r="K17" s="68">
        <v>0.55000000000000004</v>
      </c>
      <c r="L17" s="68">
        <v>0.61</v>
      </c>
      <c r="M17" s="68">
        <v>0.66</v>
      </c>
      <c r="N17" s="68">
        <v>0.73</v>
      </c>
      <c r="O17" s="68">
        <v>0.81</v>
      </c>
      <c r="P17" s="68">
        <v>0.89</v>
      </c>
      <c r="Q17" s="68">
        <v>1.02</v>
      </c>
      <c r="R17" s="68">
        <v>1.1399999999999999</v>
      </c>
      <c r="S17" s="68">
        <v>1.24</v>
      </c>
      <c r="T17" s="68">
        <v>1.34</v>
      </c>
      <c r="U17" s="68">
        <v>1.49</v>
      </c>
      <c r="V17" s="68">
        <v>1.67</v>
      </c>
      <c r="W17" s="68">
        <v>1.89</v>
      </c>
      <c r="X17" s="68">
        <v>2.13</v>
      </c>
      <c r="Y17" s="68">
        <v>2.4</v>
      </c>
      <c r="Z17" s="69">
        <v>2.68</v>
      </c>
      <c r="AA17" s="69">
        <v>2.93</v>
      </c>
      <c r="AB17" s="45">
        <v>3.09</v>
      </c>
      <c r="AC17" s="45">
        <v>3.26</v>
      </c>
      <c r="AD17" s="45">
        <v>3.46</v>
      </c>
      <c r="AE17" s="45">
        <v>3.71</v>
      </c>
      <c r="AF17" s="45">
        <v>4.0599999999999996</v>
      </c>
      <c r="AG17" s="45">
        <v>4.5</v>
      </c>
      <c r="AH17" s="45">
        <v>5.01</v>
      </c>
      <c r="AI17" s="45">
        <v>5.59</v>
      </c>
      <c r="AJ17" s="45">
        <v>6.22</v>
      </c>
      <c r="AK17" s="45">
        <v>6.91</v>
      </c>
      <c r="AL17" s="45">
        <v>7.66</v>
      </c>
      <c r="AM17" s="45">
        <v>8.5</v>
      </c>
      <c r="AN17" s="45">
        <v>9.48</v>
      </c>
      <c r="AO17" s="45">
        <v>10.63</v>
      </c>
      <c r="AP17" s="45">
        <v>12.03</v>
      </c>
      <c r="AQ17" s="45">
        <v>13.7</v>
      </c>
      <c r="AR17" s="45">
        <v>15.67</v>
      </c>
      <c r="AS17" s="45">
        <v>17.940000000000001</v>
      </c>
      <c r="AT17" s="45">
        <v>20.51</v>
      </c>
      <c r="AU17" s="45">
        <v>23.37</v>
      </c>
      <c r="AV17" s="45">
        <v>26.56</v>
      </c>
      <c r="AW17" s="45">
        <v>30.14</v>
      </c>
      <c r="AX17" s="45">
        <v>34.270000000000003</v>
      </c>
      <c r="AY17" s="45">
        <v>39.07</v>
      </c>
      <c r="AZ17" s="45">
        <v>44.57</v>
      </c>
      <c r="BA17" s="45">
        <v>50.79</v>
      </c>
      <c r="BB17" s="45">
        <v>58.06</v>
      </c>
      <c r="BC17" s="45">
        <v>66.540000000000006</v>
      </c>
      <c r="BD17" s="45">
        <v>76.45</v>
      </c>
      <c r="BE17" s="45">
        <v>87.99</v>
      </c>
      <c r="BF17" s="45">
        <v>101.33</v>
      </c>
      <c r="BG17" s="45">
        <v>116.54</v>
      </c>
      <c r="BH17" s="45">
        <v>133.16999999999999</v>
      </c>
      <c r="BI17" s="45">
        <v>151.04</v>
      </c>
      <c r="BJ17" s="45">
        <v>169.99</v>
      </c>
      <c r="BK17" s="45">
        <v>189.17</v>
      </c>
      <c r="BL17" s="45">
        <v>208.4</v>
      </c>
      <c r="BM17" s="45">
        <v>226.73</v>
      </c>
      <c r="BN17" s="45">
        <v>243.4</v>
      </c>
      <c r="BO17" s="45">
        <v>262.43</v>
      </c>
      <c r="BP17" s="45">
        <v>282.69</v>
      </c>
      <c r="BQ17" s="45">
        <v>304.70999999999998</v>
      </c>
      <c r="BR17" s="45">
        <v>328</v>
      </c>
      <c r="BS17" s="45">
        <v>352.09</v>
      </c>
      <c r="BT17" s="45">
        <v>374.47</v>
      </c>
      <c r="BU17" s="45">
        <v>396.8</v>
      </c>
      <c r="BV17" s="45">
        <v>418.66</v>
      </c>
      <c r="BW17" s="45">
        <v>439.65</v>
      </c>
      <c r="BX17" s="45">
        <v>459.36</v>
      </c>
      <c r="BY17" s="45">
        <v>477.43</v>
      </c>
      <c r="BZ17" s="45">
        <v>503.32</v>
      </c>
      <c r="CA17" s="45">
        <v>530.61</v>
      </c>
      <c r="CB17" s="45">
        <v>559.39</v>
      </c>
      <c r="CC17" s="45">
        <v>589.72</v>
      </c>
      <c r="CD17" s="45">
        <v>621.70000000000005</v>
      </c>
      <c r="CE17" s="45">
        <v>655.42</v>
      </c>
      <c r="CF17" s="45">
        <v>690.96</v>
      </c>
      <c r="CG17" s="45">
        <v>728.43</v>
      </c>
      <c r="CH17" s="45">
        <v>767.94</v>
      </c>
      <c r="CI17" s="45">
        <v>809.58</v>
      </c>
      <c r="CJ17" s="45">
        <v>853.48</v>
      </c>
      <c r="CK17" s="45">
        <v>899.77</v>
      </c>
      <c r="CL17" s="45">
        <v>948.56</v>
      </c>
      <c r="CM17" s="45">
        <v>1000</v>
      </c>
      <c r="CN17" s="45"/>
      <c r="CO17" s="45"/>
      <c r="CP17" s="45"/>
      <c r="CQ17" s="45"/>
      <c r="CR17" s="45"/>
      <c r="CS17" s="45"/>
      <c r="CT17" s="45"/>
      <c r="CU17" s="45"/>
      <c r="CV17" s="45"/>
      <c r="CW17" s="45"/>
      <c r="CX17" s="45"/>
      <c r="CY17" s="45"/>
      <c r="CZ17" s="45"/>
    </row>
    <row r="18" spans="1:104" ht="14.25" customHeight="1">
      <c r="A18" s="67">
        <v>32</v>
      </c>
      <c r="B18" s="68">
        <v>0.13</v>
      </c>
      <c r="C18" s="68">
        <v>0.14000000000000001</v>
      </c>
      <c r="D18" s="68">
        <v>0.21</v>
      </c>
      <c r="E18" s="68">
        <v>0.25</v>
      </c>
      <c r="F18" s="68">
        <v>0.27</v>
      </c>
      <c r="G18" s="68">
        <v>0.3</v>
      </c>
      <c r="H18" s="68">
        <v>0.35</v>
      </c>
      <c r="I18" s="68">
        <v>0.41</v>
      </c>
      <c r="J18" s="68">
        <v>0.5</v>
      </c>
      <c r="K18" s="68">
        <v>0.59</v>
      </c>
      <c r="L18" s="68">
        <v>0.64</v>
      </c>
      <c r="M18" s="68">
        <v>0.69</v>
      </c>
      <c r="N18" s="68">
        <v>0.75</v>
      </c>
      <c r="O18" s="68">
        <v>0.83</v>
      </c>
      <c r="P18" s="68">
        <v>0.94</v>
      </c>
      <c r="Q18" s="68">
        <v>1.07</v>
      </c>
      <c r="R18" s="68">
        <v>1.2</v>
      </c>
      <c r="S18" s="68">
        <v>1.3</v>
      </c>
      <c r="T18" s="68">
        <v>1.43</v>
      </c>
      <c r="U18" s="68">
        <v>1.59</v>
      </c>
      <c r="V18" s="68">
        <v>1.79</v>
      </c>
      <c r="W18" s="68">
        <v>2.04</v>
      </c>
      <c r="X18" s="68">
        <v>2.2999999999999998</v>
      </c>
      <c r="Y18" s="68">
        <v>2.58</v>
      </c>
      <c r="Z18" s="69">
        <v>2.86</v>
      </c>
      <c r="AA18" s="69">
        <v>3.09</v>
      </c>
      <c r="AB18" s="45">
        <v>3.26</v>
      </c>
      <c r="AC18" s="45">
        <v>3.46</v>
      </c>
      <c r="AD18" s="45">
        <v>3.71</v>
      </c>
      <c r="AE18" s="45">
        <v>4.0599999999999996</v>
      </c>
      <c r="AF18" s="45">
        <v>4.5</v>
      </c>
      <c r="AG18" s="45">
        <v>5.01</v>
      </c>
      <c r="AH18" s="45">
        <v>5.59</v>
      </c>
      <c r="AI18" s="45">
        <v>6.22</v>
      </c>
      <c r="AJ18" s="45">
        <v>6.91</v>
      </c>
      <c r="AK18" s="45">
        <v>7.66</v>
      </c>
      <c r="AL18" s="45">
        <v>8.5</v>
      </c>
      <c r="AM18" s="45">
        <v>9.48</v>
      </c>
      <c r="AN18" s="45">
        <v>10.63</v>
      </c>
      <c r="AO18" s="45">
        <v>12.03</v>
      </c>
      <c r="AP18" s="45">
        <v>13.7</v>
      </c>
      <c r="AQ18" s="45">
        <v>15.67</v>
      </c>
      <c r="AR18" s="45">
        <v>17.940000000000001</v>
      </c>
      <c r="AS18" s="45">
        <v>20.51</v>
      </c>
      <c r="AT18" s="45">
        <v>23.37</v>
      </c>
      <c r="AU18" s="45">
        <v>26.56</v>
      </c>
      <c r="AV18" s="45">
        <v>30.14</v>
      </c>
      <c r="AW18" s="45">
        <v>34.270000000000003</v>
      </c>
      <c r="AX18" s="45">
        <v>39.07</v>
      </c>
      <c r="AY18" s="45">
        <v>44.57</v>
      </c>
      <c r="AZ18" s="45">
        <v>50.79</v>
      </c>
      <c r="BA18" s="45">
        <v>58.06</v>
      </c>
      <c r="BB18" s="45">
        <v>66.540000000000006</v>
      </c>
      <c r="BC18" s="45">
        <v>76.45</v>
      </c>
      <c r="BD18" s="45">
        <v>87.99</v>
      </c>
      <c r="BE18" s="45">
        <v>101.33</v>
      </c>
      <c r="BF18" s="45">
        <v>116.54</v>
      </c>
      <c r="BG18" s="45">
        <v>133.16999999999999</v>
      </c>
      <c r="BH18" s="45">
        <v>151.04</v>
      </c>
      <c r="BI18" s="45">
        <v>169.99</v>
      </c>
      <c r="BJ18" s="45">
        <v>189.17</v>
      </c>
      <c r="BK18" s="45">
        <v>208.4</v>
      </c>
      <c r="BL18" s="45">
        <v>226.73</v>
      </c>
      <c r="BM18" s="45">
        <v>243.4</v>
      </c>
      <c r="BN18" s="45">
        <v>262.43</v>
      </c>
      <c r="BO18" s="45">
        <v>282.69</v>
      </c>
      <c r="BP18" s="45">
        <v>304.70999999999998</v>
      </c>
      <c r="BQ18" s="45">
        <v>328</v>
      </c>
      <c r="BR18" s="45">
        <v>352.09</v>
      </c>
      <c r="BS18" s="45">
        <v>374.47</v>
      </c>
      <c r="BT18" s="45">
        <v>396.8</v>
      </c>
      <c r="BU18" s="45">
        <v>418.66</v>
      </c>
      <c r="BV18" s="45">
        <v>439.65</v>
      </c>
      <c r="BW18" s="45">
        <v>459.36</v>
      </c>
      <c r="BX18" s="45">
        <v>477.43</v>
      </c>
      <c r="BY18" s="45">
        <v>503.32</v>
      </c>
      <c r="BZ18" s="45">
        <v>530.61</v>
      </c>
      <c r="CA18" s="45">
        <v>559.39</v>
      </c>
      <c r="CB18" s="45">
        <v>589.72</v>
      </c>
      <c r="CC18" s="45">
        <v>621.70000000000005</v>
      </c>
      <c r="CD18" s="45">
        <v>655.42</v>
      </c>
      <c r="CE18" s="45">
        <v>690.96</v>
      </c>
      <c r="CF18" s="45">
        <v>728.43</v>
      </c>
      <c r="CG18" s="45">
        <v>767.94</v>
      </c>
      <c r="CH18" s="45">
        <v>809.58</v>
      </c>
      <c r="CI18" s="45">
        <v>853.48</v>
      </c>
      <c r="CJ18" s="45">
        <v>899.77</v>
      </c>
      <c r="CK18" s="45">
        <v>948.56</v>
      </c>
      <c r="CL18" s="45">
        <v>1000</v>
      </c>
      <c r="CM18" s="45"/>
      <c r="CN18" s="45"/>
      <c r="CO18" s="45"/>
      <c r="CP18" s="45"/>
      <c r="CQ18" s="45"/>
      <c r="CR18" s="45"/>
      <c r="CS18" s="45"/>
      <c r="CT18" s="45"/>
      <c r="CU18" s="45"/>
      <c r="CV18" s="45"/>
      <c r="CW18" s="45"/>
      <c r="CX18" s="45"/>
      <c r="CY18" s="45"/>
      <c r="CZ18" s="45"/>
    </row>
    <row r="19" spans="1:104" ht="14.25" customHeight="1">
      <c r="A19" s="67">
        <v>33</v>
      </c>
      <c r="B19" s="68">
        <v>0.13</v>
      </c>
      <c r="C19" s="68">
        <v>0.14000000000000001</v>
      </c>
      <c r="D19" s="68">
        <v>0.22</v>
      </c>
      <c r="E19" s="68">
        <v>0.26</v>
      </c>
      <c r="F19" s="68">
        <v>0.28999999999999998</v>
      </c>
      <c r="G19" s="68">
        <v>0.32</v>
      </c>
      <c r="H19" s="68">
        <v>0.38</v>
      </c>
      <c r="I19" s="68">
        <v>0.44</v>
      </c>
      <c r="J19" s="68">
        <v>0.54</v>
      </c>
      <c r="K19" s="68">
        <v>0.62</v>
      </c>
      <c r="L19" s="68">
        <v>0.66</v>
      </c>
      <c r="M19" s="68">
        <v>0.71</v>
      </c>
      <c r="N19" s="68">
        <v>0.77</v>
      </c>
      <c r="O19" s="68">
        <v>0.88</v>
      </c>
      <c r="P19" s="68">
        <v>1</v>
      </c>
      <c r="Q19" s="68">
        <v>1.1299999999999999</v>
      </c>
      <c r="R19" s="68">
        <v>1.26</v>
      </c>
      <c r="S19" s="68">
        <v>1.38</v>
      </c>
      <c r="T19" s="68">
        <v>1.52</v>
      </c>
      <c r="U19" s="68">
        <v>1.7</v>
      </c>
      <c r="V19" s="68">
        <v>1.93</v>
      </c>
      <c r="W19" s="68">
        <v>2.19</v>
      </c>
      <c r="X19" s="68">
        <v>2.48</v>
      </c>
      <c r="Y19" s="68">
        <v>2.76</v>
      </c>
      <c r="Z19" s="69">
        <v>3.02</v>
      </c>
      <c r="AA19" s="69">
        <v>3.26</v>
      </c>
      <c r="AB19" s="45">
        <v>3.46</v>
      </c>
      <c r="AC19" s="45">
        <v>3.71</v>
      </c>
      <c r="AD19" s="45">
        <v>4.0599999999999996</v>
      </c>
      <c r="AE19" s="45">
        <v>4.5</v>
      </c>
      <c r="AF19" s="45">
        <v>5.01</v>
      </c>
      <c r="AG19" s="45">
        <v>5.59</v>
      </c>
      <c r="AH19" s="45">
        <v>6.22</v>
      </c>
      <c r="AI19" s="45">
        <v>6.91</v>
      </c>
      <c r="AJ19" s="45">
        <v>7.66</v>
      </c>
      <c r="AK19" s="45">
        <v>8.5</v>
      </c>
      <c r="AL19" s="45">
        <v>9.48</v>
      </c>
      <c r="AM19" s="45">
        <v>10.63</v>
      </c>
      <c r="AN19" s="45">
        <v>12.03</v>
      </c>
      <c r="AO19" s="45">
        <v>13.7</v>
      </c>
      <c r="AP19" s="45">
        <v>15.67</v>
      </c>
      <c r="AQ19" s="45">
        <v>17.940000000000001</v>
      </c>
      <c r="AR19" s="45">
        <v>20.51</v>
      </c>
      <c r="AS19" s="45">
        <v>23.37</v>
      </c>
      <c r="AT19" s="45">
        <v>26.56</v>
      </c>
      <c r="AU19" s="45">
        <v>30.14</v>
      </c>
      <c r="AV19" s="45">
        <v>34.270000000000003</v>
      </c>
      <c r="AW19" s="45">
        <v>39.07</v>
      </c>
      <c r="AX19" s="45">
        <v>44.57</v>
      </c>
      <c r="AY19" s="45">
        <v>50.79</v>
      </c>
      <c r="AZ19" s="45">
        <v>58.06</v>
      </c>
      <c r="BA19" s="45">
        <v>66.540000000000006</v>
      </c>
      <c r="BB19" s="45">
        <v>76.45</v>
      </c>
      <c r="BC19" s="45">
        <v>87.99</v>
      </c>
      <c r="BD19" s="45">
        <v>101.33</v>
      </c>
      <c r="BE19" s="45">
        <v>116.54</v>
      </c>
      <c r="BF19" s="45">
        <v>133.16999999999999</v>
      </c>
      <c r="BG19" s="45">
        <v>151.04</v>
      </c>
      <c r="BH19" s="45">
        <v>169.99</v>
      </c>
      <c r="BI19" s="45">
        <v>189.17</v>
      </c>
      <c r="BJ19" s="45">
        <v>208.4</v>
      </c>
      <c r="BK19" s="45">
        <v>226.73</v>
      </c>
      <c r="BL19" s="45">
        <v>243.4</v>
      </c>
      <c r="BM19" s="45">
        <v>262.43</v>
      </c>
      <c r="BN19" s="45">
        <v>282.69</v>
      </c>
      <c r="BO19" s="45">
        <v>304.70999999999998</v>
      </c>
      <c r="BP19" s="45">
        <v>328</v>
      </c>
      <c r="BQ19" s="45">
        <v>352.09</v>
      </c>
      <c r="BR19" s="45">
        <v>374.47</v>
      </c>
      <c r="BS19" s="45">
        <v>396.8</v>
      </c>
      <c r="BT19" s="45">
        <v>418.66</v>
      </c>
      <c r="BU19" s="45">
        <v>439.65</v>
      </c>
      <c r="BV19" s="45">
        <v>459.36</v>
      </c>
      <c r="BW19" s="45">
        <v>477.43</v>
      </c>
      <c r="BX19" s="45">
        <v>503.32</v>
      </c>
      <c r="BY19" s="45">
        <v>530.61</v>
      </c>
      <c r="BZ19" s="45">
        <v>559.39</v>
      </c>
      <c r="CA19" s="45">
        <v>589.72</v>
      </c>
      <c r="CB19" s="45">
        <v>621.70000000000005</v>
      </c>
      <c r="CC19" s="45">
        <v>655.42</v>
      </c>
      <c r="CD19" s="45">
        <v>690.96</v>
      </c>
      <c r="CE19" s="45">
        <v>728.43</v>
      </c>
      <c r="CF19" s="45">
        <v>767.94</v>
      </c>
      <c r="CG19" s="45">
        <v>809.58</v>
      </c>
      <c r="CH19" s="45">
        <v>853.48</v>
      </c>
      <c r="CI19" s="45">
        <v>899.77</v>
      </c>
      <c r="CJ19" s="45">
        <v>948.56</v>
      </c>
      <c r="CK19" s="45">
        <v>1000</v>
      </c>
      <c r="CL19" s="45"/>
      <c r="CM19" s="45"/>
      <c r="CN19" s="45"/>
      <c r="CO19" s="45"/>
      <c r="CP19" s="45"/>
      <c r="CQ19" s="45"/>
      <c r="CR19" s="45"/>
      <c r="CS19" s="45"/>
      <c r="CT19" s="45"/>
      <c r="CU19" s="45"/>
      <c r="CV19" s="45"/>
      <c r="CW19" s="45"/>
      <c r="CX19" s="45"/>
      <c r="CY19" s="45"/>
      <c r="CZ19" s="45"/>
    </row>
    <row r="20" spans="1:104" ht="14.25" customHeight="1">
      <c r="A20" s="67">
        <v>34</v>
      </c>
      <c r="B20" s="68">
        <v>0.13</v>
      </c>
      <c r="C20" s="68">
        <v>0.15</v>
      </c>
      <c r="D20" s="68">
        <v>0.24</v>
      </c>
      <c r="E20" s="68">
        <v>0.27</v>
      </c>
      <c r="F20" s="68">
        <v>0.3</v>
      </c>
      <c r="G20" s="68">
        <v>0.35</v>
      </c>
      <c r="H20" s="68">
        <v>0.41</v>
      </c>
      <c r="I20" s="68">
        <v>0.48</v>
      </c>
      <c r="J20" s="68">
        <v>0.56999999999999995</v>
      </c>
      <c r="K20" s="68">
        <v>0.64</v>
      </c>
      <c r="L20" s="68">
        <v>0.68</v>
      </c>
      <c r="M20" s="68">
        <v>0.73</v>
      </c>
      <c r="N20" s="68">
        <v>0.82</v>
      </c>
      <c r="O20" s="68">
        <v>0.94</v>
      </c>
      <c r="P20" s="68">
        <v>1.06</v>
      </c>
      <c r="Q20" s="68">
        <v>1.19</v>
      </c>
      <c r="R20" s="68">
        <v>1.33</v>
      </c>
      <c r="S20" s="68">
        <v>1.46</v>
      </c>
      <c r="T20" s="68">
        <v>1.61</v>
      </c>
      <c r="U20" s="68">
        <v>1.82</v>
      </c>
      <c r="V20" s="68">
        <v>2.08</v>
      </c>
      <c r="W20" s="68">
        <v>2.37</v>
      </c>
      <c r="X20" s="68">
        <v>2.67</v>
      </c>
      <c r="Y20" s="68">
        <v>2.95</v>
      </c>
      <c r="Z20" s="69">
        <v>3.2</v>
      </c>
      <c r="AA20" s="69">
        <v>3.46</v>
      </c>
      <c r="AB20" s="45">
        <v>3.71</v>
      </c>
      <c r="AC20" s="45">
        <v>4.0599999999999996</v>
      </c>
      <c r="AD20" s="45">
        <v>4.5</v>
      </c>
      <c r="AE20" s="45">
        <v>5.01</v>
      </c>
      <c r="AF20" s="45">
        <v>5.59</v>
      </c>
      <c r="AG20" s="45">
        <v>6.22</v>
      </c>
      <c r="AH20" s="45">
        <v>6.91</v>
      </c>
      <c r="AI20" s="45">
        <v>7.66</v>
      </c>
      <c r="AJ20" s="45">
        <v>8.5</v>
      </c>
      <c r="AK20" s="45">
        <v>9.48</v>
      </c>
      <c r="AL20" s="45">
        <v>10.63</v>
      </c>
      <c r="AM20" s="45">
        <v>12.03</v>
      </c>
      <c r="AN20" s="45">
        <v>13.7</v>
      </c>
      <c r="AO20" s="45">
        <v>15.67</v>
      </c>
      <c r="AP20" s="45">
        <v>17.940000000000001</v>
      </c>
      <c r="AQ20" s="45">
        <v>20.51</v>
      </c>
      <c r="AR20" s="45">
        <v>23.37</v>
      </c>
      <c r="AS20" s="45">
        <v>26.56</v>
      </c>
      <c r="AT20" s="45">
        <v>30.14</v>
      </c>
      <c r="AU20" s="45">
        <v>34.270000000000003</v>
      </c>
      <c r="AV20" s="45">
        <v>39.07</v>
      </c>
      <c r="AW20" s="45">
        <v>44.57</v>
      </c>
      <c r="AX20" s="45">
        <v>50.79</v>
      </c>
      <c r="AY20" s="45">
        <v>58.06</v>
      </c>
      <c r="AZ20" s="45">
        <v>66.540000000000006</v>
      </c>
      <c r="BA20" s="45">
        <v>76.45</v>
      </c>
      <c r="BB20" s="45">
        <v>87.99</v>
      </c>
      <c r="BC20" s="45">
        <v>101.33</v>
      </c>
      <c r="BD20" s="45">
        <v>116.54</v>
      </c>
      <c r="BE20" s="45">
        <v>133.16999999999999</v>
      </c>
      <c r="BF20" s="45">
        <v>151.04</v>
      </c>
      <c r="BG20" s="45">
        <v>169.99</v>
      </c>
      <c r="BH20" s="45">
        <v>189.17</v>
      </c>
      <c r="BI20" s="45">
        <v>208.4</v>
      </c>
      <c r="BJ20" s="45">
        <v>226.73</v>
      </c>
      <c r="BK20" s="45">
        <v>243.4</v>
      </c>
      <c r="BL20" s="45">
        <v>262.43</v>
      </c>
      <c r="BM20" s="45">
        <v>282.69</v>
      </c>
      <c r="BN20" s="45">
        <v>304.70999999999998</v>
      </c>
      <c r="BO20" s="45">
        <v>328</v>
      </c>
      <c r="BP20" s="45">
        <v>352.09</v>
      </c>
      <c r="BQ20" s="45">
        <v>374.47</v>
      </c>
      <c r="BR20" s="45">
        <v>396.8</v>
      </c>
      <c r="BS20" s="45">
        <v>418.66</v>
      </c>
      <c r="BT20" s="45">
        <v>439.65</v>
      </c>
      <c r="BU20" s="45">
        <v>459.36</v>
      </c>
      <c r="BV20" s="45">
        <v>477.43</v>
      </c>
      <c r="BW20" s="45">
        <v>503.32</v>
      </c>
      <c r="BX20" s="45">
        <v>530.61</v>
      </c>
      <c r="BY20" s="45">
        <v>559.39</v>
      </c>
      <c r="BZ20" s="45">
        <v>589.72</v>
      </c>
      <c r="CA20" s="45">
        <v>621.70000000000005</v>
      </c>
      <c r="CB20" s="45">
        <v>655.42</v>
      </c>
      <c r="CC20" s="45">
        <v>690.96</v>
      </c>
      <c r="CD20" s="45">
        <v>728.43</v>
      </c>
      <c r="CE20" s="45">
        <v>767.94</v>
      </c>
      <c r="CF20" s="45">
        <v>809.58</v>
      </c>
      <c r="CG20" s="45">
        <v>853.48</v>
      </c>
      <c r="CH20" s="45">
        <v>899.77</v>
      </c>
      <c r="CI20" s="45">
        <v>948.56</v>
      </c>
      <c r="CJ20" s="45">
        <v>1000</v>
      </c>
      <c r="CK20" s="45"/>
      <c r="CL20" s="45"/>
      <c r="CM20" s="45"/>
      <c r="CN20" s="45"/>
      <c r="CO20" s="45"/>
      <c r="CP20" s="45"/>
      <c r="CQ20" s="45"/>
      <c r="CR20" s="45"/>
      <c r="CS20" s="45"/>
      <c r="CT20" s="45"/>
      <c r="CU20" s="45"/>
      <c r="CV20" s="45"/>
      <c r="CW20" s="45"/>
      <c r="CX20" s="45"/>
      <c r="CY20" s="45"/>
      <c r="CZ20" s="45"/>
    </row>
    <row r="21" spans="1:104" ht="14.25" customHeight="1">
      <c r="A21" s="67">
        <v>35</v>
      </c>
      <c r="B21" s="68">
        <v>0.13</v>
      </c>
      <c r="C21" s="68">
        <v>0.16</v>
      </c>
      <c r="D21" s="68">
        <v>0.25</v>
      </c>
      <c r="E21" s="68">
        <v>0.28999999999999998</v>
      </c>
      <c r="F21" s="68">
        <v>0.34</v>
      </c>
      <c r="G21" s="68">
        <v>0.38</v>
      </c>
      <c r="H21" s="68">
        <v>0.43</v>
      </c>
      <c r="I21" s="68">
        <v>0.53</v>
      </c>
      <c r="J21" s="68">
        <v>0.6</v>
      </c>
      <c r="K21" s="68">
        <v>0.66</v>
      </c>
      <c r="L21" s="68">
        <v>0.7</v>
      </c>
      <c r="M21" s="68">
        <v>0.78</v>
      </c>
      <c r="N21" s="68">
        <v>0.88</v>
      </c>
      <c r="O21" s="68">
        <v>1</v>
      </c>
      <c r="P21" s="68">
        <v>1.1200000000000001</v>
      </c>
      <c r="Q21" s="68">
        <v>1.26</v>
      </c>
      <c r="R21" s="68">
        <v>1.4</v>
      </c>
      <c r="S21" s="68">
        <v>1.54</v>
      </c>
      <c r="T21" s="68">
        <v>1.73</v>
      </c>
      <c r="U21" s="68">
        <v>1.96</v>
      </c>
      <c r="V21" s="68">
        <v>2.25</v>
      </c>
      <c r="W21" s="68">
        <v>2.57</v>
      </c>
      <c r="X21" s="68">
        <v>2.87</v>
      </c>
      <c r="Y21" s="68">
        <v>3.15</v>
      </c>
      <c r="Z21" s="69">
        <v>3.41</v>
      </c>
      <c r="AA21" s="69">
        <v>3.71</v>
      </c>
      <c r="AB21" s="45">
        <v>4.0599999999999996</v>
      </c>
      <c r="AC21" s="45">
        <v>4.5</v>
      </c>
      <c r="AD21" s="45">
        <v>5.01</v>
      </c>
      <c r="AE21" s="45">
        <v>5.59</v>
      </c>
      <c r="AF21" s="45">
        <v>6.22</v>
      </c>
      <c r="AG21" s="45">
        <v>6.91</v>
      </c>
      <c r="AH21" s="45">
        <v>7.66</v>
      </c>
      <c r="AI21" s="45">
        <v>8.5</v>
      </c>
      <c r="AJ21" s="45">
        <v>9.48</v>
      </c>
      <c r="AK21" s="45">
        <v>10.63</v>
      </c>
      <c r="AL21" s="45">
        <v>12.03</v>
      </c>
      <c r="AM21" s="45">
        <v>13.7</v>
      </c>
      <c r="AN21" s="45">
        <v>15.67</v>
      </c>
      <c r="AO21" s="45">
        <v>17.940000000000001</v>
      </c>
      <c r="AP21" s="45">
        <v>20.51</v>
      </c>
      <c r="AQ21" s="45">
        <v>23.37</v>
      </c>
      <c r="AR21" s="45">
        <v>26.56</v>
      </c>
      <c r="AS21" s="45">
        <v>30.14</v>
      </c>
      <c r="AT21" s="45">
        <v>34.270000000000003</v>
      </c>
      <c r="AU21" s="45">
        <v>39.07</v>
      </c>
      <c r="AV21" s="45">
        <v>44.57</v>
      </c>
      <c r="AW21" s="45">
        <v>50.79</v>
      </c>
      <c r="AX21" s="45">
        <v>58.06</v>
      </c>
      <c r="AY21" s="45">
        <v>66.540000000000006</v>
      </c>
      <c r="AZ21" s="45">
        <v>76.45</v>
      </c>
      <c r="BA21" s="45">
        <v>87.99</v>
      </c>
      <c r="BB21" s="45">
        <v>101.33</v>
      </c>
      <c r="BC21" s="45">
        <v>116.54</v>
      </c>
      <c r="BD21" s="45">
        <v>133.16999999999999</v>
      </c>
      <c r="BE21" s="45">
        <v>151.04</v>
      </c>
      <c r="BF21" s="45">
        <v>169.99</v>
      </c>
      <c r="BG21" s="45">
        <v>189.17</v>
      </c>
      <c r="BH21" s="45">
        <v>208.4</v>
      </c>
      <c r="BI21" s="45">
        <v>226.73</v>
      </c>
      <c r="BJ21" s="45">
        <v>243.4</v>
      </c>
      <c r="BK21" s="45">
        <v>262.43</v>
      </c>
      <c r="BL21" s="45">
        <v>282.69</v>
      </c>
      <c r="BM21" s="45">
        <v>304.70999999999998</v>
      </c>
      <c r="BN21" s="45">
        <v>328</v>
      </c>
      <c r="BO21" s="45">
        <v>352.09</v>
      </c>
      <c r="BP21" s="45">
        <v>374.47</v>
      </c>
      <c r="BQ21" s="45">
        <v>396.8</v>
      </c>
      <c r="BR21" s="45">
        <v>418.66</v>
      </c>
      <c r="BS21" s="45">
        <v>439.65</v>
      </c>
      <c r="BT21" s="45">
        <v>459.36</v>
      </c>
      <c r="BU21" s="45">
        <v>477.43</v>
      </c>
      <c r="BV21" s="45">
        <v>503.32</v>
      </c>
      <c r="BW21" s="45">
        <v>530.61</v>
      </c>
      <c r="BX21" s="45">
        <v>559.39</v>
      </c>
      <c r="BY21" s="45">
        <v>589.72</v>
      </c>
      <c r="BZ21" s="45">
        <v>621.70000000000005</v>
      </c>
      <c r="CA21" s="45">
        <v>655.42</v>
      </c>
      <c r="CB21" s="45">
        <v>690.96</v>
      </c>
      <c r="CC21" s="45">
        <v>728.43</v>
      </c>
      <c r="CD21" s="45">
        <v>767.94</v>
      </c>
      <c r="CE21" s="45">
        <v>809.58</v>
      </c>
      <c r="CF21" s="45">
        <v>853.48</v>
      </c>
      <c r="CG21" s="45">
        <v>899.77</v>
      </c>
      <c r="CH21" s="45">
        <v>948.56</v>
      </c>
      <c r="CI21" s="45">
        <v>1000</v>
      </c>
      <c r="CJ21" s="45"/>
      <c r="CK21" s="45"/>
      <c r="CL21" s="45"/>
      <c r="CM21" s="45"/>
      <c r="CN21" s="45"/>
      <c r="CO21" s="45"/>
      <c r="CP21" s="45"/>
      <c r="CQ21" s="45"/>
      <c r="CR21" s="45"/>
      <c r="CS21" s="45"/>
      <c r="CT21" s="45"/>
      <c r="CU21" s="45"/>
      <c r="CV21" s="45"/>
      <c r="CW21" s="45"/>
      <c r="CX21" s="45"/>
      <c r="CY21" s="45"/>
      <c r="CZ21" s="45"/>
    </row>
    <row r="22" spans="1:104" ht="14.25" customHeight="1">
      <c r="A22" s="67">
        <v>36</v>
      </c>
      <c r="B22" s="68">
        <v>0.13</v>
      </c>
      <c r="C22" s="68">
        <v>0.17</v>
      </c>
      <c r="D22" s="68">
        <v>0.26</v>
      </c>
      <c r="E22" s="68">
        <v>0.32</v>
      </c>
      <c r="F22" s="68">
        <v>0.37</v>
      </c>
      <c r="G22" s="68">
        <v>0.42</v>
      </c>
      <c r="H22" s="68">
        <v>0.48</v>
      </c>
      <c r="I22" s="68">
        <v>0.56000000000000005</v>
      </c>
      <c r="J22" s="68">
        <v>0.63</v>
      </c>
      <c r="K22" s="68">
        <v>0.68</v>
      </c>
      <c r="L22" s="68">
        <v>0.75</v>
      </c>
      <c r="M22" s="68">
        <v>0.84</v>
      </c>
      <c r="N22" s="68">
        <v>0.95</v>
      </c>
      <c r="O22" s="68">
        <v>1.07</v>
      </c>
      <c r="P22" s="68">
        <v>1.2</v>
      </c>
      <c r="Q22" s="68">
        <v>1.34</v>
      </c>
      <c r="R22" s="68">
        <v>1.49</v>
      </c>
      <c r="S22" s="68">
        <v>1.65</v>
      </c>
      <c r="T22" s="68">
        <v>1.86</v>
      </c>
      <c r="U22" s="68">
        <v>2.13</v>
      </c>
      <c r="V22" s="68">
        <v>2.46</v>
      </c>
      <c r="W22" s="68">
        <v>2.79</v>
      </c>
      <c r="X22" s="68">
        <v>3.09</v>
      </c>
      <c r="Y22" s="68">
        <v>3.37</v>
      </c>
      <c r="Z22" s="69">
        <v>3.68</v>
      </c>
      <c r="AA22" s="69">
        <v>4.0599999999999996</v>
      </c>
      <c r="AB22" s="45">
        <v>4.5</v>
      </c>
      <c r="AC22" s="45">
        <v>5.01</v>
      </c>
      <c r="AD22" s="45">
        <v>5.59</v>
      </c>
      <c r="AE22" s="45">
        <v>6.22</v>
      </c>
      <c r="AF22" s="45">
        <v>6.91</v>
      </c>
      <c r="AG22" s="45">
        <v>7.66</v>
      </c>
      <c r="AH22" s="45">
        <v>8.5</v>
      </c>
      <c r="AI22" s="45">
        <v>9.48</v>
      </c>
      <c r="AJ22" s="45">
        <v>10.63</v>
      </c>
      <c r="AK22" s="45">
        <v>12.03</v>
      </c>
      <c r="AL22" s="45">
        <v>13.7</v>
      </c>
      <c r="AM22" s="45">
        <v>15.67</v>
      </c>
      <c r="AN22" s="45">
        <v>17.940000000000001</v>
      </c>
      <c r="AO22" s="45">
        <v>20.51</v>
      </c>
      <c r="AP22" s="45">
        <v>23.37</v>
      </c>
      <c r="AQ22" s="45">
        <v>26.56</v>
      </c>
      <c r="AR22" s="45">
        <v>30.14</v>
      </c>
      <c r="AS22" s="45">
        <v>34.270000000000003</v>
      </c>
      <c r="AT22" s="45">
        <v>39.07</v>
      </c>
      <c r="AU22" s="45">
        <v>44.57</v>
      </c>
      <c r="AV22" s="45">
        <v>50.79</v>
      </c>
      <c r="AW22" s="45">
        <v>58.06</v>
      </c>
      <c r="AX22" s="45">
        <v>66.540000000000006</v>
      </c>
      <c r="AY22" s="45">
        <v>76.45</v>
      </c>
      <c r="AZ22" s="45">
        <v>87.99</v>
      </c>
      <c r="BA22" s="45">
        <v>101.33</v>
      </c>
      <c r="BB22" s="45">
        <v>116.54</v>
      </c>
      <c r="BC22" s="45">
        <v>133.16999999999999</v>
      </c>
      <c r="BD22" s="45">
        <v>151.04</v>
      </c>
      <c r="BE22" s="45">
        <v>169.99</v>
      </c>
      <c r="BF22" s="45">
        <v>189.17</v>
      </c>
      <c r="BG22" s="45">
        <v>208.4</v>
      </c>
      <c r="BH22" s="45">
        <v>226.73</v>
      </c>
      <c r="BI22" s="45">
        <v>243.4</v>
      </c>
      <c r="BJ22" s="45">
        <v>262.43</v>
      </c>
      <c r="BK22" s="45">
        <v>282.69</v>
      </c>
      <c r="BL22" s="45">
        <v>304.70999999999998</v>
      </c>
      <c r="BM22" s="45">
        <v>328</v>
      </c>
      <c r="BN22" s="45">
        <v>352.09</v>
      </c>
      <c r="BO22" s="45">
        <v>374.47</v>
      </c>
      <c r="BP22" s="45">
        <v>396.8</v>
      </c>
      <c r="BQ22" s="45">
        <v>418.66</v>
      </c>
      <c r="BR22" s="45">
        <v>439.65</v>
      </c>
      <c r="BS22" s="45">
        <v>459.36</v>
      </c>
      <c r="BT22" s="45">
        <v>477.43</v>
      </c>
      <c r="BU22" s="45">
        <v>503.32</v>
      </c>
      <c r="BV22" s="45">
        <v>530.61</v>
      </c>
      <c r="BW22" s="45">
        <v>559.39</v>
      </c>
      <c r="BX22" s="45">
        <v>589.72</v>
      </c>
      <c r="BY22" s="45">
        <v>621.70000000000005</v>
      </c>
      <c r="BZ22" s="45">
        <v>655.42</v>
      </c>
      <c r="CA22" s="45">
        <v>690.96</v>
      </c>
      <c r="CB22" s="45">
        <v>728.43</v>
      </c>
      <c r="CC22" s="45">
        <v>767.94</v>
      </c>
      <c r="CD22" s="45">
        <v>809.58</v>
      </c>
      <c r="CE22" s="45">
        <v>853.48</v>
      </c>
      <c r="CF22" s="45">
        <v>899.77</v>
      </c>
      <c r="CG22" s="45">
        <v>948.56</v>
      </c>
      <c r="CH22" s="45">
        <v>1000</v>
      </c>
      <c r="CI22" s="45"/>
      <c r="CJ22" s="45"/>
      <c r="CK22" s="45"/>
      <c r="CL22" s="45"/>
      <c r="CM22" s="45"/>
      <c r="CN22" s="45"/>
      <c r="CO22" s="45"/>
      <c r="CP22" s="45"/>
      <c r="CQ22" s="45"/>
      <c r="CR22" s="45"/>
      <c r="CS22" s="45"/>
      <c r="CT22" s="45"/>
      <c r="CU22" s="45"/>
      <c r="CV22" s="45"/>
      <c r="CW22" s="45"/>
      <c r="CX22" s="45"/>
      <c r="CY22" s="45"/>
      <c r="CZ22" s="45"/>
    </row>
    <row r="23" spans="1:104" ht="14.25" customHeight="1">
      <c r="A23" s="67">
        <v>37</v>
      </c>
      <c r="B23" s="68">
        <v>0.13</v>
      </c>
      <c r="C23" s="68">
        <v>0.18</v>
      </c>
      <c r="D23" s="68">
        <v>0.28000000000000003</v>
      </c>
      <c r="E23" s="68">
        <v>0.35</v>
      </c>
      <c r="F23" s="68">
        <v>0.4</v>
      </c>
      <c r="G23" s="68">
        <v>0.44</v>
      </c>
      <c r="H23" s="68">
        <v>0.52</v>
      </c>
      <c r="I23" s="68">
        <v>0.6</v>
      </c>
      <c r="J23" s="68">
        <v>0.65</v>
      </c>
      <c r="K23" s="68">
        <v>0.73</v>
      </c>
      <c r="L23" s="68">
        <v>0.81</v>
      </c>
      <c r="M23" s="68">
        <v>0.91</v>
      </c>
      <c r="N23" s="68">
        <v>1.03</v>
      </c>
      <c r="O23" s="68">
        <v>1.1499999999999999</v>
      </c>
      <c r="P23" s="68">
        <v>1.28</v>
      </c>
      <c r="Q23" s="68">
        <v>1.43</v>
      </c>
      <c r="R23" s="68">
        <v>1.59</v>
      </c>
      <c r="S23" s="68">
        <v>1.78</v>
      </c>
      <c r="T23" s="68">
        <v>2.0299999999999998</v>
      </c>
      <c r="U23" s="68">
        <v>2.34</v>
      </c>
      <c r="V23" s="68">
        <v>2.7</v>
      </c>
      <c r="W23" s="68">
        <v>3.04</v>
      </c>
      <c r="X23" s="68">
        <v>3.34</v>
      </c>
      <c r="Y23" s="68">
        <v>3.65</v>
      </c>
      <c r="Z23" s="69">
        <v>4.03</v>
      </c>
      <c r="AA23" s="69">
        <v>4.5</v>
      </c>
      <c r="AB23" s="45">
        <v>5.01</v>
      </c>
      <c r="AC23" s="45">
        <v>5.59</v>
      </c>
      <c r="AD23" s="45">
        <v>6.22</v>
      </c>
      <c r="AE23" s="45">
        <v>6.91</v>
      </c>
      <c r="AF23" s="45">
        <v>7.66</v>
      </c>
      <c r="AG23" s="45">
        <v>8.5</v>
      </c>
      <c r="AH23" s="45">
        <v>9.48</v>
      </c>
      <c r="AI23" s="45">
        <v>10.63</v>
      </c>
      <c r="AJ23" s="45">
        <v>12.03</v>
      </c>
      <c r="AK23" s="45">
        <v>13.7</v>
      </c>
      <c r="AL23" s="45">
        <v>15.67</v>
      </c>
      <c r="AM23" s="45">
        <v>17.940000000000001</v>
      </c>
      <c r="AN23" s="45">
        <v>20.51</v>
      </c>
      <c r="AO23" s="45">
        <v>23.37</v>
      </c>
      <c r="AP23" s="45">
        <v>26.56</v>
      </c>
      <c r="AQ23" s="45">
        <v>30.14</v>
      </c>
      <c r="AR23" s="45">
        <v>34.270000000000003</v>
      </c>
      <c r="AS23" s="45">
        <v>39.07</v>
      </c>
      <c r="AT23" s="45">
        <v>44.57</v>
      </c>
      <c r="AU23" s="45">
        <v>50.79</v>
      </c>
      <c r="AV23" s="45">
        <v>58.06</v>
      </c>
      <c r="AW23" s="45">
        <v>66.540000000000006</v>
      </c>
      <c r="AX23" s="45">
        <v>76.45</v>
      </c>
      <c r="AY23" s="45">
        <v>87.99</v>
      </c>
      <c r="AZ23" s="45">
        <v>101.33</v>
      </c>
      <c r="BA23" s="45">
        <v>116.54</v>
      </c>
      <c r="BB23" s="45">
        <v>133.16999999999999</v>
      </c>
      <c r="BC23" s="45">
        <v>151.04</v>
      </c>
      <c r="BD23" s="45">
        <v>169.99</v>
      </c>
      <c r="BE23" s="45">
        <v>189.17</v>
      </c>
      <c r="BF23" s="45">
        <v>208.4</v>
      </c>
      <c r="BG23" s="45">
        <v>226.73</v>
      </c>
      <c r="BH23" s="45">
        <v>243.4</v>
      </c>
      <c r="BI23" s="45">
        <v>262.43</v>
      </c>
      <c r="BJ23" s="45">
        <v>282.69</v>
      </c>
      <c r="BK23" s="45">
        <v>304.70999999999998</v>
      </c>
      <c r="BL23" s="45">
        <v>328</v>
      </c>
      <c r="BM23" s="45">
        <v>352.09</v>
      </c>
      <c r="BN23" s="45">
        <v>374.47</v>
      </c>
      <c r="BO23" s="45">
        <v>396.8</v>
      </c>
      <c r="BP23" s="45">
        <v>418.66</v>
      </c>
      <c r="BQ23" s="45">
        <v>439.65</v>
      </c>
      <c r="BR23" s="45">
        <v>459.36</v>
      </c>
      <c r="BS23" s="45">
        <v>477.43</v>
      </c>
      <c r="BT23" s="45">
        <v>503.32</v>
      </c>
      <c r="BU23" s="45">
        <v>530.61</v>
      </c>
      <c r="BV23" s="45">
        <v>559.39</v>
      </c>
      <c r="BW23" s="45">
        <v>589.72</v>
      </c>
      <c r="BX23" s="45">
        <v>621.70000000000005</v>
      </c>
      <c r="BY23" s="45">
        <v>655.42</v>
      </c>
      <c r="BZ23" s="45">
        <v>690.96</v>
      </c>
      <c r="CA23" s="45">
        <v>728.43</v>
      </c>
      <c r="CB23" s="45">
        <v>767.94</v>
      </c>
      <c r="CC23" s="45">
        <v>809.58</v>
      </c>
      <c r="CD23" s="45">
        <v>853.48</v>
      </c>
      <c r="CE23" s="45">
        <v>899.77</v>
      </c>
      <c r="CF23" s="45">
        <v>948.56</v>
      </c>
      <c r="CG23" s="45">
        <v>1000</v>
      </c>
      <c r="CH23" s="45"/>
      <c r="CI23" s="45"/>
      <c r="CJ23" s="45"/>
      <c r="CK23" s="45"/>
      <c r="CL23" s="45"/>
      <c r="CM23" s="45"/>
      <c r="CN23" s="45"/>
      <c r="CO23" s="45"/>
      <c r="CP23" s="45"/>
      <c r="CQ23" s="45"/>
      <c r="CR23" s="45"/>
      <c r="CS23" s="45"/>
      <c r="CT23" s="45"/>
      <c r="CU23" s="45"/>
      <c r="CV23" s="45"/>
      <c r="CW23" s="45"/>
      <c r="CX23" s="45"/>
      <c r="CY23" s="45"/>
      <c r="CZ23" s="45"/>
    </row>
    <row r="24" spans="1:104" ht="14.25" customHeight="1">
      <c r="A24" s="67">
        <v>38</v>
      </c>
      <c r="B24" s="68">
        <v>0.13</v>
      </c>
      <c r="C24" s="68">
        <v>0.19</v>
      </c>
      <c r="D24" s="68">
        <v>0.31</v>
      </c>
      <c r="E24" s="68">
        <v>0.36</v>
      </c>
      <c r="F24" s="68">
        <v>0.42</v>
      </c>
      <c r="G24" s="68">
        <v>0.49</v>
      </c>
      <c r="H24" s="68">
        <v>0.56999999999999995</v>
      </c>
      <c r="I24" s="68">
        <v>0.63</v>
      </c>
      <c r="J24" s="68">
        <v>0.7</v>
      </c>
      <c r="K24" s="68">
        <v>0.79</v>
      </c>
      <c r="L24" s="68">
        <v>0.89</v>
      </c>
      <c r="M24" s="68">
        <v>0.99</v>
      </c>
      <c r="N24" s="68">
        <v>1.1100000000000001</v>
      </c>
      <c r="O24" s="68">
        <v>1.24</v>
      </c>
      <c r="P24" s="68">
        <v>1.38</v>
      </c>
      <c r="Q24" s="68">
        <v>1.54</v>
      </c>
      <c r="R24" s="68">
        <v>1.72</v>
      </c>
      <c r="S24" s="68">
        <v>1.94</v>
      </c>
      <c r="T24" s="68">
        <v>2.2400000000000002</v>
      </c>
      <c r="U24" s="68">
        <v>2.6</v>
      </c>
      <c r="V24" s="68">
        <v>2.97</v>
      </c>
      <c r="W24" s="68">
        <v>3.31</v>
      </c>
      <c r="X24" s="68">
        <v>3.62</v>
      </c>
      <c r="Y24" s="68">
        <v>4</v>
      </c>
      <c r="Z24" s="69">
        <v>4.4400000000000004</v>
      </c>
      <c r="AA24" s="69">
        <v>5.01</v>
      </c>
      <c r="AB24" s="45">
        <v>5.59</v>
      </c>
      <c r="AC24" s="45">
        <v>6.22</v>
      </c>
      <c r="AD24" s="45">
        <v>6.91</v>
      </c>
      <c r="AE24" s="45">
        <v>7.66</v>
      </c>
      <c r="AF24" s="45">
        <v>8.5</v>
      </c>
      <c r="AG24" s="45">
        <v>9.48</v>
      </c>
      <c r="AH24" s="45">
        <v>10.63</v>
      </c>
      <c r="AI24" s="45">
        <v>12.03</v>
      </c>
      <c r="AJ24" s="45">
        <v>13.7</v>
      </c>
      <c r="AK24" s="45">
        <v>15.67</v>
      </c>
      <c r="AL24" s="45">
        <v>17.940000000000001</v>
      </c>
      <c r="AM24" s="45">
        <v>20.51</v>
      </c>
      <c r="AN24" s="45">
        <v>23.37</v>
      </c>
      <c r="AO24" s="45">
        <v>26.56</v>
      </c>
      <c r="AP24" s="45">
        <v>30.14</v>
      </c>
      <c r="AQ24" s="45">
        <v>34.270000000000003</v>
      </c>
      <c r="AR24" s="45">
        <v>39.07</v>
      </c>
      <c r="AS24" s="45">
        <v>44.57</v>
      </c>
      <c r="AT24" s="45">
        <v>50.79</v>
      </c>
      <c r="AU24" s="45">
        <v>58.06</v>
      </c>
      <c r="AV24" s="45">
        <v>66.540000000000006</v>
      </c>
      <c r="AW24" s="45">
        <v>76.45</v>
      </c>
      <c r="AX24" s="45">
        <v>87.99</v>
      </c>
      <c r="AY24" s="45">
        <v>101.33</v>
      </c>
      <c r="AZ24" s="45">
        <v>116.54</v>
      </c>
      <c r="BA24" s="45">
        <v>133.16999999999999</v>
      </c>
      <c r="BB24" s="45">
        <v>151.04</v>
      </c>
      <c r="BC24" s="45">
        <v>169.99</v>
      </c>
      <c r="BD24" s="45">
        <v>189.17</v>
      </c>
      <c r="BE24" s="45">
        <v>208.4</v>
      </c>
      <c r="BF24" s="45">
        <v>226.73</v>
      </c>
      <c r="BG24" s="45">
        <v>243.4</v>
      </c>
      <c r="BH24" s="45">
        <v>262.43</v>
      </c>
      <c r="BI24" s="45">
        <v>282.69</v>
      </c>
      <c r="BJ24" s="45">
        <v>304.70999999999998</v>
      </c>
      <c r="BK24" s="45">
        <v>328</v>
      </c>
      <c r="BL24" s="45">
        <v>352.09</v>
      </c>
      <c r="BM24" s="45">
        <v>374.47</v>
      </c>
      <c r="BN24" s="45">
        <v>396.8</v>
      </c>
      <c r="BO24" s="45">
        <v>418.66</v>
      </c>
      <c r="BP24" s="45">
        <v>439.65</v>
      </c>
      <c r="BQ24" s="45">
        <v>459.36</v>
      </c>
      <c r="BR24" s="45">
        <v>477.43</v>
      </c>
      <c r="BS24" s="45">
        <v>503.32</v>
      </c>
      <c r="BT24" s="45">
        <v>530.61</v>
      </c>
      <c r="BU24" s="45">
        <v>559.39</v>
      </c>
      <c r="BV24" s="45">
        <v>589.72</v>
      </c>
      <c r="BW24" s="45">
        <v>621.70000000000005</v>
      </c>
      <c r="BX24" s="45">
        <v>655.42</v>
      </c>
      <c r="BY24" s="45">
        <v>690.96</v>
      </c>
      <c r="BZ24" s="45">
        <v>728.43</v>
      </c>
      <c r="CA24" s="45">
        <v>767.94</v>
      </c>
      <c r="CB24" s="45">
        <v>809.58</v>
      </c>
      <c r="CC24" s="45">
        <v>853.48</v>
      </c>
      <c r="CD24" s="45">
        <v>899.77</v>
      </c>
      <c r="CE24" s="45">
        <v>948.56</v>
      </c>
      <c r="CF24" s="45">
        <v>1000</v>
      </c>
      <c r="CG24" s="45"/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45"/>
      <c r="CS24" s="45"/>
      <c r="CT24" s="45"/>
      <c r="CU24" s="45"/>
      <c r="CV24" s="45"/>
      <c r="CW24" s="45"/>
      <c r="CX24" s="45"/>
      <c r="CY24" s="45"/>
      <c r="CZ24" s="45"/>
    </row>
    <row r="25" spans="1:104" ht="14.25" customHeight="1">
      <c r="A25" s="67">
        <v>39</v>
      </c>
      <c r="B25" s="68">
        <v>0.13</v>
      </c>
      <c r="C25" s="68">
        <v>0.22</v>
      </c>
      <c r="D25" s="68">
        <v>0.34</v>
      </c>
      <c r="E25" s="68">
        <v>0.4</v>
      </c>
      <c r="F25" s="68">
        <v>0.46</v>
      </c>
      <c r="G25" s="68">
        <v>0.54</v>
      </c>
      <c r="H25" s="68">
        <v>0.6</v>
      </c>
      <c r="I25" s="68">
        <v>0.67</v>
      </c>
      <c r="J25" s="68">
        <v>0.76</v>
      </c>
      <c r="K25" s="68">
        <v>0.87</v>
      </c>
      <c r="L25" s="68">
        <v>0.97</v>
      </c>
      <c r="M25" s="68">
        <v>1.08</v>
      </c>
      <c r="N25" s="68">
        <v>1.21</v>
      </c>
      <c r="O25" s="68">
        <v>1.35</v>
      </c>
      <c r="P25" s="68">
        <v>1.5</v>
      </c>
      <c r="Q25" s="68">
        <v>1.67</v>
      </c>
      <c r="R25" s="68">
        <v>1.88</v>
      </c>
      <c r="S25" s="68">
        <v>2.16</v>
      </c>
      <c r="T25" s="68">
        <v>2.5099999999999998</v>
      </c>
      <c r="U25" s="68">
        <v>2.9</v>
      </c>
      <c r="V25" s="68">
        <v>3.27</v>
      </c>
      <c r="W25" s="68">
        <v>3.6</v>
      </c>
      <c r="X25" s="68">
        <v>3.97</v>
      </c>
      <c r="Y25" s="68">
        <v>4.38</v>
      </c>
      <c r="Z25" s="69">
        <v>4.95</v>
      </c>
      <c r="AA25" s="69">
        <v>5.59</v>
      </c>
      <c r="AB25" s="45">
        <v>6.22</v>
      </c>
      <c r="AC25" s="45">
        <v>6.91</v>
      </c>
      <c r="AD25" s="45">
        <v>7.66</v>
      </c>
      <c r="AE25" s="45">
        <v>8.5</v>
      </c>
      <c r="AF25" s="45">
        <v>9.48</v>
      </c>
      <c r="AG25" s="45">
        <v>10.63</v>
      </c>
      <c r="AH25" s="45">
        <v>12.03</v>
      </c>
      <c r="AI25" s="45">
        <v>13.7</v>
      </c>
      <c r="AJ25" s="45">
        <v>15.67</v>
      </c>
      <c r="AK25" s="45">
        <v>17.940000000000001</v>
      </c>
      <c r="AL25" s="45">
        <v>20.51</v>
      </c>
      <c r="AM25" s="45">
        <v>23.37</v>
      </c>
      <c r="AN25" s="45">
        <v>26.56</v>
      </c>
      <c r="AO25" s="45">
        <v>30.14</v>
      </c>
      <c r="AP25" s="45">
        <v>34.270000000000003</v>
      </c>
      <c r="AQ25" s="45">
        <v>39.07</v>
      </c>
      <c r="AR25" s="45">
        <v>44.57</v>
      </c>
      <c r="AS25" s="45">
        <v>50.79</v>
      </c>
      <c r="AT25" s="45">
        <v>58.06</v>
      </c>
      <c r="AU25" s="45">
        <v>66.540000000000006</v>
      </c>
      <c r="AV25" s="45">
        <v>76.45</v>
      </c>
      <c r="AW25" s="45">
        <v>87.99</v>
      </c>
      <c r="AX25" s="45">
        <v>101.33</v>
      </c>
      <c r="AY25" s="45">
        <v>116.54</v>
      </c>
      <c r="AZ25" s="45">
        <v>133.16999999999999</v>
      </c>
      <c r="BA25" s="45">
        <v>151.04</v>
      </c>
      <c r="BB25" s="45">
        <v>169.99</v>
      </c>
      <c r="BC25" s="45">
        <v>189.17</v>
      </c>
      <c r="BD25" s="45">
        <v>208.4</v>
      </c>
      <c r="BE25" s="45">
        <v>226.73</v>
      </c>
      <c r="BF25" s="45">
        <v>243.4</v>
      </c>
      <c r="BG25" s="45">
        <v>262.43</v>
      </c>
      <c r="BH25" s="45">
        <v>282.69</v>
      </c>
      <c r="BI25" s="45">
        <v>304.70999999999998</v>
      </c>
      <c r="BJ25" s="45">
        <v>328</v>
      </c>
      <c r="BK25" s="45">
        <v>352.09</v>
      </c>
      <c r="BL25" s="45">
        <v>374.47</v>
      </c>
      <c r="BM25" s="45">
        <v>396.8</v>
      </c>
      <c r="BN25" s="45">
        <v>418.66</v>
      </c>
      <c r="BO25" s="45">
        <v>439.65</v>
      </c>
      <c r="BP25" s="45">
        <v>459.36</v>
      </c>
      <c r="BQ25" s="45">
        <v>477.43</v>
      </c>
      <c r="BR25" s="45">
        <v>503.32</v>
      </c>
      <c r="BS25" s="45">
        <v>530.61</v>
      </c>
      <c r="BT25" s="45">
        <v>559.39</v>
      </c>
      <c r="BU25" s="45">
        <v>589.72</v>
      </c>
      <c r="BV25" s="45">
        <v>621.70000000000005</v>
      </c>
      <c r="BW25" s="45">
        <v>655.42</v>
      </c>
      <c r="BX25" s="45">
        <v>690.96</v>
      </c>
      <c r="BY25" s="45">
        <v>728.43</v>
      </c>
      <c r="BZ25" s="45">
        <v>767.94</v>
      </c>
      <c r="CA25" s="45">
        <v>809.58</v>
      </c>
      <c r="CB25" s="45">
        <v>853.48</v>
      </c>
      <c r="CC25" s="45">
        <v>899.77</v>
      </c>
      <c r="CD25" s="45">
        <v>948.56</v>
      </c>
      <c r="CE25" s="45">
        <v>1000</v>
      </c>
      <c r="CF25" s="45"/>
      <c r="CG25" s="45"/>
      <c r="CH25" s="45"/>
      <c r="CI25" s="45"/>
      <c r="CJ25" s="45"/>
      <c r="CK25" s="45"/>
      <c r="CL25" s="45"/>
      <c r="CM25" s="45"/>
      <c r="CN25" s="45"/>
      <c r="CO25" s="45"/>
      <c r="CP25" s="45"/>
      <c r="CQ25" s="45"/>
      <c r="CR25" s="45"/>
      <c r="CS25" s="45"/>
      <c r="CT25" s="45"/>
      <c r="CU25" s="45"/>
      <c r="CV25" s="45"/>
      <c r="CW25" s="45"/>
      <c r="CX25" s="45"/>
      <c r="CY25" s="45"/>
      <c r="CZ25" s="45"/>
    </row>
    <row r="26" spans="1:104" ht="14.25" customHeight="1">
      <c r="A26" s="67">
        <v>40</v>
      </c>
      <c r="B26" s="68">
        <v>0.14000000000000001</v>
      </c>
      <c r="C26" s="68">
        <v>0.26</v>
      </c>
      <c r="D26" s="68">
        <v>0.37</v>
      </c>
      <c r="E26" s="68">
        <v>0.43</v>
      </c>
      <c r="F26" s="68">
        <v>0.5</v>
      </c>
      <c r="G26" s="68">
        <v>0.56999999999999995</v>
      </c>
      <c r="H26" s="68">
        <v>0.64</v>
      </c>
      <c r="I26" s="68">
        <v>0.72</v>
      </c>
      <c r="J26" s="68">
        <v>0.83</v>
      </c>
      <c r="K26" s="68">
        <v>0.95</v>
      </c>
      <c r="L26" s="68">
        <v>1.06</v>
      </c>
      <c r="M26" s="68">
        <v>1.18</v>
      </c>
      <c r="N26" s="68">
        <v>1.32</v>
      </c>
      <c r="O26" s="68">
        <v>1.48</v>
      </c>
      <c r="P26" s="68">
        <v>1.64</v>
      </c>
      <c r="Q26" s="68">
        <v>1.84</v>
      </c>
      <c r="R26" s="68">
        <v>2.1</v>
      </c>
      <c r="S26" s="68">
        <v>2.4300000000000002</v>
      </c>
      <c r="T26" s="68">
        <v>2.82</v>
      </c>
      <c r="U26" s="68">
        <v>3.22</v>
      </c>
      <c r="V26" s="68">
        <v>3.58</v>
      </c>
      <c r="W26" s="68">
        <v>3.95</v>
      </c>
      <c r="X26" s="68">
        <v>4.33</v>
      </c>
      <c r="Y26" s="68">
        <v>4.8600000000000003</v>
      </c>
      <c r="Z26" s="69">
        <v>5.52</v>
      </c>
      <c r="AA26" s="69">
        <v>6.22</v>
      </c>
      <c r="AB26" s="45">
        <v>6.91</v>
      </c>
      <c r="AC26" s="45">
        <v>7.66</v>
      </c>
      <c r="AD26" s="45">
        <v>8.5</v>
      </c>
      <c r="AE26" s="45">
        <v>9.48</v>
      </c>
      <c r="AF26" s="45">
        <v>10.63</v>
      </c>
      <c r="AG26" s="45">
        <v>12.03</v>
      </c>
      <c r="AH26" s="45">
        <v>13.7</v>
      </c>
      <c r="AI26" s="45">
        <v>15.67</v>
      </c>
      <c r="AJ26" s="45">
        <v>17.940000000000001</v>
      </c>
      <c r="AK26" s="45">
        <v>20.51</v>
      </c>
      <c r="AL26" s="45">
        <v>23.37</v>
      </c>
      <c r="AM26" s="45">
        <v>26.56</v>
      </c>
      <c r="AN26" s="45">
        <v>30.14</v>
      </c>
      <c r="AO26" s="45">
        <v>34.270000000000003</v>
      </c>
      <c r="AP26" s="45">
        <v>39.07</v>
      </c>
      <c r="AQ26" s="45">
        <v>44.57</v>
      </c>
      <c r="AR26" s="45">
        <v>50.79</v>
      </c>
      <c r="AS26" s="45">
        <v>58.06</v>
      </c>
      <c r="AT26" s="45">
        <v>66.540000000000006</v>
      </c>
      <c r="AU26" s="45">
        <v>76.45</v>
      </c>
      <c r="AV26" s="45">
        <v>87.99</v>
      </c>
      <c r="AW26" s="45">
        <v>101.33</v>
      </c>
      <c r="AX26" s="45">
        <v>116.54</v>
      </c>
      <c r="AY26" s="45">
        <v>133.16999999999999</v>
      </c>
      <c r="AZ26" s="45">
        <v>151.04</v>
      </c>
      <c r="BA26" s="45">
        <v>169.99</v>
      </c>
      <c r="BB26" s="45">
        <v>189.17</v>
      </c>
      <c r="BC26" s="45">
        <v>208.4</v>
      </c>
      <c r="BD26" s="45">
        <v>226.73</v>
      </c>
      <c r="BE26" s="45">
        <v>243.4</v>
      </c>
      <c r="BF26" s="45">
        <v>262.43</v>
      </c>
      <c r="BG26" s="45">
        <v>282.69</v>
      </c>
      <c r="BH26" s="45">
        <v>304.70999999999998</v>
      </c>
      <c r="BI26" s="45">
        <v>328</v>
      </c>
      <c r="BJ26" s="45">
        <v>352.09</v>
      </c>
      <c r="BK26" s="45">
        <v>374.47</v>
      </c>
      <c r="BL26" s="45">
        <v>396.8</v>
      </c>
      <c r="BM26" s="45">
        <v>418.66</v>
      </c>
      <c r="BN26" s="45">
        <v>439.65</v>
      </c>
      <c r="BO26" s="45">
        <v>459.36</v>
      </c>
      <c r="BP26" s="45">
        <v>477.43</v>
      </c>
      <c r="BQ26" s="45">
        <v>503.32</v>
      </c>
      <c r="BR26" s="45">
        <v>530.61</v>
      </c>
      <c r="BS26" s="45">
        <v>559.39</v>
      </c>
      <c r="BT26" s="45">
        <v>589.72</v>
      </c>
      <c r="BU26" s="45">
        <v>621.70000000000005</v>
      </c>
      <c r="BV26" s="45">
        <v>655.42</v>
      </c>
      <c r="BW26" s="45">
        <v>690.96</v>
      </c>
      <c r="BX26" s="45">
        <v>728.43</v>
      </c>
      <c r="BY26" s="45">
        <v>767.94</v>
      </c>
      <c r="BZ26" s="45">
        <v>809.58</v>
      </c>
      <c r="CA26" s="45">
        <v>853.48</v>
      </c>
      <c r="CB26" s="45">
        <v>899.77</v>
      </c>
      <c r="CC26" s="45">
        <v>948.56</v>
      </c>
      <c r="CD26" s="45">
        <v>1000</v>
      </c>
      <c r="CE26" s="45"/>
      <c r="CF26" s="45"/>
      <c r="CG26" s="45"/>
      <c r="CH26" s="45"/>
      <c r="CI26" s="45"/>
      <c r="CJ26" s="45"/>
      <c r="CK26" s="45"/>
      <c r="CL26" s="45"/>
      <c r="CM26" s="45"/>
      <c r="CN26" s="45"/>
      <c r="CO26" s="45"/>
      <c r="CP26" s="45"/>
      <c r="CQ26" s="45"/>
      <c r="CR26" s="45"/>
      <c r="CS26" s="45"/>
      <c r="CT26" s="45"/>
      <c r="CU26" s="45"/>
      <c r="CV26" s="45"/>
      <c r="CW26" s="45"/>
      <c r="CX26" s="45"/>
      <c r="CY26" s="45"/>
      <c r="CZ26" s="45"/>
    </row>
    <row r="27" spans="1:104" ht="14.25" customHeight="1">
      <c r="A27" s="67">
        <v>41</v>
      </c>
      <c r="B27" s="68">
        <v>0.16</v>
      </c>
      <c r="C27" s="68">
        <v>0.28999999999999998</v>
      </c>
      <c r="D27" s="68">
        <v>0.4</v>
      </c>
      <c r="E27" s="68">
        <v>0.47</v>
      </c>
      <c r="F27" s="68">
        <v>0.54</v>
      </c>
      <c r="G27" s="68">
        <v>0.61</v>
      </c>
      <c r="H27" s="68">
        <v>0.68</v>
      </c>
      <c r="I27" s="68">
        <v>0.78</v>
      </c>
      <c r="J27" s="68">
        <v>0.9</v>
      </c>
      <c r="K27" s="68">
        <v>1.04</v>
      </c>
      <c r="L27" s="68">
        <v>1.1599999999999999</v>
      </c>
      <c r="M27" s="68">
        <v>1.28</v>
      </c>
      <c r="N27" s="68">
        <v>1.45</v>
      </c>
      <c r="O27" s="68">
        <v>1.62</v>
      </c>
      <c r="P27" s="68">
        <v>1.81</v>
      </c>
      <c r="Q27" s="68">
        <v>2.0499999999999998</v>
      </c>
      <c r="R27" s="68">
        <v>2.36</v>
      </c>
      <c r="S27" s="68">
        <v>2.75</v>
      </c>
      <c r="T27" s="68">
        <v>3.17</v>
      </c>
      <c r="U27" s="68">
        <v>3.57</v>
      </c>
      <c r="V27" s="68">
        <v>3.94</v>
      </c>
      <c r="W27" s="68">
        <v>4.3</v>
      </c>
      <c r="X27" s="68">
        <v>4.7699999999999996</v>
      </c>
      <c r="Y27" s="68">
        <v>5.43</v>
      </c>
      <c r="Z27" s="69">
        <v>6.12</v>
      </c>
      <c r="AA27" s="69">
        <v>6.91</v>
      </c>
      <c r="AB27" s="45">
        <v>7.66</v>
      </c>
      <c r="AC27" s="45">
        <v>8.5</v>
      </c>
      <c r="AD27" s="45">
        <v>9.48</v>
      </c>
      <c r="AE27" s="45">
        <v>10.63</v>
      </c>
      <c r="AF27" s="45">
        <v>12.03</v>
      </c>
      <c r="AG27" s="45">
        <v>13.7</v>
      </c>
      <c r="AH27" s="45">
        <v>15.67</v>
      </c>
      <c r="AI27" s="45">
        <v>17.940000000000001</v>
      </c>
      <c r="AJ27" s="45">
        <v>20.51</v>
      </c>
      <c r="AK27" s="45">
        <v>23.37</v>
      </c>
      <c r="AL27" s="45">
        <v>26.56</v>
      </c>
      <c r="AM27" s="45">
        <v>30.14</v>
      </c>
      <c r="AN27" s="45">
        <v>34.270000000000003</v>
      </c>
      <c r="AO27" s="45">
        <v>39.07</v>
      </c>
      <c r="AP27" s="45">
        <v>44.57</v>
      </c>
      <c r="AQ27" s="45">
        <v>50.79</v>
      </c>
      <c r="AR27" s="45">
        <v>58.06</v>
      </c>
      <c r="AS27" s="45">
        <v>66.540000000000006</v>
      </c>
      <c r="AT27" s="45">
        <v>76.45</v>
      </c>
      <c r="AU27" s="45">
        <v>87.99</v>
      </c>
      <c r="AV27" s="45">
        <v>101.33</v>
      </c>
      <c r="AW27" s="45">
        <v>116.54</v>
      </c>
      <c r="AX27" s="45">
        <v>133.16999999999999</v>
      </c>
      <c r="AY27" s="45">
        <v>151.04</v>
      </c>
      <c r="AZ27" s="45">
        <v>169.99</v>
      </c>
      <c r="BA27" s="45">
        <v>189.17</v>
      </c>
      <c r="BB27" s="45">
        <v>208.4</v>
      </c>
      <c r="BC27" s="45">
        <v>226.73</v>
      </c>
      <c r="BD27" s="45">
        <v>243.4</v>
      </c>
      <c r="BE27" s="45">
        <v>262.43</v>
      </c>
      <c r="BF27" s="45">
        <v>282.69</v>
      </c>
      <c r="BG27" s="45">
        <v>304.70999999999998</v>
      </c>
      <c r="BH27" s="45">
        <v>328</v>
      </c>
      <c r="BI27" s="45">
        <v>352.09</v>
      </c>
      <c r="BJ27" s="45">
        <v>374.47</v>
      </c>
      <c r="BK27" s="45">
        <v>396.8</v>
      </c>
      <c r="BL27" s="45">
        <v>418.66</v>
      </c>
      <c r="BM27" s="45">
        <v>439.65</v>
      </c>
      <c r="BN27" s="45">
        <v>459.36</v>
      </c>
      <c r="BO27" s="45">
        <v>477.43</v>
      </c>
      <c r="BP27" s="45">
        <v>503.32</v>
      </c>
      <c r="BQ27" s="45">
        <v>530.61</v>
      </c>
      <c r="BR27" s="45">
        <v>559.39</v>
      </c>
      <c r="BS27" s="45">
        <v>589.72</v>
      </c>
      <c r="BT27" s="45">
        <v>621.70000000000005</v>
      </c>
      <c r="BU27" s="45">
        <v>655.42</v>
      </c>
      <c r="BV27" s="45">
        <v>690.96</v>
      </c>
      <c r="BW27" s="45">
        <v>728.43</v>
      </c>
      <c r="BX27" s="45">
        <v>767.94</v>
      </c>
      <c r="BY27" s="45">
        <v>809.58</v>
      </c>
      <c r="BZ27" s="45">
        <v>853.48</v>
      </c>
      <c r="CA27" s="45">
        <v>899.77</v>
      </c>
      <c r="CB27" s="45">
        <v>948.56</v>
      </c>
      <c r="CC27" s="45">
        <v>1000</v>
      </c>
      <c r="CD27" s="45"/>
      <c r="CE27" s="45"/>
      <c r="CF27" s="45"/>
      <c r="CG27" s="45"/>
      <c r="CH27" s="45"/>
      <c r="CI27" s="45"/>
      <c r="CJ27" s="45"/>
      <c r="CK27" s="45"/>
      <c r="CL27" s="45"/>
      <c r="CM27" s="45"/>
      <c r="CN27" s="45"/>
      <c r="CO27" s="45"/>
      <c r="CP27" s="45"/>
      <c r="CQ27" s="45"/>
      <c r="CR27" s="45"/>
      <c r="CS27" s="45"/>
      <c r="CT27" s="45"/>
      <c r="CU27" s="45"/>
      <c r="CV27" s="45"/>
      <c r="CW27" s="45"/>
      <c r="CX27" s="45"/>
      <c r="CY27" s="45"/>
      <c r="CZ27" s="45"/>
    </row>
    <row r="28" spans="1:104" ht="14.25" customHeight="1">
      <c r="A28" s="67">
        <v>42</v>
      </c>
      <c r="B28" s="68">
        <v>0.19</v>
      </c>
      <c r="C28" s="68">
        <v>0.33</v>
      </c>
      <c r="D28" s="68">
        <v>0.43</v>
      </c>
      <c r="E28" s="68">
        <v>0.5</v>
      </c>
      <c r="F28" s="68">
        <v>0.57999999999999996</v>
      </c>
      <c r="G28" s="68">
        <v>0.65</v>
      </c>
      <c r="H28" s="68">
        <v>0.73</v>
      </c>
      <c r="I28" s="68">
        <v>0.84</v>
      </c>
      <c r="J28" s="68">
        <v>0.98</v>
      </c>
      <c r="K28" s="68">
        <v>1.1200000000000001</v>
      </c>
      <c r="L28" s="68">
        <v>1.25</v>
      </c>
      <c r="M28" s="68">
        <v>1.39</v>
      </c>
      <c r="N28" s="68">
        <v>1.59</v>
      </c>
      <c r="O28" s="68">
        <v>1.79</v>
      </c>
      <c r="P28" s="68">
        <v>2.0099999999999998</v>
      </c>
      <c r="Q28" s="68">
        <v>2.2999999999999998</v>
      </c>
      <c r="R28" s="68">
        <v>2.68</v>
      </c>
      <c r="S28" s="68">
        <v>3.11</v>
      </c>
      <c r="T28" s="68">
        <v>3.54</v>
      </c>
      <c r="U28" s="68">
        <v>3.92</v>
      </c>
      <c r="V28" s="68">
        <v>4.29</v>
      </c>
      <c r="W28" s="68">
        <v>4.7</v>
      </c>
      <c r="X28" s="68">
        <v>5.27</v>
      </c>
      <c r="Y28" s="68">
        <v>5.97</v>
      </c>
      <c r="Z28" s="69">
        <v>6.76</v>
      </c>
      <c r="AA28" s="69">
        <v>7.66</v>
      </c>
      <c r="AB28" s="45">
        <v>8.5</v>
      </c>
      <c r="AC28" s="45">
        <v>9.48</v>
      </c>
      <c r="AD28" s="45">
        <v>10.63</v>
      </c>
      <c r="AE28" s="45">
        <v>12.03</v>
      </c>
      <c r="AF28" s="45">
        <v>13.7</v>
      </c>
      <c r="AG28" s="45">
        <v>15.67</v>
      </c>
      <c r="AH28" s="45">
        <v>17.940000000000001</v>
      </c>
      <c r="AI28" s="45">
        <v>20.51</v>
      </c>
      <c r="AJ28" s="45">
        <v>23.37</v>
      </c>
      <c r="AK28" s="45">
        <v>26.56</v>
      </c>
      <c r="AL28" s="45">
        <v>30.14</v>
      </c>
      <c r="AM28" s="45">
        <v>34.270000000000003</v>
      </c>
      <c r="AN28" s="45">
        <v>39.07</v>
      </c>
      <c r="AO28" s="45">
        <v>44.57</v>
      </c>
      <c r="AP28" s="45">
        <v>50.79</v>
      </c>
      <c r="AQ28" s="45">
        <v>58.06</v>
      </c>
      <c r="AR28" s="45">
        <v>66.540000000000006</v>
      </c>
      <c r="AS28" s="45">
        <v>76.45</v>
      </c>
      <c r="AT28" s="45">
        <v>87.99</v>
      </c>
      <c r="AU28" s="45">
        <v>101.33</v>
      </c>
      <c r="AV28" s="45">
        <v>116.54</v>
      </c>
      <c r="AW28" s="45">
        <v>133.16999999999999</v>
      </c>
      <c r="AX28" s="45">
        <v>151.04</v>
      </c>
      <c r="AY28" s="45">
        <v>169.99</v>
      </c>
      <c r="AZ28" s="45">
        <v>189.17</v>
      </c>
      <c r="BA28" s="45">
        <v>208.4</v>
      </c>
      <c r="BB28" s="45">
        <v>226.73</v>
      </c>
      <c r="BC28" s="45">
        <v>243.4</v>
      </c>
      <c r="BD28" s="45">
        <v>262.43</v>
      </c>
      <c r="BE28" s="45">
        <v>282.69</v>
      </c>
      <c r="BF28" s="45">
        <v>304.70999999999998</v>
      </c>
      <c r="BG28" s="45">
        <v>328</v>
      </c>
      <c r="BH28" s="45">
        <v>352.09</v>
      </c>
      <c r="BI28" s="45">
        <v>374.47</v>
      </c>
      <c r="BJ28" s="45">
        <v>396.8</v>
      </c>
      <c r="BK28" s="45">
        <v>418.66</v>
      </c>
      <c r="BL28" s="45">
        <v>439.65</v>
      </c>
      <c r="BM28" s="45">
        <v>459.36</v>
      </c>
      <c r="BN28" s="45">
        <v>477.43</v>
      </c>
      <c r="BO28" s="45">
        <v>503.32</v>
      </c>
      <c r="BP28" s="45">
        <v>530.61</v>
      </c>
      <c r="BQ28" s="45">
        <v>559.39</v>
      </c>
      <c r="BR28" s="45">
        <v>589.72</v>
      </c>
      <c r="BS28" s="45">
        <v>621.70000000000005</v>
      </c>
      <c r="BT28" s="45">
        <v>655.42</v>
      </c>
      <c r="BU28" s="45">
        <v>690.96</v>
      </c>
      <c r="BV28" s="45">
        <v>728.43</v>
      </c>
      <c r="BW28" s="45">
        <v>767.94</v>
      </c>
      <c r="BX28" s="45">
        <v>809.58</v>
      </c>
      <c r="BY28" s="45">
        <v>853.48</v>
      </c>
      <c r="BZ28" s="45">
        <v>899.77</v>
      </c>
      <c r="CA28" s="45">
        <v>948.56</v>
      </c>
      <c r="CB28" s="45">
        <v>1000</v>
      </c>
      <c r="CC28" s="45"/>
      <c r="CD28" s="45"/>
      <c r="CE28" s="45"/>
      <c r="CF28" s="45"/>
      <c r="CG28" s="45"/>
      <c r="CH28" s="45"/>
      <c r="CI28" s="45"/>
      <c r="CJ28" s="45"/>
      <c r="CK28" s="45"/>
      <c r="CL28" s="45"/>
      <c r="CM28" s="45"/>
      <c r="CN28" s="45"/>
      <c r="CO28" s="45"/>
      <c r="CP28" s="45"/>
      <c r="CQ28" s="45"/>
      <c r="CR28" s="45"/>
      <c r="CS28" s="45"/>
      <c r="CT28" s="45"/>
      <c r="CU28" s="45"/>
      <c r="CV28" s="45"/>
      <c r="CW28" s="45"/>
      <c r="CX28" s="45"/>
      <c r="CY28" s="45"/>
      <c r="CZ28" s="45"/>
    </row>
    <row r="29" spans="1:104" ht="14.25" customHeight="1">
      <c r="A29" s="67">
        <v>43</v>
      </c>
      <c r="B29" s="68">
        <v>0.22</v>
      </c>
      <c r="C29" s="68">
        <v>0.36</v>
      </c>
      <c r="D29" s="68">
        <v>0.45</v>
      </c>
      <c r="E29" s="68">
        <v>0.54</v>
      </c>
      <c r="F29" s="68">
        <v>0.62</v>
      </c>
      <c r="G29" s="68">
        <v>0.69</v>
      </c>
      <c r="H29" s="68">
        <v>0.78</v>
      </c>
      <c r="I29" s="68">
        <v>0.91</v>
      </c>
      <c r="J29" s="68">
        <v>1.06</v>
      </c>
      <c r="K29" s="68">
        <v>1.21</v>
      </c>
      <c r="L29" s="68">
        <v>1.35</v>
      </c>
      <c r="M29" s="68">
        <v>1.52</v>
      </c>
      <c r="N29" s="68">
        <v>1.75</v>
      </c>
      <c r="O29" s="68">
        <v>1.98</v>
      </c>
      <c r="P29" s="68">
        <v>2.2400000000000002</v>
      </c>
      <c r="Q29" s="68">
        <v>2.59</v>
      </c>
      <c r="R29" s="68">
        <v>3.03</v>
      </c>
      <c r="S29" s="68">
        <v>3.49</v>
      </c>
      <c r="T29" s="68">
        <v>3.91</v>
      </c>
      <c r="U29" s="68">
        <v>4.2699999999999996</v>
      </c>
      <c r="V29" s="68">
        <v>4.66</v>
      </c>
      <c r="W29" s="68">
        <v>5.17</v>
      </c>
      <c r="X29" s="68">
        <v>5.84</v>
      </c>
      <c r="Y29" s="68">
        <v>6.64</v>
      </c>
      <c r="Z29" s="69">
        <v>7.51</v>
      </c>
      <c r="AA29" s="69">
        <v>8.5</v>
      </c>
      <c r="AB29" s="45">
        <v>9.48</v>
      </c>
      <c r="AC29" s="45">
        <v>10.63</v>
      </c>
      <c r="AD29" s="45">
        <v>12.03</v>
      </c>
      <c r="AE29" s="45">
        <v>13.7</v>
      </c>
      <c r="AF29" s="45">
        <v>15.67</v>
      </c>
      <c r="AG29" s="45">
        <v>17.940000000000001</v>
      </c>
      <c r="AH29" s="45">
        <v>20.51</v>
      </c>
      <c r="AI29" s="45">
        <v>23.37</v>
      </c>
      <c r="AJ29" s="45">
        <v>26.56</v>
      </c>
      <c r="AK29" s="45">
        <v>30.14</v>
      </c>
      <c r="AL29" s="45">
        <v>34.270000000000003</v>
      </c>
      <c r="AM29" s="45">
        <v>39.07</v>
      </c>
      <c r="AN29" s="45">
        <v>44.57</v>
      </c>
      <c r="AO29" s="45">
        <v>50.79</v>
      </c>
      <c r="AP29" s="45">
        <v>58.06</v>
      </c>
      <c r="AQ29" s="45">
        <v>66.540000000000006</v>
      </c>
      <c r="AR29" s="45">
        <v>76.45</v>
      </c>
      <c r="AS29" s="45">
        <v>87.99</v>
      </c>
      <c r="AT29" s="45">
        <v>101.33</v>
      </c>
      <c r="AU29" s="45">
        <v>116.54</v>
      </c>
      <c r="AV29" s="45">
        <v>133.16999999999999</v>
      </c>
      <c r="AW29" s="45">
        <v>151.04</v>
      </c>
      <c r="AX29" s="45">
        <v>169.99</v>
      </c>
      <c r="AY29" s="45">
        <v>189.17</v>
      </c>
      <c r="AZ29" s="45">
        <v>208.4</v>
      </c>
      <c r="BA29" s="45">
        <v>226.73</v>
      </c>
      <c r="BB29" s="45">
        <v>243.4</v>
      </c>
      <c r="BC29" s="45">
        <v>262.43</v>
      </c>
      <c r="BD29" s="45">
        <v>282.69</v>
      </c>
      <c r="BE29" s="45">
        <v>304.70999999999998</v>
      </c>
      <c r="BF29" s="45">
        <v>328</v>
      </c>
      <c r="BG29" s="45">
        <v>352.09</v>
      </c>
      <c r="BH29" s="45">
        <v>374.47</v>
      </c>
      <c r="BI29" s="45">
        <v>396.8</v>
      </c>
      <c r="BJ29" s="45">
        <v>418.66</v>
      </c>
      <c r="BK29" s="45">
        <v>439.65</v>
      </c>
      <c r="BL29" s="45">
        <v>459.36</v>
      </c>
      <c r="BM29" s="45">
        <v>477.43</v>
      </c>
      <c r="BN29" s="45">
        <v>503.32</v>
      </c>
      <c r="BO29" s="45">
        <v>530.61</v>
      </c>
      <c r="BP29" s="45">
        <v>559.39</v>
      </c>
      <c r="BQ29" s="45">
        <v>589.72</v>
      </c>
      <c r="BR29" s="45">
        <v>621.70000000000005</v>
      </c>
      <c r="BS29" s="45">
        <v>655.42</v>
      </c>
      <c r="BT29" s="45">
        <v>690.96</v>
      </c>
      <c r="BU29" s="45">
        <v>728.43</v>
      </c>
      <c r="BV29" s="45">
        <v>767.94</v>
      </c>
      <c r="BW29" s="45">
        <v>809.58</v>
      </c>
      <c r="BX29" s="45">
        <v>853.48</v>
      </c>
      <c r="BY29" s="45">
        <v>899.77</v>
      </c>
      <c r="BZ29" s="45">
        <v>948.56</v>
      </c>
      <c r="CA29" s="45">
        <v>1000</v>
      </c>
      <c r="CB29" s="45"/>
      <c r="CC29" s="45"/>
      <c r="CD29" s="45"/>
      <c r="CE29" s="45"/>
      <c r="CF29" s="45"/>
      <c r="CG29" s="45"/>
      <c r="CH29" s="45"/>
      <c r="CI29" s="45"/>
      <c r="CJ29" s="45"/>
      <c r="CK29" s="45"/>
      <c r="CL29" s="45"/>
      <c r="CM29" s="45"/>
      <c r="CN29" s="45"/>
      <c r="CO29" s="45"/>
      <c r="CP29" s="45"/>
      <c r="CQ29" s="45"/>
      <c r="CR29" s="45"/>
      <c r="CS29" s="45"/>
      <c r="CT29" s="45"/>
      <c r="CU29" s="45"/>
      <c r="CV29" s="45"/>
      <c r="CW29" s="45"/>
      <c r="CX29" s="45"/>
      <c r="CY29" s="45"/>
      <c r="CZ29" s="45"/>
    </row>
    <row r="30" spans="1:104" ht="14.25" customHeight="1">
      <c r="A30" s="67">
        <v>44</v>
      </c>
      <c r="B30" s="68">
        <v>0.26</v>
      </c>
      <c r="C30" s="68">
        <v>0.38</v>
      </c>
      <c r="D30" s="68">
        <v>0.49</v>
      </c>
      <c r="E30" s="68">
        <v>0.59</v>
      </c>
      <c r="F30" s="68">
        <v>0.66</v>
      </c>
      <c r="G30" s="68">
        <v>0.73</v>
      </c>
      <c r="H30" s="68">
        <v>0.84</v>
      </c>
      <c r="I30" s="68">
        <v>0.99</v>
      </c>
      <c r="J30" s="68">
        <v>1.1499999999999999</v>
      </c>
      <c r="K30" s="68">
        <v>1.3</v>
      </c>
      <c r="L30" s="68">
        <v>1.46</v>
      </c>
      <c r="M30" s="68">
        <v>1.67</v>
      </c>
      <c r="N30" s="68">
        <v>1.93</v>
      </c>
      <c r="O30" s="68">
        <v>2.19</v>
      </c>
      <c r="P30" s="68">
        <v>2.5</v>
      </c>
      <c r="Q30" s="68">
        <v>2.91</v>
      </c>
      <c r="R30" s="68">
        <v>3.4</v>
      </c>
      <c r="S30" s="68">
        <v>3.87</v>
      </c>
      <c r="T30" s="68">
        <v>4.26</v>
      </c>
      <c r="U30" s="68">
        <v>4.6399999999999997</v>
      </c>
      <c r="V30" s="68">
        <v>5.09</v>
      </c>
      <c r="W30" s="68">
        <v>5.74</v>
      </c>
      <c r="X30" s="68">
        <v>6.52</v>
      </c>
      <c r="Y30" s="68">
        <v>7.4</v>
      </c>
      <c r="Z30" s="69">
        <v>8.3699999999999992</v>
      </c>
      <c r="AA30" s="69">
        <v>9.48</v>
      </c>
      <c r="AB30" s="45">
        <v>10.63</v>
      </c>
      <c r="AC30" s="45">
        <v>12.03</v>
      </c>
      <c r="AD30" s="45">
        <v>13.7</v>
      </c>
      <c r="AE30" s="45">
        <v>15.67</v>
      </c>
      <c r="AF30" s="45">
        <v>17.940000000000001</v>
      </c>
      <c r="AG30" s="45">
        <v>20.51</v>
      </c>
      <c r="AH30" s="45">
        <v>23.37</v>
      </c>
      <c r="AI30" s="45">
        <v>26.56</v>
      </c>
      <c r="AJ30" s="45">
        <v>30.14</v>
      </c>
      <c r="AK30" s="45">
        <v>34.270000000000003</v>
      </c>
      <c r="AL30" s="45">
        <v>39.07</v>
      </c>
      <c r="AM30" s="45">
        <v>44.57</v>
      </c>
      <c r="AN30" s="45">
        <v>50.79</v>
      </c>
      <c r="AO30" s="45">
        <v>58.06</v>
      </c>
      <c r="AP30" s="45">
        <v>66.540000000000006</v>
      </c>
      <c r="AQ30" s="45">
        <v>76.45</v>
      </c>
      <c r="AR30" s="45">
        <v>87.99</v>
      </c>
      <c r="AS30" s="45">
        <v>101.33</v>
      </c>
      <c r="AT30" s="45">
        <v>116.54</v>
      </c>
      <c r="AU30" s="45">
        <v>133.16999999999999</v>
      </c>
      <c r="AV30" s="45">
        <v>151.04</v>
      </c>
      <c r="AW30" s="45">
        <v>169.99</v>
      </c>
      <c r="AX30" s="45">
        <v>189.17</v>
      </c>
      <c r="AY30" s="45">
        <v>208.4</v>
      </c>
      <c r="AZ30" s="45">
        <v>226.73</v>
      </c>
      <c r="BA30" s="45">
        <v>243.4</v>
      </c>
      <c r="BB30" s="45">
        <v>262.43</v>
      </c>
      <c r="BC30" s="45">
        <v>282.69</v>
      </c>
      <c r="BD30" s="45">
        <v>304.70999999999998</v>
      </c>
      <c r="BE30" s="45">
        <v>328</v>
      </c>
      <c r="BF30" s="45">
        <v>352.09</v>
      </c>
      <c r="BG30" s="45">
        <v>374.47</v>
      </c>
      <c r="BH30" s="45">
        <v>396.8</v>
      </c>
      <c r="BI30" s="45">
        <v>418.66</v>
      </c>
      <c r="BJ30" s="45">
        <v>439.65</v>
      </c>
      <c r="BK30" s="45">
        <v>459.36</v>
      </c>
      <c r="BL30" s="45">
        <v>477.43</v>
      </c>
      <c r="BM30" s="45">
        <v>503.32</v>
      </c>
      <c r="BN30" s="45">
        <v>530.61</v>
      </c>
      <c r="BO30" s="45">
        <v>559.39</v>
      </c>
      <c r="BP30" s="45">
        <v>589.72</v>
      </c>
      <c r="BQ30" s="45">
        <v>621.70000000000005</v>
      </c>
      <c r="BR30" s="45">
        <v>655.42</v>
      </c>
      <c r="BS30" s="45">
        <v>690.96</v>
      </c>
      <c r="BT30" s="45">
        <v>728.43</v>
      </c>
      <c r="BU30" s="45">
        <v>767.94</v>
      </c>
      <c r="BV30" s="45">
        <v>809.58</v>
      </c>
      <c r="BW30" s="45">
        <v>853.48</v>
      </c>
      <c r="BX30" s="45">
        <v>899.77</v>
      </c>
      <c r="BY30" s="45">
        <v>948.56</v>
      </c>
      <c r="BZ30" s="45">
        <v>1000</v>
      </c>
      <c r="CA30" s="45"/>
      <c r="CB30" s="45"/>
      <c r="CC30" s="45"/>
      <c r="CD30" s="45"/>
      <c r="CE30" s="45"/>
      <c r="CF30" s="45"/>
      <c r="CG30" s="45"/>
      <c r="CH30" s="45"/>
      <c r="CI30" s="45"/>
      <c r="CJ30" s="45"/>
      <c r="CK30" s="45"/>
      <c r="CL30" s="45"/>
      <c r="CM30" s="45"/>
      <c r="CN30" s="45"/>
      <c r="CO30" s="45"/>
      <c r="CP30" s="45"/>
      <c r="CQ30" s="45"/>
      <c r="CR30" s="45"/>
      <c r="CS30" s="45"/>
      <c r="CT30" s="45"/>
      <c r="CU30" s="45"/>
      <c r="CV30" s="45"/>
      <c r="CW30" s="45"/>
      <c r="CX30" s="45"/>
      <c r="CY30" s="45"/>
      <c r="CZ30" s="45"/>
    </row>
    <row r="31" spans="1:104" ht="14.25" customHeight="1">
      <c r="A31" s="67">
        <v>45</v>
      </c>
      <c r="B31" s="68">
        <v>0.3</v>
      </c>
      <c r="C31" s="68">
        <v>0.41</v>
      </c>
      <c r="D31" s="68">
        <v>0.52</v>
      </c>
      <c r="E31" s="68">
        <v>0.64</v>
      </c>
      <c r="F31" s="68">
        <v>0.7</v>
      </c>
      <c r="G31" s="68">
        <v>0.79</v>
      </c>
      <c r="H31" s="68">
        <v>0.93</v>
      </c>
      <c r="I31" s="68">
        <v>1.0900000000000001</v>
      </c>
      <c r="J31" s="68">
        <v>1.24</v>
      </c>
      <c r="K31" s="68">
        <v>1.4</v>
      </c>
      <c r="L31" s="68">
        <v>1.6</v>
      </c>
      <c r="M31" s="68">
        <v>1.84</v>
      </c>
      <c r="N31" s="68">
        <v>2.13</v>
      </c>
      <c r="O31" s="68">
        <v>2.4300000000000002</v>
      </c>
      <c r="P31" s="68">
        <v>2.79</v>
      </c>
      <c r="Q31" s="68">
        <v>3.25</v>
      </c>
      <c r="R31" s="68">
        <v>3.77</v>
      </c>
      <c r="S31" s="68">
        <v>4.25</v>
      </c>
      <c r="T31" s="68">
        <v>4.63</v>
      </c>
      <c r="U31" s="68">
        <v>5.08</v>
      </c>
      <c r="V31" s="68">
        <v>5.61</v>
      </c>
      <c r="W31" s="68">
        <v>6.43</v>
      </c>
      <c r="X31" s="68">
        <v>7.35</v>
      </c>
      <c r="Y31" s="68">
        <v>8.33</v>
      </c>
      <c r="Z31" s="69">
        <v>9.3800000000000008</v>
      </c>
      <c r="AA31" s="69">
        <v>10.63</v>
      </c>
      <c r="AB31" s="45">
        <v>12.03</v>
      </c>
      <c r="AC31" s="45">
        <v>13.7</v>
      </c>
      <c r="AD31" s="45">
        <v>15.67</v>
      </c>
      <c r="AE31" s="45">
        <v>17.940000000000001</v>
      </c>
      <c r="AF31" s="45">
        <v>20.51</v>
      </c>
      <c r="AG31" s="45">
        <v>23.37</v>
      </c>
      <c r="AH31" s="45">
        <v>26.56</v>
      </c>
      <c r="AI31" s="45">
        <v>30.14</v>
      </c>
      <c r="AJ31" s="45">
        <v>34.270000000000003</v>
      </c>
      <c r="AK31" s="45">
        <v>39.07</v>
      </c>
      <c r="AL31" s="45">
        <v>44.57</v>
      </c>
      <c r="AM31" s="45">
        <v>50.79</v>
      </c>
      <c r="AN31" s="45">
        <v>58.06</v>
      </c>
      <c r="AO31" s="45">
        <v>66.540000000000006</v>
      </c>
      <c r="AP31" s="45">
        <v>76.45</v>
      </c>
      <c r="AQ31" s="45">
        <v>87.99</v>
      </c>
      <c r="AR31" s="45">
        <v>101.33</v>
      </c>
      <c r="AS31" s="45">
        <v>116.54</v>
      </c>
      <c r="AT31" s="45">
        <v>133.16999999999999</v>
      </c>
      <c r="AU31" s="45">
        <v>151.04</v>
      </c>
      <c r="AV31" s="45">
        <v>169.99</v>
      </c>
      <c r="AW31" s="45">
        <v>189.17</v>
      </c>
      <c r="AX31" s="45">
        <v>208.4</v>
      </c>
      <c r="AY31" s="45">
        <v>226.73</v>
      </c>
      <c r="AZ31" s="45">
        <v>243.4</v>
      </c>
      <c r="BA31" s="45">
        <v>262.43</v>
      </c>
      <c r="BB31" s="45">
        <v>282.69</v>
      </c>
      <c r="BC31" s="45">
        <v>304.70999999999998</v>
      </c>
      <c r="BD31" s="45">
        <v>328</v>
      </c>
      <c r="BE31" s="45">
        <v>352.09</v>
      </c>
      <c r="BF31" s="45">
        <v>374.47</v>
      </c>
      <c r="BG31" s="45">
        <v>396.8</v>
      </c>
      <c r="BH31" s="45">
        <v>418.66</v>
      </c>
      <c r="BI31" s="45">
        <v>439.65</v>
      </c>
      <c r="BJ31" s="45">
        <v>459.36</v>
      </c>
      <c r="BK31" s="45">
        <v>477.43</v>
      </c>
      <c r="BL31" s="45">
        <v>503.32</v>
      </c>
      <c r="BM31" s="45">
        <v>530.61</v>
      </c>
      <c r="BN31" s="45">
        <v>559.39</v>
      </c>
      <c r="BO31" s="45">
        <v>589.72</v>
      </c>
      <c r="BP31" s="45">
        <v>621.70000000000005</v>
      </c>
      <c r="BQ31" s="45">
        <v>655.42</v>
      </c>
      <c r="BR31" s="45">
        <v>690.96</v>
      </c>
      <c r="BS31" s="45">
        <v>728.43</v>
      </c>
      <c r="BT31" s="45">
        <v>767.94</v>
      </c>
      <c r="BU31" s="45">
        <v>809.58</v>
      </c>
      <c r="BV31" s="45">
        <v>853.48</v>
      </c>
      <c r="BW31" s="45">
        <v>899.77</v>
      </c>
      <c r="BX31" s="45">
        <v>948.56</v>
      </c>
      <c r="BY31" s="45">
        <v>1000</v>
      </c>
      <c r="BZ31" s="45"/>
      <c r="CA31" s="45"/>
      <c r="CB31" s="45"/>
      <c r="CC31" s="45"/>
      <c r="CD31" s="45"/>
      <c r="CE31" s="45"/>
      <c r="CF31" s="45"/>
      <c r="CG31" s="45"/>
      <c r="CH31" s="45"/>
      <c r="CI31" s="45"/>
      <c r="CJ31" s="45"/>
      <c r="CK31" s="45"/>
      <c r="CL31" s="45"/>
      <c r="CM31" s="45"/>
      <c r="CN31" s="45"/>
      <c r="CO31" s="45"/>
      <c r="CP31" s="45"/>
      <c r="CQ31" s="45"/>
      <c r="CR31" s="45"/>
      <c r="CS31" s="45"/>
      <c r="CT31" s="45"/>
      <c r="CU31" s="45"/>
      <c r="CV31" s="45"/>
      <c r="CW31" s="45"/>
      <c r="CX31" s="45"/>
      <c r="CY31" s="45"/>
      <c r="CZ31" s="45"/>
    </row>
    <row r="32" spans="1:104" ht="14.25" customHeight="1">
      <c r="A32" s="67">
        <v>46</v>
      </c>
      <c r="B32" s="68">
        <v>0.34</v>
      </c>
      <c r="C32" s="68">
        <v>0.43</v>
      </c>
      <c r="D32" s="68">
        <v>0.56999999999999995</v>
      </c>
      <c r="E32" s="68">
        <v>0.7</v>
      </c>
      <c r="F32" s="68">
        <v>0.76</v>
      </c>
      <c r="G32" s="68">
        <v>0.87</v>
      </c>
      <c r="H32" s="68">
        <v>1.03</v>
      </c>
      <c r="I32" s="68">
        <v>1.2</v>
      </c>
      <c r="J32" s="68">
        <v>1.35</v>
      </c>
      <c r="K32" s="68">
        <v>1.53</v>
      </c>
      <c r="L32" s="68">
        <v>1.77</v>
      </c>
      <c r="M32" s="68">
        <v>2.0499999999999998</v>
      </c>
      <c r="N32" s="68">
        <v>2.36</v>
      </c>
      <c r="O32" s="68">
        <v>2.69</v>
      </c>
      <c r="P32" s="68">
        <v>3.1</v>
      </c>
      <c r="Q32" s="68">
        <v>3.61</v>
      </c>
      <c r="R32" s="68">
        <v>4.1500000000000004</v>
      </c>
      <c r="S32" s="68">
        <v>4.6100000000000003</v>
      </c>
      <c r="T32" s="68">
        <v>5.07</v>
      </c>
      <c r="U32" s="68">
        <v>5.57</v>
      </c>
      <c r="V32" s="68">
        <v>6.24</v>
      </c>
      <c r="W32" s="68">
        <v>7.26</v>
      </c>
      <c r="X32" s="68">
        <v>8.27</v>
      </c>
      <c r="Y32" s="68">
        <v>9.35</v>
      </c>
      <c r="Z32" s="69">
        <v>10.6</v>
      </c>
      <c r="AA32" s="69">
        <v>12.03</v>
      </c>
      <c r="AB32" s="45">
        <v>13.7</v>
      </c>
      <c r="AC32" s="45">
        <v>15.67</v>
      </c>
      <c r="AD32" s="45">
        <v>17.940000000000001</v>
      </c>
      <c r="AE32" s="45">
        <v>20.51</v>
      </c>
      <c r="AF32" s="45">
        <v>23.37</v>
      </c>
      <c r="AG32" s="45">
        <v>26.56</v>
      </c>
      <c r="AH32" s="45">
        <v>30.14</v>
      </c>
      <c r="AI32" s="45">
        <v>34.270000000000003</v>
      </c>
      <c r="AJ32" s="45">
        <v>39.07</v>
      </c>
      <c r="AK32" s="45">
        <v>44.57</v>
      </c>
      <c r="AL32" s="45">
        <v>50.79</v>
      </c>
      <c r="AM32" s="45">
        <v>58.06</v>
      </c>
      <c r="AN32" s="45">
        <v>66.540000000000006</v>
      </c>
      <c r="AO32" s="45">
        <v>76.45</v>
      </c>
      <c r="AP32" s="45">
        <v>87.99</v>
      </c>
      <c r="AQ32" s="45">
        <v>101.33</v>
      </c>
      <c r="AR32" s="45">
        <v>116.54</v>
      </c>
      <c r="AS32" s="45">
        <v>133.16999999999999</v>
      </c>
      <c r="AT32" s="45">
        <v>151.04</v>
      </c>
      <c r="AU32" s="45">
        <v>169.99</v>
      </c>
      <c r="AV32" s="45">
        <v>189.17</v>
      </c>
      <c r="AW32" s="45">
        <v>208.4</v>
      </c>
      <c r="AX32" s="45">
        <v>226.73</v>
      </c>
      <c r="AY32" s="45">
        <v>243.4</v>
      </c>
      <c r="AZ32" s="45">
        <v>262.43</v>
      </c>
      <c r="BA32" s="45">
        <v>282.69</v>
      </c>
      <c r="BB32" s="45">
        <v>304.70999999999998</v>
      </c>
      <c r="BC32" s="45">
        <v>328</v>
      </c>
      <c r="BD32" s="45">
        <v>352.09</v>
      </c>
      <c r="BE32" s="45">
        <v>374.47</v>
      </c>
      <c r="BF32" s="45">
        <v>396.8</v>
      </c>
      <c r="BG32" s="45">
        <v>418.66</v>
      </c>
      <c r="BH32" s="45">
        <v>439.65</v>
      </c>
      <c r="BI32" s="45">
        <v>459.36</v>
      </c>
      <c r="BJ32" s="45">
        <v>477.43</v>
      </c>
      <c r="BK32" s="45">
        <v>503.32</v>
      </c>
      <c r="BL32" s="45">
        <v>530.61</v>
      </c>
      <c r="BM32" s="45">
        <v>559.39</v>
      </c>
      <c r="BN32" s="45">
        <v>589.72</v>
      </c>
      <c r="BO32" s="45">
        <v>621.70000000000005</v>
      </c>
      <c r="BP32" s="45">
        <v>655.42</v>
      </c>
      <c r="BQ32" s="45">
        <v>690.96</v>
      </c>
      <c r="BR32" s="45">
        <v>728.43</v>
      </c>
      <c r="BS32" s="45">
        <v>767.94</v>
      </c>
      <c r="BT32" s="45">
        <v>809.58</v>
      </c>
      <c r="BU32" s="45">
        <v>853.48</v>
      </c>
      <c r="BV32" s="45">
        <v>899.77</v>
      </c>
      <c r="BW32" s="45">
        <v>948.56</v>
      </c>
      <c r="BX32" s="45">
        <v>1000</v>
      </c>
      <c r="BY32" s="45"/>
      <c r="BZ32" s="45"/>
      <c r="CA32" s="45"/>
      <c r="CB32" s="45"/>
      <c r="CC32" s="45"/>
      <c r="CD32" s="45"/>
      <c r="CE32" s="45"/>
      <c r="CF32" s="45"/>
      <c r="CG32" s="45"/>
      <c r="CH32" s="45"/>
      <c r="CI32" s="45"/>
      <c r="CJ32" s="45"/>
      <c r="CK32" s="45"/>
      <c r="CL32" s="45"/>
      <c r="CM32" s="45"/>
      <c r="CN32" s="45"/>
      <c r="CO32" s="45"/>
      <c r="CP32" s="45"/>
      <c r="CQ32" s="45"/>
      <c r="CR32" s="45"/>
      <c r="CS32" s="45"/>
      <c r="CT32" s="45"/>
      <c r="CU32" s="45"/>
      <c r="CV32" s="45"/>
      <c r="CW32" s="45"/>
      <c r="CX32" s="45"/>
      <c r="CY32" s="45"/>
      <c r="CZ32" s="45"/>
    </row>
    <row r="33" spans="1:104" ht="14.25" customHeight="1">
      <c r="A33" s="67">
        <v>47</v>
      </c>
      <c r="B33" s="68">
        <v>0.38</v>
      </c>
      <c r="C33" s="68">
        <v>0.45</v>
      </c>
      <c r="D33" s="68">
        <v>0.62</v>
      </c>
      <c r="E33" s="68">
        <v>0.75</v>
      </c>
      <c r="F33" s="68">
        <v>0.84</v>
      </c>
      <c r="G33" s="68">
        <v>0.98</v>
      </c>
      <c r="H33" s="68">
        <v>1.1599999999999999</v>
      </c>
      <c r="I33" s="68">
        <v>1.31</v>
      </c>
      <c r="J33" s="68">
        <v>1.47</v>
      </c>
      <c r="K33" s="68">
        <v>1.69</v>
      </c>
      <c r="L33" s="68">
        <v>1.97</v>
      </c>
      <c r="M33" s="68">
        <v>2.27</v>
      </c>
      <c r="N33" s="68">
        <v>2.6</v>
      </c>
      <c r="O33" s="68">
        <v>2.96</v>
      </c>
      <c r="P33" s="68">
        <v>3.42</v>
      </c>
      <c r="Q33" s="68">
        <v>3.97</v>
      </c>
      <c r="R33" s="68">
        <v>4.55</v>
      </c>
      <c r="S33" s="68">
        <v>5.05</v>
      </c>
      <c r="T33" s="68">
        <v>5.53</v>
      </c>
      <c r="U33" s="68">
        <v>6.12</v>
      </c>
      <c r="V33" s="68">
        <v>7.01</v>
      </c>
      <c r="W33" s="68">
        <v>8.2100000000000009</v>
      </c>
      <c r="X33" s="68">
        <v>9.32</v>
      </c>
      <c r="Y33" s="68">
        <v>10.57</v>
      </c>
      <c r="Z33" s="69">
        <v>11.99</v>
      </c>
      <c r="AA33" s="69">
        <v>13.7</v>
      </c>
      <c r="AB33" s="45">
        <v>15.67</v>
      </c>
      <c r="AC33" s="45">
        <v>17.940000000000001</v>
      </c>
      <c r="AD33" s="45">
        <v>20.51</v>
      </c>
      <c r="AE33" s="45">
        <v>23.37</v>
      </c>
      <c r="AF33" s="45">
        <v>26.56</v>
      </c>
      <c r="AG33" s="45">
        <v>30.14</v>
      </c>
      <c r="AH33" s="45">
        <v>34.270000000000003</v>
      </c>
      <c r="AI33" s="45">
        <v>39.07</v>
      </c>
      <c r="AJ33" s="45">
        <v>44.57</v>
      </c>
      <c r="AK33" s="45">
        <v>50.79</v>
      </c>
      <c r="AL33" s="45">
        <v>58.06</v>
      </c>
      <c r="AM33" s="45">
        <v>66.540000000000006</v>
      </c>
      <c r="AN33" s="45">
        <v>76.45</v>
      </c>
      <c r="AO33" s="45">
        <v>87.99</v>
      </c>
      <c r="AP33" s="45">
        <v>101.33</v>
      </c>
      <c r="AQ33" s="45">
        <v>116.54</v>
      </c>
      <c r="AR33" s="45">
        <v>133.16999999999999</v>
      </c>
      <c r="AS33" s="45">
        <v>151.04</v>
      </c>
      <c r="AT33" s="45">
        <v>169.99</v>
      </c>
      <c r="AU33" s="45">
        <v>189.17</v>
      </c>
      <c r="AV33" s="45">
        <v>208.4</v>
      </c>
      <c r="AW33" s="45">
        <v>226.73</v>
      </c>
      <c r="AX33" s="45">
        <v>243.4</v>
      </c>
      <c r="AY33" s="45">
        <v>262.43</v>
      </c>
      <c r="AZ33" s="45">
        <v>282.69</v>
      </c>
      <c r="BA33" s="45">
        <v>304.70999999999998</v>
      </c>
      <c r="BB33" s="45">
        <v>328</v>
      </c>
      <c r="BC33" s="45">
        <v>352.09</v>
      </c>
      <c r="BD33" s="45">
        <v>374.47</v>
      </c>
      <c r="BE33" s="45">
        <v>396.8</v>
      </c>
      <c r="BF33" s="45">
        <v>418.66</v>
      </c>
      <c r="BG33" s="45">
        <v>439.65</v>
      </c>
      <c r="BH33" s="45">
        <v>459.36</v>
      </c>
      <c r="BI33" s="45">
        <v>477.43</v>
      </c>
      <c r="BJ33" s="45">
        <v>503.32</v>
      </c>
      <c r="BK33" s="45">
        <v>530.61</v>
      </c>
      <c r="BL33" s="45">
        <v>559.39</v>
      </c>
      <c r="BM33" s="45">
        <v>589.72</v>
      </c>
      <c r="BN33" s="45">
        <v>621.70000000000005</v>
      </c>
      <c r="BO33" s="45">
        <v>655.42</v>
      </c>
      <c r="BP33" s="45">
        <v>690.96</v>
      </c>
      <c r="BQ33" s="45">
        <v>728.43</v>
      </c>
      <c r="BR33" s="45">
        <v>767.94</v>
      </c>
      <c r="BS33" s="45">
        <v>809.58</v>
      </c>
      <c r="BT33" s="45">
        <v>853.48</v>
      </c>
      <c r="BU33" s="45">
        <v>899.77</v>
      </c>
      <c r="BV33" s="45">
        <v>948.56</v>
      </c>
      <c r="BW33" s="45">
        <v>1000</v>
      </c>
      <c r="BX33" s="45"/>
      <c r="BY33" s="45"/>
      <c r="BZ33" s="45"/>
      <c r="CA33" s="45"/>
      <c r="CB33" s="45"/>
      <c r="CC33" s="45"/>
      <c r="CD33" s="45"/>
      <c r="CE33" s="45"/>
      <c r="CF33" s="45"/>
      <c r="CG33" s="45"/>
      <c r="CH33" s="45"/>
      <c r="CI33" s="45"/>
      <c r="CJ33" s="45"/>
      <c r="CK33" s="45"/>
      <c r="CL33" s="45"/>
      <c r="CM33" s="45"/>
      <c r="CN33" s="45"/>
      <c r="CO33" s="45"/>
      <c r="CP33" s="45"/>
      <c r="CQ33" s="45"/>
      <c r="CR33" s="45"/>
      <c r="CS33" s="45"/>
      <c r="CT33" s="45"/>
      <c r="CU33" s="45"/>
      <c r="CV33" s="45"/>
      <c r="CW33" s="45"/>
      <c r="CX33" s="45"/>
      <c r="CY33" s="45"/>
      <c r="CZ33" s="45"/>
    </row>
    <row r="34" spans="1:104" ht="14.25" customHeight="1">
      <c r="A34" s="67">
        <v>48</v>
      </c>
      <c r="B34" s="68">
        <v>0.41</v>
      </c>
      <c r="C34" s="68">
        <v>0.47</v>
      </c>
      <c r="D34" s="68">
        <v>0.67</v>
      </c>
      <c r="E34" s="68">
        <v>0.82</v>
      </c>
      <c r="F34" s="68">
        <v>0.94</v>
      </c>
      <c r="G34" s="68">
        <v>1.1100000000000001</v>
      </c>
      <c r="H34" s="68">
        <v>1.29</v>
      </c>
      <c r="I34" s="68">
        <v>1.44</v>
      </c>
      <c r="J34" s="68">
        <v>1.62</v>
      </c>
      <c r="K34" s="68">
        <v>1.89</v>
      </c>
      <c r="L34" s="68">
        <v>2.21</v>
      </c>
      <c r="M34" s="68">
        <v>2.52</v>
      </c>
      <c r="N34" s="68">
        <v>2.86</v>
      </c>
      <c r="O34" s="68">
        <v>3.26</v>
      </c>
      <c r="P34" s="68">
        <v>3.76</v>
      </c>
      <c r="Q34" s="68">
        <v>4.37</v>
      </c>
      <c r="R34" s="68">
        <v>4.9800000000000004</v>
      </c>
      <c r="S34" s="68">
        <v>5.52</v>
      </c>
      <c r="T34" s="68">
        <v>6.08</v>
      </c>
      <c r="U34" s="68">
        <v>6.83</v>
      </c>
      <c r="V34" s="68">
        <v>7.92</v>
      </c>
      <c r="W34" s="68">
        <v>9.3000000000000007</v>
      </c>
      <c r="X34" s="68">
        <v>10.55</v>
      </c>
      <c r="Y34" s="68">
        <v>11.96</v>
      </c>
      <c r="Z34" s="69">
        <v>13.61</v>
      </c>
      <c r="AA34" s="69">
        <v>15.67</v>
      </c>
      <c r="AB34" s="45">
        <v>17.940000000000001</v>
      </c>
      <c r="AC34" s="45">
        <v>20.51</v>
      </c>
      <c r="AD34" s="45">
        <v>23.37</v>
      </c>
      <c r="AE34" s="45">
        <v>26.56</v>
      </c>
      <c r="AF34" s="45">
        <v>30.14</v>
      </c>
      <c r="AG34" s="45">
        <v>34.270000000000003</v>
      </c>
      <c r="AH34" s="45">
        <v>39.07</v>
      </c>
      <c r="AI34" s="45">
        <v>44.57</v>
      </c>
      <c r="AJ34" s="45">
        <v>50.79</v>
      </c>
      <c r="AK34" s="45">
        <v>58.06</v>
      </c>
      <c r="AL34" s="45">
        <v>66.540000000000006</v>
      </c>
      <c r="AM34" s="45">
        <v>76.45</v>
      </c>
      <c r="AN34" s="45">
        <v>87.99</v>
      </c>
      <c r="AO34" s="45">
        <v>101.33</v>
      </c>
      <c r="AP34" s="45">
        <v>116.54</v>
      </c>
      <c r="AQ34" s="45">
        <v>133.16999999999999</v>
      </c>
      <c r="AR34" s="45">
        <v>151.04</v>
      </c>
      <c r="AS34" s="45">
        <v>169.99</v>
      </c>
      <c r="AT34" s="45">
        <v>189.17</v>
      </c>
      <c r="AU34" s="45">
        <v>208.4</v>
      </c>
      <c r="AV34" s="45">
        <v>226.73</v>
      </c>
      <c r="AW34" s="45">
        <v>243.4</v>
      </c>
      <c r="AX34" s="45">
        <v>262.43</v>
      </c>
      <c r="AY34" s="45">
        <v>282.69</v>
      </c>
      <c r="AZ34" s="45">
        <v>304.70999999999998</v>
      </c>
      <c r="BA34" s="45">
        <v>328</v>
      </c>
      <c r="BB34" s="45">
        <v>352.09</v>
      </c>
      <c r="BC34" s="45">
        <v>374.47</v>
      </c>
      <c r="BD34" s="45">
        <v>396.8</v>
      </c>
      <c r="BE34" s="45">
        <v>418.66</v>
      </c>
      <c r="BF34" s="45">
        <v>439.65</v>
      </c>
      <c r="BG34" s="45">
        <v>459.36</v>
      </c>
      <c r="BH34" s="45">
        <v>477.43</v>
      </c>
      <c r="BI34" s="45">
        <v>503.32</v>
      </c>
      <c r="BJ34" s="45">
        <v>530.61</v>
      </c>
      <c r="BK34" s="45">
        <v>559.39</v>
      </c>
      <c r="BL34" s="45">
        <v>589.72</v>
      </c>
      <c r="BM34" s="45">
        <v>621.70000000000005</v>
      </c>
      <c r="BN34" s="45">
        <v>655.42</v>
      </c>
      <c r="BO34" s="45">
        <v>690.96</v>
      </c>
      <c r="BP34" s="45">
        <v>728.43</v>
      </c>
      <c r="BQ34" s="45">
        <v>767.94</v>
      </c>
      <c r="BR34" s="45">
        <v>809.58</v>
      </c>
      <c r="BS34" s="45">
        <v>853.48</v>
      </c>
      <c r="BT34" s="45">
        <v>899.77</v>
      </c>
      <c r="BU34" s="45">
        <v>948.56</v>
      </c>
      <c r="BV34" s="45">
        <v>1000</v>
      </c>
      <c r="BW34" s="45"/>
      <c r="BX34" s="45"/>
      <c r="BY34" s="45"/>
      <c r="BZ34" s="45"/>
      <c r="CA34" s="45"/>
      <c r="CB34" s="45"/>
      <c r="CC34" s="45"/>
      <c r="CD34" s="45"/>
      <c r="CE34" s="45"/>
      <c r="CF34" s="45"/>
      <c r="CG34" s="45"/>
      <c r="CH34" s="45"/>
      <c r="CI34" s="45"/>
      <c r="CJ34" s="45"/>
      <c r="CK34" s="45"/>
      <c r="CL34" s="45"/>
      <c r="CM34" s="45"/>
      <c r="CN34" s="45"/>
      <c r="CO34" s="45"/>
      <c r="CP34" s="45"/>
      <c r="CQ34" s="45"/>
      <c r="CR34" s="45"/>
      <c r="CS34" s="45"/>
      <c r="CT34" s="45"/>
      <c r="CU34" s="45"/>
      <c r="CV34" s="45"/>
      <c r="CW34" s="45"/>
      <c r="CX34" s="45"/>
      <c r="CY34" s="45"/>
      <c r="CZ34" s="45"/>
    </row>
    <row r="35" spans="1:104" ht="14.25" customHeight="1">
      <c r="A35" s="67">
        <v>49</v>
      </c>
      <c r="B35" s="68">
        <v>0.43</v>
      </c>
      <c r="C35" s="68">
        <v>0.51</v>
      </c>
      <c r="D35" s="68">
        <v>0.73</v>
      </c>
      <c r="E35" s="68">
        <v>0.89</v>
      </c>
      <c r="F35" s="68">
        <v>1.05</v>
      </c>
      <c r="G35" s="68">
        <v>1.25</v>
      </c>
      <c r="H35" s="68">
        <v>1.42</v>
      </c>
      <c r="I35" s="68">
        <v>1.57</v>
      </c>
      <c r="J35" s="68">
        <v>1.8</v>
      </c>
      <c r="K35" s="68">
        <v>2.13</v>
      </c>
      <c r="L35" s="68">
        <v>2.46</v>
      </c>
      <c r="M35" s="68">
        <v>2.77</v>
      </c>
      <c r="N35" s="68">
        <v>3.12</v>
      </c>
      <c r="O35" s="68">
        <v>3.55</v>
      </c>
      <c r="P35" s="68">
        <v>4.1100000000000003</v>
      </c>
      <c r="Q35" s="68">
        <v>4.7699999999999996</v>
      </c>
      <c r="R35" s="68">
        <v>5.43</v>
      </c>
      <c r="S35" s="68">
        <v>6.02</v>
      </c>
      <c r="T35" s="68">
        <v>6.71</v>
      </c>
      <c r="U35" s="68">
        <v>7.64</v>
      </c>
      <c r="V35" s="68">
        <v>8.9600000000000009</v>
      </c>
      <c r="W35" s="68">
        <v>10.5</v>
      </c>
      <c r="X35" s="68">
        <v>11.94</v>
      </c>
      <c r="Y35" s="68">
        <v>13.57</v>
      </c>
      <c r="Z35" s="69">
        <v>15.49</v>
      </c>
      <c r="AA35" s="69">
        <v>17.940000000000001</v>
      </c>
      <c r="AB35" s="45">
        <v>20.51</v>
      </c>
      <c r="AC35" s="45">
        <v>23.37</v>
      </c>
      <c r="AD35" s="45">
        <v>26.56</v>
      </c>
      <c r="AE35" s="45">
        <v>30.14</v>
      </c>
      <c r="AF35" s="45">
        <v>34.270000000000003</v>
      </c>
      <c r="AG35" s="45">
        <v>39.07</v>
      </c>
      <c r="AH35" s="45">
        <v>44.57</v>
      </c>
      <c r="AI35" s="45">
        <v>50.79</v>
      </c>
      <c r="AJ35" s="45">
        <v>58.06</v>
      </c>
      <c r="AK35" s="45">
        <v>66.540000000000006</v>
      </c>
      <c r="AL35" s="45">
        <v>76.45</v>
      </c>
      <c r="AM35" s="45">
        <v>87.99</v>
      </c>
      <c r="AN35" s="45">
        <v>101.33</v>
      </c>
      <c r="AO35" s="45">
        <v>116.54</v>
      </c>
      <c r="AP35" s="45">
        <v>133.16999999999999</v>
      </c>
      <c r="AQ35" s="45">
        <v>151.04</v>
      </c>
      <c r="AR35" s="45">
        <v>169.99</v>
      </c>
      <c r="AS35" s="45">
        <v>189.17</v>
      </c>
      <c r="AT35" s="45">
        <v>208.4</v>
      </c>
      <c r="AU35" s="45">
        <v>226.73</v>
      </c>
      <c r="AV35" s="45">
        <v>243.4</v>
      </c>
      <c r="AW35" s="45">
        <v>262.43</v>
      </c>
      <c r="AX35" s="45">
        <v>282.69</v>
      </c>
      <c r="AY35" s="45">
        <v>304.70999999999998</v>
      </c>
      <c r="AZ35" s="45">
        <v>328</v>
      </c>
      <c r="BA35" s="45">
        <v>352.09</v>
      </c>
      <c r="BB35" s="45">
        <v>374.47</v>
      </c>
      <c r="BC35" s="45">
        <v>396.8</v>
      </c>
      <c r="BD35" s="45">
        <v>418.66</v>
      </c>
      <c r="BE35" s="45">
        <v>439.65</v>
      </c>
      <c r="BF35" s="45">
        <v>459.36</v>
      </c>
      <c r="BG35" s="45">
        <v>477.43</v>
      </c>
      <c r="BH35" s="45">
        <v>503.32</v>
      </c>
      <c r="BI35" s="45">
        <v>530.61</v>
      </c>
      <c r="BJ35" s="45">
        <v>559.39</v>
      </c>
      <c r="BK35" s="45">
        <v>589.72</v>
      </c>
      <c r="BL35" s="45">
        <v>621.70000000000005</v>
      </c>
      <c r="BM35" s="45">
        <v>655.42</v>
      </c>
      <c r="BN35" s="45">
        <v>690.96</v>
      </c>
      <c r="BO35" s="45">
        <v>728.43</v>
      </c>
      <c r="BP35" s="45">
        <v>767.94</v>
      </c>
      <c r="BQ35" s="45">
        <v>809.58</v>
      </c>
      <c r="BR35" s="45">
        <v>853.48</v>
      </c>
      <c r="BS35" s="45">
        <v>899.77</v>
      </c>
      <c r="BT35" s="45">
        <v>948.56</v>
      </c>
      <c r="BU35" s="45">
        <v>1000</v>
      </c>
      <c r="BV35" s="45"/>
      <c r="BW35" s="45"/>
      <c r="BX35" s="45"/>
      <c r="BY35" s="45"/>
      <c r="BZ35" s="45"/>
      <c r="CA35" s="45"/>
      <c r="CB35" s="45"/>
      <c r="CC35" s="45"/>
      <c r="CD35" s="45"/>
      <c r="CE35" s="45"/>
      <c r="CF35" s="45"/>
      <c r="CG35" s="45"/>
      <c r="CH35" s="45"/>
      <c r="CI35" s="45"/>
      <c r="CJ35" s="45"/>
      <c r="CK35" s="45"/>
      <c r="CL35" s="45"/>
      <c r="CM35" s="45"/>
      <c r="CN35" s="45"/>
      <c r="CO35" s="45"/>
      <c r="CP35" s="45"/>
      <c r="CQ35" s="45"/>
      <c r="CR35" s="45"/>
      <c r="CS35" s="45"/>
      <c r="CT35" s="45"/>
      <c r="CU35" s="45"/>
      <c r="CV35" s="45"/>
      <c r="CW35" s="45"/>
      <c r="CX35" s="45"/>
      <c r="CY35" s="45"/>
      <c r="CZ35" s="45"/>
    </row>
    <row r="36" spans="1:104" ht="14.25" customHeight="1">
      <c r="A36" s="67">
        <v>50</v>
      </c>
      <c r="B36" s="68">
        <v>0.44</v>
      </c>
      <c r="C36" s="68">
        <v>0.56999999999999995</v>
      </c>
      <c r="D36" s="68">
        <v>0.81</v>
      </c>
      <c r="E36" s="68">
        <v>0.98</v>
      </c>
      <c r="F36" s="68">
        <v>1.18</v>
      </c>
      <c r="G36" s="68">
        <v>1.39</v>
      </c>
      <c r="H36" s="68">
        <v>1.54</v>
      </c>
      <c r="I36" s="68">
        <v>1.71</v>
      </c>
      <c r="J36" s="68">
        <v>2.0099999999999998</v>
      </c>
      <c r="K36" s="68">
        <v>2.39</v>
      </c>
      <c r="L36" s="68">
        <v>2.74</v>
      </c>
      <c r="M36" s="68">
        <v>3.03</v>
      </c>
      <c r="N36" s="68">
        <v>3.4</v>
      </c>
      <c r="O36" s="68">
        <v>3.89</v>
      </c>
      <c r="P36" s="68">
        <v>4.5199999999999996</v>
      </c>
      <c r="Q36" s="68">
        <v>5.23</v>
      </c>
      <c r="R36" s="68">
        <v>5.93</v>
      </c>
      <c r="S36" s="68">
        <v>6.6</v>
      </c>
      <c r="T36" s="68">
        <v>7.44</v>
      </c>
      <c r="U36" s="68">
        <v>8.59</v>
      </c>
      <c r="V36" s="68">
        <v>10.130000000000001</v>
      </c>
      <c r="W36" s="68">
        <v>11.78</v>
      </c>
      <c r="X36" s="68">
        <v>13.47</v>
      </c>
      <c r="Y36" s="68">
        <v>15.47</v>
      </c>
      <c r="Z36" s="69">
        <v>17.75</v>
      </c>
      <c r="AA36" s="69">
        <v>20.51</v>
      </c>
      <c r="AB36" s="45">
        <v>23.37</v>
      </c>
      <c r="AC36" s="45">
        <v>26.56</v>
      </c>
      <c r="AD36" s="45">
        <v>30.14</v>
      </c>
      <c r="AE36" s="45">
        <v>34.270000000000003</v>
      </c>
      <c r="AF36" s="45">
        <v>39.07</v>
      </c>
      <c r="AG36" s="45">
        <v>44.57</v>
      </c>
      <c r="AH36" s="45">
        <v>50.79</v>
      </c>
      <c r="AI36" s="45">
        <v>58.06</v>
      </c>
      <c r="AJ36" s="45">
        <v>66.540000000000006</v>
      </c>
      <c r="AK36" s="45">
        <v>76.45</v>
      </c>
      <c r="AL36" s="45">
        <v>87.99</v>
      </c>
      <c r="AM36" s="45">
        <v>101.33</v>
      </c>
      <c r="AN36" s="45">
        <v>116.54</v>
      </c>
      <c r="AO36" s="45">
        <v>133.16999999999999</v>
      </c>
      <c r="AP36" s="45">
        <v>151.04</v>
      </c>
      <c r="AQ36" s="45">
        <v>169.99</v>
      </c>
      <c r="AR36" s="45">
        <v>189.17</v>
      </c>
      <c r="AS36" s="45">
        <v>208.4</v>
      </c>
      <c r="AT36" s="45">
        <v>226.73</v>
      </c>
      <c r="AU36" s="45">
        <v>243.4</v>
      </c>
      <c r="AV36" s="45">
        <v>262.43</v>
      </c>
      <c r="AW36" s="45">
        <v>282.69</v>
      </c>
      <c r="AX36" s="45">
        <v>304.70999999999998</v>
      </c>
      <c r="AY36" s="45">
        <v>328</v>
      </c>
      <c r="AZ36" s="45">
        <v>352.09</v>
      </c>
      <c r="BA36" s="45">
        <v>374.47</v>
      </c>
      <c r="BB36" s="45">
        <v>396.8</v>
      </c>
      <c r="BC36" s="45">
        <v>418.66</v>
      </c>
      <c r="BD36" s="45">
        <v>439.65</v>
      </c>
      <c r="BE36" s="45">
        <v>459.36</v>
      </c>
      <c r="BF36" s="45">
        <v>477.43</v>
      </c>
      <c r="BG36" s="45">
        <v>503.32</v>
      </c>
      <c r="BH36" s="45">
        <v>530.61</v>
      </c>
      <c r="BI36" s="45">
        <v>559.39</v>
      </c>
      <c r="BJ36" s="45">
        <v>589.72</v>
      </c>
      <c r="BK36" s="45">
        <v>621.70000000000005</v>
      </c>
      <c r="BL36" s="45">
        <v>655.42</v>
      </c>
      <c r="BM36" s="45">
        <v>690.96</v>
      </c>
      <c r="BN36" s="45">
        <v>728.43</v>
      </c>
      <c r="BO36" s="45">
        <v>767.94</v>
      </c>
      <c r="BP36" s="45">
        <v>809.58</v>
      </c>
      <c r="BQ36" s="45">
        <v>853.48</v>
      </c>
      <c r="BR36" s="45">
        <v>899.77</v>
      </c>
      <c r="BS36" s="45">
        <v>948.56</v>
      </c>
      <c r="BT36" s="45">
        <v>1000</v>
      </c>
      <c r="BU36" s="45"/>
      <c r="BV36" s="45"/>
      <c r="BW36" s="45"/>
      <c r="BX36" s="45"/>
      <c r="BY36" s="45"/>
      <c r="BZ36" s="45"/>
      <c r="CA36" s="45"/>
      <c r="CB36" s="45"/>
      <c r="CC36" s="45"/>
      <c r="CD36" s="45"/>
      <c r="CE36" s="45"/>
      <c r="CF36" s="45"/>
      <c r="CG36" s="45"/>
      <c r="CH36" s="45"/>
      <c r="CI36" s="45"/>
      <c r="CJ36" s="45"/>
      <c r="CK36" s="45"/>
      <c r="CL36" s="45"/>
      <c r="CM36" s="45"/>
      <c r="CN36" s="45"/>
      <c r="CO36" s="45"/>
      <c r="CP36" s="45"/>
      <c r="CQ36" s="45"/>
      <c r="CR36" s="45"/>
      <c r="CS36" s="45"/>
      <c r="CT36" s="45"/>
      <c r="CU36" s="45"/>
      <c r="CV36" s="45"/>
      <c r="CW36" s="45"/>
      <c r="CX36" s="45"/>
      <c r="CY36" s="45"/>
      <c r="CZ36" s="45"/>
    </row>
    <row r="37" spans="1:104" ht="14.25" customHeight="1">
      <c r="A37" s="67">
        <v>51</v>
      </c>
      <c r="B37" s="68">
        <v>0.44</v>
      </c>
      <c r="C37" s="68">
        <v>0.65</v>
      </c>
      <c r="D37" s="68">
        <v>0.89</v>
      </c>
      <c r="E37" s="68">
        <v>1.08</v>
      </c>
      <c r="F37" s="68">
        <v>1.32</v>
      </c>
      <c r="G37" s="68">
        <v>1.5</v>
      </c>
      <c r="H37" s="68">
        <v>1.65</v>
      </c>
      <c r="I37" s="68">
        <v>1.87</v>
      </c>
      <c r="J37" s="68">
        <v>2.25</v>
      </c>
      <c r="K37" s="68">
        <v>2.68</v>
      </c>
      <c r="L37" s="68">
        <v>3.01</v>
      </c>
      <c r="M37" s="68">
        <v>3.35</v>
      </c>
      <c r="N37" s="68">
        <v>3.71</v>
      </c>
      <c r="O37" s="68">
        <v>4.28</v>
      </c>
      <c r="P37" s="68">
        <v>4.9800000000000004</v>
      </c>
      <c r="Q37" s="68">
        <v>5.76</v>
      </c>
      <c r="R37" s="68">
        <v>6.51</v>
      </c>
      <c r="S37" s="68">
        <v>7.29</v>
      </c>
      <c r="T37" s="68">
        <v>8.32</v>
      </c>
      <c r="U37" s="68">
        <v>9.68</v>
      </c>
      <c r="V37" s="68">
        <v>11.36</v>
      </c>
      <c r="W37" s="68">
        <v>13.14</v>
      </c>
      <c r="X37" s="68">
        <v>15.13</v>
      </c>
      <c r="Y37" s="68">
        <v>17.489999999999998</v>
      </c>
      <c r="Z37" s="69">
        <v>20.190000000000001</v>
      </c>
      <c r="AA37" s="69">
        <v>23.37</v>
      </c>
      <c r="AB37" s="45">
        <v>26.56</v>
      </c>
      <c r="AC37" s="45">
        <v>30.14</v>
      </c>
      <c r="AD37" s="45">
        <v>34.270000000000003</v>
      </c>
      <c r="AE37" s="45">
        <v>39.07</v>
      </c>
      <c r="AF37" s="45">
        <v>44.57</v>
      </c>
      <c r="AG37" s="45">
        <v>50.79</v>
      </c>
      <c r="AH37" s="45">
        <v>58.06</v>
      </c>
      <c r="AI37" s="45">
        <v>66.540000000000006</v>
      </c>
      <c r="AJ37" s="45">
        <v>76.45</v>
      </c>
      <c r="AK37" s="45">
        <v>87.99</v>
      </c>
      <c r="AL37" s="45">
        <v>101.33</v>
      </c>
      <c r="AM37" s="45">
        <v>116.54</v>
      </c>
      <c r="AN37" s="45">
        <v>133.16999999999999</v>
      </c>
      <c r="AO37" s="45">
        <v>151.04</v>
      </c>
      <c r="AP37" s="45">
        <v>169.99</v>
      </c>
      <c r="AQ37" s="45">
        <v>189.17</v>
      </c>
      <c r="AR37" s="45">
        <v>208.4</v>
      </c>
      <c r="AS37" s="45">
        <v>226.73</v>
      </c>
      <c r="AT37" s="45">
        <v>243.4</v>
      </c>
      <c r="AU37" s="45">
        <v>262.43</v>
      </c>
      <c r="AV37" s="45">
        <v>282.69</v>
      </c>
      <c r="AW37" s="45">
        <v>304.70999999999998</v>
      </c>
      <c r="AX37" s="45">
        <v>328</v>
      </c>
      <c r="AY37" s="45">
        <v>352.09</v>
      </c>
      <c r="AZ37" s="45">
        <v>374.47</v>
      </c>
      <c r="BA37" s="45">
        <v>396.8</v>
      </c>
      <c r="BB37" s="45">
        <v>418.66</v>
      </c>
      <c r="BC37" s="45">
        <v>439.65</v>
      </c>
      <c r="BD37" s="45">
        <v>459.36</v>
      </c>
      <c r="BE37" s="45">
        <v>477.43</v>
      </c>
      <c r="BF37" s="45">
        <v>503.32</v>
      </c>
      <c r="BG37" s="45">
        <v>530.61</v>
      </c>
      <c r="BH37" s="45">
        <v>559.39</v>
      </c>
      <c r="BI37" s="45">
        <v>589.72</v>
      </c>
      <c r="BJ37" s="45">
        <v>621.70000000000005</v>
      </c>
      <c r="BK37" s="45">
        <v>655.42</v>
      </c>
      <c r="BL37" s="45">
        <v>690.96</v>
      </c>
      <c r="BM37" s="45">
        <v>728.43</v>
      </c>
      <c r="BN37" s="45">
        <v>767.94</v>
      </c>
      <c r="BO37" s="45">
        <v>809.58</v>
      </c>
      <c r="BP37" s="45">
        <v>853.48</v>
      </c>
      <c r="BQ37" s="45">
        <v>899.77</v>
      </c>
      <c r="BR37" s="45">
        <v>948.56</v>
      </c>
      <c r="BS37" s="45">
        <v>1000</v>
      </c>
      <c r="BT37" s="45"/>
      <c r="BU37" s="45"/>
      <c r="BV37" s="45"/>
      <c r="BW37" s="45"/>
      <c r="BX37" s="45"/>
      <c r="BY37" s="45"/>
      <c r="BZ37" s="45"/>
      <c r="CA37" s="45"/>
      <c r="CB37" s="45"/>
      <c r="CC37" s="45"/>
      <c r="CD37" s="45"/>
      <c r="CE37" s="45"/>
      <c r="CF37" s="45"/>
      <c r="CG37" s="45"/>
      <c r="CH37" s="45"/>
      <c r="CI37" s="45"/>
      <c r="CJ37" s="45"/>
      <c r="CK37" s="45"/>
      <c r="CL37" s="45"/>
      <c r="CM37" s="45"/>
      <c r="CN37" s="45"/>
      <c r="CO37" s="45"/>
      <c r="CP37" s="45"/>
      <c r="CQ37" s="45"/>
      <c r="CR37" s="45"/>
      <c r="CS37" s="45"/>
      <c r="CT37" s="45"/>
      <c r="CU37" s="45"/>
      <c r="CV37" s="45"/>
      <c r="CW37" s="45"/>
      <c r="CX37" s="45"/>
      <c r="CY37" s="45"/>
      <c r="CZ37" s="45"/>
    </row>
    <row r="38" spans="1:104" ht="14.25" customHeight="1">
      <c r="A38" s="67">
        <v>52</v>
      </c>
      <c r="B38" s="68">
        <v>0.45</v>
      </c>
      <c r="C38" s="68">
        <v>0.74</v>
      </c>
      <c r="D38" s="68">
        <v>0.99</v>
      </c>
      <c r="E38" s="68">
        <v>1.21</v>
      </c>
      <c r="F38" s="68">
        <v>1.45</v>
      </c>
      <c r="G38" s="68">
        <v>1.6</v>
      </c>
      <c r="H38" s="68">
        <v>1.76</v>
      </c>
      <c r="I38" s="68">
        <v>2.06</v>
      </c>
      <c r="J38" s="68">
        <v>2.52</v>
      </c>
      <c r="K38" s="68">
        <v>2.98</v>
      </c>
      <c r="L38" s="68">
        <v>3.31</v>
      </c>
      <c r="M38" s="68">
        <v>3.69</v>
      </c>
      <c r="N38" s="68">
        <v>4.1100000000000003</v>
      </c>
      <c r="O38" s="68">
        <v>4.78</v>
      </c>
      <c r="P38" s="68">
        <v>5.57</v>
      </c>
      <c r="Q38" s="68">
        <v>6.4</v>
      </c>
      <c r="R38" s="68">
        <v>7.22</v>
      </c>
      <c r="S38" s="68">
        <v>8.14</v>
      </c>
      <c r="T38" s="68">
        <v>9.4</v>
      </c>
      <c r="U38" s="68">
        <v>10.97</v>
      </c>
      <c r="V38" s="68">
        <v>12.83</v>
      </c>
      <c r="W38" s="68">
        <v>14.77</v>
      </c>
      <c r="X38" s="68">
        <v>17.010000000000002</v>
      </c>
      <c r="Y38" s="68">
        <v>19.73</v>
      </c>
      <c r="Z38" s="69">
        <v>22.87</v>
      </c>
      <c r="AA38" s="69">
        <v>26.56</v>
      </c>
      <c r="AB38" s="45">
        <v>30.14</v>
      </c>
      <c r="AC38" s="45">
        <v>34.270000000000003</v>
      </c>
      <c r="AD38" s="45">
        <v>39.07</v>
      </c>
      <c r="AE38" s="45">
        <v>44.57</v>
      </c>
      <c r="AF38" s="45">
        <v>50.79</v>
      </c>
      <c r="AG38" s="45">
        <v>58.06</v>
      </c>
      <c r="AH38" s="45">
        <v>66.540000000000006</v>
      </c>
      <c r="AI38" s="45">
        <v>76.45</v>
      </c>
      <c r="AJ38" s="45">
        <v>87.99</v>
      </c>
      <c r="AK38" s="45">
        <v>101.33</v>
      </c>
      <c r="AL38" s="45">
        <v>116.54</v>
      </c>
      <c r="AM38" s="45">
        <v>133.16999999999999</v>
      </c>
      <c r="AN38" s="45">
        <v>151.04</v>
      </c>
      <c r="AO38" s="45">
        <v>169.99</v>
      </c>
      <c r="AP38" s="45">
        <v>189.17</v>
      </c>
      <c r="AQ38" s="45">
        <v>208.4</v>
      </c>
      <c r="AR38" s="45">
        <v>226.73</v>
      </c>
      <c r="AS38" s="45">
        <v>243.4</v>
      </c>
      <c r="AT38" s="45">
        <v>262.43</v>
      </c>
      <c r="AU38" s="45">
        <v>282.69</v>
      </c>
      <c r="AV38" s="45">
        <v>304.70999999999998</v>
      </c>
      <c r="AW38" s="45">
        <v>328</v>
      </c>
      <c r="AX38" s="45">
        <v>352.09</v>
      </c>
      <c r="AY38" s="45">
        <v>374.47</v>
      </c>
      <c r="AZ38" s="45">
        <v>396.8</v>
      </c>
      <c r="BA38" s="45">
        <v>418.66</v>
      </c>
      <c r="BB38" s="45">
        <v>439.65</v>
      </c>
      <c r="BC38" s="45">
        <v>459.36</v>
      </c>
      <c r="BD38" s="45">
        <v>477.43</v>
      </c>
      <c r="BE38" s="45">
        <v>503.32</v>
      </c>
      <c r="BF38" s="45">
        <v>530.61</v>
      </c>
      <c r="BG38" s="45">
        <v>559.39</v>
      </c>
      <c r="BH38" s="45">
        <v>589.72</v>
      </c>
      <c r="BI38" s="45">
        <v>621.70000000000005</v>
      </c>
      <c r="BJ38" s="45">
        <v>655.42</v>
      </c>
      <c r="BK38" s="45">
        <v>690.96</v>
      </c>
      <c r="BL38" s="45">
        <v>728.43</v>
      </c>
      <c r="BM38" s="45">
        <v>767.94</v>
      </c>
      <c r="BN38" s="45">
        <v>809.58</v>
      </c>
      <c r="BO38" s="45">
        <v>853.48</v>
      </c>
      <c r="BP38" s="45">
        <v>899.77</v>
      </c>
      <c r="BQ38" s="45">
        <v>948.56</v>
      </c>
      <c r="BR38" s="45">
        <v>1000</v>
      </c>
      <c r="BS38" s="45"/>
      <c r="BT38" s="45"/>
      <c r="BU38" s="45"/>
      <c r="BV38" s="45"/>
      <c r="BW38" s="45"/>
      <c r="BX38" s="45"/>
      <c r="BY38" s="45"/>
      <c r="BZ38" s="45"/>
      <c r="CA38" s="45"/>
      <c r="CB38" s="45"/>
      <c r="CC38" s="45"/>
      <c r="CD38" s="45"/>
      <c r="CE38" s="45"/>
      <c r="CF38" s="45"/>
      <c r="CG38" s="45"/>
      <c r="CH38" s="45"/>
      <c r="CI38" s="45"/>
      <c r="CJ38" s="45"/>
      <c r="CK38" s="45"/>
      <c r="CL38" s="45"/>
      <c r="CM38" s="45"/>
      <c r="CN38" s="45"/>
      <c r="CO38" s="45"/>
      <c r="CP38" s="45"/>
      <c r="CQ38" s="45"/>
      <c r="CR38" s="45"/>
      <c r="CS38" s="45"/>
      <c r="CT38" s="45"/>
      <c r="CU38" s="45"/>
      <c r="CV38" s="45"/>
      <c r="CW38" s="45"/>
      <c r="CX38" s="45"/>
      <c r="CY38" s="45"/>
      <c r="CZ38" s="45"/>
    </row>
    <row r="39" spans="1:104" ht="14.25" customHeight="1">
      <c r="A39" s="67">
        <v>53</v>
      </c>
      <c r="B39" s="68">
        <v>0.45</v>
      </c>
      <c r="C39" s="68">
        <v>0.84</v>
      </c>
      <c r="D39" s="68">
        <v>1.1100000000000001</v>
      </c>
      <c r="E39" s="68">
        <v>1.36</v>
      </c>
      <c r="F39" s="68">
        <v>1.58</v>
      </c>
      <c r="G39" s="68">
        <v>1.72</v>
      </c>
      <c r="H39" s="68">
        <v>1.93</v>
      </c>
      <c r="I39" s="68">
        <v>2.29</v>
      </c>
      <c r="J39" s="68">
        <v>2.82</v>
      </c>
      <c r="K39" s="68">
        <v>3.3</v>
      </c>
      <c r="L39" s="68">
        <v>3.66</v>
      </c>
      <c r="M39" s="68">
        <v>4.07</v>
      </c>
      <c r="N39" s="68">
        <v>4.5999999999999996</v>
      </c>
      <c r="O39" s="68">
        <v>5.41</v>
      </c>
      <c r="P39" s="68">
        <v>6.27</v>
      </c>
      <c r="Q39" s="68">
        <v>7.2</v>
      </c>
      <c r="R39" s="68">
        <v>8.14</v>
      </c>
      <c r="S39" s="68">
        <v>9.35</v>
      </c>
      <c r="T39" s="68">
        <v>10.66</v>
      </c>
      <c r="U39" s="68">
        <v>12.43</v>
      </c>
      <c r="V39" s="68">
        <v>14.46</v>
      </c>
      <c r="W39" s="68">
        <v>16.670000000000002</v>
      </c>
      <c r="X39" s="68">
        <v>19.25</v>
      </c>
      <c r="Y39" s="68">
        <v>22.35</v>
      </c>
      <c r="Z39" s="69">
        <v>25.9</v>
      </c>
      <c r="AA39" s="69">
        <v>30.14</v>
      </c>
      <c r="AB39" s="45">
        <v>34.270000000000003</v>
      </c>
      <c r="AC39" s="45">
        <v>39.07</v>
      </c>
      <c r="AD39" s="45">
        <v>44.57</v>
      </c>
      <c r="AE39" s="45">
        <v>50.79</v>
      </c>
      <c r="AF39" s="45">
        <v>58.06</v>
      </c>
      <c r="AG39" s="45">
        <v>66.540000000000006</v>
      </c>
      <c r="AH39" s="45">
        <v>76.45</v>
      </c>
      <c r="AI39" s="45">
        <v>87.99</v>
      </c>
      <c r="AJ39" s="45">
        <v>101.33</v>
      </c>
      <c r="AK39" s="45">
        <v>116.54</v>
      </c>
      <c r="AL39" s="45">
        <v>133.16999999999999</v>
      </c>
      <c r="AM39" s="45">
        <v>151.04</v>
      </c>
      <c r="AN39" s="45">
        <v>169.99</v>
      </c>
      <c r="AO39" s="45">
        <v>189.17</v>
      </c>
      <c r="AP39" s="45">
        <v>208.4</v>
      </c>
      <c r="AQ39" s="45">
        <v>226.73</v>
      </c>
      <c r="AR39" s="45">
        <v>243.4</v>
      </c>
      <c r="AS39" s="45">
        <v>262.43</v>
      </c>
      <c r="AT39" s="45">
        <v>282.69</v>
      </c>
      <c r="AU39" s="45">
        <v>304.70999999999998</v>
      </c>
      <c r="AV39" s="45">
        <v>328</v>
      </c>
      <c r="AW39" s="45">
        <v>352.09</v>
      </c>
      <c r="AX39" s="45">
        <v>374.47</v>
      </c>
      <c r="AY39" s="45">
        <v>396.8</v>
      </c>
      <c r="AZ39" s="45">
        <v>418.66</v>
      </c>
      <c r="BA39" s="45">
        <v>439.65</v>
      </c>
      <c r="BB39" s="45">
        <v>459.36</v>
      </c>
      <c r="BC39" s="45">
        <v>477.43</v>
      </c>
      <c r="BD39" s="45">
        <v>503.32</v>
      </c>
      <c r="BE39" s="45">
        <v>530.61</v>
      </c>
      <c r="BF39" s="45">
        <v>559.39</v>
      </c>
      <c r="BG39" s="45">
        <v>589.72</v>
      </c>
      <c r="BH39" s="45">
        <v>621.70000000000005</v>
      </c>
      <c r="BI39" s="45">
        <v>655.42</v>
      </c>
      <c r="BJ39" s="45">
        <v>690.96</v>
      </c>
      <c r="BK39" s="45">
        <v>728.43</v>
      </c>
      <c r="BL39" s="45">
        <v>767.94</v>
      </c>
      <c r="BM39" s="45">
        <v>809.58</v>
      </c>
      <c r="BN39" s="45">
        <v>853.48</v>
      </c>
      <c r="BO39" s="45">
        <v>899.77</v>
      </c>
      <c r="BP39" s="45">
        <v>948.56</v>
      </c>
      <c r="BQ39" s="45">
        <v>1000</v>
      </c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  <c r="CD39" s="45"/>
      <c r="CE39" s="45"/>
      <c r="CF39" s="45"/>
      <c r="CG39" s="45"/>
      <c r="CH39" s="45"/>
      <c r="CI39" s="45"/>
      <c r="CJ39" s="45"/>
      <c r="CK39" s="45"/>
      <c r="CL39" s="45"/>
      <c r="CM39" s="45"/>
      <c r="CN39" s="45"/>
      <c r="CO39" s="45"/>
      <c r="CP39" s="45"/>
      <c r="CQ39" s="45"/>
      <c r="CR39" s="45"/>
      <c r="CS39" s="45"/>
      <c r="CT39" s="45"/>
      <c r="CU39" s="45"/>
      <c r="CV39" s="45"/>
      <c r="CW39" s="45"/>
      <c r="CX39" s="45"/>
      <c r="CY39" s="45"/>
      <c r="CZ39" s="45"/>
    </row>
    <row r="40" spans="1:104" ht="14.25" customHeight="1">
      <c r="A40" s="67">
        <v>54</v>
      </c>
      <c r="B40" s="68">
        <v>0.45</v>
      </c>
      <c r="C40" s="68">
        <v>0.93</v>
      </c>
      <c r="D40" s="68">
        <v>1.24</v>
      </c>
      <c r="E40" s="68">
        <v>1.55</v>
      </c>
      <c r="F40" s="68">
        <v>1.7</v>
      </c>
      <c r="G40" s="68">
        <v>1.87</v>
      </c>
      <c r="H40" s="68">
        <v>2.13</v>
      </c>
      <c r="I40" s="68">
        <v>2.57</v>
      </c>
      <c r="J40" s="68">
        <v>3.15</v>
      </c>
      <c r="K40" s="68">
        <v>3.64</v>
      </c>
      <c r="L40" s="68">
        <v>4.0199999999999996</v>
      </c>
      <c r="M40" s="68">
        <v>4.51</v>
      </c>
      <c r="N40" s="68">
        <v>5.27</v>
      </c>
      <c r="O40" s="68">
        <v>6.2</v>
      </c>
      <c r="P40" s="68">
        <v>7.18</v>
      </c>
      <c r="Q40" s="68">
        <v>8.1300000000000008</v>
      </c>
      <c r="R40" s="68">
        <v>9.3000000000000007</v>
      </c>
      <c r="S40" s="68">
        <v>10.59</v>
      </c>
      <c r="T40" s="68">
        <v>12.25</v>
      </c>
      <c r="U40" s="68">
        <v>14.19</v>
      </c>
      <c r="V40" s="68">
        <v>16.399999999999999</v>
      </c>
      <c r="W40" s="68">
        <v>19.13</v>
      </c>
      <c r="X40" s="68">
        <v>22.27</v>
      </c>
      <c r="Y40" s="68">
        <v>25.81</v>
      </c>
      <c r="Z40" s="70">
        <v>29.56</v>
      </c>
      <c r="AA40" s="69">
        <v>34.270000000000003</v>
      </c>
      <c r="AB40" s="45">
        <v>39.07</v>
      </c>
      <c r="AC40" s="45">
        <v>44.57</v>
      </c>
      <c r="AD40" s="45">
        <v>50.79</v>
      </c>
      <c r="AE40" s="45">
        <v>58.06</v>
      </c>
      <c r="AF40" s="45">
        <v>66.540000000000006</v>
      </c>
      <c r="AG40" s="45">
        <v>76.45</v>
      </c>
      <c r="AH40" s="45">
        <v>87.99</v>
      </c>
      <c r="AI40" s="45">
        <v>101.33</v>
      </c>
      <c r="AJ40" s="45">
        <v>116.54</v>
      </c>
      <c r="AK40" s="45">
        <v>133.16999999999999</v>
      </c>
      <c r="AL40" s="45">
        <v>151.04</v>
      </c>
      <c r="AM40" s="45">
        <v>169.99</v>
      </c>
      <c r="AN40" s="45">
        <v>189.17</v>
      </c>
      <c r="AO40" s="45">
        <v>208.4</v>
      </c>
      <c r="AP40" s="45">
        <v>226.73</v>
      </c>
      <c r="AQ40" s="45">
        <v>243.4</v>
      </c>
      <c r="AR40" s="45">
        <v>262.43</v>
      </c>
      <c r="AS40" s="45">
        <v>282.69</v>
      </c>
      <c r="AT40" s="45">
        <v>304.70999999999998</v>
      </c>
      <c r="AU40" s="45">
        <v>328</v>
      </c>
      <c r="AV40" s="45">
        <v>352.09</v>
      </c>
      <c r="AW40" s="45">
        <v>374.47</v>
      </c>
      <c r="AX40" s="45">
        <v>396.8</v>
      </c>
      <c r="AY40" s="45">
        <v>418.66</v>
      </c>
      <c r="AZ40" s="45">
        <v>439.65</v>
      </c>
      <c r="BA40" s="45">
        <v>459.36</v>
      </c>
      <c r="BB40" s="45">
        <v>477.43</v>
      </c>
      <c r="BC40" s="45">
        <v>503.32</v>
      </c>
      <c r="BD40" s="45">
        <v>530.61</v>
      </c>
      <c r="BE40" s="45">
        <v>559.39</v>
      </c>
      <c r="BF40" s="45">
        <v>589.72</v>
      </c>
      <c r="BG40" s="45">
        <v>621.70000000000005</v>
      </c>
      <c r="BH40" s="45">
        <v>655.42</v>
      </c>
      <c r="BI40" s="45">
        <v>690.96</v>
      </c>
      <c r="BJ40" s="45">
        <v>728.43</v>
      </c>
      <c r="BK40" s="45">
        <v>767.94</v>
      </c>
      <c r="BL40" s="45">
        <v>809.58</v>
      </c>
      <c r="BM40" s="45">
        <v>853.48</v>
      </c>
      <c r="BN40" s="45">
        <v>899.77</v>
      </c>
      <c r="BO40" s="45">
        <v>948.56</v>
      </c>
      <c r="BP40" s="45">
        <v>1000</v>
      </c>
      <c r="BQ40" s="45"/>
      <c r="BR40" s="45"/>
      <c r="BS40" s="45"/>
      <c r="BT40" s="45"/>
      <c r="BU40" s="45"/>
      <c r="BV40" s="45"/>
      <c r="BW40" s="45"/>
      <c r="BX40" s="45"/>
      <c r="BY40" s="45"/>
      <c r="BZ40" s="45"/>
      <c r="CA40" s="45"/>
      <c r="CB40" s="45"/>
      <c r="CC40" s="45"/>
      <c r="CD40" s="45"/>
      <c r="CE40" s="45"/>
      <c r="CF40" s="45"/>
      <c r="CG40" s="45"/>
      <c r="CH40" s="45"/>
      <c r="CI40" s="45"/>
      <c r="CJ40" s="45"/>
      <c r="CK40" s="45"/>
      <c r="CL40" s="45"/>
      <c r="CM40" s="45"/>
      <c r="CN40" s="45"/>
      <c r="CO40" s="45"/>
      <c r="CP40" s="45"/>
      <c r="CQ40" s="45"/>
      <c r="CR40" s="45"/>
      <c r="CS40" s="45"/>
      <c r="CT40" s="45"/>
      <c r="CU40" s="45"/>
      <c r="CV40" s="45"/>
      <c r="CW40" s="45"/>
      <c r="CX40" s="45"/>
      <c r="CY40" s="45"/>
      <c r="CZ40" s="45"/>
    </row>
    <row r="41" spans="1:104" ht="14.25" customHeight="1">
      <c r="A41" s="67">
        <v>55</v>
      </c>
      <c r="B41" s="68">
        <v>0.46</v>
      </c>
      <c r="C41" s="68">
        <v>0.99</v>
      </c>
      <c r="D41" s="68">
        <v>1.38</v>
      </c>
      <c r="E41" s="68">
        <v>1.67</v>
      </c>
      <c r="F41" s="68">
        <v>1.84</v>
      </c>
      <c r="G41" s="68">
        <v>2</v>
      </c>
      <c r="H41" s="68">
        <v>2.34</v>
      </c>
      <c r="I41" s="68">
        <v>2.91</v>
      </c>
      <c r="J41" s="68">
        <v>3.51</v>
      </c>
      <c r="K41" s="68">
        <v>4.0199999999999996</v>
      </c>
      <c r="L41" s="68">
        <v>4.5</v>
      </c>
      <c r="M41" s="68">
        <v>5.16</v>
      </c>
      <c r="N41" s="68">
        <v>6.1</v>
      </c>
      <c r="O41" s="68">
        <v>7.15</v>
      </c>
      <c r="P41" s="68">
        <v>8.1199999999999992</v>
      </c>
      <c r="Q41" s="68">
        <v>9.26</v>
      </c>
      <c r="R41" s="68">
        <v>10.51</v>
      </c>
      <c r="S41" s="68">
        <v>12.09</v>
      </c>
      <c r="T41" s="68">
        <v>14.05</v>
      </c>
      <c r="U41" s="68">
        <v>16.309999999999999</v>
      </c>
      <c r="V41" s="68">
        <v>18.829999999999998</v>
      </c>
      <c r="W41" s="68">
        <v>22.02</v>
      </c>
      <c r="X41" s="68">
        <v>25.55</v>
      </c>
      <c r="Y41" s="70">
        <v>29.46</v>
      </c>
      <c r="Z41" s="68">
        <v>34.270000000000003</v>
      </c>
      <c r="AA41" s="69">
        <v>39.07</v>
      </c>
      <c r="AB41" s="45">
        <v>44.57</v>
      </c>
      <c r="AC41" s="45">
        <v>50.79</v>
      </c>
      <c r="AD41" s="45">
        <v>58.06</v>
      </c>
      <c r="AE41" s="45">
        <v>66.540000000000006</v>
      </c>
      <c r="AF41" s="45">
        <v>76.45</v>
      </c>
      <c r="AG41" s="45">
        <v>87.99</v>
      </c>
      <c r="AH41" s="45">
        <v>101.33</v>
      </c>
      <c r="AI41" s="45">
        <v>116.54</v>
      </c>
      <c r="AJ41" s="45">
        <v>133.16999999999999</v>
      </c>
      <c r="AK41" s="45">
        <v>151.04</v>
      </c>
      <c r="AL41" s="45">
        <v>169.99</v>
      </c>
      <c r="AM41" s="45">
        <v>189.17</v>
      </c>
      <c r="AN41" s="45">
        <v>208.4</v>
      </c>
      <c r="AO41" s="45">
        <v>226.73</v>
      </c>
      <c r="AP41" s="45">
        <v>243.4</v>
      </c>
      <c r="AQ41" s="45">
        <v>262.43</v>
      </c>
      <c r="AR41" s="45">
        <v>282.69</v>
      </c>
      <c r="AS41" s="45">
        <v>304.70999999999998</v>
      </c>
      <c r="AT41" s="45">
        <v>328</v>
      </c>
      <c r="AU41" s="45">
        <v>352.09</v>
      </c>
      <c r="AV41" s="45">
        <v>374.47</v>
      </c>
      <c r="AW41" s="45">
        <v>396.8</v>
      </c>
      <c r="AX41" s="45">
        <v>418.66</v>
      </c>
      <c r="AY41" s="45">
        <v>439.65</v>
      </c>
      <c r="AZ41" s="45">
        <v>459.36</v>
      </c>
      <c r="BA41" s="45">
        <v>477.43</v>
      </c>
      <c r="BB41" s="45">
        <v>503.32</v>
      </c>
      <c r="BC41" s="45">
        <v>530.61</v>
      </c>
      <c r="BD41" s="45">
        <v>559.39</v>
      </c>
      <c r="BE41" s="45">
        <v>589.72</v>
      </c>
      <c r="BF41" s="45">
        <v>621.70000000000005</v>
      </c>
      <c r="BG41" s="45">
        <v>655.42</v>
      </c>
      <c r="BH41" s="45">
        <v>690.96</v>
      </c>
      <c r="BI41" s="45">
        <v>728.43</v>
      </c>
      <c r="BJ41" s="45">
        <v>767.94</v>
      </c>
      <c r="BK41" s="45">
        <v>809.58</v>
      </c>
      <c r="BL41" s="45">
        <v>853.48</v>
      </c>
      <c r="BM41" s="45">
        <v>899.77</v>
      </c>
      <c r="BN41" s="45">
        <v>948.56</v>
      </c>
      <c r="BO41" s="45">
        <v>1000</v>
      </c>
      <c r="BP41" s="45"/>
      <c r="BQ41" s="45"/>
      <c r="BR41" s="45"/>
      <c r="BS41" s="45"/>
      <c r="BT41" s="45"/>
      <c r="BU41" s="45"/>
      <c r="BV41" s="45"/>
      <c r="BW41" s="45"/>
      <c r="BX41" s="45"/>
      <c r="BY41" s="45"/>
      <c r="BZ41" s="45"/>
      <c r="CA41" s="45"/>
      <c r="CB41" s="45"/>
      <c r="CC41" s="45"/>
      <c r="CD41" s="45"/>
      <c r="CE41" s="45"/>
      <c r="CF41" s="45"/>
      <c r="CG41" s="45"/>
      <c r="CH41" s="45"/>
      <c r="CI41" s="45"/>
      <c r="CJ41" s="45"/>
      <c r="CK41" s="45"/>
      <c r="CL41" s="45"/>
      <c r="CM41" s="45"/>
      <c r="CN41" s="45"/>
      <c r="CO41" s="45"/>
      <c r="CP41" s="45"/>
      <c r="CQ41" s="45"/>
      <c r="CR41" s="45"/>
      <c r="CS41" s="45"/>
      <c r="CT41" s="45"/>
      <c r="CU41" s="45"/>
      <c r="CV41" s="45"/>
      <c r="CW41" s="45"/>
      <c r="CX41" s="45"/>
      <c r="CY41" s="45"/>
      <c r="CZ41" s="45"/>
    </row>
    <row r="42" spans="1:104" ht="14.25" customHeight="1">
      <c r="A42" s="67">
        <v>56</v>
      </c>
      <c r="B42" s="68">
        <v>0.54</v>
      </c>
      <c r="C42" s="68">
        <v>1.03</v>
      </c>
      <c r="D42" s="68">
        <v>1.54</v>
      </c>
      <c r="E42" s="68">
        <v>1.81</v>
      </c>
      <c r="F42" s="68">
        <v>1.97</v>
      </c>
      <c r="G42" s="68">
        <v>2.2200000000000002</v>
      </c>
      <c r="H42" s="68">
        <v>2.67</v>
      </c>
      <c r="I42" s="68">
        <v>3.31</v>
      </c>
      <c r="J42" s="68">
        <v>3.91</v>
      </c>
      <c r="K42" s="68">
        <v>4.46</v>
      </c>
      <c r="L42" s="68">
        <v>5.09</v>
      </c>
      <c r="M42" s="68">
        <v>5.96</v>
      </c>
      <c r="N42" s="68">
        <v>7.03</v>
      </c>
      <c r="O42" s="68">
        <v>8.1</v>
      </c>
      <c r="P42" s="68">
        <v>9.2100000000000009</v>
      </c>
      <c r="Q42" s="68">
        <v>10.47</v>
      </c>
      <c r="R42" s="68">
        <v>12.01</v>
      </c>
      <c r="S42" s="68">
        <v>13.92</v>
      </c>
      <c r="T42" s="68">
        <v>16.22</v>
      </c>
      <c r="U42" s="68">
        <v>18.77</v>
      </c>
      <c r="V42" s="68">
        <v>21.79</v>
      </c>
      <c r="W42" s="68">
        <v>25.38</v>
      </c>
      <c r="X42" s="69">
        <v>29.41</v>
      </c>
      <c r="Y42" s="68">
        <v>34.270000000000003</v>
      </c>
      <c r="Z42" s="68">
        <v>39.07</v>
      </c>
      <c r="AA42" s="69">
        <v>44.57</v>
      </c>
      <c r="AB42" s="45">
        <v>50.79</v>
      </c>
      <c r="AC42" s="45">
        <v>58.06</v>
      </c>
      <c r="AD42" s="45">
        <v>66.540000000000006</v>
      </c>
      <c r="AE42" s="45">
        <v>76.45</v>
      </c>
      <c r="AF42" s="45">
        <v>87.99</v>
      </c>
      <c r="AG42" s="45">
        <v>101.33</v>
      </c>
      <c r="AH42" s="45">
        <v>116.54</v>
      </c>
      <c r="AI42" s="45">
        <v>133.16999999999999</v>
      </c>
      <c r="AJ42" s="45">
        <v>151.04</v>
      </c>
      <c r="AK42" s="45">
        <v>169.99</v>
      </c>
      <c r="AL42" s="45">
        <v>189.17</v>
      </c>
      <c r="AM42" s="45">
        <v>208.4</v>
      </c>
      <c r="AN42" s="45">
        <v>226.73</v>
      </c>
      <c r="AO42" s="45">
        <v>243.4</v>
      </c>
      <c r="AP42" s="45">
        <v>262.43</v>
      </c>
      <c r="AQ42" s="45">
        <v>282.69</v>
      </c>
      <c r="AR42" s="45">
        <v>304.70999999999998</v>
      </c>
      <c r="AS42" s="45">
        <v>328</v>
      </c>
      <c r="AT42" s="45">
        <v>352.09</v>
      </c>
      <c r="AU42" s="45">
        <v>374.47</v>
      </c>
      <c r="AV42" s="45">
        <v>396.8</v>
      </c>
      <c r="AW42" s="45">
        <v>418.66</v>
      </c>
      <c r="AX42" s="45">
        <v>439.65</v>
      </c>
      <c r="AY42" s="45">
        <v>459.36</v>
      </c>
      <c r="AZ42" s="45">
        <v>477.43</v>
      </c>
      <c r="BA42" s="45">
        <v>503.32</v>
      </c>
      <c r="BB42" s="45">
        <v>530.61</v>
      </c>
      <c r="BC42" s="45">
        <v>559.39</v>
      </c>
      <c r="BD42" s="45">
        <v>589.72</v>
      </c>
      <c r="BE42" s="45">
        <v>621.70000000000005</v>
      </c>
      <c r="BF42" s="45">
        <v>655.42</v>
      </c>
      <c r="BG42" s="45">
        <v>690.96</v>
      </c>
      <c r="BH42" s="45">
        <v>728.43</v>
      </c>
      <c r="BI42" s="45">
        <v>767.94</v>
      </c>
      <c r="BJ42" s="45">
        <v>809.58</v>
      </c>
      <c r="BK42" s="45">
        <v>853.48</v>
      </c>
      <c r="BL42" s="45">
        <v>899.77</v>
      </c>
      <c r="BM42" s="45">
        <v>948.56</v>
      </c>
      <c r="BN42" s="45">
        <v>1000</v>
      </c>
      <c r="BO42" s="45"/>
      <c r="BP42" s="45"/>
      <c r="BQ42" s="45"/>
      <c r="BR42" s="45"/>
      <c r="BS42" s="45"/>
      <c r="BT42" s="45"/>
      <c r="BU42" s="45"/>
      <c r="BV42" s="45"/>
      <c r="BW42" s="45"/>
      <c r="BX42" s="45"/>
      <c r="BY42" s="45"/>
      <c r="BZ42" s="45"/>
      <c r="CA42" s="45"/>
      <c r="CB42" s="45"/>
      <c r="CC42" s="45"/>
      <c r="CD42" s="45"/>
      <c r="CE42" s="45"/>
      <c r="CF42" s="45"/>
      <c r="CG42" s="45"/>
      <c r="CH42" s="45"/>
      <c r="CI42" s="45"/>
      <c r="CJ42" s="45"/>
      <c r="CK42" s="45"/>
      <c r="CL42" s="45"/>
      <c r="CM42" s="45"/>
      <c r="CN42" s="45"/>
      <c r="CO42" s="45"/>
      <c r="CP42" s="45"/>
      <c r="CQ42" s="45"/>
      <c r="CR42" s="45"/>
      <c r="CS42" s="45"/>
      <c r="CT42" s="45"/>
      <c r="CU42" s="45"/>
      <c r="CV42" s="45"/>
      <c r="CW42" s="45"/>
      <c r="CX42" s="45"/>
      <c r="CY42" s="45"/>
      <c r="CZ42" s="45"/>
    </row>
    <row r="43" spans="1:104" ht="14.25" customHeight="1">
      <c r="A43" s="67">
        <v>57</v>
      </c>
      <c r="B43" s="68">
        <v>0.65</v>
      </c>
      <c r="C43" s="68">
        <v>1.07</v>
      </c>
      <c r="D43" s="68">
        <v>1.68</v>
      </c>
      <c r="E43" s="68">
        <v>1.96</v>
      </c>
      <c r="F43" s="68">
        <v>2.1800000000000002</v>
      </c>
      <c r="G43" s="68">
        <v>2.4700000000000002</v>
      </c>
      <c r="H43" s="68">
        <v>3.07</v>
      </c>
      <c r="I43" s="68">
        <v>3.75</v>
      </c>
      <c r="J43" s="68">
        <v>4.3600000000000003</v>
      </c>
      <c r="K43" s="68">
        <v>5</v>
      </c>
      <c r="L43" s="68">
        <v>5.79</v>
      </c>
      <c r="M43" s="68">
        <v>6.86</v>
      </c>
      <c r="N43" s="68">
        <v>8.07</v>
      </c>
      <c r="O43" s="68">
        <v>9.18</v>
      </c>
      <c r="P43" s="68">
        <v>10.36</v>
      </c>
      <c r="Q43" s="68">
        <v>11.9</v>
      </c>
      <c r="R43" s="68">
        <v>13.79</v>
      </c>
      <c r="S43" s="68">
        <v>15.99</v>
      </c>
      <c r="T43" s="68">
        <v>18.579999999999998</v>
      </c>
      <c r="U43" s="68">
        <v>21.53</v>
      </c>
      <c r="V43" s="68">
        <v>24.9</v>
      </c>
      <c r="W43" s="68">
        <v>28.93</v>
      </c>
      <c r="X43" s="70">
        <v>33.79</v>
      </c>
      <c r="Y43" s="68">
        <v>39.07</v>
      </c>
      <c r="Z43" s="68">
        <v>44.57</v>
      </c>
      <c r="AA43" s="69">
        <v>50.79</v>
      </c>
      <c r="AB43" s="45">
        <v>58.06</v>
      </c>
      <c r="AC43" s="45">
        <v>66.540000000000006</v>
      </c>
      <c r="AD43" s="45">
        <v>76.45</v>
      </c>
      <c r="AE43" s="45">
        <v>87.99</v>
      </c>
      <c r="AF43" s="45">
        <v>101.33</v>
      </c>
      <c r="AG43" s="45">
        <v>116.54</v>
      </c>
      <c r="AH43" s="45">
        <v>133.16999999999999</v>
      </c>
      <c r="AI43" s="45">
        <v>151.04</v>
      </c>
      <c r="AJ43" s="45">
        <v>169.99</v>
      </c>
      <c r="AK43" s="45">
        <v>189.17</v>
      </c>
      <c r="AL43" s="45">
        <v>208.4</v>
      </c>
      <c r="AM43" s="45">
        <v>226.73</v>
      </c>
      <c r="AN43" s="45">
        <v>243.4</v>
      </c>
      <c r="AO43" s="45">
        <v>262.43</v>
      </c>
      <c r="AP43" s="45">
        <v>282.69</v>
      </c>
      <c r="AQ43" s="45">
        <v>304.70999999999998</v>
      </c>
      <c r="AR43" s="45">
        <v>328</v>
      </c>
      <c r="AS43" s="45">
        <v>352.09</v>
      </c>
      <c r="AT43" s="45">
        <v>374.47</v>
      </c>
      <c r="AU43" s="45">
        <v>396.8</v>
      </c>
      <c r="AV43" s="45">
        <v>418.66</v>
      </c>
      <c r="AW43" s="45">
        <v>439.65</v>
      </c>
      <c r="AX43" s="45">
        <v>459.36</v>
      </c>
      <c r="AY43" s="45">
        <v>477.43</v>
      </c>
      <c r="AZ43" s="45">
        <v>503.32</v>
      </c>
      <c r="BA43" s="45">
        <v>530.61</v>
      </c>
      <c r="BB43" s="45">
        <v>559.39</v>
      </c>
      <c r="BC43" s="45">
        <v>589.72</v>
      </c>
      <c r="BD43" s="45">
        <v>621.70000000000005</v>
      </c>
      <c r="BE43" s="45">
        <v>655.42</v>
      </c>
      <c r="BF43" s="45">
        <v>690.96</v>
      </c>
      <c r="BG43" s="45">
        <v>728.43</v>
      </c>
      <c r="BH43" s="45">
        <v>767.94</v>
      </c>
      <c r="BI43" s="45">
        <v>809.58</v>
      </c>
      <c r="BJ43" s="45">
        <v>853.48</v>
      </c>
      <c r="BK43" s="45">
        <v>899.77</v>
      </c>
      <c r="BL43" s="45">
        <v>948.56</v>
      </c>
      <c r="BM43" s="45">
        <v>1000</v>
      </c>
      <c r="BN43" s="45"/>
      <c r="BO43" s="45"/>
      <c r="BP43" s="45"/>
      <c r="BQ43" s="45"/>
      <c r="BR43" s="45"/>
      <c r="BS43" s="45"/>
      <c r="BT43" s="45"/>
      <c r="BU43" s="45"/>
      <c r="BV43" s="45"/>
      <c r="BW43" s="45"/>
      <c r="BX43" s="45"/>
      <c r="BY43" s="45"/>
      <c r="BZ43" s="45"/>
      <c r="CA43" s="45"/>
      <c r="CB43" s="45"/>
      <c r="CC43" s="45"/>
      <c r="CD43" s="45"/>
      <c r="CE43" s="45"/>
      <c r="CF43" s="45"/>
      <c r="CG43" s="45"/>
      <c r="CH43" s="45"/>
      <c r="CI43" s="45"/>
      <c r="CJ43" s="45"/>
      <c r="CK43" s="45"/>
      <c r="CL43" s="45"/>
      <c r="CM43" s="45"/>
      <c r="CN43" s="45"/>
      <c r="CO43" s="45"/>
      <c r="CP43" s="45"/>
      <c r="CQ43" s="45"/>
      <c r="CR43" s="45"/>
      <c r="CS43" s="45"/>
      <c r="CT43" s="45"/>
      <c r="CU43" s="45"/>
      <c r="CV43" s="45"/>
      <c r="CW43" s="45"/>
      <c r="CX43" s="45"/>
      <c r="CY43" s="45"/>
      <c r="CZ43" s="45"/>
    </row>
    <row r="44" spans="1:104" ht="14.25" customHeight="1">
      <c r="A44" s="67">
        <v>58</v>
      </c>
      <c r="B44" s="68">
        <v>0.8</v>
      </c>
      <c r="C44" s="68">
        <v>1.1200000000000001</v>
      </c>
      <c r="D44" s="68">
        <v>1.81</v>
      </c>
      <c r="E44" s="68">
        <v>2.13</v>
      </c>
      <c r="F44" s="68">
        <v>2.4</v>
      </c>
      <c r="G44" s="68">
        <v>2.82</v>
      </c>
      <c r="H44" s="68">
        <v>3.52</v>
      </c>
      <c r="I44" s="68">
        <v>4.21</v>
      </c>
      <c r="J44" s="68">
        <v>4.84</v>
      </c>
      <c r="K44" s="68">
        <v>5.62</v>
      </c>
      <c r="L44" s="68">
        <v>6.62</v>
      </c>
      <c r="M44" s="68">
        <v>7.87</v>
      </c>
      <c r="N44" s="68">
        <v>9.1199999999999992</v>
      </c>
      <c r="O44" s="68">
        <v>10.34</v>
      </c>
      <c r="P44" s="68">
        <v>11.78</v>
      </c>
      <c r="Q44" s="68">
        <v>13.57</v>
      </c>
      <c r="R44" s="68">
        <v>15.86</v>
      </c>
      <c r="S44" s="68">
        <v>18.45</v>
      </c>
      <c r="T44" s="68">
        <v>21.4</v>
      </c>
      <c r="U44" s="68">
        <v>24.73</v>
      </c>
      <c r="V44" s="68">
        <v>28.86</v>
      </c>
      <c r="W44" s="69">
        <v>33.630000000000003</v>
      </c>
      <c r="X44" s="68">
        <v>39.07</v>
      </c>
      <c r="Y44" s="68">
        <v>44.57</v>
      </c>
      <c r="Z44" s="68">
        <v>50.79</v>
      </c>
      <c r="AA44" s="71">
        <v>58.06</v>
      </c>
      <c r="AB44" s="45">
        <v>66.540000000000006</v>
      </c>
      <c r="AC44" s="45">
        <v>76.45</v>
      </c>
      <c r="AD44" s="45">
        <v>87.99</v>
      </c>
      <c r="AE44" s="45">
        <v>101.33</v>
      </c>
      <c r="AF44" s="45">
        <v>116.54</v>
      </c>
      <c r="AG44" s="45">
        <v>133.16999999999999</v>
      </c>
      <c r="AH44" s="45">
        <v>151.04</v>
      </c>
      <c r="AI44" s="45">
        <v>169.99</v>
      </c>
      <c r="AJ44" s="45">
        <v>189.17</v>
      </c>
      <c r="AK44" s="45">
        <v>208.4</v>
      </c>
      <c r="AL44" s="45">
        <v>226.73</v>
      </c>
      <c r="AM44" s="45">
        <v>243.4</v>
      </c>
      <c r="AN44" s="45">
        <v>262.43</v>
      </c>
      <c r="AO44" s="45">
        <v>282.69</v>
      </c>
      <c r="AP44" s="45">
        <v>304.70999999999998</v>
      </c>
      <c r="AQ44" s="45">
        <v>328</v>
      </c>
      <c r="AR44" s="45">
        <v>352.09</v>
      </c>
      <c r="AS44" s="45">
        <v>374.47</v>
      </c>
      <c r="AT44" s="45">
        <v>396.8</v>
      </c>
      <c r="AU44" s="45">
        <v>418.66</v>
      </c>
      <c r="AV44" s="45">
        <v>439.65</v>
      </c>
      <c r="AW44" s="45">
        <v>459.36</v>
      </c>
      <c r="AX44" s="45">
        <v>477.43</v>
      </c>
      <c r="AY44" s="45">
        <v>503.32</v>
      </c>
      <c r="AZ44" s="45">
        <v>530.61</v>
      </c>
      <c r="BA44" s="45">
        <v>559.39</v>
      </c>
      <c r="BB44" s="45">
        <v>589.72</v>
      </c>
      <c r="BC44" s="45">
        <v>621.70000000000005</v>
      </c>
      <c r="BD44" s="45">
        <v>655.42</v>
      </c>
      <c r="BE44" s="45">
        <v>690.96</v>
      </c>
      <c r="BF44" s="45">
        <v>728.43</v>
      </c>
      <c r="BG44" s="45">
        <v>767.94</v>
      </c>
      <c r="BH44" s="45">
        <v>809.58</v>
      </c>
      <c r="BI44" s="45">
        <v>853.48</v>
      </c>
      <c r="BJ44" s="45">
        <v>899.77</v>
      </c>
      <c r="BK44" s="45">
        <v>948.56</v>
      </c>
      <c r="BL44" s="45">
        <v>1000</v>
      </c>
      <c r="BM44" s="45"/>
      <c r="BN44" s="45"/>
      <c r="BO44" s="45"/>
      <c r="BP44" s="45"/>
      <c r="BQ44" s="45"/>
      <c r="BR44" s="45"/>
      <c r="BS44" s="45"/>
      <c r="BT44" s="45"/>
      <c r="BU44" s="45"/>
      <c r="BV44" s="45"/>
      <c r="BW44" s="45"/>
      <c r="BX44" s="45"/>
      <c r="BY44" s="45"/>
      <c r="BZ44" s="45"/>
      <c r="CA44" s="45"/>
      <c r="CB44" s="45"/>
      <c r="CC44" s="45"/>
      <c r="CD44" s="45"/>
      <c r="CE44" s="45"/>
      <c r="CF44" s="45"/>
      <c r="CG44" s="45"/>
      <c r="CH44" s="45"/>
      <c r="CI44" s="45"/>
      <c r="CJ44" s="45"/>
      <c r="CK44" s="45"/>
      <c r="CL44" s="45"/>
      <c r="CM44" s="45"/>
      <c r="CN44" s="45"/>
      <c r="CO44" s="45"/>
      <c r="CP44" s="45"/>
      <c r="CQ44" s="45"/>
      <c r="CR44" s="45"/>
      <c r="CS44" s="45"/>
      <c r="CT44" s="45"/>
      <c r="CU44" s="45"/>
      <c r="CV44" s="45"/>
      <c r="CW44" s="45"/>
      <c r="CX44" s="45"/>
      <c r="CY44" s="45"/>
      <c r="CZ44" s="45"/>
    </row>
    <row r="45" spans="1:104" ht="14.25" customHeight="1">
      <c r="A45" s="67">
        <v>59</v>
      </c>
      <c r="B45" s="68">
        <v>0.98</v>
      </c>
      <c r="C45" s="68">
        <v>1.19</v>
      </c>
      <c r="D45" s="68">
        <v>1.92</v>
      </c>
      <c r="E45" s="68">
        <v>2.3199999999999998</v>
      </c>
      <c r="F45" s="68">
        <v>2.6</v>
      </c>
      <c r="G45" s="68">
        <v>3.22</v>
      </c>
      <c r="H45" s="68">
        <v>3.98</v>
      </c>
      <c r="I45" s="68">
        <v>4.67</v>
      </c>
      <c r="J45" s="68">
        <v>5.38</v>
      </c>
      <c r="K45" s="68">
        <v>6.33</v>
      </c>
      <c r="L45" s="68">
        <v>7.53</v>
      </c>
      <c r="M45" s="68">
        <v>8.86</v>
      </c>
      <c r="N45" s="68">
        <v>10.27</v>
      </c>
      <c r="O45" s="68">
        <v>11.75</v>
      </c>
      <c r="P45" s="68">
        <v>13.36</v>
      </c>
      <c r="Q45" s="68">
        <v>15.5</v>
      </c>
      <c r="R45" s="68">
        <v>18.23</v>
      </c>
      <c r="S45" s="68">
        <v>21.18</v>
      </c>
      <c r="T45" s="68">
        <v>24.42</v>
      </c>
      <c r="U45" s="68">
        <v>28.16</v>
      </c>
      <c r="V45" s="68">
        <v>32.82</v>
      </c>
      <c r="W45" s="70">
        <v>38.25</v>
      </c>
      <c r="X45" s="68">
        <v>44.57</v>
      </c>
      <c r="Y45" s="68">
        <v>50.79</v>
      </c>
      <c r="Z45" s="68">
        <v>58.06</v>
      </c>
      <c r="AA45" s="71">
        <v>66.540000000000006</v>
      </c>
      <c r="AB45" s="45">
        <v>76.45</v>
      </c>
      <c r="AC45" s="45">
        <v>87.99</v>
      </c>
      <c r="AD45" s="45">
        <v>101.33</v>
      </c>
      <c r="AE45" s="45">
        <v>116.54</v>
      </c>
      <c r="AF45" s="45">
        <v>133.16999999999999</v>
      </c>
      <c r="AG45" s="45">
        <v>151.04</v>
      </c>
      <c r="AH45" s="45">
        <v>169.99</v>
      </c>
      <c r="AI45" s="45">
        <v>189.17</v>
      </c>
      <c r="AJ45" s="45">
        <v>208.4</v>
      </c>
      <c r="AK45" s="45">
        <v>226.73</v>
      </c>
      <c r="AL45" s="45">
        <v>243.4</v>
      </c>
      <c r="AM45" s="45">
        <v>262.43</v>
      </c>
      <c r="AN45" s="45">
        <v>282.69</v>
      </c>
      <c r="AO45" s="45">
        <v>304.70999999999998</v>
      </c>
      <c r="AP45" s="45">
        <v>328</v>
      </c>
      <c r="AQ45" s="45">
        <v>352.09</v>
      </c>
      <c r="AR45" s="45">
        <v>374.47</v>
      </c>
      <c r="AS45" s="45">
        <v>396.8</v>
      </c>
      <c r="AT45" s="45">
        <v>418.66</v>
      </c>
      <c r="AU45" s="45">
        <v>439.65</v>
      </c>
      <c r="AV45" s="45">
        <v>459.36</v>
      </c>
      <c r="AW45" s="45">
        <v>477.43</v>
      </c>
      <c r="AX45" s="45">
        <v>503.32</v>
      </c>
      <c r="AY45" s="45">
        <v>530.61</v>
      </c>
      <c r="AZ45" s="45">
        <v>559.39</v>
      </c>
      <c r="BA45" s="45">
        <v>589.72</v>
      </c>
      <c r="BB45" s="45">
        <v>621.70000000000005</v>
      </c>
      <c r="BC45" s="45">
        <v>655.42</v>
      </c>
      <c r="BD45" s="45">
        <v>690.96</v>
      </c>
      <c r="BE45" s="45">
        <v>728.43</v>
      </c>
      <c r="BF45" s="45">
        <v>767.94</v>
      </c>
      <c r="BG45" s="45">
        <v>809.58</v>
      </c>
      <c r="BH45" s="45">
        <v>853.48</v>
      </c>
      <c r="BI45" s="45">
        <v>899.77</v>
      </c>
      <c r="BJ45" s="45">
        <v>948.56</v>
      </c>
      <c r="BK45" s="45">
        <v>1000</v>
      </c>
      <c r="BL45" s="45"/>
      <c r="BM45" s="45"/>
      <c r="BN45" s="45"/>
      <c r="BO45" s="45"/>
      <c r="BP45" s="45"/>
      <c r="BQ45" s="45"/>
      <c r="BR45" s="45"/>
      <c r="BS45" s="45"/>
      <c r="BT45" s="45"/>
      <c r="BU45" s="45"/>
      <c r="BV45" s="45"/>
      <c r="BW45" s="45"/>
      <c r="BX45" s="45"/>
      <c r="BY45" s="45"/>
      <c r="BZ45" s="45"/>
      <c r="CA45" s="45"/>
      <c r="CB45" s="45"/>
      <c r="CC45" s="45"/>
      <c r="CD45" s="45"/>
      <c r="CE45" s="45"/>
      <c r="CF45" s="45"/>
      <c r="CG45" s="45"/>
      <c r="CH45" s="45"/>
      <c r="CI45" s="45"/>
      <c r="CJ45" s="45"/>
      <c r="CK45" s="45"/>
      <c r="CL45" s="45"/>
      <c r="CM45" s="45"/>
      <c r="CN45" s="45"/>
      <c r="CO45" s="45"/>
      <c r="CP45" s="45"/>
      <c r="CQ45" s="45"/>
      <c r="CR45" s="45"/>
      <c r="CS45" s="45"/>
      <c r="CT45" s="45"/>
      <c r="CU45" s="45"/>
      <c r="CV45" s="45"/>
      <c r="CW45" s="45"/>
      <c r="CX45" s="45"/>
      <c r="CY45" s="45"/>
      <c r="CZ45" s="45"/>
    </row>
    <row r="46" spans="1:104" ht="14.25" customHeight="1">
      <c r="A46" s="67">
        <v>60</v>
      </c>
      <c r="B46" s="68">
        <v>1.1599999999999999</v>
      </c>
      <c r="C46" s="68">
        <v>1.31</v>
      </c>
      <c r="D46" s="68">
        <v>2.0099999999999998</v>
      </c>
      <c r="E46" s="68">
        <v>2.41</v>
      </c>
      <c r="F46" s="68">
        <v>2.88</v>
      </c>
      <c r="G46" s="68">
        <v>3.64</v>
      </c>
      <c r="H46" s="68">
        <v>4.43</v>
      </c>
      <c r="I46" s="68">
        <v>5.14</v>
      </c>
      <c r="J46" s="68">
        <v>5.98</v>
      </c>
      <c r="K46" s="68">
        <v>7.13</v>
      </c>
      <c r="L46" s="68">
        <v>8.5399999999999991</v>
      </c>
      <c r="M46" s="68">
        <v>10.050000000000001</v>
      </c>
      <c r="N46" s="68">
        <v>11.57</v>
      </c>
      <c r="O46" s="68">
        <v>13.15</v>
      </c>
      <c r="P46" s="68">
        <v>15.09</v>
      </c>
      <c r="Q46" s="68">
        <v>17.7</v>
      </c>
      <c r="R46" s="68">
        <v>20.87</v>
      </c>
      <c r="S46" s="68">
        <v>24.28</v>
      </c>
      <c r="T46" s="68">
        <v>28.09</v>
      </c>
      <c r="U46" s="68">
        <v>32.67</v>
      </c>
      <c r="V46" s="69">
        <v>38.07</v>
      </c>
      <c r="W46" s="68">
        <v>44.57</v>
      </c>
      <c r="X46" s="68">
        <v>50.79</v>
      </c>
      <c r="Y46" s="68">
        <v>58.06</v>
      </c>
      <c r="Z46" s="68">
        <v>66.540000000000006</v>
      </c>
      <c r="AA46" s="71">
        <v>76.45</v>
      </c>
      <c r="AB46" s="45">
        <v>87.99</v>
      </c>
      <c r="AC46" s="45">
        <v>101.33</v>
      </c>
      <c r="AD46" s="45">
        <v>116.54</v>
      </c>
      <c r="AE46" s="45">
        <v>133.16999999999999</v>
      </c>
      <c r="AF46" s="45">
        <v>151.04</v>
      </c>
      <c r="AG46" s="45">
        <v>169.99</v>
      </c>
      <c r="AH46" s="45">
        <v>189.17</v>
      </c>
      <c r="AI46" s="45">
        <v>208.4</v>
      </c>
      <c r="AJ46" s="45">
        <v>226.73</v>
      </c>
      <c r="AK46" s="45">
        <v>243.4</v>
      </c>
      <c r="AL46" s="45">
        <v>262.43</v>
      </c>
      <c r="AM46" s="45">
        <v>282.69</v>
      </c>
      <c r="AN46" s="45">
        <v>304.70999999999998</v>
      </c>
      <c r="AO46" s="45">
        <v>328</v>
      </c>
      <c r="AP46" s="45">
        <v>352.09</v>
      </c>
      <c r="AQ46" s="45">
        <v>374.47</v>
      </c>
      <c r="AR46" s="45">
        <v>396.8</v>
      </c>
      <c r="AS46" s="45">
        <v>418.66</v>
      </c>
      <c r="AT46" s="45">
        <v>439.65</v>
      </c>
      <c r="AU46" s="45">
        <v>459.36</v>
      </c>
      <c r="AV46" s="45">
        <v>477.43</v>
      </c>
      <c r="AW46" s="45">
        <v>503.32</v>
      </c>
      <c r="AX46" s="45">
        <v>530.61</v>
      </c>
      <c r="AY46" s="45">
        <v>559.39</v>
      </c>
      <c r="AZ46" s="45">
        <v>589.72</v>
      </c>
      <c r="BA46" s="45">
        <v>621.70000000000005</v>
      </c>
      <c r="BB46" s="45">
        <v>655.42</v>
      </c>
      <c r="BC46" s="45">
        <v>690.96</v>
      </c>
      <c r="BD46" s="45">
        <v>728.43</v>
      </c>
      <c r="BE46" s="45">
        <v>767.94</v>
      </c>
      <c r="BF46" s="45">
        <v>809.58</v>
      </c>
      <c r="BG46" s="45">
        <v>853.48</v>
      </c>
      <c r="BH46" s="45">
        <v>899.77</v>
      </c>
      <c r="BI46" s="45">
        <v>948.56</v>
      </c>
      <c r="BJ46" s="45">
        <v>1000</v>
      </c>
      <c r="BK46" s="45"/>
      <c r="BL46" s="45"/>
      <c r="BM46" s="45"/>
      <c r="BN46" s="45"/>
      <c r="BO46" s="45"/>
      <c r="BP46" s="45"/>
      <c r="BQ46" s="45"/>
      <c r="BR46" s="45"/>
      <c r="BS46" s="45"/>
      <c r="BT46" s="45"/>
      <c r="BU46" s="45"/>
      <c r="BV46" s="45"/>
      <c r="BW46" s="45"/>
      <c r="BX46" s="45"/>
      <c r="BY46" s="45"/>
      <c r="BZ46" s="45"/>
      <c r="CA46" s="45"/>
      <c r="CB46" s="45"/>
      <c r="CC46" s="45"/>
      <c r="CD46" s="45"/>
      <c r="CE46" s="45"/>
      <c r="CF46" s="45"/>
      <c r="CG46" s="45"/>
      <c r="CH46" s="45"/>
      <c r="CI46" s="45"/>
      <c r="CJ46" s="45"/>
      <c r="CK46" s="45"/>
      <c r="CL46" s="45"/>
      <c r="CM46" s="45"/>
      <c r="CN46" s="45"/>
      <c r="CO46" s="45"/>
      <c r="CP46" s="45"/>
      <c r="CQ46" s="45"/>
      <c r="CR46" s="45"/>
      <c r="CS46" s="45"/>
      <c r="CT46" s="45"/>
      <c r="CU46" s="45"/>
      <c r="CV46" s="45"/>
      <c r="CW46" s="45"/>
      <c r="CX46" s="45"/>
      <c r="CY46" s="45"/>
      <c r="CZ46" s="45"/>
    </row>
    <row r="47" spans="1:104" ht="14.25" customHeight="1">
      <c r="A47" s="67">
        <v>61</v>
      </c>
      <c r="B47" s="68">
        <v>1.3</v>
      </c>
      <c r="C47" s="68">
        <v>1.49</v>
      </c>
      <c r="D47" s="68">
        <v>2.11</v>
      </c>
      <c r="E47" s="68">
        <v>2.52</v>
      </c>
      <c r="F47" s="68">
        <v>3.19</v>
      </c>
      <c r="G47" s="68">
        <v>4.0599999999999996</v>
      </c>
      <c r="H47" s="68">
        <v>4.8499999999999996</v>
      </c>
      <c r="I47" s="68">
        <v>5.63</v>
      </c>
      <c r="J47" s="68">
        <v>6.64</v>
      </c>
      <c r="K47" s="68">
        <v>8</v>
      </c>
      <c r="L47" s="68">
        <v>9.5500000000000007</v>
      </c>
      <c r="M47" s="68">
        <v>11.15</v>
      </c>
      <c r="N47" s="68">
        <v>12.8</v>
      </c>
      <c r="O47" s="68">
        <v>14.66</v>
      </c>
      <c r="P47" s="68">
        <v>17.059999999999999</v>
      </c>
      <c r="Q47" s="68">
        <v>20.149999999999999</v>
      </c>
      <c r="R47" s="68">
        <v>23.81</v>
      </c>
      <c r="S47" s="68">
        <v>27.72</v>
      </c>
      <c r="T47" s="68">
        <v>32.159999999999997</v>
      </c>
      <c r="U47" s="68">
        <v>37.36</v>
      </c>
      <c r="V47" s="70">
        <v>43.5</v>
      </c>
      <c r="W47" s="68">
        <v>50.79</v>
      </c>
      <c r="X47" s="68">
        <v>58.06</v>
      </c>
      <c r="Y47" s="68">
        <v>66.540000000000006</v>
      </c>
      <c r="Z47" s="68">
        <v>76.45</v>
      </c>
      <c r="AA47" s="71">
        <v>87.99</v>
      </c>
      <c r="AB47" s="45">
        <v>101.33</v>
      </c>
      <c r="AC47" s="45">
        <v>116.54</v>
      </c>
      <c r="AD47" s="45">
        <v>133.16999999999999</v>
      </c>
      <c r="AE47" s="45">
        <v>151.04</v>
      </c>
      <c r="AF47" s="45">
        <v>169.99</v>
      </c>
      <c r="AG47" s="45">
        <v>189.17</v>
      </c>
      <c r="AH47" s="45">
        <v>208.4</v>
      </c>
      <c r="AI47" s="45">
        <v>226.73</v>
      </c>
      <c r="AJ47" s="45">
        <v>243.4</v>
      </c>
      <c r="AK47" s="45">
        <v>262.43</v>
      </c>
      <c r="AL47" s="45">
        <v>282.69</v>
      </c>
      <c r="AM47" s="45">
        <v>304.70999999999998</v>
      </c>
      <c r="AN47" s="45">
        <v>328</v>
      </c>
      <c r="AO47" s="45">
        <v>352.09</v>
      </c>
      <c r="AP47" s="45">
        <v>374.47</v>
      </c>
      <c r="AQ47" s="45">
        <v>396.8</v>
      </c>
      <c r="AR47" s="45">
        <v>418.66</v>
      </c>
      <c r="AS47" s="45">
        <v>439.65</v>
      </c>
      <c r="AT47" s="45">
        <v>459.36</v>
      </c>
      <c r="AU47" s="45">
        <v>477.43</v>
      </c>
      <c r="AV47" s="45">
        <v>503.32</v>
      </c>
      <c r="AW47" s="45">
        <v>530.61</v>
      </c>
      <c r="AX47" s="45">
        <v>559.39</v>
      </c>
      <c r="AY47" s="45">
        <v>589.72</v>
      </c>
      <c r="AZ47" s="45">
        <v>621.70000000000005</v>
      </c>
      <c r="BA47" s="45">
        <v>655.42</v>
      </c>
      <c r="BB47" s="45">
        <v>690.96</v>
      </c>
      <c r="BC47" s="45">
        <v>728.43</v>
      </c>
      <c r="BD47" s="45">
        <v>767.94</v>
      </c>
      <c r="BE47" s="45">
        <v>809.58</v>
      </c>
      <c r="BF47" s="45">
        <v>853.48</v>
      </c>
      <c r="BG47" s="45">
        <v>899.77</v>
      </c>
      <c r="BH47" s="45">
        <v>948.56</v>
      </c>
      <c r="BI47" s="45">
        <v>1000</v>
      </c>
      <c r="BJ47" s="45"/>
      <c r="BK47" s="45"/>
      <c r="BL47" s="45"/>
      <c r="BM47" s="45"/>
      <c r="BN47" s="45"/>
      <c r="BO47" s="45"/>
      <c r="BP47" s="45"/>
      <c r="BQ47" s="45"/>
      <c r="BR47" s="45"/>
      <c r="BS47" s="45"/>
      <c r="BT47" s="45"/>
      <c r="BU47" s="45"/>
      <c r="BV47" s="45"/>
      <c r="BW47" s="45"/>
      <c r="BX47" s="45"/>
      <c r="BY47" s="45"/>
      <c r="BZ47" s="45"/>
      <c r="CA47" s="45"/>
      <c r="CB47" s="45"/>
      <c r="CC47" s="45"/>
      <c r="CD47" s="45"/>
      <c r="CE47" s="45"/>
      <c r="CF47" s="45"/>
      <c r="CG47" s="45"/>
      <c r="CH47" s="45"/>
      <c r="CI47" s="45"/>
      <c r="CJ47" s="45"/>
      <c r="CK47" s="45"/>
      <c r="CL47" s="45"/>
      <c r="CM47" s="45"/>
      <c r="CN47" s="45"/>
      <c r="CO47" s="45"/>
      <c r="CP47" s="45"/>
      <c r="CQ47" s="45"/>
      <c r="CR47" s="45"/>
      <c r="CS47" s="45"/>
      <c r="CT47" s="45"/>
      <c r="CU47" s="45"/>
      <c r="CV47" s="45"/>
      <c r="CW47" s="45"/>
      <c r="CX47" s="45"/>
      <c r="CY47" s="45"/>
      <c r="CZ47" s="45"/>
    </row>
    <row r="48" spans="1:104" ht="14.25" customHeight="1">
      <c r="A48" s="67">
        <v>62</v>
      </c>
      <c r="B48" s="68">
        <v>1.38</v>
      </c>
      <c r="C48" s="68">
        <v>1.71</v>
      </c>
      <c r="D48" s="68">
        <v>2.25</v>
      </c>
      <c r="E48" s="68">
        <v>2.71</v>
      </c>
      <c r="F48" s="68">
        <v>3.56</v>
      </c>
      <c r="G48" s="68">
        <v>4.46</v>
      </c>
      <c r="H48" s="68">
        <v>5.27</v>
      </c>
      <c r="I48" s="68">
        <v>6.16</v>
      </c>
      <c r="J48" s="68">
        <v>7.36</v>
      </c>
      <c r="K48" s="68">
        <v>8.9</v>
      </c>
      <c r="L48" s="68">
        <v>10.57</v>
      </c>
      <c r="M48" s="68">
        <v>12.28</v>
      </c>
      <c r="N48" s="68">
        <v>14.12</v>
      </c>
      <c r="O48" s="68">
        <v>16.350000000000001</v>
      </c>
      <c r="P48" s="68">
        <v>19.25</v>
      </c>
      <c r="Q48" s="68">
        <v>22.87</v>
      </c>
      <c r="R48" s="68">
        <v>27.06</v>
      </c>
      <c r="S48" s="68">
        <v>31.69</v>
      </c>
      <c r="T48" s="68">
        <v>37.11</v>
      </c>
      <c r="U48" s="69">
        <v>43.27</v>
      </c>
      <c r="V48" s="68">
        <v>50.79</v>
      </c>
      <c r="W48" s="68">
        <v>58.06</v>
      </c>
      <c r="X48" s="68">
        <v>66.540000000000006</v>
      </c>
      <c r="Y48" s="68">
        <v>76.45</v>
      </c>
      <c r="Z48" s="68">
        <v>87.99</v>
      </c>
      <c r="AA48" s="71">
        <v>101.33</v>
      </c>
      <c r="AB48" s="45">
        <v>116.54</v>
      </c>
      <c r="AC48" s="45">
        <v>133.16999999999999</v>
      </c>
      <c r="AD48" s="45">
        <v>151.04</v>
      </c>
      <c r="AE48" s="45">
        <v>169.99</v>
      </c>
      <c r="AF48" s="45">
        <v>189.17</v>
      </c>
      <c r="AG48" s="45">
        <v>208.4</v>
      </c>
      <c r="AH48" s="45">
        <v>226.73</v>
      </c>
      <c r="AI48" s="45">
        <v>243.4</v>
      </c>
      <c r="AJ48" s="45">
        <v>262.43</v>
      </c>
      <c r="AK48" s="45">
        <v>282.69</v>
      </c>
      <c r="AL48" s="45">
        <v>304.70999999999998</v>
      </c>
      <c r="AM48" s="45">
        <v>328</v>
      </c>
      <c r="AN48" s="45">
        <v>352.09</v>
      </c>
      <c r="AO48" s="45">
        <v>374.47</v>
      </c>
      <c r="AP48" s="45">
        <v>396.8</v>
      </c>
      <c r="AQ48" s="45">
        <v>418.66</v>
      </c>
      <c r="AR48" s="45">
        <v>439.65</v>
      </c>
      <c r="AS48" s="45">
        <v>459.36</v>
      </c>
      <c r="AT48" s="45">
        <v>477.43</v>
      </c>
      <c r="AU48" s="45">
        <v>503.32</v>
      </c>
      <c r="AV48" s="45">
        <v>530.61</v>
      </c>
      <c r="AW48" s="45">
        <v>559.39</v>
      </c>
      <c r="AX48" s="45">
        <v>589.72</v>
      </c>
      <c r="AY48" s="45">
        <v>621.70000000000005</v>
      </c>
      <c r="AZ48" s="45">
        <v>655.42</v>
      </c>
      <c r="BA48" s="45">
        <v>690.96</v>
      </c>
      <c r="BB48" s="45">
        <v>728.43</v>
      </c>
      <c r="BC48" s="45">
        <v>767.94</v>
      </c>
      <c r="BD48" s="45">
        <v>809.58</v>
      </c>
      <c r="BE48" s="45">
        <v>853.48</v>
      </c>
      <c r="BF48" s="45">
        <v>899.77</v>
      </c>
      <c r="BG48" s="45">
        <v>948.56</v>
      </c>
      <c r="BH48" s="45">
        <v>1000</v>
      </c>
      <c r="BI48" s="45"/>
      <c r="BJ48" s="45"/>
      <c r="BK48" s="45"/>
      <c r="BL48" s="45"/>
      <c r="BM48" s="45"/>
      <c r="BN48" s="45"/>
      <c r="BO48" s="45"/>
      <c r="BP48" s="45"/>
      <c r="BQ48" s="45"/>
      <c r="BR48" s="45"/>
      <c r="BS48" s="45"/>
      <c r="BT48" s="45"/>
      <c r="BU48" s="45"/>
      <c r="BV48" s="45"/>
      <c r="BW48" s="45"/>
      <c r="BX48" s="45"/>
      <c r="BY48" s="45"/>
      <c r="BZ48" s="45"/>
      <c r="CA48" s="45"/>
      <c r="CB48" s="45"/>
      <c r="CC48" s="45"/>
      <c r="CD48" s="45"/>
      <c r="CE48" s="45"/>
      <c r="CF48" s="45"/>
      <c r="CG48" s="45"/>
      <c r="CH48" s="45"/>
      <c r="CI48" s="45"/>
      <c r="CJ48" s="45"/>
      <c r="CK48" s="45"/>
      <c r="CL48" s="45"/>
      <c r="CM48" s="45"/>
      <c r="CN48" s="45"/>
      <c r="CO48" s="45"/>
      <c r="CP48" s="45"/>
      <c r="CQ48" s="45"/>
      <c r="CR48" s="45"/>
      <c r="CS48" s="45"/>
      <c r="CT48" s="45"/>
      <c r="CU48" s="45"/>
      <c r="CV48" s="45"/>
      <c r="CW48" s="45"/>
      <c r="CX48" s="45"/>
      <c r="CY48" s="45"/>
      <c r="CZ48" s="45"/>
    </row>
    <row r="49" spans="1:104" ht="14.25" customHeight="1">
      <c r="A49" s="67">
        <v>63</v>
      </c>
      <c r="B49" s="68">
        <v>1.44</v>
      </c>
      <c r="C49" s="68">
        <v>1.98</v>
      </c>
      <c r="D49" s="68">
        <v>2.4500000000000002</v>
      </c>
      <c r="E49" s="68">
        <v>3.01</v>
      </c>
      <c r="F49" s="68">
        <v>3.98</v>
      </c>
      <c r="G49" s="68">
        <v>4.88</v>
      </c>
      <c r="H49" s="68">
        <v>5.73</v>
      </c>
      <c r="I49" s="68">
        <v>6.76</v>
      </c>
      <c r="J49" s="68">
        <v>8.17</v>
      </c>
      <c r="K49" s="68">
        <v>9.8800000000000008</v>
      </c>
      <c r="L49" s="68">
        <v>11.66</v>
      </c>
      <c r="M49" s="68">
        <v>13.53</v>
      </c>
      <c r="N49" s="68">
        <v>15.65</v>
      </c>
      <c r="O49" s="68">
        <v>18.34</v>
      </c>
      <c r="P49" s="68">
        <v>21.76</v>
      </c>
      <c r="Q49" s="68">
        <v>25.93</v>
      </c>
      <c r="R49" s="68">
        <v>30.71</v>
      </c>
      <c r="S49" s="68">
        <v>35.94</v>
      </c>
      <c r="T49" s="68">
        <v>42.15</v>
      </c>
      <c r="U49" s="70">
        <v>49.14</v>
      </c>
      <c r="V49" s="68">
        <v>58.06</v>
      </c>
      <c r="W49" s="68">
        <v>66.540000000000006</v>
      </c>
      <c r="X49" s="68">
        <v>76.45</v>
      </c>
      <c r="Y49" s="68">
        <v>87.99</v>
      </c>
      <c r="Z49" s="68">
        <v>101.33</v>
      </c>
      <c r="AA49" s="71">
        <v>116.54</v>
      </c>
      <c r="AB49" s="45">
        <v>133.16999999999999</v>
      </c>
      <c r="AC49" s="45">
        <v>151.04</v>
      </c>
      <c r="AD49" s="45">
        <v>169.99</v>
      </c>
      <c r="AE49" s="45">
        <v>189.17</v>
      </c>
      <c r="AF49" s="45">
        <v>208.4</v>
      </c>
      <c r="AG49" s="45">
        <v>226.73</v>
      </c>
      <c r="AH49" s="45">
        <v>243.4</v>
      </c>
      <c r="AI49" s="45">
        <v>262.43</v>
      </c>
      <c r="AJ49" s="45">
        <v>282.69</v>
      </c>
      <c r="AK49" s="45">
        <v>304.70999999999998</v>
      </c>
      <c r="AL49" s="45">
        <v>328</v>
      </c>
      <c r="AM49" s="45">
        <v>352.09</v>
      </c>
      <c r="AN49" s="45">
        <v>374.47</v>
      </c>
      <c r="AO49" s="45">
        <v>396.8</v>
      </c>
      <c r="AP49" s="45">
        <v>418.66</v>
      </c>
      <c r="AQ49" s="45">
        <v>439.65</v>
      </c>
      <c r="AR49" s="45">
        <v>459.36</v>
      </c>
      <c r="AS49" s="45">
        <v>477.43</v>
      </c>
      <c r="AT49" s="45">
        <v>503.32</v>
      </c>
      <c r="AU49" s="45">
        <v>530.61</v>
      </c>
      <c r="AV49" s="45">
        <v>559.39</v>
      </c>
      <c r="AW49" s="45">
        <v>589.72</v>
      </c>
      <c r="AX49" s="45">
        <v>621.70000000000005</v>
      </c>
      <c r="AY49" s="45">
        <v>655.42</v>
      </c>
      <c r="AZ49" s="45">
        <v>690.96</v>
      </c>
      <c r="BA49" s="45">
        <v>728.43</v>
      </c>
      <c r="BB49" s="45">
        <v>767.94</v>
      </c>
      <c r="BC49" s="45">
        <v>809.58</v>
      </c>
      <c r="BD49" s="45">
        <v>853.48</v>
      </c>
      <c r="BE49" s="45">
        <v>899.77</v>
      </c>
      <c r="BF49" s="45">
        <v>948.56</v>
      </c>
      <c r="BG49" s="45">
        <v>1000</v>
      </c>
      <c r="BH49" s="45"/>
      <c r="BI49" s="45"/>
      <c r="BJ49" s="45"/>
      <c r="BK49" s="45"/>
      <c r="BL49" s="45"/>
      <c r="BM49" s="45"/>
      <c r="BN49" s="45"/>
      <c r="BO49" s="45"/>
      <c r="BP49" s="45"/>
      <c r="BQ49" s="45"/>
      <c r="BR49" s="45"/>
      <c r="BS49" s="45"/>
      <c r="BT49" s="45"/>
      <c r="BU49" s="45"/>
      <c r="BV49" s="45"/>
      <c r="BW49" s="45"/>
      <c r="BX49" s="45"/>
      <c r="BY49" s="45"/>
      <c r="BZ49" s="45"/>
      <c r="CA49" s="45"/>
      <c r="CB49" s="45"/>
      <c r="CC49" s="45"/>
      <c r="CD49" s="45"/>
      <c r="CE49" s="45"/>
      <c r="CF49" s="45"/>
      <c r="CG49" s="45"/>
      <c r="CH49" s="45"/>
      <c r="CI49" s="45"/>
      <c r="CJ49" s="45"/>
      <c r="CK49" s="45"/>
      <c r="CL49" s="45"/>
      <c r="CM49" s="45"/>
      <c r="CN49" s="45"/>
      <c r="CO49" s="45"/>
      <c r="CP49" s="45"/>
      <c r="CQ49" s="45"/>
      <c r="CR49" s="45"/>
      <c r="CS49" s="45"/>
      <c r="CT49" s="45"/>
      <c r="CU49" s="45"/>
      <c r="CV49" s="45"/>
      <c r="CW49" s="45"/>
      <c r="CX49" s="45"/>
      <c r="CY49" s="45"/>
      <c r="CZ49" s="45"/>
    </row>
    <row r="50" spans="1:104" ht="14.25" customHeight="1">
      <c r="A50" s="67">
        <v>64</v>
      </c>
      <c r="B50" s="68">
        <v>1.5</v>
      </c>
      <c r="C50" s="68">
        <v>2.2400000000000002</v>
      </c>
      <c r="D50" s="68">
        <v>2.74</v>
      </c>
      <c r="E50" s="68">
        <v>3.41</v>
      </c>
      <c r="F50" s="68">
        <v>4.46</v>
      </c>
      <c r="G50" s="68">
        <v>5.34</v>
      </c>
      <c r="H50" s="68">
        <v>6.26</v>
      </c>
      <c r="I50" s="68">
        <v>7.48</v>
      </c>
      <c r="J50" s="68">
        <v>9.09</v>
      </c>
      <c r="K50" s="68">
        <v>10.97</v>
      </c>
      <c r="L50" s="68">
        <v>12.83</v>
      </c>
      <c r="M50" s="68">
        <v>14.83</v>
      </c>
      <c r="N50" s="68">
        <v>17.3</v>
      </c>
      <c r="O50" s="68">
        <v>20.45</v>
      </c>
      <c r="P50" s="68">
        <v>24.37</v>
      </c>
      <c r="Q50" s="68">
        <v>29.26</v>
      </c>
      <c r="R50" s="68">
        <v>35.020000000000003</v>
      </c>
      <c r="S50" s="68">
        <v>41.63</v>
      </c>
      <c r="T50" s="69">
        <v>49.02</v>
      </c>
      <c r="U50" s="68">
        <v>58.06</v>
      </c>
      <c r="V50" s="68">
        <v>66.540000000000006</v>
      </c>
      <c r="W50" s="68">
        <v>76.45</v>
      </c>
      <c r="X50" s="68">
        <v>87.99</v>
      </c>
      <c r="Y50" s="68">
        <v>101.33</v>
      </c>
      <c r="Z50" s="17">
        <v>116.54</v>
      </c>
      <c r="AA50" s="71">
        <v>133.16999999999999</v>
      </c>
      <c r="AB50" s="45">
        <v>151.04</v>
      </c>
      <c r="AC50" s="45">
        <v>169.99</v>
      </c>
      <c r="AD50" s="45">
        <v>189.17</v>
      </c>
      <c r="AE50" s="45">
        <v>208.4</v>
      </c>
      <c r="AF50" s="45">
        <v>226.73</v>
      </c>
      <c r="AG50" s="45">
        <v>243.4</v>
      </c>
      <c r="AH50" s="45">
        <v>262.43</v>
      </c>
      <c r="AI50" s="45">
        <v>282.69</v>
      </c>
      <c r="AJ50" s="45">
        <v>304.70999999999998</v>
      </c>
      <c r="AK50" s="45">
        <v>328</v>
      </c>
      <c r="AL50" s="45">
        <v>352.09</v>
      </c>
      <c r="AM50" s="45">
        <v>374.47</v>
      </c>
      <c r="AN50" s="45">
        <v>396.8</v>
      </c>
      <c r="AO50" s="45">
        <v>418.66</v>
      </c>
      <c r="AP50" s="45">
        <v>439.65</v>
      </c>
      <c r="AQ50" s="45">
        <v>459.36</v>
      </c>
      <c r="AR50" s="45">
        <v>477.43</v>
      </c>
      <c r="AS50" s="45">
        <v>503.32</v>
      </c>
      <c r="AT50" s="45">
        <v>530.61</v>
      </c>
      <c r="AU50" s="45">
        <v>559.39</v>
      </c>
      <c r="AV50" s="45">
        <v>589.72</v>
      </c>
      <c r="AW50" s="45">
        <v>621.70000000000005</v>
      </c>
      <c r="AX50" s="45">
        <v>655.42</v>
      </c>
      <c r="AY50" s="45">
        <v>690.96</v>
      </c>
      <c r="AZ50" s="45">
        <v>728.43</v>
      </c>
      <c r="BA50" s="45">
        <v>767.94</v>
      </c>
      <c r="BB50" s="45">
        <v>809.58</v>
      </c>
      <c r="BC50" s="45">
        <v>853.48</v>
      </c>
      <c r="BD50" s="45">
        <v>899.77</v>
      </c>
      <c r="BE50" s="45">
        <v>948.56</v>
      </c>
      <c r="BF50" s="45">
        <v>1000</v>
      </c>
      <c r="BG50" s="45"/>
      <c r="BH50" s="45"/>
      <c r="BI50" s="45"/>
      <c r="BJ50" s="45"/>
      <c r="BK50" s="45"/>
      <c r="BL50" s="45"/>
      <c r="BM50" s="45"/>
      <c r="BN50" s="45"/>
      <c r="BO50" s="45"/>
      <c r="BP50" s="45"/>
      <c r="BQ50" s="45"/>
      <c r="BR50" s="45"/>
      <c r="BS50" s="45"/>
      <c r="BT50" s="45"/>
      <c r="BU50" s="45"/>
      <c r="BV50" s="45"/>
      <c r="BW50" s="45"/>
      <c r="BX50" s="45"/>
      <c r="BY50" s="45"/>
      <c r="BZ50" s="45"/>
      <c r="CA50" s="45"/>
      <c r="CB50" s="45"/>
      <c r="CC50" s="45"/>
      <c r="CD50" s="45"/>
      <c r="CE50" s="45"/>
      <c r="CF50" s="45"/>
      <c r="CG50" s="45"/>
      <c r="CH50" s="45"/>
      <c r="CI50" s="45"/>
      <c r="CJ50" s="45"/>
      <c r="CK50" s="45"/>
      <c r="CL50" s="45"/>
      <c r="CM50" s="45"/>
      <c r="CN50" s="45"/>
      <c r="CO50" s="45"/>
      <c r="CP50" s="45"/>
      <c r="CQ50" s="45"/>
      <c r="CR50" s="45"/>
      <c r="CS50" s="45"/>
      <c r="CT50" s="45"/>
      <c r="CU50" s="45"/>
      <c r="CV50" s="45"/>
      <c r="CW50" s="45"/>
      <c r="CX50" s="45"/>
      <c r="CY50" s="45"/>
      <c r="CZ50" s="45"/>
    </row>
    <row r="51" spans="1:104" ht="14.25" customHeight="1">
      <c r="A51" s="67">
        <v>65</v>
      </c>
      <c r="B51" s="68">
        <v>1.57</v>
      </c>
      <c r="C51" s="68">
        <v>2.5499999999999998</v>
      </c>
      <c r="D51" s="68">
        <v>3.1</v>
      </c>
      <c r="E51" s="68">
        <v>3.88</v>
      </c>
      <c r="F51" s="68">
        <v>5.01</v>
      </c>
      <c r="G51" s="68">
        <v>5.87</v>
      </c>
      <c r="H51" s="68">
        <v>6.91</v>
      </c>
      <c r="I51" s="68">
        <v>8.32</v>
      </c>
      <c r="J51" s="68">
        <v>10.14</v>
      </c>
      <c r="K51" s="68">
        <v>12.21</v>
      </c>
      <c r="L51" s="68">
        <v>14.22</v>
      </c>
      <c r="M51" s="68">
        <v>16.440000000000001</v>
      </c>
      <c r="N51" s="68">
        <v>19.309999999999999</v>
      </c>
      <c r="O51" s="68">
        <v>22.94</v>
      </c>
      <c r="P51" s="68">
        <v>27.39</v>
      </c>
      <c r="Q51" s="68">
        <v>33.07</v>
      </c>
      <c r="R51" s="68">
        <v>39.92</v>
      </c>
      <c r="S51" s="68">
        <v>47.51</v>
      </c>
      <c r="T51" s="70">
        <v>56.53</v>
      </c>
      <c r="U51" s="68">
        <v>66.540000000000006</v>
      </c>
      <c r="V51" s="68">
        <v>76.45</v>
      </c>
      <c r="W51" s="68">
        <v>87.99</v>
      </c>
      <c r="X51" s="68">
        <v>101.33</v>
      </c>
      <c r="Y51" s="17">
        <v>116.54</v>
      </c>
      <c r="Z51" s="17">
        <v>133.16999999999999</v>
      </c>
      <c r="AA51" s="71">
        <v>151.04</v>
      </c>
      <c r="AB51" s="45">
        <v>169.99</v>
      </c>
      <c r="AC51" s="45">
        <v>189.17</v>
      </c>
      <c r="AD51" s="45">
        <v>208.4</v>
      </c>
      <c r="AE51" s="45">
        <v>226.73</v>
      </c>
      <c r="AF51" s="45">
        <v>243.4</v>
      </c>
      <c r="AG51" s="45">
        <v>262.43</v>
      </c>
      <c r="AH51" s="45">
        <v>282.69</v>
      </c>
      <c r="AI51" s="45">
        <v>304.70999999999998</v>
      </c>
      <c r="AJ51" s="45">
        <v>328</v>
      </c>
      <c r="AK51" s="45">
        <v>352.09</v>
      </c>
      <c r="AL51" s="45">
        <v>374.47</v>
      </c>
      <c r="AM51" s="45">
        <v>396.8</v>
      </c>
      <c r="AN51" s="45">
        <v>418.66</v>
      </c>
      <c r="AO51" s="45">
        <v>439.65</v>
      </c>
      <c r="AP51" s="45">
        <v>459.36</v>
      </c>
      <c r="AQ51" s="45">
        <v>477.43</v>
      </c>
      <c r="AR51" s="45">
        <v>503.32</v>
      </c>
      <c r="AS51" s="45">
        <v>530.61</v>
      </c>
      <c r="AT51" s="45">
        <v>559.39</v>
      </c>
      <c r="AU51" s="45">
        <v>589.72</v>
      </c>
      <c r="AV51" s="45">
        <v>621.70000000000005</v>
      </c>
      <c r="AW51" s="45">
        <v>655.42</v>
      </c>
      <c r="AX51" s="45">
        <v>690.96</v>
      </c>
      <c r="AY51" s="45">
        <v>728.43</v>
      </c>
      <c r="AZ51" s="45">
        <v>767.94</v>
      </c>
      <c r="BA51" s="45">
        <v>809.58</v>
      </c>
      <c r="BB51" s="45">
        <v>853.48</v>
      </c>
      <c r="BC51" s="45">
        <v>899.77</v>
      </c>
      <c r="BD51" s="45">
        <v>948.56</v>
      </c>
      <c r="BE51" s="45">
        <v>1000</v>
      </c>
      <c r="BF51" s="45"/>
      <c r="BG51" s="45"/>
      <c r="BH51" s="45"/>
      <c r="BI51" s="45"/>
      <c r="BJ51" s="45"/>
      <c r="BK51" s="45"/>
      <c r="BL51" s="45"/>
      <c r="BM51" s="45"/>
      <c r="BN51" s="45"/>
      <c r="BO51" s="45"/>
      <c r="BP51" s="45"/>
      <c r="BQ51" s="45"/>
      <c r="BR51" s="45"/>
      <c r="BS51" s="45"/>
      <c r="BT51" s="45"/>
      <c r="BU51" s="45"/>
      <c r="BV51" s="45"/>
      <c r="BW51" s="45"/>
      <c r="BX51" s="45"/>
      <c r="BY51" s="45"/>
      <c r="BZ51" s="45"/>
      <c r="CA51" s="45"/>
      <c r="CB51" s="45"/>
      <c r="CC51" s="45"/>
      <c r="CD51" s="45"/>
      <c r="CE51" s="45"/>
      <c r="CF51" s="45"/>
      <c r="CG51" s="45"/>
      <c r="CH51" s="45"/>
      <c r="CI51" s="45"/>
      <c r="CJ51" s="45"/>
      <c r="CK51" s="45"/>
      <c r="CL51" s="45"/>
      <c r="CM51" s="45"/>
      <c r="CN51" s="45"/>
      <c r="CO51" s="45"/>
      <c r="CP51" s="45"/>
      <c r="CQ51" s="45"/>
      <c r="CR51" s="45"/>
      <c r="CS51" s="45"/>
      <c r="CT51" s="45"/>
      <c r="CU51" s="45"/>
      <c r="CV51" s="45"/>
      <c r="CW51" s="45"/>
      <c r="CX51" s="45"/>
      <c r="CY51" s="45"/>
      <c r="CZ51" s="45"/>
    </row>
    <row r="52" spans="1:104" ht="14.25" customHeight="1">
      <c r="A52" s="67">
        <v>66</v>
      </c>
      <c r="B52" s="68">
        <v>1.65</v>
      </c>
      <c r="C52" s="68">
        <v>2.84</v>
      </c>
      <c r="D52" s="68">
        <v>3.52</v>
      </c>
      <c r="E52" s="68">
        <v>4.41</v>
      </c>
      <c r="F52" s="68">
        <v>5.65</v>
      </c>
      <c r="G52" s="68">
        <v>6.52</v>
      </c>
      <c r="H52" s="68">
        <v>7.69</v>
      </c>
      <c r="I52" s="68">
        <v>9.3000000000000007</v>
      </c>
      <c r="J52" s="68">
        <v>11.35</v>
      </c>
      <c r="K52" s="68">
        <v>13.7</v>
      </c>
      <c r="L52" s="68">
        <v>15.95</v>
      </c>
      <c r="M52" s="68">
        <v>18.43</v>
      </c>
      <c r="N52" s="68">
        <v>21.74</v>
      </c>
      <c r="O52" s="68">
        <v>25.87</v>
      </c>
      <c r="P52" s="68">
        <v>30.87</v>
      </c>
      <c r="Q52" s="68">
        <v>37.89</v>
      </c>
      <c r="R52" s="68">
        <v>46.7</v>
      </c>
      <c r="S52" s="69">
        <v>56.02</v>
      </c>
      <c r="T52" s="68">
        <v>66.540000000000006</v>
      </c>
      <c r="U52" s="68">
        <v>76.45</v>
      </c>
      <c r="V52" s="68">
        <v>87.99</v>
      </c>
      <c r="W52" s="68">
        <v>101.33</v>
      </c>
      <c r="X52" s="68">
        <v>116.54</v>
      </c>
      <c r="Y52" s="17">
        <v>133.16999999999999</v>
      </c>
      <c r="Z52" s="17">
        <v>151.04</v>
      </c>
      <c r="AA52" s="71">
        <v>169.99</v>
      </c>
      <c r="AB52" s="45">
        <v>189.17</v>
      </c>
      <c r="AC52" s="45">
        <v>208.4</v>
      </c>
      <c r="AD52" s="45">
        <v>226.73</v>
      </c>
      <c r="AE52" s="45">
        <v>243.4</v>
      </c>
      <c r="AF52" s="45">
        <v>262.43</v>
      </c>
      <c r="AG52" s="45">
        <v>282.69</v>
      </c>
      <c r="AH52" s="45">
        <v>304.70999999999998</v>
      </c>
      <c r="AI52" s="45">
        <v>328</v>
      </c>
      <c r="AJ52" s="45">
        <v>352.09</v>
      </c>
      <c r="AK52" s="45">
        <v>374.47</v>
      </c>
      <c r="AL52" s="45">
        <v>396.8</v>
      </c>
      <c r="AM52" s="45">
        <v>418.66</v>
      </c>
      <c r="AN52" s="45">
        <v>439.65</v>
      </c>
      <c r="AO52" s="45">
        <v>459.36</v>
      </c>
      <c r="AP52" s="45">
        <v>477.43</v>
      </c>
      <c r="AQ52" s="45">
        <v>503.32</v>
      </c>
      <c r="AR52" s="45">
        <v>530.61</v>
      </c>
      <c r="AS52" s="45">
        <v>559.39</v>
      </c>
      <c r="AT52" s="45">
        <v>589.72</v>
      </c>
      <c r="AU52" s="45">
        <v>621.70000000000005</v>
      </c>
      <c r="AV52" s="45">
        <v>655.42</v>
      </c>
      <c r="AW52" s="45">
        <v>690.96</v>
      </c>
      <c r="AX52" s="45">
        <v>728.43</v>
      </c>
      <c r="AY52" s="45">
        <v>767.94</v>
      </c>
      <c r="AZ52" s="45">
        <v>809.58</v>
      </c>
      <c r="BA52" s="45">
        <v>853.48</v>
      </c>
      <c r="BB52" s="45">
        <v>899.77</v>
      </c>
      <c r="BC52" s="45">
        <v>948.56</v>
      </c>
      <c r="BD52" s="45">
        <v>1000</v>
      </c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45"/>
      <c r="CD52" s="45"/>
      <c r="CE52" s="45"/>
      <c r="CF52" s="45"/>
      <c r="CG52" s="45"/>
      <c r="CH52" s="45"/>
      <c r="CI52" s="45"/>
      <c r="CJ52" s="45"/>
      <c r="CK52" s="45"/>
      <c r="CL52" s="45"/>
      <c r="CM52" s="45"/>
      <c r="CN52" s="45"/>
      <c r="CO52" s="45"/>
      <c r="CP52" s="45"/>
      <c r="CQ52" s="45"/>
      <c r="CR52" s="45"/>
      <c r="CS52" s="45"/>
      <c r="CT52" s="45"/>
      <c r="CU52" s="45"/>
      <c r="CV52" s="45"/>
      <c r="CW52" s="45"/>
      <c r="CX52" s="45"/>
      <c r="CY52" s="45"/>
      <c r="CZ52" s="45"/>
    </row>
    <row r="53" spans="1:104" ht="14.25" customHeight="1">
      <c r="A53" s="67">
        <v>67</v>
      </c>
      <c r="B53" s="68">
        <v>1.76</v>
      </c>
      <c r="C53" s="68">
        <v>3.11</v>
      </c>
      <c r="D53" s="68">
        <v>3.99</v>
      </c>
      <c r="E53" s="68">
        <v>5.0199999999999996</v>
      </c>
      <c r="F53" s="68">
        <v>6.39</v>
      </c>
      <c r="G53" s="68">
        <v>7.29</v>
      </c>
      <c r="H53" s="68">
        <v>8.61</v>
      </c>
      <c r="I53" s="68">
        <v>10.45</v>
      </c>
      <c r="J53" s="68">
        <v>12.8</v>
      </c>
      <c r="K53" s="68">
        <v>15.53</v>
      </c>
      <c r="L53" s="68">
        <v>18.18</v>
      </c>
      <c r="M53" s="68">
        <v>21.1</v>
      </c>
      <c r="N53" s="68">
        <v>24.94</v>
      </c>
      <c r="O53" s="68">
        <v>29.66</v>
      </c>
      <c r="P53" s="68">
        <v>35.29</v>
      </c>
      <c r="Q53" s="68">
        <v>43.26</v>
      </c>
      <c r="R53" s="68">
        <v>53.74</v>
      </c>
      <c r="S53" s="69">
        <v>64.37</v>
      </c>
      <c r="T53" s="68">
        <v>76.45</v>
      </c>
      <c r="U53" s="68">
        <v>87.99</v>
      </c>
      <c r="V53" s="68">
        <v>101.33</v>
      </c>
      <c r="W53" s="68">
        <v>116.54</v>
      </c>
      <c r="X53" s="17">
        <v>133.16999999999999</v>
      </c>
      <c r="Y53" s="17">
        <v>151.04</v>
      </c>
      <c r="Z53" s="17">
        <v>169.99</v>
      </c>
      <c r="AA53" s="71">
        <v>189.17</v>
      </c>
      <c r="AB53" s="45">
        <v>208.4</v>
      </c>
      <c r="AC53" s="45">
        <v>226.73</v>
      </c>
      <c r="AD53" s="45">
        <v>243.4</v>
      </c>
      <c r="AE53" s="45">
        <v>262.43</v>
      </c>
      <c r="AF53" s="45">
        <v>282.69</v>
      </c>
      <c r="AG53" s="45">
        <v>304.70999999999998</v>
      </c>
      <c r="AH53" s="45">
        <v>328</v>
      </c>
      <c r="AI53" s="45">
        <v>352.09</v>
      </c>
      <c r="AJ53" s="45">
        <v>374.47</v>
      </c>
      <c r="AK53" s="45">
        <v>396.8</v>
      </c>
      <c r="AL53" s="45">
        <v>418.66</v>
      </c>
      <c r="AM53" s="45">
        <v>439.65</v>
      </c>
      <c r="AN53" s="45">
        <v>459.36</v>
      </c>
      <c r="AO53" s="45">
        <v>477.43</v>
      </c>
      <c r="AP53" s="45">
        <v>503.32</v>
      </c>
      <c r="AQ53" s="45">
        <v>530.61</v>
      </c>
      <c r="AR53" s="45">
        <v>559.39</v>
      </c>
      <c r="AS53" s="45">
        <v>589.72</v>
      </c>
      <c r="AT53" s="45">
        <v>621.70000000000005</v>
      </c>
      <c r="AU53" s="45">
        <v>655.42</v>
      </c>
      <c r="AV53" s="45">
        <v>690.96</v>
      </c>
      <c r="AW53" s="45">
        <v>728.43</v>
      </c>
      <c r="AX53" s="45">
        <v>767.94</v>
      </c>
      <c r="AY53" s="45">
        <v>809.58</v>
      </c>
      <c r="AZ53" s="45">
        <v>853.48</v>
      </c>
      <c r="BA53" s="45">
        <v>899.77</v>
      </c>
      <c r="BB53" s="45">
        <v>948.56</v>
      </c>
      <c r="BC53" s="45">
        <v>1000</v>
      </c>
      <c r="BD53" s="45"/>
      <c r="BE53" s="45"/>
      <c r="BF53" s="45"/>
      <c r="BG53" s="45"/>
      <c r="BH53" s="45"/>
      <c r="BI53" s="45"/>
      <c r="BJ53" s="45"/>
      <c r="BK53" s="45"/>
      <c r="BL53" s="45"/>
      <c r="BM53" s="45"/>
      <c r="BN53" s="45"/>
      <c r="BO53" s="45"/>
      <c r="BP53" s="45"/>
      <c r="BQ53" s="45"/>
      <c r="BR53" s="45"/>
      <c r="BS53" s="45"/>
      <c r="BT53" s="45"/>
      <c r="BU53" s="45"/>
      <c r="BV53" s="45"/>
      <c r="BW53" s="45"/>
      <c r="BX53" s="45"/>
      <c r="BY53" s="45"/>
      <c r="BZ53" s="45"/>
      <c r="CA53" s="45"/>
      <c r="CB53" s="45"/>
      <c r="CC53" s="45"/>
      <c r="CD53" s="45"/>
      <c r="CE53" s="45"/>
      <c r="CF53" s="45"/>
      <c r="CG53" s="45"/>
      <c r="CH53" s="45"/>
      <c r="CI53" s="45"/>
      <c r="CJ53" s="45"/>
      <c r="CK53" s="45"/>
      <c r="CL53" s="45"/>
      <c r="CM53" s="45"/>
      <c r="CN53" s="45"/>
      <c r="CO53" s="45"/>
      <c r="CP53" s="45"/>
      <c r="CQ53" s="45"/>
      <c r="CR53" s="45"/>
      <c r="CS53" s="45"/>
      <c r="CT53" s="45"/>
      <c r="CU53" s="45"/>
      <c r="CV53" s="45"/>
      <c r="CW53" s="45"/>
      <c r="CX53" s="45"/>
      <c r="CY53" s="45"/>
      <c r="CZ53" s="45"/>
    </row>
    <row r="54" spans="1:104" ht="14.25" customHeight="1">
      <c r="A54" s="67">
        <v>68</v>
      </c>
      <c r="B54" s="68">
        <v>1.9</v>
      </c>
      <c r="C54" s="68">
        <v>3.38</v>
      </c>
      <c r="D54" s="68">
        <v>4.51</v>
      </c>
      <c r="E54" s="68">
        <v>5.72</v>
      </c>
      <c r="F54" s="68">
        <v>7.02</v>
      </c>
      <c r="G54" s="68">
        <v>8.1999999999999993</v>
      </c>
      <c r="H54" s="68">
        <v>9.6999999999999993</v>
      </c>
      <c r="I54" s="68">
        <v>11.8</v>
      </c>
      <c r="J54" s="68">
        <v>14.56</v>
      </c>
      <c r="K54" s="68">
        <v>17.8</v>
      </c>
      <c r="L54" s="68">
        <v>20.98</v>
      </c>
      <c r="M54" s="68">
        <v>24.76</v>
      </c>
      <c r="N54" s="68">
        <v>28.89</v>
      </c>
      <c r="O54" s="68">
        <v>34.270000000000003</v>
      </c>
      <c r="P54" s="68">
        <v>40.58</v>
      </c>
      <c r="Q54" s="68">
        <v>50.05</v>
      </c>
      <c r="R54" s="68">
        <v>62.18</v>
      </c>
      <c r="S54" s="69">
        <v>74.36</v>
      </c>
      <c r="T54" s="68">
        <v>87.99</v>
      </c>
      <c r="U54" s="68">
        <v>101.33</v>
      </c>
      <c r="V54" s="68">
        <v>116.54</v>
      </c>
      <c r="W54" s="17">
        <v>133.16999999999999</v>
      </c>
      <c r="X54" s="17">
        <v>151.04</v>
      </c>
      <c r="Y54" s="17">
        <v>169.99</v>
      </c>
      <c r="Z54" s="17">
        <v>189.17</v>
      </c>
      <c r="AA54" s="71">
        <v>208.4</v>
      </c>
      <c r="AB54" s="45">
        <v>226.73</v>
      </c>
      <c r="AC54" s="45">
        <v>243.4</v>
      </c>
      <c r="AD54" s="45">
        <v>262.43</v>
      </c>
      <c r="AE54" s="45">
        <v>282.69</v>
      </c>
      <c r="AF54" s="45">
        <v>304.70999999999998</v>
      </c>
      <c r="AG54" s="45">
        <v>328</v>
      </c>
      <c r="AH54" s="45">
        <v>352.09</v>
      </c>
      <c r="AI54" s="45">
        <v>374.47</v>
      </c>
      <c r="AJ54" s="45">
        <v>396.8</v>
      </c>
      <c r="AK54" s="45">
        <v>418.66</v>
      </c>
      <c r="AL54" s="45">
        <v>439.65</v>
      </c>
      <c r="AM54" s="45">
        <v>459.36</v>
      </c>
      <c r="AN54" s="45">
        <v>477.43</v>
      </c>
      <c r="AO54" s="45">
        <v>503.32</v>
      </c>
      <c r="AP54" s="45">
        <v>530.61</v>
      </c>
      <c r="AQ54" s="45">
        <v>559.39</v>
      </c>
      <c r="AR54" s="45">
        <v>589.72</v>
      </c>
      <c r="AS54" s="45">
        <v>621.70000000000005</v>
      </c>
      <c r="AT54" s="45">
        <v>655.42</v>
      </c>
      <c r="AU54" s="45">
        <v>690.96</v>
      </c>
      <c r="AV54" s="45">
        <v>728.43</v>
      </c>
      <c r="AW54" s="45">
        <v>767.94</v>
      </c>
      <c r="AX54" s="45">
        <v>809.58</v>
      </c>
      <c r="AY54" s="45">
        <v>853.48</v>
      </c>
      <c r="AZ54" s="45">
        <v>899.77</v>
      </c>
      <c r="BA54" s="45">
        <v>948.56</v>
      </c>
      <c r="BB54" s="45">
        <v>1000</v>
      </c>
      <c r="BC54" s="45"/>
      <c r="BD54" s="45"/>
      <c r="BE54" s="45"/>
      <c r="BF54" s="45"/>
      <c r="BG54" s="45"/>
      <c r="BH54" s="45"/>
      <c r="BI54" s="45"/>
      <c r="BJ54" s="45"/>
      <c r="BK54" s="45"/>
      <c r="BL54" s="45"/>
      <c r="BM54" s="45"/>
      <c r="BN54" s="45"/>
      <c r="BO54" s="45"/>
      <c r="BP54" s="45"/>
      <c r="BQ54" s="45"/>
      <c r="BR54" s="45"/>
      <c r="BS54" s="45"/>
      <c r="BT54" s="45"/>
      <c r="BU54" s="45"/>
      <c r="BV54" s="45"/>
      <c r="BW54" s="45"/>
      <c r="BX54" s="45"/>
      <c r="BY54" s="45"/>
      <c r="BZ54" s="45"/>
      <c r="CA54" s="45"/>
      <c r="CB54" s="45"/>
      <c r="CC54" s="45"/>
      <c r="CD54" s="45"/>
      <c r="CE54" s="45"/>
      <c r="CF54" s="45"/>
      <c r="CG54" s="45"/>
      <c r="CH54" s="45"/>
      <c r="CI54" s="45"/>
      <c r="CJ54" s="45"/>
      <c r="CK54" s="45"/>
      <c r="CL54" s="45"/>
      <c r="CM54" s="45"/>
      <c r="CN54" s="45"/>
      <c r="CO54" s="45"/>
      <c r="CP54" s="45"/>
      <c r="CQ54" s="45"/>
      <c r="CR54" s="45"/>
      <c r="CS54" s="45"/>
      <c r="CT54" s="45"/>
      <c r="CU54" s="45"/>
      <c r="CV54" s="45"/>
      <c r="CW54" s="45"/>
      <c r="CX54" s="45"/>
      <c r="CY54" s="45"/>
      <c r="CZ54" s="45"/>
    </row>
    <row r="55" spans="1:104" ht="14.25" customHeight="1">
      <c r="A55" s="67">
        <v>69</v>
      </c>
      <c r="B55" s="68">
        <v>2.08</v>
      </c>
      <c r="C55" s="68">
        <v>3.68</v>
      </c>
      <c r="D55" s="68">
        <v>5.08</v>
      </c>
      <c r="E55" s="68">
        <v>6.51</v>
      </c>
      <c r="F55" s="68">
        <v>7.93</v>
      </c>
      <c r="G55" s="68">
        <v>9.23</v>
      </c>
      <c r="H55" s="68">
        <v>10.92</v>
      </c>
      <c r="I55" s="68">
        <v>13.37</v>
      </c>
      <c r="J55" s="68">
        <v>16.95</v>
      </c>
      <c r="K55" s="68">
        <v>20.59</v>
      </c>
      <c r="L55" s="68">
        <v>24.56</v>
      </c>
      <c r="M55" s="68">
        <v>28.83</v>
      </c>
      <c r="N55" s="68">
        <v>33.909999999999997</v>
      </c>
      <c r="O55" s="68">
        <v>40.409999999999997</v>
      </c>
      <c r="P55" s="68">
        <v>47.79</v>
      </c>
      <c r="Q55" s="68">
        <v>58.55</v>
      </c>
      <c r="R55" s="68">
        <v>71.930000000000007</v>
      </c>
      <c r="S55" s="70">
        <v>85.79</v>
      </c>
      <c r="T55" s="68">
        <v>101.33</v>
      </c>
      <c r="U55" s="68">
        <v>116.54</v>
      </c>
      <c r="V55" s="17">
        <v>133.16999999999999</v>
      </c>
      <c r="W55" s="17">
        <v>151.04</v>
      </c>
      <c r="X55" s="17">
        <v>169.99</v>
      </c>
      <c r="Y55" s="17">
        <v>189.17</v>
      </c>
      <c r="Z55" s="17">
        <v>208.4</v>
      </c>
      <c r="AA55" s="71">
        <v>226.73</v>
      </c>
      <c r="AB55" s="45">
        <v>243.4</v>
      </c>
      <c r="AC55" s="45">
        <v>262.43</v>
      </c>
      <c r="AD55" s="45">
        <v>282.69</v>
      </c>
      <c r="AE55" s="45">
        <v>304.70999999999998</v>
      </c>
      <c r="AF55" s="45">
        <v>328</v>
      </c>
      <c r="AG55" s="45">
        <v>352.09</v>
      </c>
      <c r="AH55" s="45">
        <v>374.47</v>
      </c>
      <c r="AI55" s="45">
        <v>396.8</v>
      </c>
      <c r="AJ55" s="45">
        <v>418.66</v>
      </c>
      <c r="AK55" s="45">
        <v>439.65</v>
      </c>
      <c r="AL55" s="45">
        <v>459.36</v>
      </c>
      <c r="AM55" s="45">
        <v>477.43</v>
      </c>
      <c r="AN55" s="45">
        <v>503.32</v>
      </c>
      <c r="AO55" s="45">
        <v>530.61</v>
      </c>
      <c r="AP55" s="45">
        <v>559.39</v>
      </c>
      <c r="AQ55" s="45">
        <v>589.72</v>
      </c>
      <c r="AR55" s="45">
        <v>621.70000000000005</v>
      </c>
      <c r="AS55" s="45">
        <v>655.42</v>
      </c>
      <c r="AT55" s="45">
        <v>690.96</v>
      </c>
      <c r="AU55" s="45">
        <v>728.43</v>
      </c>
      <c r="AV55" s="45">
        <v>767.94</v>
      </c>
      <c r="AW55" s="45">
        <v>809.58</v>
      </c>
      <c r="AX55" s="45">
        <v>853.48</v>
      </c>
      <c r="AY55" s="45">
        <v>899.77</v>
      </c>
      <c r="AZ55" s="45">
        <v>948.56</v>
      </c>
      <c r="BA55" s="45">
        <v>1000</v>
      </c>
      <c r="BB55" s="45"/>
      <c r="BC55" s="45"/>
      <c r="BD55" s="45"/>
      <c r="BE55" s="45"/>
      <c r="BF55" s="45"/>
      <c r="BG55" s="45"/>
      <c r="BH55" s="45"/>
      <c r="BI55" s="45"/>
      <c r="BJ55" s="45"/>
      <c r="BK55" s="45"/>
      <c r="BL55" s="45"/>
      <c r="BM55" s="45"/>
      <c r="BN55" s="45"/>
      <c r="BO55" s="45"/>
      <c r="BP55" s="45"/>
      <c r="BQ55" s="45"/>
      <c r="BR55" s="45"/>
      <c r="BS55" s="45"/>
      <c r="BT55" s="45"/>
      <c r="BU55" s="45"/>
      <c r="BV55" s="45"/>
      <c r="BW55" s="45"/>
      <c r="BX55" s="45"/>
      <c r="BY55" s="45"/>
      <c r="BZ55" s="45"/>
      <c r="CA55" s="45"/>
      <c r="CB55" s="45"/>
      <c r="CC55" s="45"/>
      <c r="CD55" s="45"/>
      <c r="CE55" s="45"/>
      <c r="CF55" s="45"/>
      <c r="CG55" s="45"/>
      <c r="CH55" s="45"/>
      <c r="CI55" s="45"/>
      <c r="CJ55" s="45"/>
      <c r="CK55" s="45"/>
      <c r="CL55" s="45"/>
      <c r="CM55" s="45"/>
      <c r="CN55" s="45"/>
      <c r="CO55" s="45"/>
      <c r="CP55" s="45"/>
      <c r="CQ55" s="45"/>
      <c r="CR55" s="45"/>
      <c r="CS55" s="45"/>
      <c r="CT55" s="45"/>
      <c r="CU55" s="45"/>
      <c r="CV55" s="45"/>
      <c r="CW55" s="45"/>
      <c r="CX55" s="45"/>
      <c r="CY55" s="45"/>
      <c r="CZ55" s="45"/>
    </row>
    <row r="56" spans="1:104" ht="14.25" customHeight="1">
      <c r="A56" s="67">
        <v>70</v>
      </c>
      <c r="B56" s="68">
        <v>2.25</v>
      </c>
      <c r="C56" s="68">
        <v>3.92</v>
      </c>
      <c r="D56" s="68">
        <v>5.62</v>
      </c>
      <c r="E56" s="68">
        <v>7.27</v>
      </c>
      <c r="F56" s="68">
        <v>8.75</v>
      </c>
      <c r="G56" s="68">
        <v>10.15</v>
      </c>
      <c r="H56" s="68">
        <v>12.16</v>
      </c>
      <c r="I56" s="68">
        <v>15.6</v>
      </c>
      <c r="J56" s="68">
        <v>19.170000000000002</v>
      </c>
      <c r="K56" s="68">
        <v>23.49</v>
      </c>
      <c r="L56" s="68">
        <v>28.64</v>
      </c>
      <c r="M56" s="68">
        <v>33.549999999999997</v>
      </c>
      <c r="N56" s="68">
        <v>40.24</v>
      </c>
      <c r="O56" s="68">
        <v>47.68</v>
      </c>
      <c r="P56" s="68">
        <v>57.88</v>
      </c>
      <c r="Q56" s="68">
        <v>69.44</v>
      </c>
      <c r="R56" s="69">
        <v>85.25</v>
      </c>
      <c r="S56" s="17">
        <v>101.33</v>
      </c>
      <c r="T56" s="17">
        <v>116.54</v>
      </c>
      <c r="U56" s="17">
        <v>133.16999999999999</v>
      </c>
      <c r="V56" s="17">
        <v>151.04</v>
      </c>
      <c r="W56" s="17">
        <v>169.99</v>
      </c>
      <c r="X56" s="17">
        <v>189.17</v>
      </c>
      <c r="Y56" s="17">
        <v>208.4</v>
      </c>
      <c r="Z56" s="17">
        <v>226.73</v>
      </c>
      <c r="AA56" s="71">
        <v>243.4</v>
      </c>
      <c r="AB56" s="45">
        <v>262.43</v>
      </c>
      <c r="AC56" s="45">
        <v>282.69</v>
      </c>
      <c r="AD56" s="45">
        <v>304.70999999999998</v>
      </c>
      <c r="AE56" s="45">
        <v>328</v>
      </c>
      <c r="AF56" s="45">
        <v>352.09</v>
      </c>
      <c r="AG56" s="45">
        <v>374.47</v>
      </c>
      <c r="AH56" s="45">
        <v>396.8</v>
      </c>
      <c r="AI56" s="45">
        <v>418.66</v>
      </c>
      <c r="AJ56" s="45">
        <v>439.65</v>
      </c>
      <c r="AK56" s="45">
        <v>459.36</v>
      </c>
      <c r="AL56" s="45">
        <v>477.43</v>
      </c>
      <c r="AM56" s="45">
        <v>503.32</v>
      </c>
      <c r="AN56" s="45">
        <v>530.61</v>
      </c>
      <c r="AO56" s="45">
        <v>559.39</v>
      </c>
      <c r="AP56" s="45">
        <v>589.72</v>
      </c>
      <c r="AQ56" s="45">
        <v>621.70000000000005</v>
      </c>
      <c r="AR56" s="45">
        <v>655.42</v>
      </c>
      <c r="AS56" s="45">
        <v>690.96</v>
      </c>
      <c r="AT56" s="45">
        <v>728.43</v>
      </c>
      <c r="AU56" s="45">
        <v>767.94</v>
      </c>
      <c r="AV56" s="45">
        <v>809.58</v>
      </c>
      <c r="AW56" s="45">
        <v>853.48</v>
      </c>
      <c r="AX56" s="45">
        <v>899.77</v>
      </c>
      <c r="AY56" s="45">
        <v>948.56</v>
      </c>
      <c r="AZ56" s="45">
        <v>1000</v>
      </c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  <c r="BM56" s="45"/>
      <c r="BN56" s="45"/>
      <c r="BO56" s="45"/>
      <c r="BP56" s="45"/>
      <c r="BQ56" s="45"/>
      <c r="BR56" s="45"/>
      <c r="BS56" s="45"/>
      <c r="BT56" s="45"/>
      <c r="BU56" s="45"/>
      <c r="BV56" s="45"/>
      <c r="BW56" s="45"/>
      <c r="BX56" s="45"/>
      <c r="BY56" s="45"/>
      <c r="BZ56" s="45"/>
      <c r="CA56" s="45"/>
      <c r="CB56" s="45"/>
      <c r="CC56" s="45"/>
      <c r="CD56" s="45"/>
      <c r="CE56" s="45"/>
      <c r="CF56" s="45"/>
      <c r="CG56" s="45"/>
      <c r="CH56" s="45"/>
      <c r="CI56" s="45"/>
      <c r="CJ56" s="45"/>
      <c r="CK56" s="45"/>
      <c r="CL56" s="45"/>
      <c r="CM56" s="45"/>
      <c r="CN56" s="45"/>
      <c r="CO56" s="45"/>
      <c r="CP56" s="45"/>
      <c r="CQ56" s="45"/>
      <c r="CR56" s="45"/>
      <c r="CS56" s="45"/>
      <c r="CT56" s="45"/>
      <c r="CU56" s="45"/>
      <c r="CV56" s="45"/>
      <c r="CW56" s="45"/>
      <c r="CX56" s="45"/>
      <c r="CY56" s="45"/>
      <c r="CZ56" s="45"/>
    </row>
    <row r="57" spans="1:104" ht="14.25" customHeight="1">
      <c r="A57" s="67">
        <v>71</v>
      </c>
      <c r="B57" s="68">
        <v>2.4300000000000002</v>
      </c>
      <c r="C57" s="68">
        <v>4.13</v>
      </c>
      <c r="D57" s="68">
        <v>6.14</v>
      </c>
      <c r="E57" s="68">
        <v>8.02</v>
      </c>
      <c r="F57" s="68">
        <v>9.48</v>
      </c>
      <c r="G57" s="68">
        <v>11.21</v>
      </c>
      <c r="H57" s="68">
        <v>13.98</v>
      </c>
      <c r="I57" s="68">
        <v>17.59</v>
      </c>
      <c r="J57" s="68">
        <v>21.59</v>
      </c>
      <c r="K57" s="68">
        <v>26.63</v>
      </c>
      <c r="L57" s="68">
        <v>33.17</v>
      </c>
      <c r="M57" s="68">
        <v>40.159999999999997</v>
      </c>
      <c r="N57" s="68">
        <v>47.34</v>
      </c>
      <c r="O57" s="68">
        <v>57.18</v>
      </c>
      <c r="P57" s="68">
        <v>66.16</v>
      </c>
      <c r="Q57" s="68">
        <v>80.709999999999994</v>
      </c>
      <c r="R57" s="69">
        <v>98.39</v>
      </c>
      <c r="S57" s="17">
        <v>116.54</v>
      </c>
      <c r="T57" s="17">
        <v>133.16999999999999</v>
      </c>
      <c r="U57" s="17">
        <v>151.04</v>
      </c>
      <c r="V57" s="17">
        <v>169.99</v>
      </c>
      <c r="W57" s="17">
        <v>189.17</v>
      </c>
      <c r="X57" s="17">
        <v>208.4</v>
      </c>
      <c r="Y57" s="17">
        <v>226.73</v>
      </c>
      <c r="Z57" s="17">
        <v>243.4</v>
      </c>
      <c r="AA57" s="71">
        <v>262.43</v>
      </c>
      <c r="AB57" s="45">
        <v>282.69</v>
      </c>
      <c r="AC57" s="45">
        <v>304.70999999999998</v>
      </c>
      <c r="AD57" s="45">
        <v>328</v>
      </c>
      <c r="AE57" s="45">
        <v>352.09</v>
      </c>
      <c r="AF57" s="45">
        <v>374.47</v>
      </c>
      <c r="AG57" s="45">
        <v>396.8</v>
      </c>
      <c r="AH57" s="45">
        <v>418.66</v>
      </c>
      <c r="AI57" s="45">
        <v>439.65</v>
      </c>
      <c r="AJ57" s="45">
        <v>459.36</v>
      </c>
      <c r="AK57" s="45">
        <v>477.43</v>
      </c>
      <c r="AL57" s="45">
        <v>503.32</v>
      </c>
      <c r="AM57" s="45">
        <v>530.61</v>
      </c>
      <c r="AN57" s="45">
        <v>559.39</v>
      </c>
      <c r="AO57" s="45">
        <v>589.72</v>
      </c>
      <c r="AP57" s="45">
        <v>621.70000000000005</v>
      </c>
      <c r="AQ57" s="45">
        <v>655.42</v>
      </c>
      <c r="AR57" s="45">
        <v>690.96</v>
      </c>
      <c r="AS57" s="45">
        <v>728.43</v>
      </c>
      <c r="AT57" s="45">
        <v>767.94</v>
      </c>
      <c r="AU57" s="45">
        <v>809.58</v>
      </c>
      <c r="AV57" s="45">
        <v>853.48</v>
      </c>
      <c r="AW57" s="45">
        <v>899.77</v>
      </c>
      <c r="AX57" s="45">
        <v>948.56</v>
      </c>
      <c r="AY57" s="45">
        <v>1000</v>
      </c>
      <c r="AZ57" s="45"/>
      <c r="BA57" s="45"/>
      <c r="BB57" s="45"/>
      <c r="BC57" s="45"/>
      <c r="BD57" s="45"/>
      <c r="BE57" s="45"/>
      <c r="BF57" s="45"/>
      <c r="BG57" s="45"/>
      <c r="BH57" s="45"/>
      <c r="BI57" s="45"/>
      <c r="BJ57" s="45"/>
      <c r="BK57" s="45"/>
      <c r="BL57" s="45"/>
      <c r="BM57" s="45"/>
      <c r="BN57" s="45"/>
      <c r="BO57" s="45"/>
      <c r="BP57" s="45"/>
      <c r="BQ57" s="45"/>
      <c r="BR57" s="45"/>
      <c r="BS57" s="45"/>
      <c r="BT57" s="45"/>
      <c r="BU57" s="45"/>
      <c r="BV57" s="45"/>
      <c r="BW57" s="45"/>
      <c r="BX57" s="45"/>
      <c r="BY57" s="45"/>
      <c r="BZ57" s="45"/>
      <c r="CA57" s="45"/>
      <c r="CB57" s="45"/>
      <c r="CC57" s="45"/>
      <c r="CD57" s="45"/>
      <c r="CE57" s="45"/>
      <c r="CF57" s="45"/>
      <c r="CG57" s="45"/>
      <c r="CH57" s="45"/>
      <c r="CI57" s="45"/>
      <c r="CJ57" s="45"/>
      <c r="CK57" s="45"/>
      <c r="CL57" s="45"/>
      <c r="CM57" s="45"/>
      <c r="CN57" s="45"/>
      <c r="CO57" s="45"/>
      <c r="CP57" s="45"/>
      <c r="CQ57" s="45"/>
      <c r="CR57" s="45"/>
      <c r="CS57" s="45"/>
      <c r="CT57" s="45"/>
      <c r="CU57" s="45"/>
      <c r="CV57" s="45"/>
      <c r="CW57" s="45"/>
      <c r="CX57" s="45"/>
      <c r="CY57" s="45"/>
      <c r="CZ57" s="45"/>
    </row>
    <row r="58" spans="1:104" ht="14.25" customHeight="1">
      <c r="A58" s="67">
        <v>72</v>
      </c>
      <c r="B58" s="68">
        <v>2.63</v>
      </c>
      <c r="C58" s="68">
        <v>4.3600000000000003</v>
      </c>
      <c r="D58" s="68">
        <v>6.7</v>
      </c>
      <c r="E58" s="68">
        <v>8.84</v>
      </c>
      <c r="F58" s="68">
        <v>10.41</v>
      </c>
      <c r="G58" s="68">
        <v>12.86</v>
      </c>
      <c r="H58" s="68">
        <v>15.88</v>
      </c>
      <c r="I58" s="68">
        <v>19.739999999999998</v>
      </c>
      <c r="J58" s="68">
        <v>24.69</v>
      </c>
      <c r="K58" s="68">
        <v>31.27</v>
      </c>
      <c r="L58" s="68">
        <v>39.43</v>
      </c>
      <c r="M58" s="68">
        <v>47.02</v>
      </c>
      <c r="N58" s="68">
        <v>56.5</v>
      </c>
      <c r="O58" s="68">
        <v>65.849999999999994</v>
      </c>
      <c r="P58" s="68">
        <v>76.53</v>
      </c>
      <c r="Q58" s="68">
        <v>93.39</v>
      </c>
      <c r="R58" s="70">
        <v>113.44</v>
      </c>
      <c r="S58" s="17">
        <v>133.16999999999999</v>
      </c>
      <c r="T58" s="17">
        <v>151.04</v>
      </c>
      <c r="U58" s="17">
        <v>169.99</v>
      </c>
      <c r="V58" s="17">
        <v>189.17</v>
      </c>
      <c r="W58" s="17">
        <v>208.4</v>
      </c>
      <c r="X58" s="17">
        <v>226.73</v>
      </c>
      <c r="Y58" s="17">
        <v>243.4</v>
      </c>
      <c r="Z58" s="17">
        <v>262.43</v>
      </c>
      <c r="AA58" s="71">
        <v>282.69</v>
      </c>
      <c r="AB58" s="45">
        <v>304.70999999999998</v>
      </c>
      <c r="AC58" s="45">
        <v>328</v>
      </c>
      <c r="AD58" s="45">
        <v>352.09</v>
      </c>
      <c r="AE58" s="45">
        <v>374.47</v>
      </c>
      <c r="AF58" s="45">
        <v>396.8</v>
      </c>
      <c r="AG58" s="45">
        <v>418.66</v>
      </c>
      <c r="AH58" s="45">
        <v>439.65</v>
      </c>
      <c r="AI58" s="45">
        <v>459.36</v>
      </c>
      <c r="AJ58" s="45">
        <v>477.43</v>
      </c>
      <c r="AK58" s="45">
        <v>503.32</v>
      </c>
      <c r="AL58" s="45">
        <v>530.61</v>
      </c>
      <c r="AM58" s="45">
        <v>559.39</v>
      </c>
      <c r="AN58" s="45">
        <v>589.72</v>
      </c>
      <c r="AO58" s="45">
        <v>621.70000000000005</v>
      </c>
      <c r="AP58" s="45">
        <v>655.42</v>
      </c>
      <c r="AQ58" s="45">
        <v>690.96</v>
      </c>
      <c r="AR58" s="45">
        <v>728.43</v>
      </c>
      <c r="AS58" s="45">
        <v>767.94</v>
      </c>
      <c r="AT58" s="45">
        <v>809.58</v>
      </c>
      <c r="AU58" s="45">
        <v>853.48</v>
      </c>
      <c r="AV58" s="45">
        <v>899.77</v>
      </c>
      <c r="AW58" s="45">
        <v>948.56</v>
      </c>
      <c r="AX58" s="45">
        <v>1000</v>
      </c>
      <c r="AY58" s="45"/>
      <c r="AZ58" s="45"/>
      <c r="BA58" s="45"/>
      <c r="BB58" s="45"/>
      <c r="BC58" s="45"/>
      <c r="BD58" s="45"/>
      <c r="BE58" s="45"/>
      <c r="BF58" s="45"/>
      <c r="BG58" s="45"/>
      <c r="BH58" s="45"/>
      <c r="BI58" s="45"/>
      <c r="BJ58" s="45"/>
      <c r="BK58" s="45"/>
      <c r="BL58" s="45"/>
      <c r="BM58" s="45"/>
      <c r="BN58" s="45"/>
      <c r="BO58" s="45"/>
      <c r="BP58" s="45"/>
      <c r="BQ58" s="45"/>
      <c r="BR58" s="45"/>
      <c r="BS58" s="45"/>
      <c r="BT58" s="45"/>
      <c r="BU58" s="45"/>
      <c r="BV58" s="45"/>
      <c r="BW58" s="45"/>
      <c r="BX58" s="45"/>
      <c r="BY58" s="45"/>
      <c r="BZ58" s="45"/>
      <c r="CA58" s="45"/>
      <c r="CB58" s="45"/>
      <c r="CC58" s="45"/>
      <c r="CD58" s="45"/>
      <c r="CE58" s="45"/>
      <c r="CF58" s="45"/>
      <c r="CG58" s="45"/>
      <c r="CH58" s="45"/>
      <c r="CI58" s="45"/>
      <c r="CJ58" s="45"/>
      <c r="CK58" s="45"/>
      <c r="CL58" s="45"/>
      <c r="CM58" s="45"/>
      <c r="CN58" s="45"/>
      <c r="CO58" s="45"/>
      <c r="CP58" s="45"/>
      <c r="CQ58" s="45"/>
      <c r="CR58" s="45"/>
      <c r="CS58" s="45"/>
      <c r="CT58" s="45"/>
      <c r="CU58" s="45"/>
      <c r="CV58" s="45"/>
      <c r="CW58" s="45"/>
      <c r="CX58" s="45"/>
      <c r="CY58" s="45"/>
      <c r="CZ58" s="45"/>
    </row>
    <row r="59" spans="1:104" ht="14.25" customHeight="1">
      <c r="A59" s="67">
        <v>73</v>
      </c>
      <c r="B59" s="68">
        <v>2.87</v>
      </c>
      <c r="C59" s="68">
        <v>4.68</v>
      </c>
      <c r="D59" s="68">
        <v>7.39</v>
      </c>
      <c r="E59" s="68">
        <v>9.83</v>
      </c>
      <c r="F59" s="68">
        <v>12.02</v>
      </c>
      <c r="G59" s="68">
        <v>14.72</v>
      </c>
      <c r="H59" s="68">
        <v>18.13</v>
      </c>
      <c r="I59" s="68">
        <v>22.48</v>
      </c>
      <c r="J59" s="68">
        <v>28.87</v>
      </c>
      <c r="K59" s="68">
        <v>36.630000000000003</v>
      </c>
      <c r="L59" s="68">
        <v>46.65</v>
      </c>
      <c r="M59" s="68">
        <v>56.29</v>
      </c>
      <c r="N59" s="68">
        <v>65.650000000000006</v>
      </c>
      <c r="O59" s="68">
        <v>76.3</v>
      </c>
      <c r="P59" s="68">
        <v>92.61</v>
      </c>
      <c r="Q59" s="69">
        <v>112.82</v>
      </c>
      <c r="R59" s="17">
        <v>133.16999999999999</v>
      </c>
      <c r="S59" s="17">
        <v>151.04</v>
      </c>
      <c r="T59" s="17">
        <v>169.99</v>
      </c>
      <c r="U59" s="17">
        <v>189.17</v>
      </c>
      <c r="V59" s="17">
        <v>208.4</v>
      </c>
      <c r="W59" s="17">
        <v>226.73</v>
      </c>
      <c r="X59" s="17">
        <v>243.4</v>
      </c>
      <c r="Y59" s="17">
        <v>262.43</v>
      </c>
      <c r="Z59" s="17">
        <v>282.69</v>
      </c>
      <c r="AA59" s="71">
        <v>304.70999999999998</v>
      </c>
      <c r="AB59" s="45">
        <v>328</v>
      </c>
      <c r="AC59" s="45">
        <v>352.09</v>
      </c>
      <c r="AD59" s="45">
        <v>374.47</v>
      </c>
      <c r="AE59" s="45">
        <v>396.8</v>
      </c>
      <c r="AF59" s="45">
        <v>418.66</v>
      </c>
      <c r="AG59" s="45">
        <v>439.65</v>
      </c>
      <c r="AH59" s="45">
        <v>459.36</v>
      </c>
      <c r="AI59" s="45">
        <v>477.43</v>
      </c>
      <c r="AJ59" s="45">
        <v>503.32</v>
      </c>
      <c r="AK59" s="45">
        <v>530.61</v>
      </c>
      <c r="AL59" s="45">
        <v>559.39</v>
      </c>
      <c r="AM59" s="45">
        <v>589.72</v>
      </c>
      <c r="AN59" s="45">
        <v>621.70000000000005</v>
      </c>
      <c r="AO59" s="45">
        <v>655.42</v>
      </c>
      <c r="AP59" s="45">
        <v>690.96</v>
      </c>
      <c r="AQ59" s="45">
        <v>728.43</v>
      </c>
      <c r="AR59" s="45">
        <v>767.94</v>
      </c>
      <c r="AS59" s="45">
        <v>809.58</v>
      </c>
      <c r="AT59" s="45">
        <v>853.48</v>
      </c>
      <c r="AU59" s="45">
        <v>899.77</v>
      </c>
      <c r="AV59" s="45">
        <v>948.56</v>
      </c>
      <c r="AW59" s="45">
        <v>1000</v>
      </c>
      <c r="AX59" s="45"/>
      <c r="AY59" s="45"/>
      <c r="AZ59" s="45"/>
      <c r="BA59" s="45"/>
      <c r="BB59" s="45"/>
      <c r="BC59" s="45"/>
      <c r="BD59" s="45"/>
      <c r="BE59" s="45"/>
      <c r="BF59" s="45"/>
      <c r="BG59" s="45"/>
      <c r="BH59" s="45"/>
      <c r="BI59" s="45"/>
      <c r="BJ59" s="45"/>
      <c r="BK59" s="45"/>
      <c r="BL59" s="45"/>
      <c r="BM59" s="45"/>
      <c r="BN59" s="45"/>
      <c r="BO59" s="45"/>
      <c r="BP59" s="45"/>
      <c r="BQ59" s="45"/>
      <c r="BR59" s="45"/>
      <c r="BS59" s="45"/>
      <c r="BT59" s="45"/>
      <c r="BU59" s="45"/>
      <c r="BV59" s="45"/>
      <c r="BW59" s="45"/>
      <c r="BX59" s="45"/>
      <c r="BY59" s="45"/>
      <c r="BZ59" s="45"/>
      <c r="CA59" s="45"/>
      <c r="CB59" s="45"/>
      <c r="CC59" s="45"/>
      <c r="CD59" s="45"/>
      <c r="CE59" s="45"/>
      <c r="CF59" s="45"/>
      <c r="CG59" s="45"/>
      <c r="CH59" s="45"/>
      <c r="CI59" s="45"/>
      <c r="CJ59" s="45"/>
      <c r="CK59" s="45"/>
      <c r="CL59" s="45"/>
      <c r="CM59" s="45"/>
      <c r="CN59" s="45"/>
      <c r="CO59" s="45"/>
      <c r="CP59" s="45"/>
      <c r="CQ59" s="45"/>
      <c r="CR59" s="45"/>
      <c r="CS59" s="45"/>
      <c r="CT59" s="45"/>
      <c r="CU59" s="45"/>
      <c r="CV59" s="45"/>
      <c r="CW59" s="45"/>
      <c r="CX59" s="45"/>
      <c r="CY59" s="45"/>
      <c r="CZ59" s="45"/>
    </row>
    <row r="60" spans="1:104" ht="14.25" customHeight="1">
      <c r="A60" s="67">
        <v>74</v>
      </c>
      <c r="B60" s="68">
        <v>3.2</v>
      </c>
      <c r="C60" s="68">
        <v>5.17</v>
      </c>
      <c r="D60" s="68">
        <v>8.32</v>
      </c>
      <c r="E60" s="68">
        <v>11.18</v>
      </c>
      <c r="F60" s="68">
        <v>13.71</v>
      </c>
      <c r="G60" s="68">
        <v>16.93</v>
      </c>
      <c r="H60" s="68">
        <v>21.07</v>
      </c>
      <c r="I60" s="68">
        <v>26.24</v>
      </c>
      <c r="J60" s="68">
        <v>33.76</v>
      </c>
      <c r="K60" s="68">
        <v>43.25</v>
      </c>
      <c r="L60" s="68">
        <v>55.88</v>
      </c>
      <c r="M60" s="68">
        <v>65.44</v>
      </c>
      <c r="N60" s="68">
        <v>76.05</v>
      </c>
      <c r="O60" s="68">
        <v>89.93</v>
      </c>
      <c r="P60" s="68">
        <v>108.5</v>
      </c>
      <c r="Q60" s="70">
        <v>130.47</v>
      </c>
      <c r="R60" s="17">
        <v>151.04</v>
      </c>
      <c r="S60" s="17">
        <v>169.99</v>
      </c>
      <c r="T60" s="17">
        <v>189.17</v>
      </c>
      <c r="U60" s="17">
        <v>208.4</v>
      </c>
      <c r="V60" s="17">
        <v>226.73</v>
      </c>
      <c r="W60" s="17">
        <v>243.4</v>
      </c>
      <c r="X60" s="17">
        <v>262.43</v>
      </c>
      <c r="Y60" s="17">
        <v>282.69</v>
      </c>
      <c r="Z60" s="17">
        <v>304.70999999999998</v>
      </c>
      <c r="AA60" s="71">
        <v>328</v>
      </c>
      <c r="AB60" s="45">
        <v>352.09</v>
      </c>
      <c r="AC60" s="45">
        <v>374.47</v>
      </c>
      <c r="AD60" s="45">
        <v>396.8</v>
      </c>
      <c r="AE60" s="45">
        <v>418.66</v>
      </c>
      <c r="AF60" s="45">
        <v>439.65</v>
      </c>
      <c r="AG60" s="45">
        <v>459.36</v>
      </c>
      <c r="AH60" s="45">
        <v>477.43</v>
      </c>
      <c r="AI60" s="45">
        <v>503.32</v>
      </c>
      <c r="AJ60" s="45">
        <v>530.61</v>
      </c>
      <c r="AK60" s="45">
        <v>559.39</v>
      </c>
      <c r="AL60" s="45">
        <v>589.72</v>
      </c>
      <c r="AM60" s="45">
        <v>621.70000000000005</v>
      </c>
      <c r="AN60" s="45">
        <v>655.42</v>
      </c>
      <c r="AO60" s="45">
        <v>690.96</v>
      </c>
      <c r="AP60" s="45">
        <v>728.43</v>
      </c>
      <c r="AQ60" s="45">
        <v>767.94</v>
      </c>
      <c r="AR60" s="45">
        <v>809.58</v>
      </c>
      <c r="AS60" s="45">
        <v>853.48</v>
      </c>
      <c r="AT60" s="45">
        <v>899.77</v>
      </c>
      <c r="AU60" s="45">
        <v>948.56</v>
      </c>
      <c r="AV60" s="45">
        <v>1000</v>
      </c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  <c r="BM60" s="45"/>
      <c r="BN60" s="45"/>
      <c r="BO60" s="45"/>
      <c r="BP60" s="45"/>
      <c r="BQ60" s="45"/>
      <c r="BR60" s="45"/>
      <c r="BS60" s="45"/>
      <c r="BT60" s="45"/>
      <c r="BU60" s="45"/>
      <c r="BV60" s="45"/>
      <c r="BW60" s="45"/>
      <c r="BX60" s="45"/>
      <c r="BY60" s="45"/>
      <c r="BZ60" s="45"/>
      <c r="CA60" s="45"/>
      <c r="CB60" s="45"/>
      <c r="CC60" s="45"/>
      <c r="CD60" s="45"/>
      <c r="CE60" s="45"/>
      <c r="CF60" s="45"/>
      <c r="CG60" s="45"/>
      <c r="CH60" s="45"/>
      <c r="CI60" s="45"/>
      <c r="CJ60" s="45"/>
      <c r="CK60" s="45"/>
      <c r="CL60" s="45"/>
      <c r="CM60" s="45"/>
      <c r="CN60" s="45"/>
      <c r="CO60" s="45"/>
      <c r="CP60" s="45"/>
      <c r="CQ60" s="45"/>
      <c r="CR60" s="45"/>
      <c r="CS60" s="45"/>
      <c r="CT60" s="45"/>
      <c r="CU60" s="45"/>
      <c r="CV60" s="45"/>
      <c r="CW60" s="45"/>
      <c r="CX60" s="45"/>
      <c r="CY60" s="45"/>
      <c r="CZ60" s="45"/>
    </row>
    <row r="61" spans="1:104" ht="14.25" customHeight="1">
      <c r="A61" s="67">
        <v>75</v>
      </c>
      <c r="B61" s="68">
        <v>3.52</v>
      </c>
      <c r="C61" s="68">
        <v>5.75</v>
      </c>
      <c r="D61" s="68">
        <v>9.3699999999999992</v>
      </c>
      <c r="E61" s="68">
        <v>12.71</v>
      </c>
      <c r="F61" s="68">
        <v>15.73</v>
      </c>
      <c r="G61" s="68">
        <v>19.649999999999999</v>
      </c>
      <c r="H61" s="68">
        <v>24.57</v>
      </c>
      <c r="I61" s="68">
        <v>30.69</v>
      </c>
      <c r="J61" s="68">
        <v>39.89</v>
      </c>
      <c r="K61" s="68">
        <v>50.89</v>
      </c>
      <c r="L61" s="68">
        <v>65.33</v>
      </c>
      <c r="M61" s="68">
        <v>75.92</v>
      </c>
      <c r="N61" s="68">
        <v>88.97</v>
      </c>
      <c r="O61" s="68">
        <v>107.2</v>
      </c>
      <c r="P61" s="70">
        <v>127.71</v>
      </c>
      <c r="Q61" s="17">
        <v>151.04</v>
      </c>
      <c r="R61" s="17">
        <v>169.99</v>
      </c>
      <c r="S61" s="17">
        <v>189.17</v>
      </c>
      <c r="T61" s="17">
        <v>208.4</v>
      </c>
      <c r="U61" s="17">
        <v>226.73</v>
      </c>
      <c r="V61" s="17">
        <v>243.4</v>
      </c>
      <c r="W61" s="17">
        <v>262.43</v>
      </c>
      <c r="X61" s="17">
        <v>282.69</v>
      </c>
      <c r="Y61" s="17">
        <v>304.70999999999998</v>
      </c>
      <c r="Z61" s="17">
        <v>328</v>
      </c>
      <c r="AA61" s="69">
        <v>352.09</v>
      </c>
      <c r="AB61" s="45">
        <v>374.47</v>
      </c>
      <c r="AC61" s="45">
        <v>396.8</v>
      </c>
      <c r="AD61" s="45">
        <v>418.66</v>
      </c>
      <c r="AE61" s="45">
        <v>439.65</v>
      </c>
      <c r="AF61" s="45">
        <v>459.36</v>
      </c>
      <c r="AG61" s="45">
        <v>477.43</v>
      </c>
      <c r="AH61" s="45">
        <v>503.32</v>
      </c>
      <c r="AI61" s="45">
        <v>530.61</v>
      </c>
      <c r="AJ61" s="45">
        <v>559.39</v>
      </c>
      <c r="AK61" s="45">
        <v>589.72</v>
      </c>
      <c r="AL61" s="45">
        <v>621.70000000000005</v>
      </c>
      <c r="AM61" s="45">
        <v>655.42</v>
      </c>
      <c r="AN61" s="45">
        <v>690.96</v>
      </c>
      <c r="AO61" s="45">
        <v>728.43</v>
      </c>
      <c r="AP61" s="45">
        <v>767.94</v>
      </c>
      <c r="AQ61" s="45">
        <v>809.58</v>
      </c>
      <c r="AR61" s="45">
        <v>853.48</v>
      </c>
      <c r="AS61" s="45">
        <v>899.77</v>
      </c>
      <c r="AT61" s="45">
        <v>948.56</v>
      </c>
      <c r="AU61" s="45">
        <v>1000</v>
      </c>
      <c r="AV61" s="45"/>
      <c r="AW61" s="45"/>
      <c r="AX61" s="45"/>
      <c r="AY61" s="45"/>
      <c r="AZ61" s="45"/>
      <c r="BA61" s="45"/>
      <c r="BB61" s="45"/>
      <c r="BC61" s="45"/>
      <c r="BD61" s="45"/>
      <c r="BE61" s="45"/>
      <c r="BF61" s="45"/>
      <c r="BG61" s="45"/>
      <c r="BH61" s="45"/>
      <c r="BI61" s="45"/>
      <c r="BJ61" s="45"/>
      <c r="BK61" s="45"/>
      <c r="BL61" s="45"/>
      <c r="BM61" s="45"/>
      <c r="BN61" s="45"/>
      <c r="BO61" s="45"/>
      <c r="BP61" s="45"/>
      <c r="BQ61" s="45"/>
      <c r="BR61" s="45"/>
      <c r="BS61" s="45"/>
      <c r="BT61" s="45"/>
      <c r="BU61" s="45"/>
      <c r="BV61" s="45"/>
      <c r="BW61" s="45"/>
      <c r="BX61" s="45"/>
      <c r="BY61" s="45"/>
      <c r="BZ61" s="45"/>
      <c r="CA61" s="45"/>
      <c r="CB61" s="45"/>
      <c r="CC61" s="45"/>
      <c r="CD61" s="45"/>
      <c r="CE61" s="45"/>
      <c r="CF61" s="45"/>
      <c r="CG61" s="45"/>
      <c r="CH61" s="45"/>
      <c r="CI61" s="45"/>
      <c r="CJ61" s="45"/>
      <c r="CK61" s="45"/>
      <c r="CL61" s="45"/>
      <c r="CM61" s="45"/>
      <c r="CN61" s="45"/>
      <c r="CO61" s="45"/>
      <c r="CP61" s="45"/>
      <c r="CQ61" s="45"/>
      <c r="CR61" s="45"/>
      <c r="CS61" s="45"/>
      <c r="CT61" s="45"/>
      <c r="CU61" s="45"/>
      <c r="CV61" s="45"/>
      <c r="CW61" s="45"/>
      <c r="CX61" s="45"/>
      <c r="CY61" s="45"/>
      <c r="CZ61" s="45"/>
    </row>
    <row r="62" spans="1:104" ht="14.25" customHeight="1">
      <c r="A62" s="67">
        <v>76</v>
      </c>
      <c r="B62" s="68">
        <v>3.84</v>
      </c>
      <c r="C62" s="68">
        <v>6.28</v>
      </c>
      <c r="D62" s="68">
        <v>10.43</v>
      </c>
      <c r="E62" s="68">
        <v>14.52</v>
      </c>
      <c r="F62" s="68">
        <v>18.16</v>
      </c>
      <c r="G62" s="68">
        <v>22.76</v>
      </c>
      <c r="H62" s="68">
        <v>28.5</v>
      </c>
      <c r="I62" s="68">
        <v>35.950000000000003</v>
      </c>
      <c r="J62" s="68">
        <v>46.56</v>
      </c>
      <c r="K62" s="68">
        <v>58.94</v>
      </c>
      <c r="L62" s="68">
        <v>74.790000000000006</v>
      </c>
      <c r="M62" s="68">
        <v>87.63</v>
      </c>
      <c r="N62" s="68">
        <v>106.03</v>
      </c>
      <c r="O62" s="70">
        <v>126.52</v>
      </c>
      <c r="P62" s="68">
        <v>151.04</v>
      </c>
      <c r="Q62" s="17">
        <v>169.99</v>
      </c>
      <c r="R62" s="17">
        <v>189.17</v>
      </c>
      <c r="S62" s="17">
        <v>208.4</v>
      </c>
      <c r="T62" s="17">
        <v>226.73</v>
      </c>
      <c r="U62" s="17">
        <v>243.4</v>
      </c>
      <c r="V62" s="17">
        <v>262.43</v>
      </c>
      <c r="W62" s="17">
        <v>282.69</v>
      </c>
      <c r="X62" s="17">
        <v>304.70999999999998</v>
      </c>
      <c r="Y62" s="17">
        <v>328</v>
      </c>
      <c r="Z62" s="68">
        <v>352.09</v>
      </c>
      <c r="AA62" s="69">
        <v>374.47</v>
      </c>
      <c r="AB62" s="45">
        <v>396.8</v>
      </c>
      <c r="AC62" s="45">
        <v>418.66</v>
      </c>
      <c r="AD62" s="45">
        <v>439.65</v>
      </c>
      <c r="AE62" s="45">
        <v>459.36</v>
      </c>
      <c r="AF62" s="45">
        <v>477.43</v>
      </c>
      <c r="AG62" s="45">
        <v>503.32</v>
      </c>
      <c r="AH62" s="45">
        <v>530.61</v>
      </c>
      <c r="AI62" s="45">
        <v>559.39</v>
      </c>
      <c r="AJ62" s="45">
        <v>589.72</v>
      </c>
      <c r="AK62" s="45">
        <v>621.70000000000005</v>
      </c>
      <c r="AL62" s="45">
        <v>655.42</v>
      </c>
      <c r="AM62" s="45">
        <v>690.96</v>
      </c>
      <c r="AN62" s="45">
        <v>728.43</v>
      </c>
      <c r="AO62" s="45">
        <v>767.94</v>
      </c>
      <c r="AP62" s="45">
        <v>809.58</v>
      </c>
      <c r="AQ62" s="45">
        <v>853.48</v>
      </c>
      <c r="AR62" s="45">
        <v>899.77</v>
      </c>
      <c r="AS62" s="45">
        <v>948.56</v>
      </c>
      <c r="AT62" s="45">
        <v>1000</v>
      </c>
      <c r="AU62" s="45"/>
      <c r="AV62" s="45"/>
      <c r="AW62" s="45"/>
      <c r="AX62" s="45"/>
      <c r="AY62" s="45"/>
      <c r="AZ62" s="45"/>
      <c r="BA62" s="45"/>
      <c r="BB62" s="45"/>
      <c r="BC62" s="45"/>
      <c r="BD62" s="45"/>
      <c r="BE62" s="45"/>
      <c r="BF62" s="45"/>
      <c r="BG62" s="45"/>
      <c r="BH62" s="45"/>
      <c r="BI62" s="45"/>
      <c r="BJ62" s="45"/>
      <c r="BK62" s="45"/>
      <c r="BL62" s="45"/>
      <c r="BM62" s="45"/>
      <c r="BN62" s="45"/>
      <c r="BO62" s="45"/>
      <c r="BP62" s="45"/>
      <c r="BQ62" s="45"/>
      <c r="BR62" s="45"/>
      <c r="BS62" s="45"/>
      <c r="BT62" s="45"/>
      <c r="BU62" s="45"/>
      <c r="BV62" s="45"/>
      <c r="BW62" s="45"/>
      <c r="BX62" s="45"/>
      <c r="BY62" s="45"/>
      <c r="BZ62" s="45"/>
      <c r="CA62" s="45"/>
      <c r="CB62" s="45"/>
      <c r="CC62" s="45"/>
      <c r="CD62" s="45"/>
      <c r="CE62" s="45"/>
      <c r="CF62" s="45"/>
      <c r="CG62" s="45"/>
      <c r="CH62" s="45"/>
      <c r="CI62" s="45"/>
      <c r="CJ62" s="45"/>
      <c r="CK62" s="45"/>
      <c r="CL62" s="45"/>
      <c r="CM62" s="45"/>
      <c r="CN62" s="45"/>
      <c r="CO62" s="45"/>
      <c r="CP62" s="45"/>
      <c r="CQ62" s="45"/>
      <c r="CR62" s="45"/>
      <c r="CS62" s="45"/>
      <c r="CT62" s="45"/>
      <c r="CU62" s="45"/>
      <c r="CV62" s="45"/>
      <c r="CW62" s="45"/>
      <c r="CX62" s="45"/>
      <c r="CY62" s="45"/>
      <c r="CZ62" s="45"/>
    </row>
    <row r="63" spans="1:104" ht="14.25" customHeight="1">
      <c r="A63" s="67">
        <v>77</v>
      </c>
      <c r="B63" s="68">
        <v>4</v>
      </c>
      <c r="C63" s="68">
        <v>6.54</v>
      </c>
      <c r="D63" s="68">
        <v>11.01</v>
      </c>
      <c r="E63" s="68">
        <v>15.64</v>
      </c>
      <c r="F63" s="68">
        <v>20.059999999999999</v>
      </c>
      <c r="G63" s="68">
        <v>25.19</v>
      </c>
      <c r="H63" s="68">
        <v>31.88</v>
      </c>
      <c r="I63" s="68">
        <v>41.98</v>
      </c>
      <c r="J63" s="68">
        <v>54.01</v>
      </c>
      <c r="K63" s="68">
        <v>67.5</v>
      </c>
      <c r="L63" s="68">
        <v>86.16</v>
      </c>
      <c r="M63" s="68">
        <v>104.23</v>
      </c>
      <c r="N63" s="69">
        <v>125.48</v>
      </c>
      <c r="O63" s="68">
        <v>151.04</v>
      </c>
      <c r="P63" s="68">
        <v>169.99</v>
      </c>
      <c r="Q63" s="17">
        <v>189.17</v>
      </c>
      <c r="R63" s="17">
        <v>208.4</v>
      </c>
      <c r="S63" s="17">
        <v>226.73</v>
      </c>
      <c r="T63" s="17">
        <v>243.4</v>
      </c>
      <c r="U63" s="17">
        <v>262.43</v>
      </c>
      <c r="V63" s="17">
        <v>282.69</v>
      </c>
      <c r="W63" s="17">
        <v>304.70999999999998</v>
      </c>
      <c r="X63" s="17">
        <v>328</v>
      </c>
      <c r="Y63" s="68">
        <v>352.09</v>
      </c>
      <c r="Z63" s="68">
        <v>374.47</v>
      </c>
      <c r="AA63" s="69">
        <v>396.8</v>
      </c>
      <c r="AB63" s="45">
        <v>418.66</v>
      </c>
      <c r="AC63" s="45">
        <v>439.65</v>
      </c>
      <c r="AD63" s="45">
        <v>459.36</v>
      </c>
      <c r="AE63" s="45">
        <v>477.43</v>
      </c>
      <c r="AF63" s="45">
        <v>503.32</v>
      </c>
      <c r="AG63" s="45">
        <v>530.61</v>
      </c>
      <c r="AH63" s="45">
        <v>559.39</v>
      </c>
      <c r="AI63" s="45">
        <v>589.72</v>
      </c>
      <c r="AJ63" s="45">
        <v>621.70000000000005</v>
      </c>
      <c r="AK63" s="45">
        <v>655.42</v>
      </c>
      <c r="AL63" s="45">
        <v>690.96</v>
      </c>
      <c r="AM63" s="45">
        <v>728.43</v>
      </c>
      <c r="AN63" s="45">
        <v>767.94</v>
      </c>
      <c r="AO63" s="45">
        <v>809.58</v>
      </c>
      <c r="AP63" s="45">
        <v>853.48</v>
      </c>
      <c r="AQ63" s="45">
        <v>899.77</v>
      </c>
      <c r="AR63" s="45">
        <v>948.56</v>
      </c>
      <c r="AS63" s="45">
        <v>1000</v>
      </c>
      <c r="AT63" s="45"/>
      <c r="AU63" s="45"/>
      <c r="AV63" s="45"/>
      <c r="AW63" s="45"/>
      <c r="AX63" s="45"/>
      <c r="AY63" s="45"/>
      <c r="AZ63" s="45"/>
      <c r="BA63" s="45"/>
      <c r="BB63" s="45"/>
      <c r="BC63" s="45"/>
      <c r="BD63" s="45"/>
      <c r="BE63" s="45"/>
      <c r="BF63" s="45"/>
      <c r="BG63" s="45"/>
      <c r="BH63" s="45"/>
      <c r="BI63" s="45"/>
      <c r="BJ63" s="45"/>
      <c r="BK63" s="45"/>
      <c r="BL63" s="45"/>
      <c r="BM63" s="45"/>
      <c r="BN63" s="45"/>
      <c r="BO63" s="45"/>
      <c r="BP63" s="45"/>
      <c r="BQ63" s="45"/>
      <c r="BR63" s="45"/>
      <c r="BS63" s="45"/>
      <c r="BT63" s="45"/>
      <c r="BU63" s="45"/>
      <c r="BV63" s="45"/>
      <c r="BW63" s="45"/>
      <c r="BX63" s="45"/>
      <c r="BY63" s="45"/>
      <c r="BZ63" s="45"/>
      <c r="CA63" s="45"/>
      <c r="CB63" s="45"/>
      <c r="CC63" s="45"/>
      <c r="CD63" s="45"/>
      <c r="CE63" s="45"/>
      <c r="CF63" s="45"/>
      <c r="CG63" s="45"/>
      <c r="CH63" s="45"/>
      <c r="CI63" s="45"/>
      <c r="CJ63" s="45"/>
      <c r="CK63" s="45"/>
      <c r="CL63" s="45"/>
      <c r="CM63" s="45"/>
      <c r="CN63" s="45"/>
      <c r="CO63" s="45"/>
      <c r="CP63" s="45"/>
      <c r="CQ63" s="45"/>
      <c r="CR63" s="45"/>
      <c r="CS63" s="45"/>
      <c r="CT63" s="45"/>
      <c r="CU63" s="45"/>
      <c r="CV63" s="45"/>
      <c r="CW63" s="45"/>
      <c r="CX63" s="45"/>
      <c r="CY63" s="45"/>
      <c r="CZ63" s="45"/>
    </row>
    <row r="64" spans="1:104" ht="14.25" customHeight="1">
      <c r="A64" s="67">
        <v>78</v>
      </c>
      <c r="B64" s="68">
        <v>4.2</v>
      </c>
      <c r="C64" s="68">
        <v>6.89</v>
      </c>
      <c r="D64" s="68">
        <v>11.73</v>
      </c>
      <c r="E64" s="68">
        <v>17.02</v>
      </c>
      <c r="F64" s="68">
        <v>21.9</v>
      </c>
      <c r="G64" s="68">
        <v>28.4</v>
      </c>
      <c r="H64" s="68">
        <v>35.909999999999997</v>
      </c>
      <c r="I64" s="68">
        <v>48.75</v>
      </c>
      <c r="J64" s="68">
        <v>62.01</v>
      </c>
      <c r="K64" s="68">
        <v>77.349999999999994</v>
      </c>
      <c r="L64" s="68">
        <v>101.43</v>
      </c>
      <c r="M64" s="68">
        <v>123.08</v>
      </c>
      <c r="N64" s="70">
        <v>147.19999999999999</v>
      </c>
      <c r="O64" s="68">
        <v>169.99</v>
      </c>
      <c r="P64" s="68">
        <v>189.17</v>
      </c>
      <c r="Q64" s="17">
        <v>208.4</v>
      </c>
      <c r="R64" s="17">
        <v>226.73</v>
      </c>
      <c r="S64" s="17">
        <v>243.4</v>
      </c>
      <c r="T64" s="17">
        <v>262.43</v>
      </c>
      <c r="U64" s="17">
        <v>282.69</v>
      </c>
      <c r="V64" s="17">
        <v>304.70999999999998</v>
      </c>
      <c r="W64" s="17">
        <v>328</v>
      </c>
      <c r="X64" s="68">
        <v>352.09</v>
      </c>
      <c r="Y64" s="68">
        <v>374.47</v>
      </c>
      <c r="Z64" s="68">
        <v>396.8</v>
      </c>
      <c r="AA64" s="69">
        <v>418.66</v>
      </c>
      <c r="AB64" s="45">
        <v>439.65</v>
      </c>
      <c r="AC64" s="45">
        <v>459.36</v>
      </c>
      <c r="AD64" s="45">
        <v>477.43</v>
      </c>
      <c r="AE64" s="45">
        <v>503.32</v>
      </c>
      <c r="AF64" s="45">
        <v>530.61</v>
      </c>
      <c r="AG64" s="45">
        <v>559.39</v>
      </c>
      <c r="AH64" s="45">
        <v>589.72</v>
      </c>
      <c r="AI64" s="45">
        <v>621.70000000000005</v>
      </c>
      <c r="AJ64" s="45">
        <v>655.42</v>
      </c>
      <c r="AK64" s="45">
        <v>690.96</v>
      </c>
      <c r="AL64" s="45">
        <v>728.43</v>
      </c>
      <c r="AM64" s="45">
        <v>767.94</v>
      </c>
      <c r="AN64" s="45">
        <v>809.58</v>
      </c>
      <c r="AO64" s="45">
        <v>853.48</v>
      </c>
      <c r="AP64" s="45">
        <v>899.77</v>
      </c>
      <c r="AQ64" s="45">
        <v>948.56</v>
      </c>
      <c r="AR64" s="45">
        <v>1000</v>
      </c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  <c r="BM64" s="45"/>
      <c r="BN64" s="45"/>
      <c r="BO64" s="45"/>
      <c r="BP64" s="45"/>
      <c r="BQ64" s="45"/>
      <c r="BR64" s="45"/>
      <c r="BS64" s="45"/>
      <c r="BT64" s="45"/>
      <c r="BU64" s="45"/>
      <c r="BV64" s="45"/>
      <c r="BW64" s="45"/>
      <c r="BX64" s="45"/>
      <c r="BY64" s="45"/>
      <c r="BZ64" s="45"/>
      <c r="CA64" s="45"/>
      <c r="CB64" s="45"/>
      <c r="CC64" s="45"/>
      <c r="CD64" s="45"/>
      <c r="CE64" s="45"/>
      <c r="CF64" s="45"/>
      <c r="CG64" s="45"/>
      <c r="CH64" s="45"/>
      <c r="CI64" s="45"/>
      <c r="CJ64" s="45"/>
      <c r="CK64" s="45"/>
      <c r="CL64" s="45"/>
      <c r="CM64" s="45"/>
      <c r="CN64" s="45"/>
      <c r="CO64" s="45"/>
      <c r="CP64" s="45"/>
      <c r="CQ64" s="45"/>
      <c r="CR64" s="45"/>
      <c r="CS64" s="45"/>
      <c r="CT64" s="45"/>
      <c r="CU64" s="45"/>
      <c r="CV64" s="45"/>
      <c r="CW64" s="45"/>
      <c r="CX64" s="45"/>
      <c r="CY64" s="45"/>
      <c r="CZ64" s="45"/>
    </row>
    <row r="65" spans="1:104" ht="14.25" customHeight="1">
      <c r="A65" s="67">
        <v>79</v>
      </c>
      <c r="B65" s="68">
        <v>4.3600000000000003</v>
      </c>
      <c r="C65" s="68">
        <v>7.17</v>
      </c>
      <c r="D65" s="68">
        <v>12.44</v>
      </c>
      <c r="E65" s="68">
        <v>18.309999999999999</v>
      </c>
      <c r="F65" s="68">
        <v>24.01</v>
      </c>
      <c r="G65" s="68">
        <v>31.15</v>
      </c>
      <c r="H65" s="68">
        <v>40.25</v>
      </c>
      <c r="I65" s="68">
        <v>54.12</v>
      </c>
      <c r="J65" s="68">
        <v>69.09</v>
      </c>
      <c r="K65" s="68">
        <v>88.63</v>
      </c>
      <c r="L65" s="68">
        <v>117.26</v>
      </c>
      <c r="M65" s="70">
        <v>142.83000000000001</v>
      </c>
      <c r="N65" s="68">
        <v>169.99</v>
      </c>
      <c r="O65" s="68">
        <v>189.17</v>
      </c>
      <c r="P65" s="68">
        <v>208.4</v>
      </c>
      <c r="Q65" s="17">
        <v>226.73</v>
      </c>
      <c r="R65" s="17">
        <v>243.4</v>
      </c>
      <c r="S65" s="17">
        <v>262.43</v>
      </c>
      <c r="T65" s="17">
        <v>282.69</v>
      </c>
      <c r="U65" s="17">
        <v>304.70999999999998</v>
      </c>
      <c r="V65" s="17">
        <v>328</v>
      </c>
      <c r="W65" s="68">
        <v>352.09</v>
      </c>
      <c r="X65" s="68">
        <v>374.47</v>
      </c>
      <c r="Y65" s="68">
        <v>396.8</v>
      </c>
      <c r="Z65" s="68">
        <v>418.66</v>
      </c>
      <c r="AA65" s="69">
        <v>439.65</v>
      </c>
      <c r="AB65" s="45">
        <v>459.36</v>
      </c>
      <c r="AC65" s="45">
        <v>477.43</v>
      </c>
      <c r="AD65" s="45">
        <v>503.32</v>
      </c>
      <c r="AE65" s="45">
        <v>530.61</v>
      </c>
      <c r="AF65" s="45">
        <v>559.39</v>
      </c>
      <c r="AG65" s="45">
        <v>589.72</v>
      </c>
      <c r="AH65" s="45">
        <v>621.70000000000005</v>
      </c>
      <c r="AI65" s="45">
        <v>655.42</v>
      </c>
      <c r="AJ65" s="45">
        <v>690.96</v>
      </c>
      <c r="AK65" s="45">
        <v>728.43</v>
      </c>
      <c r="AL65" s="45">
        <v>767.94</v>
      </c>
      <c r="AM65" s="45">
        <v>809.58</v>
      </c>
      <c r="AN65" s="45">
        <v>853.48</v>
      </c>
      <c r="AO65" s="45">
        <v>899.77</v>
      </c>
      <c r="AP65" s="45">
        <v>948.56</v>
      </c>
      <c r="AQ65" s="45">
        <v>1000</v>
      </c>
      <c r="AR65" s="45"/>
      <c r="AS65" s="45"/>
      <c r="AT65" s="45"/>
      <c r="AU65" s="45"/>
      <c r="AV65" s="45"/>
      <c r="AW65" s="45"/>
      <c r="AX65" s="45"/>
      <c r="AY65" s="45"/>
      <c r="AZ65" s="45"/>
      <c r="BA65" s="45"/>
      <c r="BB65" s="45"/>
      <c r="BC65" s="45"/>
      <c r="BD65" s="45"/>
      <c r="BE65" s="45"/>
      <c r="BF65" s="45"/>
      <c r="BG65" s="45"/>
      <c r="BH65" s="45"/>
      <c r="BI65" s="45"/>
      <c r="BJ65" s="45"/>
      <c r="BK65" s="45"/>
      <c r="BL65" s="45"/>
      <c r="BM65" s="45"/>
      <c r="BN65" s="45"/>
      <c r="BO65" s="45"/>
      <c r="BP65" s="45"/>
      <c r="BQ65" s="45"/>
      <c r="BR65" s="45"/>
      <c r="BS65" s="45"/>
      <c r="BT65" s="45"/>
      <c r="BU65" s="45"/>
      <c r="BV65" s="45"/>
      <c r="BW65" s="45"/>
      <c r="BX65" s="45"/>
      <c r="BY65" s="45"/>
      <c r="BZ65" s="45"/>
      <c r="CA65" s="45"/>
      <c r="CB65" s="45"/>
      <c r="CC65" s="45"/>
      <c r="CD65" s="45"/>
      <c r="CE65" s="45"/>
      <c r="CF65" s="45"/>
      <c r="CG65" s="45"/>
      <c r="CH65" s="45"/>
      <c r="CI65" s="45"/>
      <c r="CJ65" s="45"/>
      <c r="CK65" s="45"/>
      <c r="CL65" s="45"/>
      <c r="CM65" s="45"/>
      <c r="CN65" s="45"/>
      <c r="CO65" s="45"/>
      <c r="CP65" s="45"/>
      <c r="CQ65" s="45"/>
      <c r="CR65" s="45"/>
      <c r="CS65" s="45"/>
      <c r="CT65" s="45"/>
      <c r="CU65" s="45"/>
      <c r="CV65" s="45"/>
      <c r="CW65" s="45"/>
      <c r="CX65" s="45"/>
      <c r="CY65" s="45"/>
      <c r="CZ65" s="45"/>
    </row>
    <row r="66" spans="1:104" ht="14.25" customHeight="1">
      <c r="A66" s="67">
        <v>80</v>
      </c>
      <c r="B66" s="68">
        <v>4.5199999999999996</v>
      </c>
      <c r="C66" s="68">
        <v>7.5</v>
      </c>
      <c r="D66" s="68">
        <v>13.21</v>
      </c>
      <c r="E66" s="68">
        <v>19.88</v>
      </c>
      <c r="F66" s="68">
        <v>26.11</v>
      </c>
      <c r="G66" s="68">
        <v>33.81</v>
      </c>
      <c r="H66" s="68">
        <v>44.65</v>
      </c>
      <c r="I66" s="68">
        <v>59.37</v>
      </c>
      <c r="J66" s="68">
        <v>76.89</v>
      </c>
      <c r="K66" s="68">
        <v>101.32</v>
      </c>
      <c r="L66" s="69">
        <v>136.33000000000001</v>
      </c>
      <c r="M66" s="17">
        <v>169.99</v>
      </c>
      <c r="N66" s="17">
        <v>189.17</v>
      </c>
      <c r="O66" s="17">
        <v>208.4</v>
      </c>
      <c r="P66" s="17">
        <v>226.73</v>
      </c>
      <c r="Q66" s="17">
        <v>243.4</v>
      </c>
      <c r="R66" s="17">
        <v>262.43</v>
      </c>
      <c r="S66" s="17">
        <v>282.69</v>
      </c>
      <c r="T66" s="17">
        <v>304.70999999999998</v>
      </c>
      <c r="U66" s="17">
        <v>328</v>
      </c>
      <c r="V66" s="68">
        <v>352.09</v>
      </c>
      <c r="W66" s="68">
        <v>374.47</v>
      </c>
      <c r="X66" s="68">
        <v>396.8</v>
      </c>
      <c r="Y66" s="68">
        <v>418.66</v>
      </c>
      <c r="Z66" s="68">
        <v>439.65</v>
      </c>
      <c r="AA66" s="69">
        <v>459.36</v>
      </c>
      <c r="AB66" s="45">
        <v>477.43</v>
      </c>
      <c r="AC66" s="45">
        <v>503.32</v>
      </c>
      <c r="AD66" s="45">
        <v>530.61</v>
      </c>
      <c r="AE66" s="45">
        <v>559.39</v>
      </c>
      <c r="AF66" s="45">
        <v>589.72</v>
      </c>
      <c r="AG66" s="45">
        <v>621.70000000000005</v>
      </c>
      <c r="AH66" s="45">
        <v>655.42</v>
      </c>
      <c r="AI66" s="45">
        <v>690.96</v>
      </c>
      <c r="AJ66" s="45">
        <v>728.43</v>
      </c>
      <c r="AK66" s="45">
        <v>767.94</v>
      </c>
      <c r="AL66" s="45">
        <v>809.58</v>
      </c>
      <c r="AM66" s="45">
        <v>853.48</v>
      </c>
      <c r="AN66" s="45">
        <v>899.77</v>
      </c>
      <c r="AO66" s="45">
        <v>948.56</v>
      </c>
      <c r="AP66" s="45">
        <v>1000</v>
      </c>
      <c r="AQ66" s="45"/>
      <c r="AR66" s="45"/>
      <c r="AS66" s="45"/>
      <c r="AT66" s="45"/>
      <c r="AU66" s="45"/>
      <c r="AV66" s="45"/>
      <c r="AW66" s="45"/>
      <c r="AX66" s="45"/>
      <c r="AY66" s="45"/>
      <c r="AZ66" s="45"/>
      <c r="BA66" s="45"/>
      <c r="BB66" s="45"/>
      <c r="BC66" s="45"/>
      <c r="BD66" s="45"/>
      <c r="BE66" s="45"/>
      <c r="BF66" s="45"/>
      <c r="BG66" s="45"/>
      <c r="BH66" s="45"/>
      <c r="BI66" s="45"/>
      <c r="BJ66" s="45"/>
      <c r="BK66" s="45"/>
      <c r="BL66" s="45"/>
      <c r="BM66" s="45"/>
      <c r="BN66" s="45"/>
      <c r="BO66" s="45"/>
      <c r="BP66" s="45"/>
      <c r="BQ66" s="45"/>
      <c r="BR66" s="45"/>
      <c r="BS66" s="45"/>
      <c r="BT66" s="45"/>
      <c r="BU66" s="45"/>
      <c r="BV66" s="45"/>
      <c r="BW66" s="45"/>
      <c r="BX66" s="45"/>
      <c r="BY66" s="45"/>
      <c r="BZ66" s="45"/>
      <c r="CA66" s="45"/>
      <c r="CB66" s="45"/>
      <c r="CC66" s="45"/>
      <c r="CD66" s="45"/>
      <c r="CE66" s="45"/>
      <c r="CF66" s="45"/>
      <c r="CG66" s="45"/>
      <c r="CH66" s="45"/>
      <c r="CI66" s="45"/>
      <c r="CJ66" s="45"/>
      <c r="CK66" s="45"/>
      <c r="CL66" s="45"/>
      <c r="CM66" s="45"/>
      <c r="CN66" s="45"/>
      <c r="CO66" s="45"/>
      <c r="CP66" s="45"/>
      <c r="CQ66" s="45"/>
      <c r="CR66" s="45"/>
      <c r="CS66" s="45"/>
      <c r="CT66" s="45"/>
      <c r="CU66" s="45"/>
      <c r="CV66" s="45"/>
      <c r="CW66" s="45"/>
      <c r="CX66" s="45"/>
      <c r="CY66" s="45"/>
      <c r="CZ66" s="45"/>
    </row>
    <row r="67" spans="1:104" ht="14.25" customHeight="1">
      <c r="A67" s="67">
        <v>81</v>
      </c>
      <c r="B67" s="68">
        <v>4.8899999999999997</v>
      </c>
      <c r="C67" s="68">
        <v>8.19</v>
      </c>
      <c r="D67" s="68">
        <v>14.88</v>
      </c>
      <c r="E67" s="68">
        <v>22.58</v>
      </c>
      <c r="F67" s="68">
        <v>29.65</v>
      </c>
      <c r="G67" s="68">
        <v>38.58</v>
      </c>
      <c r="H67" s="68">
        <v>51.64</v>
      </c>
      <c r="I67" s="68">
        <v>67.77</v>
      </c>
      <c r="J67" s="68">
        <v>90.75</v>
      </c>
      <c r="K67" s="68">
        <v>120.51</v>
      </c>
      <c r="L67" s="70">
        <v>156.41999999999999</v>
      </c>
      <c r="M67" s="17">
        <v>189.17</v>
      </c>
      <c r="N67" s="17">
        <v>208.4</v>
      </c>
      <c r="O67" s="17">
        <v>226.73</v>
      </c>
      <c r="P67" s="17">
        <v>243.4</v>
      </c>
      <c r="Q67" s="17">
        <v>262.43</v>
      </c>
      <c r="R67" s="17">
        <v>282.69</v>
      </c>
      <c r="S67" s="17">
        <v>304.70999999999998</v>
      </c>
      <c r="T67" s="17">
        <v>328</v>
      </c>
      <c r="U67" s="68">
        <v>352.09</v>
      </c>
      <c r="V67" s="68">
        <v>374.47</v>
      </c>
      <c r="W67" s="68">
        <v>396.8</v>
      </c>
      <c r="X67" s="68">
        <v>418.66</v>
      </c>
      <c r="Y67" s="68">
        <v>439.65</v>
      </c>
      <c r="Z67" s="68">
        <v>459.36</v>
      </c>
      <c r="AA67" s="69">
        <v>477.43</v>
      </c>
      <c r="AB67" s="45">
        <v>503.32</v>
      </c>
      <c r="AC67" s="45">
        <v>530.61</v>
      </c>
      <c r="AD67" s="45">
        <v>559.39</v>
      </c>
      <c r="AE67" s="45">
        <v>589.72</v>
      </c>
      <c r="AF67" s="45">
        <v>621.70000000000005</v>
      </c>
      <c r="AG67" s="45">
        <v>655.42</v>
      </c>
      <c r="AH67" s="45">
        <v>690.96</v>
      </c>
      <c r="AI67" s="45">
        <v>728.43</v>
      </c>
      <c r="AJ67" s="45">
        <v>767.94</v>
      </c>
      <c r="AK67" s="45">
        <v>809.58</v>
      </c>
      <c r="AL67" s="45">
        <v>853.48</v>
      </c>
      <c r="AM67" s="45">
        <v>899.77</v>
      </c>
      <c r="AN67" s="45">
        <v>948.56</v>
      </c>
      <c r="AO67" s="45">
        <v>1000</v>
      </c>
      <c r="AP67" s="45"/>
      <c r="AQ67" s="45"/>
      <c r="AR67" s="45"/>
      <c r="AS67" s="45"/>
      <c r="AT67" s="45"/>
      <c r="AU67" s="45"/>
      <c r="AV67" s="45"/>
      <c r="AW67" s="45"/>
      <c r="AX67" s="45"/>
      <c r="AY67" s="45"/>
      <c r="AZ67" s="45"/>
      <c r="BA67" s="45"/>
      <c r="BB67" s="45"/>
      <c r="BC67" s="45"/>
      <c r="BD67" s="45"/>
      <c r="BE67" s="45"/>
      <c r="BF67" s="45"/>
      <c r="BG67" s="45"/>
      <c r="BH67" s="45"/>
      <c r="BI67" s="45"/>
      <c r="BJ67" s="45"/>
      <c r="BK67" s="45"/>
      <c r="BL67" s="45"/>
      <c r="BM67" s="45"/>
      <c r="BN67" s="45"/>
      <c r="BO67" s="45"/>
      <c r="BP67" s="45"/>
      <c r="BQ67" s="45"/>
      <c r="BR67" s="45"/>
      <c r="BS67" s="45"/>
      <c r="BT67" s="45"/>
      <c r="BU67" s="45"/>
      <c r="BV67" s="45"/>
      <c r="BW67" s="45"/>
      <c r="BX67" s="45"/>
      <c r="BY67" s="45"/>
      <c r="BZ67" s="45"/>
      <c r="CA67" s="45"/>
      <c r="CB67" s="45"/>
      <c r="CC67" s="45"/>
      <c r="CD67" s="45"/>
      <c r="CE67" s="45"/>
      <c r="CF67" s="45"/>
      <c r="CG67" s="45"/>
      <c r="CH67" s="45"/>
      <c r="CI67" s="45"/>
      <c r="CJ67" s="45"/>
      <c r="CK67" s="45"/>
      <c r="CL67" s="45"/>
      <c r="CM67" s="45"/>
      <c r="CN67" s="45"/>
      <c r="CO67" s="45"/>
      <c r="CP67" s="45"/>
      <c r="CQ67" s="45"/>
      <c r="CR67" s="45"/>
      <c r="CS67" s="45"/>
      <c r="CT67" s="45"/>
      <c r="CU67" s="45"/>
      <c r="CV67" s="45"/>
      <c r="CW67" s="45"/>
      <c r="CX67" s="45"/>
      <c r="CY67" s="45"/>
      <c r="CZ67" s="45"/>
    </row>
    <row r="68" spans="1:104" ht="14.25" customHeight="1">
      <c r="A68" s="67">
        <v>82</v>
      </c>
      <c r="B68" s="68">
        <v>5.37</v>
      </c>
      <c r="C68" s="68">
        <v>9.1300000000000008</v>
      </c>
      <c r="D68" s="68">
        <v>16.98</v>
      </c>
      <c r="E68" s="68">
        <v>26</v>
      </c>
      <c r="F68" s="68">
        <v>34.270000000000003</v>
      </c>
      <c r="G68" s="68">
        <v>44.3</v>
      </c>
      <c r="H68" s="68">
        <v>60.36</v>
      </c>
      <c r="I68" s="68">
        <v>81.84</v>
      </c>
      <c r="J68" s="68">
        <v>109.01</v>
      </c>
      <c r="K68" s="70">
        <v>148.5</v>
      </c>
      <c r="L68" s="17">
        <v>189.17</v>
      </c>
      <c r="M68" s="17">
        <v>208.4</v>
      </c>
      <c r="N68" s="17">
        <v>226.73</v>
      </c>
      <c r="O68" s="17">
        <v>243.4</v>
      </c>
      <c r="P68" s="17">
        <v>262.43</v>
      </c>
      <c r="Q68" s="17">
        <v>282.69</v>
      </c>
      <c r="R68" s="17">
        <v>304.70999999999998</v>
      </c>
      <c r="S68" s="17">
        <v>328</v>
      </c>
      <c r="T68" s="68">
        <v>352.09</v>
      </c>
      <c r="U68" s="68">
        <v>374.47</v>
      </c>
      <c r="V68" s="68">
        <v>396.8</v>
      </c>
      <c r="W68" s="68">
        <v>418.66</v>
      </c>
      <c r="X68" s="68">
        <v>439.65</v>
      </c>
      <c r="Y68" s="68">
        <v>459.36</v>
      </c>
      <c r="Z68" s="68">
        <v>477.43</v>
      </c>
      <c r="AA68" s="69">
        <v>503.32</v>
      </c>
      <c r="AB68" s="45">
        <v>530.61</v>
      </c>
      <c r="AC68" s="45">
        <v>559.39</v>
      </c>
      <c r="AD68" s="45">
        <v>589.72</v>
      </c>
      <c r="AE68" s="45">
        <v>621.70000000000005</v>
      </c>
      <c r="AF68" s="45">
        <v>655.42</v>
      </c>
      <c r="AG68" s="45">
        <v>690.96</v>
      </c>
      <c r="AH68" s="45">
        <v>728.43</v>
      </c>
      <c r="AI68" s="45">
        <v>767.94</v>
      </c>
      <c r="AJ68" s="45">
        <v>809.58</v>
      </c>
      <c r="AK68" s="45">
        <v>853.48</v>
      </c>
      <c r="AL68" s="45">
        <v>899.77</v>
      </c>
      <c r="AM68" s="45">
        <v>948.56</v>
      </c>
      <c r="AN68" s="45">
        <v>1000</v>
      </c>
      <c r="AO68" s="45"/>
      <c r="AP68" s="45"/>
      <c r="AQ68" s="45"/>
      <c r="AR68" s="45"/>
      <c r="AS68" s="45"/>
      <c r="AT68" s="45"/>
      <c r="AU68" s="45"/>
      <c r="AV68" s="45"/>
      <c r="AW68" s="45"/>
      <c r="AX68" s="45"/>
      <c r="AY68" s="45"/>
      <c r="AZ68" s="45"/>
      <c r="BA68" s="45"/>
      <c r="BB68" s="45"/>
      <c r="BC68" s="45"/>
      <c r="BD68" s="45"/>
      <c r="BE68" s="45"/>
      <c r="BF68" s="45"/>
      <c r="BG68" s="45"/>
      <c r="BH68" s="45"/>
      <c r="BI68" s="45"/>
      <c r="BJ68" s="45"/>
      <c r="BK68" s="45"/>
      <c r="BL68" s="45"/>
      <c r="BM68" s="45"/>
      <c r="BN68" s="45"/>
      <c r="BO68" s="45"/>
      <c r="BP68" s="45"/>
      <c r="BQ68" s="45"/>
      <c r="BR68" s="45"/>
      <c r="BS68" s="45"/>
      <c r="BT68" s="45"/>
      <c r="BU68" s="45"/>
      <c r="BV68" s="45"/>
      <c r="BW68" s="45"/>
      <c r="BX68" s="45"/>
      <c r="BY68" s="45"/>
      <c r="BZ68" s="45"/>
      <c r="CA68" s="45"/>
      <c r="CB68" s="45"/>
      <c r="CC68" s="45"/>
      <c r="CD68" s="45"/>
      <c r="CE68" s="45"/>
      <c r="CF68" s="45"/>
      <c r="CG68" s="45"/>
      <c r="CH68" s="45"/>
      <c r="CI68" s="45"/>
      <c r="CJ68" s="45"/>
      <c r="CK68" s="45"/>
      <c r="CL68" s="45"/>
      <c r="CM68" s="45"/>
      <c r="CN68" s="45"/>
      <c r="CO68" s="45"/>
      <c r="CP68" s="45"/>
      <c r="CQ68" s="45"/>
      <c r="CR68" s="45"/>
      <c r="CS68" s="45"/>
      <c r="CT68" s="45"/>
      <c r="CU68" s="45"/>
      <c r="CV68" s="45"/>
      <c r="CW68" s="45"/>
      <c r="CX68" s="45"/>
      <c r="CY68" s="45"/>
      <c r="CZ68" s="45"/>
    </row>
    <row r="69" spans="1:104" ht="14.25" customHeight="1">
      <c r="A69" s="67">
        <v>83</v>
      </c>
      <c r="B69" s="68">
        <v>6.18</v>
      </c>
      <c r="C69" s="68">
        <v>10.62</v>
      </c>
      <c r="D69" s="68">
        <v>20.23</v>
      </c>
      <c r="E69" s="68">
        <v>30.96</v>
      </c>
      <c r="F69" s="68">
        <v>41.2</v>
      </c>
      <c r="G69" s="68">
        <v>53.62</v>
      </c>
      <c r="H69" s="68">
        <v>73.739999999999995</v>
      </c>
      <c r="I69" s="68">
        <v>101.72</v>
      </c>
      <c r="J69" s="70">
        <v>139.47999999999999</v>
      </c>
      <c r="K69" s="17">
        <v>189.17</v>
      </c>
      <c r="L69" s="17">
        <v>208.4</v>
      </c>
      <c r="M69" s="17">
        <v>226.73</v>
      </c>
      <c r="N69" s="17">
        <v>243.4</v>
      </c>
      <c r="O69" s="17">
        <v>262.43</v>
      </c>
      <c r="P69" s="17">
        <v>282.69</v>
      </c>
      <c r="Q69" s="17">
        <v>304.70999999999998</v>
      </c>
      <c r="R69" s="17">
        <v>328</v>
      </c>
      <c r="S69" s="68">
        <v>352.09</v>
      </c>
      <c r="T69" s="68">
        <v>374.47</v>
      </c>
      <c r="U69" s="68">
        <v>396.8</v>
      </c>
      <c r="V69" s="68">
        <v>418.66</v>
      </c>
      <c r="W69" s="68">
        <v>439.65</v>
      </c>
      <c r="X69" s="68">
        <v>459.36</v>
      </c>
      <c r="Y69" s="68">
        <v>477.43</v>
      </c>
      <c r="Z69" s="68">
        <v>503.32</v>
      </c>
      <c r="AA69" s="69">
        <v>530.61</v>
      </c>
      <c r="AB69" s="45">
        <v>559.39</v>
      </c>
      <c r="AC69" s="45">
        <v>589.72</v>
      </c>
      <c r="AD69" s="45">
        <v>621.70000000000005</v>
      </c>
      <c r="AE69" s="45">
        <v>655.42</v>
      </c>
      <c r="AF69" s="45">
        <v>690.96</v>
      </c>
      <c r="AG69" s="45">
        <v>728.43</v>
      </c>
      <c r="AH69" s="45">
        <v>767.94</v>
      </c>
      <c r="AI69" s="45">
        <v>809.58</v>
      </c>
      <c r="AJ69" s="45">
        <v>853.48</v>
      </c>
      <c r="AK69" s="45">
        <v>899.77</v>
      </c>
      <c r="AL69" s="45">
        <v>948.56</v>
      </c>
      <c r="AM69" s="45">
        <v>1000</v>
      </c>
      <c r="AN69" s="45"/>
      <c r="AO69" s="45"/>
      <c r="AP69" s="45"/>
      <c r="AQ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5"/>
      <c r="BJ69" s="45"/>
      <c r="BK69" s="45"/>
      <c r="BL69" s="45"/>
      <c r="BM69" s="45"/>
      <c r="BN69" s="45"/>
      <c r="BO69" s="45"/>
      <c r="BP69" s="45"/>
      <c r="BQ69" s="45"/>
      <c r="BR69" s="45"/>
      <c r="BS69" s="45"/>
      <c r="BT69" s="45"/>
      <c r="BU69" s="45"/>
      <c r="BV69" s="45"/>
      <c r="BW69" s="45"/>
      <c r="BX69" s="45"/>
      <c r="BY69" s="45"/>
      <c r="BZ69" s="45"/>
      <c r="CA69" s="45"/>
      <c r="CB69" s="45"/>
      <c r="CC69" s="45"/>
      <c r="CD69" s="45"/>
      <c r="CE69" s="45"/>
      <c r="CF69" s="45"/>
      <c r="CG69" s="45"/>
      <c r="CH69" s="45"/>
      <c r="CI69" s="45"/>
      <c r="CJ69" s="45"/>
      <c r="CK69" s="45"/>
      <c r="CL69" s="45"/>
      <c r="CM69" s="45"/>
      <c r="CN69" s="45"/>
      <c r="CO69" s="45"/>
      <c r="CP69" s="45"/>
      <c r="CQ69" s="45"/>
      <c r="CR69" s="45"/>
      <c r="CS69" s="45"/>
      <c r="CT69" s="45"/>
      <c r="CU69" s="45"/>
      <c r="CV69" s="45"/>
      <c r="CW69" s="45"/>
      <c r="CX69" s="45"/>
      <c r="CY69" s="45"/>
      <c r="CZ69" s="45"/>
    </row>
    <row r="70" spans="1:104" ht="14.25" customHeight="1">
      <c r="A70" s="67">
        <v>84</v>
      </c>
      <c r="B70" s="68">
        <v>7.26</v>
      </c>
      <c r="C70" s="68">
        <v>12.88</v>
      </c>
      <c r="D70" s="68">
        <v>25.33</v>
      </c>
      <c r="E70" s="68">
        <v>39.07</v>
      </c>
      <c r="F70" s="68">
        <v>52.12</v>
      </c>
      <c r="G70" s="68">
        <v>69.150000000000006</v>
      </c>
      <c r="H70" s="68">
        <v>94.94</v>
      </c>
      <c r="I70" s="69">
        <v>135.19999999999999</v>
      </c>
      <c r="J70" s="17">
        <v>189.17</v>
      </c>
      <c r="K70" s="17">
        <v>208.4</v>
      </c>
      <c r="L70" s="17">
        <v>226.73</v>
      </c>
      <c r="M70" s="17">
        <v>243.4</v>
      </c>
      <c r="N70" s="17">
        <v>262.43</v>
      </c>
      <c r="O70" s="17">
        <v>282.69</v>
      </c>
      <c r="P70" s="17">
        <v>304.70999999999998</v>
      </c>
      <c r="Q70" s="17">
        <v>328</v>
      </c>
      <c r="R70" s="17">
        <v>352.09</v>
      </c>
      <c r="S70" s="68">
        <v>374.47</v>
      </c>
      <c r="T70" s="68">
        <v>396.8</v>
      </c>
      <c r="U70" s="68">
        <v>418.66</v>
      </c>
      <c r="V70" s="68">
        <v>439.65</v>
      </c>
      <c r="W70" s="68">
        <v>459.36</v>
      </c>
      <c r="X70" s="68">
        <v>477.43</v>
      </c>
      <c r="Y70" s="68">
        <v>503.32</v>
      </c>
      <c r="Z70" s="68">
        <v>530.61</v>
      </c>
      <c r="AA70" s="69">
        <v>559.39</v>
      </c>
      <c r="AB70" s="45">
        <v>589.72</v>
      </c>
      <c r="AC70" s="45">
        <v>621.70000000000005</v>
      </c>
      <c r="AD70" s="45">
        <v>655.42</v>
      </c>
      <c r="AE70" s="45">
        <v>690.96</v>
      </c>
      <c r="AF70" s="45">
        <v>728.43</v>
      </c>
      <c r="AG70" s="45">
        <v>767.94</v>
      </c>
      <c r="AH70" s="45">
        <v>809.58</v>
      </c>
      <c r="AI70" s="45">
        <v>853.48</v>
      </c>
      <c r="AJ70" s="45">
        <v>899.77</v>
      </c>
      <c r="AK70" s="45">
        <v>948.56</v>
      </c>
      <c r="AL70" s="45">
        <v>1000</v>
      </c>
      <c r="AM70" s="45"/>
      <c r="AN70" s="45"/>
      <c r="AO70" s="45"/>
      <c r="AP70" s="45"/>
      <c r="AQ70" s="45"/>
      <c r="AR70" s="45"/>
      <c r="AS70" s="45"/>
      <c r="AT70" s="45"/>
      <c r="AU70" s="45"/>
      <c r="AV70" s="45"/>
      <c r="AW70" s="45"/>
      <c r="AX70" s="45"/>
      <c r="AY70" s="45"/>
      <c r="AZ70" s="45"/>
      <c r="BA70" s="45"/>
      <c r="BB70" s="45"/>
      <c r="BC70" s="45"/>
      <c r="BD70" s="45"/>
      <c r="BE70" s="45"/>
      <c r="BF70" s="45"/>
      <c r="BG70" s="45"/>
      <c r="BH70" s="45"/>
      <c r="BI70" s="45"/>
      <c r="BJ70" s="45"/>
      <c r="BK70" s="45"/>
      <c r="BL70" s="45"/>
      <c r="BM70" s="45"/>
      <c r="BN70" s="45"/>
      <c r="BO70" s="45"/>
      <c r="BP70" s="45"/>
      <c r="BQ70" s="45"/>
      <c r="BR70" s="45"/>
      <c r="BS70" s="45"/>
      <c r="BT70" s="45"/>
      <c r="BU70" s="45"/>
      <c r="BV70" s="45"/>
      <c r="BW70" s="45"/>
      <c r="BX70" s="45"/>
      <c r="BY70" s="45"/>
      <c r="BZ70" s="45"/>
      <c r="CA70" s="45"/>
      <c r="CB70" s="45"/>
      <c r="CC70" s="45"/>
      <c r="CD70" s="45"/>
      <c r="CE70" s="45"/>
      <c r="CF70" s="45"/>
      <c r="CG70" s="45"/>
      <c r="CH70" s="45"/>
      <c r="CI70" s="45"/>
      <c r="CJ70" s="45"/>
      <c r="CK70" s="45"/>
      <c r="CL70" s="45"/>
      <c r="CM70" s="45"/>
      <c r="CN70" s="45"/>
      <c r="CO70" s="45"/>
      <c r="CP70" s="45"/>
      <c r="CQ70" s="45"/>
      <c r="CR70" s="45"/>
      <c r="CS70" s="45"/>
      <c r="CT70" s="45"/>
      <c r="CU70" s="45"/>
      <c r="CV70" s="45"/>
      <c r="CW70" s="45"/>
      <c r="CX70" s="45"/>
      <c r="CY70" s="45"/>
      <c r="CZ70" s="45"/>
    </row>
    <row r="71" spans="1:104" ht="14.25" customHeight="1">
      <c r="A71" s="67">
        <v>85</v>
      </c>
      <c r="B71" s="68">
        <v>8.57</v>
      </c>
      <c r="C71" s="68">
        <v>15.51</v>
      </c>
      <c r="D71" s="68">
        <v>31.15</v>
      </c>
      <c r="E71" s="68">
        <v>48.14</v>
      </c>
      <c r="F71" s="68">
        <v>65.37</v>
      </c>
      <c r="G71" s="68">
        <v>88.24</v>
      </c>
      <c r="H71" s="68">
        <v>122.78</v>
      </c>
      <c r="I71" s="70">
        <v>161.36000000000001</v>
      </c>
      <c r="J71" s="17">
        <v>208.4</v>
      </c>
      <c r="K71" s="17">
        <v>226.73</v>
      </c>
      <c r="L71" s="17">
        <v>243.4</v>
      </c>
      <c r="M71" s="17">
        <v>262.43</v>
      </c>
      <c r="N71" s="17">
        <v>282.69</v>
      </c>
      <c r="O71" s="17">
        <v>304.70999999999998</v>
      </c>
      <c r="P71" s="17">
        <v>328</v>
      </c>
      <c r="Q71" s="17">
        <v>352.09</v>
      </c>
      <c r="R71" s="17">
        <v>374.47</v>
      </c>
      <c r="S71" s="68">
        <v>396.8</v>
      </c>
      <c r="T71" s="68">
        <v>418.66</v>
      </c>
      <c r="U71" s="68">
        <v>439.65</v>
      </c>
      <c r="V71" s="68">
        <v>459.36</v>
      </c>
      <c r="W71" s="68">
        <v>477.43</v>
      </c>
      <c r="X71" s="68">
        <v>503.32</v>
      </c>
      <c r="Y71" s="68">
        <v>530.61</v>
      </c>
      <c r="Z71" s="68">
        <v>559.39</v>
      </c>
      <c r="AA71" s="69">
        <v>589.72</v>
      </c>
      <c r="AB71" s="45">
        <v>621.70000000000005</v>
      </c>
      <c r="AC71" s="45">
        <v>655.42</v>
      </c>
      <c r="AD71" s="45">
        <v>690.96</v>
      </c>
      <c r="AE71" s="45">
        <v>728.43</v>
      </c>
      <c r="AF71" s="45">
        <v>767.94</v>
      </c>
      <c r="AG71" s="45">
        <v>809.58</v>
      </c>
      <c r="AH71" s="45">
        <v>853.48</v>
      </c>
      <c r="AI71" s="45">
        <v>899.77</v>
      </c>
      <c r="AJ71" s="45">
        <v>948.56</v>
      </c>
      <c r="AK71" s="45">
        <v>1000</v>
      </c>
      <c r="AL71" s="45"/>
      <c r="AM71" s="45"/>
      <c r="AN71" s="45"/>
      <c r="AO71" s="45"/>
      <c r="AP71" s="45"/>
      <c r="AQ71" s="45"/>
      <c r="AR71" s="45"/>
      <c r="AS71" s="45"/>
      <c r="AT71" s="45"/>
      <c r="AU71" s="45"/>
      <c r="AV71" s="45"/>
      <c r="AW71" s="45"/>
      <c r="AX71" s="45"/>
      <c r="AY71" s="45"/>
      <c r="AZ71" s="45"/>
      <c r="BA71" s="45"/>
      <c r="BB71" s="45"/>
      <c r="BC71" s="45"/>
      <c r="BD71" s="45"/>
      <c r="BE71" s="45"/>
      <c r="BF71" s="45"/>
      <c r="BG71" s="45"/>
      <c r="BH71" s="45"/>
      <c r="BI71" s="45"/>
      <c r="BJ71" s="45"/>
      <c r="BK71" s="45"/>
      <c r="BL71" s="45"/>
      <c r="BM71" s="45"/>
      <c r="BN71" s="45"/>
      <c r="BO71" s="45"/>
      <c r="BP71" s="45"/>
      <c r="BQ71" s="45"/>
      <c r="BR71" s="45"/>
      <c r="BS71" s="45"/>
      <c r="BT71" s="45"/>
      <c r="BU71" s="45"/>
      <c r="BV71" s="45"/>
      <c r="BW71" s="45"/>
      <c r="BX71" s="45"/>
      <c r="BY71" s="45"/>
      <c r="BZ71" s="45"/>
      <c r="CA71" s="45"/>
      <c r="CB71" s="45"/>
      <c r="CC71" s="45"/>
      <c r="CD71" s="45"/>
      <c r="CE71" s="45"/>
      <c r="CF71" s="45"/>
      <c r="CG71" s="45"/>
      <c r="CH71" s="45"/>
      <c r="CI71" s="45"/>
      <c r="CJ71" s="45"/>
      <c r="CK71" s="45"/>
      <c r="CL71" s="45"/>
      <c r="CM71" s="45"/>
      <c r="CN71" s="45"/>
      <c r="CO71" s="45"/>
      <c r="CP71" s="45"/>
      <c r="CQ71" s="45"/>
      <c r="CR71" s="45"/>
      <c r="CS71" s="45"/>
      <c r="CT71" s="45"/>
      <c r="CU71" s="45"/>
      <c r="CV71" s="45"/>
      <c r="CW71" s="45"/>
      <c r="CX71" s="45"/>
      <c r="CY71" s="45"/>
      <c r="CZ71" s="45"/>
    </row>
    <row r="72" spans="1:104" ht="14.25" customHeight="1">
      <c r="A72" s="67">
        <v>86</v>
      </c>
      <c r="B72" s="68">
        <v>10.31</v>
      </c>
      <c r="C72" s="68">
        <v>19.100000000000001</v>
      </c>
      <c r="D72" s="68">
        <v>39.31</v>
      </c>
      <c r="E72" s="68">
        <v>61.57</v>
      </c>
      <c r="F72" s="68">
        <v>85.27</v>
      </c>
      <c r="G72" s="68">
        <v>116.78</v>
      </c>
      <c r="H72" s="70">
        <v>155.58000000000001</v>
      </c>
      <c r="I72" s="17">
        <v>208.4</v>
      </c>
      <c r="J72" s="17">
        <v>226.73</v>
      </c>
      <c r="K72" s="17">
        <v>243.4</v>
      </c>
      <c r="L72" s="17">
        <v>262.43</v>
      </c>
      <c r="M72" s="17">
        <v>282.69</v>
      </c>
      <c r="N72" s="17">
        <v>304.70999999999998</v>
      </c>
      <c r="O72" s="17">
        <v>328</v>
      </c>
      <c r="P72" s="17">
        <v>352.09</v>
      </c>
      <c r="Q72" s="17">
        <v>374.47</v>
      </c>
      <c r="R72" s="17">
        <v>396.8</v>
      </c>
      <c r="S72" s="68">
        <v>418.66</v>
      </c>
      <c r="T72" s="68">
        <v>439.65</v>
      </c>
      <c r="U72" s="68">
        <v>459.36</v>
      </c>
      <c r="V72" s="68">
        <v>477.43</v>
      </c>
      <c r="W72" s="68">
        <v>503.32</v>
      </c>
      <c r="X72" s="68">
        <v>530.61</v>
      </c>
      <c r="Y72" s="68">
        <v>559.39</v>
      </c>
      <c r="Z72" s="68">
        <v>589.72</v>
      </c>
      <c r="AA72" s="69">
        <v>621.70000000000005</v>
      </c>
      <c r="AB72" s="45">
        <v>655.42</v>
      </c>
      <c r="AC72" s="45">
        <v>690.96</v>
      </c>
      <c r="AD72" s="45">
        <v>728.43</v>
      </c>
      <c r="AE72" s="45">
        <v>767.94</v>
      </c>
      <c r="AF72" s="45">
        <v>809.58</v>
      </c>
      <c r="AG72" s="45">
        <v>853.48</v>
      </c>
      <c r="AH72" s="45">
        <v>899.77</v>
      </c>
      <c r="AI72" s="45">
        <v>948.56</v>
      </c>
      <c r="AJ72" s="45">
        <v>1000</v>
      </c>
      <c r="AK72" s="45"/>
      <c r="AL72" s="45"/>
      <c r="AM72" s="45"/>
      <c r="AN72" s="45"/>
      <c r="AO72" s="45"/>
      <c r="AP72" s="45"/>
      <c r="AQ72" s="45"/>
      <c r="AR72" s="45"/>
      <c r="AS72" s="45"/>
      <c r="AT72" s="45"/>
      <c r="AU72" s="45"/>
      <c r="AV72" s="45"/>
      <c r="AW72" s="45"/>
      <c r="AX72" s="45"/>
      <c r="AY72" s="45"/>
      <c r="AZ72" s="45"/>
      <c r="BA72" s="45"/>
      <c r="BB72" s="45"/>
      <c r="BC72" s="45"/>
      <c r="BD72" s="45"/>
      <c r="BE72" s="45"/>
      <c r="BF72" s="45"/>
      <c r="BG72" s="45"/>
      <c r="BH72" s="45"/>
      <c r="BI72" s="45"/>
      <c r="BJ72" s="45"/>
      <c r="BK72" s="45"/>
      <c r="BL72" s="45"/>
      <c r="BM72" s="45"/>
      <c r="BN72" s="45"/>
      <c r="BO72" s="45"/>
      <c r="BP72" s="45"/>
      <c r="BQ72" s="45"/>
      <c r="BR72" s="45"/>
      <c r="BS72" s="45"/>
      <c r="BT72" s="45"/>
      <c r="BU72" s="45"/>
      <c r="BV72" s="45"/>
      <c r="BW72" s="45"/>
      <c r="BX72" s="45"/>
      <c r="BY72" s="45"/>
      <c r="BZ72" s="45"/>
      <c r="CA72" s="45"/>
      <c r="CB72" s="45"/>
      <c r="CC72" s="45"/>
      <c r="CD72" s="45"/>
      <c r="CE72" s="45"/>
      <c r="CF72" s="45"/>
      <c r="CG72" s="45"/>
      <c r="CH72" s="45"/>
      <c r="CI72" s="45"/>
      <c r="CJ72" s="45"/>
      <c r="CK72" s="45"/>
      <c r="CL72" s="45"/>
      <c r="CM72" s="45"/>
      <c r="CN72" s="45"/>
      <c r="CO72" s="45"/>
      <c r="CP72" s="45"/>
      <c r="CQ72" s="45"/>
      <c r="CR72" s="45"/>
      <c r="CS72" s="45"/>
      <c r="CT72" s="45"/>
      <c r="CU72" s="45"/>
      <c r="CV72" s="45"/>
      <c r="CW72" s="45"/>
      <c r="CX72" s="45"/>
      <c r="CY72" s="45"/>
      <c r="CZ72" s="45"/>
    </row>
    <row r="73" spans="1:104" ht="14.25" customHeight="1">
      <c r="A73" s="67">
        <v>87</v>
      </c>
      <c r="B73" s="68">
        <v>12.33</v>
      </c>
      <c r="C73" s="68">
        <v>23.49</v>
      </c>
      <c r="D73" s="68">
        <v>49.57</v>
      </c>
      <c r="E73" s="68">
        <v>79.55</v>
      </c>
      <c r="F73" s="68">
        <v>111.83</v>
      </c>
      <c r="G73" s="69">
        <v>150.86000000000001</v>
      </c>
      <c r="H73" s="17">
        <v>208.4</v>
      </c>
      <c r="I73" s="17">
        <v>226.73</v>
      </c>
      <c r="J73" s="17">
        <v>243.4</v>
      </c>
      <c r="K73" s="17">
        <v>262.43</v>
      </c>
      <c r="L73" s="17">
        <v>282.69</v>
      </c>
      <c r="M73" s="17">
        <v>304.70999999999998</v>
      </c>
      <c r="N73" s="17">
        <v>328</v>
      </c>
      <c r="O73" s="17">
        <v>352.09</v>
      </c>
      <c r="P73" s="17">
        <v>374.47</v>
      </c>
      <c r="Q73" s="17">
        <v>396.8</v>
      </c>
      <c r="R73" s="17">
        <v>418.66</v>
      </c>
      <c r="S73" s="68">
        <v>439.65</v>
      </c>
      <c r="T73" s="68">
        <v>459.36</v>
      </c>
      <c r="U73" s="68">
        <v>477.43</v>
      </c>
      <c r="V73" s="68">
        <v>503.32</v>
      </c>
      <c r="W73" s="68">
        <v>530.61</v>
      </c>
      <c r="X73" s="68">
        <v>559.39</v>
      </c>
      <c r="Y73" s="68">
        <v>589.72</v>
      </c>
      <c r="Z73" s="68">
        <v>621.70000000000005</v>
      </c>
      <c r="AA73" s="69">
        <v>655.42</v>
      </c>
      <c r="AB73" s="45">
        <v>690.96</v>
      </c>
      <c r="AC73" s="45">
        <v>728.43</v>
      </c>
      <c r="AD73" s="45">
        <v>767.94</v>
      </c>
      <c r="AE73" s="45">
        <v>809.58</v>
      </c>
      <c r="AF73" s="45">
        <v>853.48</v>
      </c>
      <c r="AG73" s="45">
        <v>899.77</v>
      </c>
      <c r="AH73" s="45">
        <v>948.56</v>
      </c>
      <c r="AI73" s="45">
        <v>1000</v>
      </c>
      <c r="AJ73" s="45"/>
      <c r="AK73" s="45"/>
      <c r="AL73" s="45"/>
      <c r="AM73" s="45"/>
      <c r="AN73" s="45"/>
      <c r="AO73" s="45"/>
      <c r="AP73" s="45"/>
      <c r="AQ73" s="45"/>
      <c r="AR73" s="45"/>
      <c r="AS73" s="45"/>
      <c r="AT73" s="45"/>
      <c r="AU73" s="45"/>
      <c r="AV73" s="45"/>
      <c r="AW73" s="45"/>
      <c r="AX73" s="45"/>
      <c r="AY73" s="45"/>
      <c r="AZ73" s="45"/>
      <c r="BA73" s="45"/>
      <c r="BB73" s="45"/>
      <c r="BC73" s="45"/>
      <c r="BD73" s="45"/>
      <c r="BE73" s="45"/>
      <c r="BF73" s="45"/>
      <c r="BG73" s="45"/>
      <c r="BH73" s="45"/>
      <c r="BI73" s="45"/>
      <c r="BJ73" s="45"/>
      <c r="BK73" s="45"/>
      <c r="BL73" s="45"/>
      <c r="BM73" s="45"/>
      <c r="BN73" s="45"/>
      <c r="BO73" s="45"/>
      <c r="BP73" s="45"/>
      <c r="BQ73" s="45"/>
      <c r="BR73" s="45"/>
      <c r="BS73" s="45"/>
      <c r="BT73" s="45"/>
      <c r="BU73" s="45"/>
      <c r="BV73" s="45"/>
      <c r="BW73" s="45"/>
      <c r="BX73" s="45"/>
      <c r="BY73" s="45"/>
      <c r="BZ73" s="45"/>
      <c r="CA73" s="45"/>
      <c r="CB73" s="45"/>
      <c r="CC73" s="45"/>
      <c r="CD73" s="45"/>
      <c r="CE73" s="45"/>
      <c r="CF73" s="45"/>
      <c r="CG73" s="45"/>
      <c r="CH73" s="45"/>
      <c r="CI73" s="45"/>
      <c r="CJ73" s="45"/>
      <c r="CK73" s="45"/>
      <c r="CL73" s="45"/>
      <c r="CM73" s="45"/>
      <c r="CN73" s="45"/>
      <c r="CO73" s="45"/>
      <c r="CP73" s="45"/>
      <c r="CQ73" s="45"/>
      <c r="CR73" s="45"/>
      <c r="CS73" s="45"/>
      <c r="CT73" s="45"/>
      <c r="CU73" s="45"/>
      <c r="CV73" s="45"/>
      <c r="CW73" s="45"/>
      <c r="CX73" s="45"/>
      <c r="CY73" s="45"/>
      <c r="CZ73" s="45"/>
    </row>
    <row r="74" spans="1:104" ht="14.25" customHeight="1">
      <c r="A74" s="67">
        <v>88</v>
      </c>
      <c r="B74" s="68">
        <v>14.35</v>
      </c>
      <c r="C74" s="68">
        <v>28.46</v>
      </c>
      <c r="D74" s="68">
        <v>61.66</v>
      </c>
      <c r="E74" s="68">
        <v>101.18</v>
      </c>
      <c r="F74" s="68">
        <v>144.33000000000001</v>
      </c>
      <c r="G74" s="72">
        <v>208.4</v>
      </c>
      <c r="H74" s="17">
        <v>226.73</v>
      </c>
      <c r="I74" s="17">
        <v>243.4</v>
      </c>
      <c r="J74" s="17">
        <v>262.43</v>
      </c>
      <c r="K74" s="17">
        <v>282.69</v>
      </c>
      <c r="L74" s="17">
        <v>304.70999999999998</v>
      </c>
      <c r="M74" s="17">
        <v>328</v>
      </c>
      <c r="N74" s="17">
        <v>352.09</v>
      </c>
      <c r="O74" s="17">
        <v>374.47</v>
      </c>
      <c r="P74" s="17">
        <v>396.8</v>
      </c>
      <c r="Q74" s="17">
        <v>418.66</v>
      </c>
      <c r="R74" s="17">
        <v>439.65</v>
      </c>
      <c r="S74" s="68">
        <v>459.36</v>
      </c>
      <c r="T74" s="68">
        <v>477.43</v>
      </c>
      <c r="U74" s="68">
        <v>503.32</v>
      </c>
      <c r="V74" s="68">
        <v>530.61</v>
      </c>
      <c r="W74" s="68">
        <v>559.39</v>
      </c>
      <c r="X74" s="68">
        <v>589.72</v>
      </c>
      <c r="Y74" s="68">
        <v>621.70000000000005</v>
      </c>
      <c r="Z74" s="68">
        <v>655.42</v>
      </c>
      <c r="AA74" s="69">
        <v>690.96</v>
      </c>
      <c r="AB74" s="45">
        <v>728.43</v>
      </c>
      <c r="AC74" s="45">
        <v>767.94</v>
      </c>
      <c r="AD74" s="45">
        <v>809.58</v>
      </c>
      <c r="AE74" s="45">
        <v>853.48</v>
      </c>
      <c r="AF74" s="45">
        <v>899.77</v>
      </c>
      <c r="AG74" s="45">
        <v>948.56</v>
      </c>
      <c r="AH74" s="45">
        <v>1000</v>
      </c>
      <c r="AI74" s="45"/>
      <c r="AJ74" s="45"/>
      <c r="AK74" s="45"/>
      <c r="AL74" s="45"/>
      <c r="AM74" s="45"/>
      <c r="AN74" s="45"/>
      <c r="AO74" s="45"/>
      <c r="AP74" s="45"/>
      <c r="AQ74" s="45"/>
      <c r="AR74" s="45"/>
      <c r="AS74" s="45"/>
      <c r="AT74" s="45"/>
      <c r="AU74" s="45"/>
      <c r="AV74" s="45"/>
      <c r="AW74" s="45"/>
      <c r="AX74" s="45"/>
      <c r="AY74" s="45"/>
      <c r="AZ74" s="45"/>
      <c r="BA74" s="45"/>
      <c r="BB74" s="45"/>
      <c r="BC74" s="45"/>
      <c r="BD74" s="45"/>
      <c r="BE74" s="45"/>
      <c r="BF74" s="45"/>
      <c r="BG74" s="45"/>
      <c r="BH74" s="45"/>
      <c r="BI74" s="45"/>
      <c r="BJ74" s="45"/>
      <c r="BK74" s="45"/>
      <c r="BL74" s="45"/>
      <c r="BM74" s="45"/>
      <c r="BN74" s="45"/>
      <c r="BO74" s="45"/>
      <c r="BP74" s="45"/>
      <c r="BQ74" s="45"/>
      <c r="BR74" s="45"/>
      <c r="BS74" s="45"/>
      <c r="BT74" s="45"/>
      <c r="BU74" s="45"/>
      <c r="BV74" s="45"/>
      <c r="BW74" s="45"/>
      <c r="BX74" s="45"/>
      <c r="BY74" s="45"/>
      <c r="BZ74" s="45"/>
      <c r="CA74" s="45"/>
      <c r="CB74" s="45"/>
      <c r="CC74" s="45"/>
      <c r="CD74" s="45"/>
      <c r="CE74" s="45"/>
      <c r="CF74" s="45"/>
      <c r="CG74" s="45"/>
      <c r="CH74" s="45"/>
      <c r="CI74" s="45"/>
      <c r="CJ74" s="45"/>
      <c r="CK74" s="45"/>
      <c r="CL74" s="45"/>
      <c r="CM74" s="45"/>
      <c r="CN74" s="45"/>
      <c r="CO74" s="45"/>
      <c r="CP74" s="45"/>
      <c r="CQ74" s="45"/>
      <c r="CR74" s="45"/>
      <c r="CS74" s="45"/>
      <c r="CT74" s="45"/>
      <c r="CU74" s="45"/>
      <c r="CV74" s="45"/>
      <c r="CW74" s="45"/>
      <c r="CX74" s="45"/>
      <c r="CY74" s="45"/>
      <c r="CZ74" s="45"/>
    </row>
    <row r="75" spans="1:104" ht="14.25" customHeight="1">
      <c r="A75" s="67">
        <v>89</v>
      </c>
      <c r="B75" s="68">
        <v>16.440000000000001</v>
      </c>
      <c r="C75" s="68">
        <v>33.49</v>
      </c>
      <c r="D75" s="68">
        <v>75.459999999999994</v>
      </c>
      <c r="E75" s="68">
        <v>126.72</v>
      </c>
      <c r="F75" s="70">
        <v>181.49</v>
      </c>
      <c r="G75" s="17">
        <v>226.73</v>
      </c>
      <c r="H75" s="17">
        <v>243.4</v>
      </c>
      <c r="I75" s="17">
        <v>262.43</v>
      </c>
      <c r="J75" s="17">
        <v>282.69</v>
      </c>
      <c r="K75" s="17">
        <v>304.70999999999998</v>
      </c>
      <c r="L75" s="17">
        <v>328</v>
      </c>
      <c r="M75" s="68">
        <v>352.09</v>
      </c>
      <c r="N75" s="68">
        <v>374.47</v>
      </c>
      <c r="O75" s="68">
        <v>396.8</v>
      </c>
      <c r="P75" s="68">
        <v>418.66</v>
      </c>
      <c r="Q75" s="68">
        <v>439.65</v>
      </c>
      <c r="R75" s="68">
        <v>459.36</v>
      </c>
      <c r="S75" s="68">
        <v>477.43</v>
      </c>
      <c r="T75" s="68">
        <v>503.32</v>
      </c>
      <c r="U75" s="68">
        <v>530.61</v>
      </c>
      <c r="V75" s="68">
        <v>559.39</v>
      </c>
      <c r="W75" s="68">
        <v>589.72</v>
      </c>
      <c r="X75" s="68">
        <v>621.70000000000005</v>
      </c>
      <c r="Y75" s="68">
        <v>655.42</v>
      </c>
      <c r="Z75" s="68">
        <v>690.96</v>
      </c>
      <c r="AA75" s="69">
        <v>728.43</v>
      </c>
      <c r="AB75" s="45">
        <v>767.94</v>
      </c>
      <c r="AC75" s="45">
        <v>809.58</v>
      </c>
      <c r="AD75" s="45">
        <v>853.48</v>
      </c>
      <c r="AE75" s="45">
        <v>899.77</v>
      </c>
      <c r="AF75" s="45">
        <v>948.56</v>
      </c>
      <c r="AG75" s="45">
        <v>1000</v>
      </c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45"/>
      <c r="CD75" s="45"/>
      <c r="CE75" s="45"/>
      <c r="CF75" s="45"/>
      <c r="CG75" s="45"/>
      <c r="CH75" s="45"/>
      <c r="CI75" s="45"/>
      <c r="CJ75" s="45"/>
      <c r="CK75" s="45"/>
      <c r="CL75" s="45"/>
      <c r="CM75" s="45"/>
      <c r="CN75" s="45"/>
      <c r="CO75" s="45"/>
      <c r="CP75" s="45"/>
      <c r="CQ75" s="45"/>
      <c r="CR75" s="45"/>
      <c r="CS75" s="45"/>
      <c r="CT75" s="45"/>
      <c r="CU75" s="45"/>
      <c r="CV75" s="45"/>
      <c r="CW75" s="45"/>
      <c r="CX75" s="45"/>
      <c r="CY75" s="45"/>
      <c r="CZ75" s="45"/>
    </row>
    <row r="76" spans="1:104" ht="14.25" customHeight="1">
      <c r="A76" s="67">
        <v>90</v>
      </c>
      <c r="B76" s="73">
        <v>18.82</v>
      </c>
      <c r="C76" s="68">
        <v>39.450000000000003</v>
      </c>
      <c r="D76" s="68">
        <v>91.97</v>
      </c>
      <c r="E76" s="70">
        <v>159.35</v>
      </c>
      <c r="F76" s="17">
        <v>226.73</v>
      </c>
      <c r="G76" s="17">
        <v>243.4</v>
      </c>
      <c r="H76" s="17">
        <v>262.43</v>
      </c>
      <c r="I76" s="17">
        <v>282.69</v>
      </c>
      <c r="J76" s="17">
        <v>304.70999999999998</v>
      </c>
      <c r="K76" s="17">
        <v>328</v>
      </c>
      <c r="L76" s="68">
        <v>352.09</v>
      </c>
      <c r="M76" s="68">
        <v>374.47</v>
      </c>
      <c r="N76" s="68">
        <v>396.8</v>
      </c>
      <c r="O76" s="68">
        <v>418.66</v>
      </c>
      <c r="P76" s="68">
        <v>439.65</v>
      </c>
      <c r="Q76" s="68">
        <v>459.36</v>
      </c>
      <c r="R76" s="68">
        <v>477.43</v>
      </c>
      <c r="S76" s="68">
        <v>503.32</v>
      </c>
      <c r="T76" s="68">
        <v>530.61</v>
      </c>
      <c r="U76" s="68">
        <v>559.39</v>
      </c>
      <c r="V76" s="68">
        <v>589.72</v>
      </c>
      <c r="W76" s="68">
        <v>621.70000000000005</v>
      </c>
      <c r="X76" s="68">
        <v>655.42</v>
      </c>
      <c r="Y76" s="68">
        <v>690.96</v>
      </c>
      <c r="Z76" s="68">
        <v>728.43</v>
      </c>
      <c r="AA76" s="69">
        <v>767.94</v>
      </c>
      <c r="AB76" s="45">
        <v>809.58</v>
      </c>
      <c r="AC76" s="45">
        <v>853.48</v>
      </c>
      <c r="AD76" s="45">
        <v>899.77</v>
      </c>
      <c r="AE76" s="45">
        <v>948.56</v>
      </c>
      <c r="AF76" s="45">
        <v>1000</v>
      </c>
      <c r="AG76" s="45"/>
      <c r="AH76" s="45"/>
      <c r="AI76" s="45"/>
      <c r="AJ76" s="45"/>
      <c r="AK76" s="45"/>
      <c r="AL76" s="45"/>
      <c r="AM76" s="45"/>
      <c r="AN76" s="45"/>
      <c r="AO76" s="45"/>
      <c r="AP76" s="45"/>
      <c r="AQ76" s="45"/>
      <c r="AR76" s="45"/>
      <c r="AS76" s="45"/>
      <c r="AT76" s="45"/>
      <c r="AU76" s="45"/>
      <c r="AV76" s="45"/>
      <c r="AW76" s="45"/>
      <c r="AX76" s="45"/>
      <c r="AY76" s="45"/>
      <c r="AZ76" s="45"/>
      <c r="BA76" s="45"/>
      <c r="BB76" s="45"/>
      <c r="BC76" s="45"/>
      <c r="BD76" s="45"/>
      <c r="BE76" s="45"/>
      <c r="BF76" s="45"/>
      <c r="BG76" s="45"/>
      <c r="BH76" s="45"/>
      <c r="BI76" s="45"/>
      <c r="BJ76" s="45"/>
      <c r="BK76" s="45"/>
      <c r="BL76" s="45"/>
      <c r="BM76" s="45"/>
      <c r="BN76" s="45"/>
      <c r="BO76" s="45"/>
      <c r="BP76" s="45"/>
      <c r="BQ76" s="45"/>
      <c r="BR76" s="45"/>
      <c r="BS76" s="45"/>
      <c r="BT76" s="45"/>
      <c r="BU76" s="45"/>
      <c r="BV76" s="45"/>
      <c r="BW76" s="45"/>
      <c r="BX76" s="45"/>
      <c r="BY76" s="45"/>
      <c r="BZ76" s="45"/>
      <c r="CA76" s="45"/>
      <c r="CB76" s="45"/>
      <c r="CC76" s="45"/>
      <c r="CD76" s="45"/>
      <c r="CE76" s="45"/>
      <c r="CF76" s="45"/>
      <c r="CG76" s="45"/>
      <c r="CH76" s="45"/>
      <c r="CI76" s="45"/>
      <c r="CJ76" s="45"/>
      <c r="CK76" s="45"/>
      <c r="CL76" s="45"/>
      <c r="CM76" s="45"/>
      <c r="CN76" s="45"/>
      <c r="CO76" s="45"/>
      <c r="CP76" s="45"/>
      <c r="CQ76" s="45"/>
      <c r="CR76" s="45"/>
      <c r="CS76" s="45"/>
      <c r="CT76" s="45"/>
      <c r="CU76" s="45"/>
      <c r="CV76" s="45"/>
      <c r="CW76" s="45"/>
      <c r="CX76" s="45"/>
      <c r="CY76" s="45"/>
      <c r="CZ76" s="45"/>
    </row>
    <row r="77" spans="1:104" ht="14.25" customHeight="1">
      <c r="A77" s="67">
        <v>91</v>
      </c>
      <c r="B77" s="68">
        <v>23.68</v>
      </c>
      <c r="C77" s="68">
        <v>62.23</v>
      </c>
      <c r="D77" s="70">
        <v>141.88999999999999</v>
      </c>
      <c r="E77" s="17">
        <v>226.73</v>
      </c>
      <c r="F77" s="17">
        <v>243.4</v>
      </c>
      <c r="G77" s="17">
        <v>262.43</v>
      </c>
      <c r="H77" s="17">
        <v>282.69</v>
      </c>
      <c r="I77" s="17">
        <v>304.70999999999998</v>
      </c>
      <c r="J77" s="17">
        <v>328</v>
      </c>
      <c r="K77" s="68">
        <v>352.09</v>
      </c>
      <c r="L77" s="68">
        <v>374.47</v>
      </c>
      <c r="M77" s="68">
        <v>396.8</v>
      </c>
      <c r="N77" s="68">
        <v>418.66</v>
      </c>
      <c r="O77" s="68">
        <v>439.65</v>
      </c>
      <c r="P77" s="68">
        <v>459.36</v>
      </c>
      <c r="Q77" s="68">
        <v>477.43</v>
      </c>
      <c r="R77" s="68">
        <v>503.32</v>
      </c>
      <c r="S77" s="68">
        <v>530.61</v>
      </c>
      <c r="T77" s="68">
        <v>559.39</v>
      </c>
      <c r="U77" s="68">
        <v>589.72</v>
      </c>
      <c r="V77" s="68">
        <v>621.70000000000005</v>
      </c>
      <c r="W77" s="68">
        <v>655.42</v>
      </c>
      <c r="X77" s="68">
        <v>690.96</v>
      </c>
      <c r="Y77" s="68">
        <v>728.43</v>
      </c>
      <c r="Z77" s="68">
        <v>767.94</v>
      </c>
      <c r="AA77" s="69">
        <v>809.58</v>
      </c>
      <c r="AB77" s="45">
        <v>853.48</v>
      </c>
      <c r="AC77" s="45">
        <v>899.77</v>
      </c>
      <c r="AD77" s="45">
        <v>948.56</v>
      </c>
      <c r="AE77" s="45">
        <v>1000</v>
      </c>
      <c r="AF77" s="45"/>
      <c r="AG77" s="45"/>
      <c r="AH77" s="45"/>
      <c r="AI77" s="45"/>
      <c r="AJ77" s="45"/>
      <c r="AK77" s="45"/>
      <c r="AL77" s="45"/>
      <c r="AM77" s="45"/>
      <c r="AN77" s="45"/>
      <c r="AO77" s="45"/>
      <c r="AP77" s="45"/>
      <c r="AQ77" s="45"/>
      <c r="AR77" s="45"/>
      <c r="AS77" s="45"/>
      <c r="AT77" s="45"/>
      <c r="AU77" s="45"/>
      <c r="AV77" s="45"/>
      <c r="AW77" s="45"/>
      <c r="AX77" s="45"/>
      <c r="AY77" s="45"/>
      <c r="AZ77" s="45"/>
      <c r="BA77" s="45"/>
      <c r="BB77" s="45"/>
      <c r="BC77" s="45"/>
      <c r="BD77" s="45"/>
      <c r="BE77" s="45"/>
      <c r="BF77" s="45"/>
      <c r="BG77" s="45"/>
      <c r="BH77" s="45"/>
      <c r="BI77" s="45"/>
      <c r="BJ77" s="45"/>
      <c r="BK77" s="45"/>
      <c r="BL77" s="45"/>
      <c r="BM77" s="45"/>
      <c r="BN77" s="45"/>
      <c r="BO77" s="45"/>
      <c r="BP77" s="45"/>
      <c r="BQ77" s="45"/>
      <c r="BR77" s="45"/>
      <c r="BS77" s="45"/>
      <c r="BT77" s="45"/>
      <c r="BU77" s="45"/>
      <c r="BV77" s="45"/>
      <c r="BW77" s="45"/>
      <c r="BX77" s="45"/>
      <c r="BY77" s="45"/>
      <c r="BZ77" s="45"/>
      <c r="CA77" s="45"/>
      <c r="CB77" s="45"/>
      <c r="CC77" s="45"/>
      <c r="CD77" s="45"/>
      <c r="CE77" s="45"/>
      <c r="CF77" s="45"/>
      <c r="CG77" s="45"/>
      <c r="CH77" s="45"/>
      <c r="CI77" s="45"/>
      <c r="CJ77" s="45"/>
      <c r="CK77" s="45"/>
      <c r="CL77" s="45"/>
      <c r="CM77" s="45"/>
      <c r="CN77" s="45"/>
      <c r="CO77" s="45"/>
      <c r="CP77" s="45"/>
      <c r="CQ77" s="45"/>
      <c r="CR77" s="45"/>
      <c r="CS77" s="45"/>
      <c r="CT77" s="45"/>
      <c r="CU77" s="45"/>
      <c r="CV77" s="45"/>
      <c r="CW77" s="45"/>
      <c r="CX77" s="45"/>
      <c r="CY77" s="45"/>
      <c r="CZ77" s="45"/>
    </row>
    <row r="78" spans="1:104" ht="14.25" customHeight="1">
      <c r="A78" s="67">
        <v>92</v>
      </c>
      <c r="B78" s="68">
        <v>33.619999999999997</v>
      </c>
      <c r="C78" s="69">
        <v>95.26</v>
      </c>
      <c r="D78" s="17">
        <v>226.73</v>
      </c>
      <c r="E78" s="17">
        <v>243.4</v>
      </c>
      <c r="F78" s="17">
        <v>262.43</v>
      </c>
      <c r="G78" s="17">
        <v>282.69</v>
      </c>
      <c r="H78" s="17">
        <v>304.70999999999998</v>
      </c>
      <c r="I78" s="17">
        <v>328</v>
      </c>
      <c r="J78" s="68">
        <v>352.09</v>
      </c>
      <c r="K78" s="68">
        <v>374.47</v>
      </c>
      <c r="L78" s="68">
        <v>396.8</v>
      </c>
      <c r="M78" s="68">
        <v>418.66</v>
      </c>
      <c r="N78" s="68">
        <v>439.65</v>
      </c>
      <c r="O78" s="68">
        <v>459.36</v>
      </c>
      <c r="P78" s="68">
        <v>477.43</v>
      </c>
      <c r="Q78" s="68">
        <v>503.32</v>
      </c>
      <c r="R78" s="68">
        <v>530.61</v>
      </c>
      <c r="S78" s="68">
        <v>559.39</v>
      </c>
      <c r="T78" s="68">
        <v>589.72</v>
      </c>
      <c r="U78" s="68">
        <v>621.70000000000005</v>
      </c>
      <c r="V78" s="68">
        <v>655.42</v>
      </c>
      <c r="W78" s="68">
        <v>690.96</v>
      </c>
      <c r="X78" s="68">
        <v>728.43</v>
      </c>
      <c r="Y78" s="68">
        <v>767.94</v>
      </c>
      <c r="Z78" s="68">
        <v>809.58</v>
      </c>
      <c r="AA78" s="69">
        <v>853.48</v>
      </c>
      <c r="AB78" s="45">
        <v>899.77</v>
      </c>
      <c r="AC78" s="45">
        <v>948.56</v>
      </c>
      <c r="AD78" s="45">
        <v>1000</v>
      </c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s="45"/>
      <c r="AP78" s="45"/>
      <c r="AQ78" s="45"/>
      <c r="AR78" s="45"/>
      <c r="AS78" s="45"/>
      <c r="AT78" s="45"/>
      <c r="AU78" s="45"/>
      <c r="AV78" s="45"/>
      <c r="AW78" s="45"/>
      <c r="AX78" s="45"/>
      <c r="AY78" s="45"/>
      <c r="AZ78" s="45"/>
      <c r="BA78" s="45"/>
      <c r="BB78" s="45"/>
      <c r="BC78" s="45"/>
      <c r="BD78" s="45"/>
      <c r="BE78" s="45"/>
      <c r="BF78" s="45"/>
      <c r="BG78" s="45"/>
      <c r="BH78" s="45"/>
      <c r="BI78" s="45"/>
      <c r="BJ78" s="45"/>
      <c r="BK78" s="45"/>
      <c r="BL78" s="45"/>
      <c r="BM78" s="45"/>
      <c r="BN78" s="45"/>
      <c r="BO78" s="45"/>
      <c r="BP78" s="45"/>
      <c r="BQ78" s="45"/>
      <c r="BR78" s="45"/>
      <c r="BS78" s="45"/>
      <c r="BT78" s="45"/>
      <c r="BU78" s="45"/>
      <c r="BV78" s="45"/>
      <c r="BW78" s="45"/>
      <c r="BX78" s="45"/>
      <c r="BY78" s="45"/>
      <c r="BZ78" s="45"/>
      <c r="CA78" s="45"/>
      <c r="CB78" s="45"/>
      <c r="CC78" s="45"/>
      <c r="CD78" s="45"/>
      <c r="CE78" s="45"/>
      <c r="CF78" s="45"/>
      <c r="CG78" s="45"/>
      <c r="CH78" s="45"/>
      <c r="CI78" s="45"/>
      <c r="CJ78" s="45"/>
      <c r="CK78" s="45"/>
      <c r="CL78" s="45"/>
      <c r="CM78" s="45"/>
      <c r="CN78" s="45"/>
      <c r="CO78" s="45"/>
      <c r="CP78" s="45"/>
      <c r="CQ78" s="45"/>
      <c r="CR78" s="45"/>
      <c r="CS78" s="45"/>
      <c r="CT78" s="45"/>
      <c r="CU78" s="45"/>
      <c r="CV78" s="45"/>
      <c r="CW78" s="45"/>
      <c r="CX78" s="45"/>
      <c r="CY78" s="45"/>
      <c r="CZ78" s="45"/>
    </row>
    <row r="79" spans="1:104" ht="14.25" customHeight="1">
      <c r="A79" s="67">
        <v>93</v>
      </c>
      <c r="B79" s="68">
        <v>49.79</v>
      </c>
      <c r="C79" s="69">
        <v>143.55000000000001</v>
      </c>
      <c r="D79" s="17">
        <v>243.4</v>
      </c>
      <c r="E79" s="17">
        <v>262.43</v>
      </c>
      <c r="F79" s="17">
        <v>282.69</v>
      </c>
      <c r="G79" s="17">
        <v>304.70999999999998</v>
      </c>
      <c r="H79" s="17">
        <v>328</v>
      </c>
      <c r="I79" s="68">
        <v>352.09</v>
      </c>
      <c r="J79" s="68">
        <v>374.47</v>
      </c>
      <c r="K79" s="68">
        <v>396.8</v>
      </c>
      <c r="L79" s="68">
        <v>418.66</v>
      </c>
      <c r="M79" s="68">
        <v>439.65</v>
      </c>
      <c r="N79" s="68">
        <v>459.36</v>
      </c>
      <c r="O79" s="68">
        <v>477.43</v>
      </c>
      <c r="P79" s="68">
        <v>503.32</v>
      </c>
      <c r="Q79" s="68">
        <v>530.61</v>
      </c>
      <c r="R79" s="68">
        <v>559.39</v>
      </c>
      <c r="S79" s="68">
        <v>589.72</v>
      </c>
      <c r="T79" s="68">
        <v>621.70000000000005</v>
      </c>
      <c r="U79" s="68">
        <v>655.42</v>
      </c>
      <c r="V79" s="68">
        <v>690.96</v>
      </c>
      <c r="W79" s="68">
        <v>728.43</v>
      </c>
      <c r="X79" s="68">
        <v>767.94</v>
      </c>
      <c r="Y79" s="68">
        <v>809.58</v>
      </c>
      <c r="Z79" s="68">
        <v>853.48</v>
      </c>
      <c r="AA79" s="69">
        <v>899.77</v>
      </c>
      <c r="AB79" s="45">
        <v>948.56</v>
      </c>
      <c r="AC79" s="74">
        <v>1000</v>
      </c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45"/>
      <c r="CD79" s="45"/>
      <c r="CE79" s="45"/>
      <c r="CF79" s="45"/>
      <c r="CG79" s="45"/>
      <c r="CH79" s="45"/>
      <c r="CI79" s="45"/>
      <c r="CJ79" s="45"/>
      <c r="CK79" s="45"/>
      <c r="CL79" s="45"/>
      <c r="CM79" s="45"/>
      <c r="CN79" s="45"/>
      <c r="CO79" s="45"/>
      <c r="CP79" s="45"/>
      <c r="CQ79" s="45"/>
      <c r="CR79" s="45"/>
      <c r="CS79" s="45"/>
      <c r="CT79" s="45"/>
      <c r="CU79" s="45"/>
      <c r="CV79" s="45"/>
      <c r="CW79" s="45"/>
      <c r="CX79" s="45"/>
      <c r="CY79" s="45"/>
      <c r="CZ79" s="45"/>
    </row>
    <row r="80" spans="1:104" ht="14.25" customHeight="1">
      <c r="A80" s="67">
        <v>94</v>
      </c>
      <c r="B80" s="68">
        <v>73.040000000000006</v>
      </c>
      <c r="C80" s="70">
        <v>167.82</v>
      </c>
      <c r="D80" s="17">
        <v>262.43</v>
      </c>
      <c r="E80" s="17">
        <v>282.69</v>
      </c>
      <c r="F80" s="17">
        <v>304.70999999999998</v>
      </c>
      <c r="G80" s="17">
        <v>328</v>
      </c>
      <c r="H80" s="68">
        <v>352.09</v>
      </c>
      <c r="I80" s="68">
        <v>374.47</v>
      </c>
      <c r="J80" s="68">
        <v>396.8</v>
      </c>
      <c r="K80" s="68">
        <v>418.66</v>
      </c>
      <c r="L80" s="68">
        <v>439.65</v>
      </c>
      <c r="M80" s="68">
        <v>459.36</v>
      </c>
      <c r="N80" s="68">
        <v>477.43</v>
      </c>
      <c r="O80" s="68">
        <v>503.32</v>
      </c>
      <c r="P80" s="68">
        <v>530.61</v>
      </c>
      <c r="Q80" s="68">
        <v>559.39</v>
      </c>
      <c r="R80" s="68">
        <v>589.72</v>
      </c>
      <c r="S80" s="68">
        <v>621.70000000000005</v>
      </c>
      <c r="T80" s="68">
        <v>655.42</v>
      </c>
      <c r="U80" s="68">
        <v>690.96</v>
      </c>
      <c r="V80" s="68">
        <v>728.43</v>
      </c>
      <c r="W80" s="68">
        <v>767.94</v>
      </c>
      <c r="X80" s="68">
        <v>809.58</v>
      </c>
      <c r="Y80" s="68">
        <v>853.48</v>
      </c>
      <c r="Z80" s="68">
        <v>899.77</v>
      </c>
      <c r="AA80" s="69">
        <v>948.56</v>
      </c>
      <c r="AB80" s="74">
        <v>1000</v>
      </c>
      <c r="AC80" s="45"/>
      <c r="AD80" s="45"/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45"/>
      <c r="AT80" s="45"/>
      <c r="AU80" s="45"/>
      <c r="AV80" s="45"/>
      <c r="AW80" s="45"/>
      <c r="AX80" s="45"/>
      <c r="AY80" s="45"/>
      <c r="AZ80" s="45"/>
      <c r="BA80" s="45"/>
      <c r="BB80" s="45"/>
      <c r="BC80" s="45"/>
      <c r="BD80" s="45"/>
      <c r="BE80" s="45"/>
      <c r="BF80" s="45"/>
      <c r="BG80" s="45"/>
      <c r="BH80" s="45"/>
      <c r="BI80" s="45"/>
      <c r="BJ80" s="45"/>
      <c r="BK80" s="45"/>
      <c r="BL80" s="45"/>
      <c r="BM80" s="45"/>
      <c r="BN80" s="45"/>
      <c r="BO80" s="45"/>
      <c r="BP80" s="45"/>
      <c r="BQ80" s="45"/>
      <c r="BR80" s="45"/>
      <c r="BS80" s="45"/>
      <c r="BT80" s="45"/>
      <c r="BU80" s="45"/>
      <c r="BV80" s="45"/>
      <c r="BW80" s="45"/>
      <c r="BX80" s="45"/>
      <c r="BY80" s="45"/>
      <c r="BZ80" s="45"/>
      <c r="CA80" s="45"/>
      <c r="CB80" s="45"/>
      <c r="CC80" s="45"/>
      <c r="CD80" s="45"/>
      <c r="CE80" s="45"/>
      <c r="CF80" s="45"/>
      <c r="CG80" s="45"/>
      <c r="CH80" s="45"/>
      <c r="CI80" s="45"/>
      <c r="CJ80" s="45"/>
      <c r="CK80" s="45"/>
      <c r="CL80" s="45"/>
      <c r="CM80" s="45"/>
      <c r="CN80" s="45"/>
      <c r="CO80" s="45"/>
      <c r="CP80" s="45"/>
      <c r="CQ80" s="45"/>
      <c r="CR80" s="45"/>
      <c r="CS80" s="45"/>
      <c r="CT80" s="45"/>
      <c r="CU80" s="45"/>
      <c r="CV80" s="45"/>
      <c r="CW80" s="45"/>
      <c r="CX80" s="45"/>
      <c r="CY80" s="45"/>
      <c r="CZ80" s="45"/>
    </row>
    <row r="81" spans="1:104" ht="14.25" customHeight="1">
      <c r="A81" s="67">
        <v>95</v>
      </c>
      <c r="B81" s="75">
        <v>103.81</v>
      </c>
      <c r="C81" s="17">
        <v>262.43</v>
      </c>
      <c r="D81" s="17">
        <v>282.69</v>
      </c>
      <c r="E81" s="17">
        <v>304.70999999999998</v>
      </c>
      <c r="F81" s="17">
        <v>328</v>
      </c>
      <c r="G81" s="68">
        <v>352.09</v>
      </c>
      <c r="H81" s="68">
        <v>374.47</v>
      </c>
      <c r="I81" s="68">
        <v>396.8</v>
      </c>
      <c r="J81" s="68">
        <v>418.66</v>
      </c>
      <c r="K81" s="68">
        <v>439.65</v>
      </c>
      <c r="L81" s="68">
        <v>459.36</v>
      </c>
      <c r="M81" s="68">
        <v>477.43</v>
      </c>
      <c r="N81" s="68">
        <v>503.32</v>
      </c>
      <c r="O81" s="68">
        <v>530.61</v>
      </c>
      <c r="P81" s="68">
        <v>559.39</v>
      </c>
      <c r="Q81" s="68">
        <v>589.72</v>
      </c>
      <c r="R81" s="68">
        <v>621.70000000000005</v>
      </c>
      <c r="S81" s="68">
        <v>655.42</v>
      </c>
      <c r="T81" s="68">
        <v>690.96</v>
      </c>
      <c r="U81" s="68">
        <v>728.43</v>
      </c>
      <c r="V81" s="68">
        <v>767.94</v>
      </c>
      <c r="W81" s="68">
        <v>809.58</v>
      </c>
      <c r="X81" s="68">
        <v>853.48</v>
      </c>
      <c r="Y81" s="68">
        <v>899.77</v>
      </c>
      <c r="Z81" s="68">
        <v>948.56</v>
      </c>
      <c r="AA81" s="69">
        <v>1000</v>
      </c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  <c r="AM81" s="45"/>
      <c r="AN81" s="45"/>
      <c r="AO81" s="45"/>
      <c r="AP81" s="45"/>
      <c r="AQ81" s="45"/>
      <c r="AR81" s="45"/>
      <c r="AS81" s="45"/>
      <c r="AT81" s="45"/>
      <c r="AU81" s="45"/>
      <c r="AV81" s="45"/>
      <c r="AW81" s="45"/>
      <c r="AX81" s="45"/>
      <c r="AY81" s="45"/>
      <c r="AZ81" s="45"/>
      <c r="BA81" s="45"/>
      <c r="BB81" s="45"/>
      <c r="BC81" s="45"/>
      <c r="BD81" s="45"/>
      <c r="BE81" s="45"/>
      <c r="BF81" s="45"/>
      <c r="BG81" s="45"/>
      <c r="BH81" s="45"/>
      <c r="BI81" s="45"/>
      <c r="BJ81" s="45"/>
      <c r="BK81" s="45"/>
      <c r="BL81" s="45"/>
      <c r="BM81" s="45"/>
      <c r="BN81" s="45"/>
      <c r="BO81" s="45"/>
      <c r="BP81" s="45"/>
      <c r="BQ81" s="45"/>
      <c r="BR81" s="45"/>
      <c r="BS81" s="45"/>
      <c r="BT81" s="45"/>
      <c r="BU81" s="45"/>
      <c r="BV81" s="45"/>
      <c r="BW81" s="45"/>
      <c r="BX81" s="45"/>
      <c r="BY81" s="45"/>
      <c r="BZ81" s="45"/>
      <c r="CA81" s="45"/>
      <c r="CB81" s="45"/>
      <c r="CC81" s="45"/>
      <c r="CD81" s="45"/>
      <c r="CE81" s="45"/>
      <c r="CF81" s="45"/>
      <c r="CG81" s="45"/>
      <c r="CH81" s="45"/>
      <c r="CI81" s="45"/>
      <c r="CJ81" s="45"/>
      <c r="CK81" s="45"/>
      <c r="CL81" s="45"/>
      <c r="CM81" s="45"/>
      <c r="CN81" s="45"/>
      <c r="CO81" s="45"/>
      <c r="CP81" s="45"/>
      <c r="CQ81" s="45"/>
      <c r="CR81" s="45"/>
      <c r="CS81" s="45"/>
      <c r="CT81" s="45"/>
      <c r="CU81" s="45"/>
      <c r="CV81" s="45"/>
      <c r="CW81" s="45"/>
      <c r="CX81" s="45"/>
      <c r="CY81" s="45"/>
      <c r="CZ81" s="45"/>
    </row>
    <row r="82" spans="1:104" ht="14.25" customHeight="1"/>
    <row r="83" spans="1:104" ht="14.25" customHeight="1">
      <c r="A83" s="280" t="s">
        <v>132</v>
      </c>
      <c r="B83" s="281"/>
      <c r="C83" s="281"/>
      <c r="D83" s="281"/>
      <c r="E83" s="281"/>
      <c r="F83" s="281"/>
      <c r="G83" s="281"/>
      <c r="H83" s="281"/>
      <c r="I83" s="281"/>
      <c r="J83" s="281"/>
      <c r="K83" s="281"/>
      <c r="L83" s="281"/>
      <c r="M83" s="281"/>
      <c r="N83" s="281"/>
      <c r="O83" s="281"/>
      <c r="P83" s="281"/>
      <c r="Q83" s="281"/>
      <c r="R83" s="281"/>
      <c r="S83" s="281"/>
      <c r="T83" s="281"/>
      <c r="U83" s="281"/>
      <c r="V83" s="281"/>
      <c r="W83" s="281"/>
      <c r="X83" s="281"/>
      <c r="Y83" s="281"/>
      <c r="Z83" s="281"/>
      <c r="AA83" s="281"/>
      <c r="AB83" s="281"/>
      <c r="AC83" s="281"/>
    </row>
    <row r="84" spans="1:104" ht="14.25" customHeight="1">
      <c r="B84" s="20" t="s">
        <v>130</v>
      </c>
      <c r="AC84" s="3"/>
    </row>
    <row r="85" spans="1:104" ht="14.25" customHeight="1">
      <c r="A85" s="3" t="s">
        <v>131</v>
      </c>
      <c r="B85" s="43">
        <v>1</v>
      </c>
      <c r="C85" s="43">
        <v>2</v>
      </c>
      <c r="D85" s="43">
        <v>3</v>
      </c>
      <c r="E85" s="43">
        <v>4</v>
      </c>
      <c r="F85" s="43">
        <v>5</v>
      </c>
      <c r="G85" s="43">
        <v>6</v>
      </c>
      <c r="H85" s="43">
        <v>7</v>
      </c>
      <c r="I85" s="43">
        <v>8</v>
      </c>
      <c r="J85" s="43">
        <v>9</v>
      </c>
      <c r="K85" s="43">
        <v>10</v>
      </c>
      <c r="L85" s="43">
        <v>11</v>
      </c>
      <c r="M85" s="43">
        <v>12</v>
      </c>
      <c r="N85" s="43">
        <v>13</v>
      </c>
      <c r="O85" s="43">
        <v>14</v>
      </c>
      <c r="P85" s="43">
        <v>15</v>
      </c>
      <c r="Q85" s="43">
        <v>16</v>
      </c>
      <c r="R85" s="43">
        <v>17</v>
      </c>
      <c r="S85" s="43">
        <v>18</v>
      </c>
      <c r="T85" s="43">
        <v>19</v>
      </c>
      <c r="U85" s="43">
        <v>20</v>
      </c>
      <c r="V85" s="43">
        <v>21</v>
      </c>
      <c r="W85" s="43">
        <v>22</v>
      </c>
      <c r="X85" s="43">
        <v>23</v>
      </c>
      <c r="Y85" s="43">
        <v>24</v>
      </c>
      <c r="Z85" s="43">
        <v>25</v>
      </c>
      <c r="AA85" s="43">
        <v>26</v>
      </c>
      <c r="AB85" s="66">
        <v>27</v>
      </c>
      <c r="AC85" s="44">
        <v>28</v>
      </c>
      <c r="AD85" s="44">
        <v>29</v>
      </c>
      <c r="AE85" s="44">
        <v>30</v>
      </c>
      <c r="AF85" s="44">
        <v>31</v>
      </c>
      <c r="AG85" s="44">
        <v>32</v>
      </c>
      <c r="AH85" s="44">
        <v>33</v>
      </c>
      <c r="AI85" s="44">
        <v>34</v>
      </c>
      <c r="AJ85" s="44">
        <v>35</v>
      </c>
      <c r="AK85" s="44">
        <v>36</v>
      </c>
      <c r="AL85" s="44">
        <v>37</v>
      </c>
      <c r="AM85" s="44">
        <v>38</v>
      </c>
      <c r="AN85" s="44">
        <v>39</v>
      </c>
      <c r="AO85" s="44">
        <v>40</v>
      </c>
      <c r="AP85" s="44">
        <v>41</v>
      </c>
      <c r="AQ85" s="44">
        <v>42</v>
      </c>
      <c r="AR85" s="44">
        <v>43</v>
      </c>
      <c r="AS85" s="44">
        <v>44</v>
      </c>
      <c r="AT85" s="44">
        <v>45</v>
      </c>
      <c r="AU85" s="44">
        <v>46</v>
      </c>
      <c r="AV85" s="44">
        <v>47</v>
      </c>
      <c r="AW85" s="44">
        <v>48</v>
      </c>
      <c r="AX85" s="44">
        <v>49</v>
      </c>
      <c r="AY85" s="44">
        <v>50</v>
      </c>
      <c r="AZ85" s="44">
        <v>51</v>
      </c>
      <c r="BA85" s="44">
        <v>52</v>
      </c>
      <c r="BB85" s="44">
        <v>53</v>
      </c>
      <c r="BC85" s="44">
        <v>54</v>
      </c>
      <c r="BD85" s="44">
        <v>55</v>
      </c>
      <c r="BE85" s="44">
        <v>56</v>
      </c>
      <c r="BF85" s="44">
        <v>57</v>
      </c>
      <c r="BG85" s="44">
        <v>58</v>
      </c>
      <c r="BH85" s="44">
        <v>59</v>
      </c>
      <c r="BI85" s="44">
        <v>60</v>
      </c>
      <c r="BJ85" s="44">
        <v>61</v>
      </c>
      <c r="BK85" s="44">
        <v>62</v>
      </c>
      <c r="BL85" s="44">
        <v>63</v>
      </c>
      <c r="BM85" s="44">
        <v>64</v>
      </c>
      <c r="BN85" s="44">
        <v>65</v>
      </c>
      <c r="BO85" s="44">
        <v>66</v>
      </c>
      <c r="BP85" s="44">
        <v>67</v>
      </c>
      <c r="BQ85" s="44">
        <v>68</v>
      </c>
      <c r="BR85" s="44">
        <v>69</v>
      </c>
      <c r="BS85" s="44">
        <v>70</v>
      </c>
      <c r="BT85" s="44">
        <v>71</v>
      </c>
      <c r="BU85" s="44">
        <v>72</v>
      </c>
      <c r="BV85" s="44">
        <v>73</v>
      </c>
      <c r="BW85" s="44">
        <v>74</v>
      </c>
      <c r="BX85" s="44">
        <v>75</v>
      </c>
      <c r="BY85" s="44">
        <v>76</v>
      </c>
      <c r="BZ85" s="44">
        <v>77</v>
      </c>
      <c r="CA85" s="44">
        <v>78</v>
      </c>
      <c r="CB85" s="44">
        <v>79</v>
      </c>
      <c r="CC85" s="44">
        <v>80</v>
      </c>
      <c r="CD85" s="44">
        <v>81</v>
      </c>
      <c r="CE85" s="44">
        <v>82</v>
      </c>
      <c r="CF85" s="44">
        <v>83</v>
      </c>
      <c r="CG85" s="44">
        <v>84</v>
      </c>
      <c r="CH85" s="44">
        <v>85</v>
      </c>
      <c r="CI85" s="44">
        <v>86</v>
      </c>
      <c r="CJ85" s="44">
        <v>87</v>
      </c>
      <c r="CK85" s="44">
        <v>88</v>
      </c>
      <c r="CL85" s="44">
        <v>89</v>
      </c>
      <c r="CM85" s="44">
        <v>90</v>
      </c>
      <c r="CN85" s="44">
        <v>91</v>
      </c>
      <c r="CO85" s="44">
        <v>92</v>
      </c>
      <c r="CP85" s="44">
        <v>93</v>
      </c>
      <c r="CQ85" s="44">
        <v>94</v>
      </c>
      <c r="CR85" s="44">
        <v>95</v>
      </c>
      <c r="CS85" s="44">
        <v>96</v>
      </c>
      <c r="CT85" s="44">
        <v>97</v>
      </c>
      <c r="CU85" s="44">
        <v>98</v>
      </c>
      <c r="CV85" s="44">
        <v>99</v>
      </c>
      <c r="CW85" s="44">
        <v>100</v>
      </c>
    </row>
    <row r="86" spans="1:104" ht="14.25" customHeight="1">
      <c r="A86" s="67">
        <v>18</v>
      </c>
      <c r="B86" s="68">
        <v>0.82</v>
      </c>
      <c r="C86" s="68">
        <v>0.85</v>
      </c>
      <c r="D86" s="68">
        <v>0.88</v>
      </c>
      <c r="E86" s="68">
        <v>0.92</v>
      </c>
      <c r="F86" s="68">
        <v>0.88</v>
      </c>
      <c r="G86" s="68">
        <v>0.85</v>
      </c>
      <c r="H86" s="68">
        <v>0.85</v>
      </c>
      <c r="I86" s="68">
        <v>0.84</v>
      </c>
      <c r="J86" s="68">
        <v>0.72</v>
      </c>
      <c r="K86" s="68">
        <v>0.69</v>
      </c>
      <c r="L86" s="68">
        <v>0.62</v>
      </c>
      <c r="M86" s="68">
        <v>0.56999999999999995</v>
      </c>
      <c r="N86" s="68">
        <v>0.54</v>
      </c>
      <c r="O86" s="68">
        <v>0.56999999999999995</v>
      </c>
      <c r="P86" s="68">
        <v>0.59</v>
      </c>
      <c r="Q86" s="68">
        <v>0.67</v>
      </c>
      <c r="R86" s="68">
        <v>0.77</v>
      </c>
      <c r="S86" s="68">
        <v>0.89</v>
      </c>
      <c r="T86" s="68">
        <v>1.03</v>
      </c>
      <c r="U86" s="68">
        <v>1.17</v>
      </c>
      <c r="V86" s="68">
        <v>1.28</v>
      </c>
      <c r="W86" s="68">
        <v>1.35</v>
      </c>
      <c r="X86" s="68">
        <v>1.41</v>
      </c>
      <c r="Y86" s="68">
        <v>1.5</v>
      </c>
      <c r="Z86" s="69">
        <v>1.59</v>
      </c>
      <c r="AA86" s="69">
        <v>1.68</v>
      </c>
      <c r="AB86" s="45">
        <v>1.77</v>
      </c>
      <c r="AC86" s="45">
        <v>1.81</v>
      </c>
      <c r="AD86" s="45">
        <v>1.89</v>
      </c>
      <c r="AE86" s="45">
        <v>1.95</v>
      </c>
      <c r="AF86" s="45">
        <v>2.0299999999999998</v>
      </c>
      <c r="AG86" s="45">
        <v>2.12</v>
      </c>
      <c r="AH86" s="45">
        <v>2.23</v>
      </c>
      <c r="AI86" s="45">
        <v>2.39</v>
      </c>
      <c r="AJ86" s="45">
        <v>2.6</v>
      </c>
      <c r="AK86" s="45">
        <v>2.84</v>
      </c>
      <c r="AL86" s="45">
        <v>3.1</v>
      </c>
      <c r="AM86" s="45">
        <v>3.36</v>
      </c>
      <c r="AN86" s="45">
        <v>3.59</v>
      </c>
      <c r="AO86" s="45">
        <v>3.82</v>
      </c>
      <c r="AP86" s="45">
        <v>4.0599999999999996</v>
      </c>
      <c r="AQ86" s="45">
        <v>4.33</v>
      </c>
      <c r="AR86" s="45">
        <v>4.67</v>
      </c>
      <c r="AS86" s="45">
        <v>5.13</v>
      </c>
      <c r="AT86" s="45">
        <v>5.69</v>
      </c>
      <c r="AU86" s="45">
        <v>6.34</v>
      </c>
      <c r="AV86" s="45">
        <v>7.05</v>
      </c>
      <c r="AW86" s="45">
        <v>7.83</v>
      </c>
      <c r="AX86" s="45">
        <v>8.65</v>
      </c>
      <c r="AY86" s="45">
        <v>9.5500000000000007</v>
      </c>
      <c r="AZ86" s="45">
        <v>10.53</v>
      </c>
      <c r="BA86" s="45">
        <v>11.65</v>
      </c>
      <c r="BB86" s="45">
        <v>12.97</v>
      </c>
      <c r="BC86" s="45">
        <v>14.54</v>
      </c>
      <c r="BD86" s="45">
        <v>16.399999999999999</v>
      </c>
      <c r="BE86" s="45">
        <v>18.59</v>
      </c>
      <c r="BF86" s="45">
        <v>21.07</v>
      </c>
      <c r="BG86" s="45">
        <v>23.85</v>
      </c>
      <c r="BH86" s="45">
        <v>26.91</v>
      </c>
      <c r="BI86" s="45">
        <v>30.27</v>
      </c>
      <c r="BJ86" s="45">
        <v>33.99</v>
      </c>
      <c r="BK86" s="45">
        <v>38.25</v>
      </c>
      <c r="BL86" s="45">
        <v>43.17</v>
      </c>
      <c r="BM86" s="45">
        <v>48.91</v>
      </c>
      <c r="BN86" s="45">
        <v>55.34</v>
      </c>
      <c r="BO86" s="45">
        <v>62.84</v>
      </c>
      <c r="BP86" s="45">
        <v>71.540000000000006</v>
      </c>
      <c r="BQ86" s="45">
        <v>81.650000000000006</v>
      </c>
      <c r="BR86" s="45">
        <v>93.38</v>
      </c>
      <c r="BS86" s="45">
        <v>106.86</v>
      </c>
      <c r="BT86" s="45">
        <v>122.14</v>
      </c>
      <c r="BU86" s="45">
        <v>138.72999999999999</v>
      </c>
      <c r="BV86" s="45">
        <v>156.44</v>
      </c>
      <c r="BW86" s="45">
        <v>174.71</v>
      </c>
      <c r="BX86" s="45">
        <v>193</v>
      </c>
      <c r="BY86" s="45">
        <v>211.13</v>
      </c>
      <c r="BZ86" s="45">
        <v>228.17</v>
      </c>
      <c r="CA86" s="45">
        <v>243.4</v>
      </c>
      <c r="CB86" s="45">
        <v>262.43</v>
      </c>
      <c r="CC86" s="45">
        <v>282.69</v>
      </c>
      <c r="CD86" s="45">
        <v>304.70999999999998</v>
      </c>
      <c r="CE86" s="45">
        <v>328</v>
      </c>
      <c r="CF86" s="45">
        <v>352.09</v>
      </c>
      <c r="CG86" s="45">
        <v>374.47</v>
      </c>
      <c r="CH86" s="45">
        <v>396.8</v>
      </c>
      <c r="CI86" s="45">
        <v>418.66</v>
      </c>
      <c r="CJ86" s="45">
        <v>439.65</v>
      </c>
      <c r="CK86" s="45">
        <v>459.36</v>
      </c>
      <c r="CL86" s="45">
        <v>477.43</v>
      </c>
      <c r="CM86" s="45">
        <v>503.32</v>
      </c>
      <c r="CN86" s="45">
        <v>530.61</v>
      </c>
      <c r="CO86" s="45">
        <v>559.39</v>
      </c>
      <c r="CP86" s="45">
        <v>589.72</v>
      </c>
      <c r="CQ86" s="45">
        <v>621.70000000000005</v>
      </c>
      <c r="CR86" s="45">
        <v>655.42</v>
      </c>
      <c r="CS86" s="45">
        <v>690.96</v>
      </c>
      <c r="CT86" s="45">
        <v>728.43</v>
      </c>
      <c r="CU86" s="45">
        <v>767.94</v>
      </c>
      <c r="CV86" s="45">
        <v>809.58</v>
      </c>
      <c r="CW86" s="45">
        <v>853.48</v>
      </c>
    </row>
    <row r="87" spans="1:104" ht="14.25" customHeight="1">
      <c r="A87" s="67">
        <v>19</v>
      </c>
      <c r="B87" s="68">
        <v>0.76</v>
      </c>
      <c r="C87" s="68">
        <v>0.79</v>
      </c>
      <c r="D87" s="68">
        <v>0.81</v>
      </c>
      <c r="E87" s="68">
        <v>0.77</v>
      </c>
      <c r="F87" s="68">
        <v>0.76</v>
      </c>
      <c r="G87" s="68">
        <v>0.77</v>
      </c>
      <c r="H87" s="68">
        <v>0.77</v>
      </c>
      <c r="I87" s="68">
        <v>0.72</v>
      </c>
      <c r="J87" s="68">
        <v>0.62</v>
      </c>
      <c r="K87" s="68">
        <v>0.54</v>
      </c>
      <c r="L87" s="68">
        <v>0.56000000000000005</v>
      </c>
      <c r="M87" s="68">
        <v>0.54</v>
      </c>
      <c r="N87" s="68">
        <v>0.53</v>
      </c>
      <c r="O87" s="68">
        <v>0.57999999999999996</v>
      </c>
      <c r="P87" s="68">
        <v>0.63</v>
      </c>
      <c r="Q87" s="68">
        <v>0.69</v>
      </c>
      <c r="R87" s="68">
        <v>0.79</v>
      </c>
      <c r="S87" s="68">
        <v>0.92</v>
      </c>
      <c r="T87" s="68">
        <v>1.06</v>
      </c>
      <c r="U87" s="68">
        <v>1.2</v>
      </c>
      <c r="V87" s="68">
        <v>1.32</v>
      </c>
      <c r="W87" s="68">
        <v>1.39</v>
      </c>
      <c r="X87" s="68">
        <v>1.47</v>
      </c>
      <c r="Y87" s="68">
        <v>1.56</v>
      </c>
      <c r="Z87" s="69">
        <v>1.66</v>
      </c>
      <c r="AA87" s="69">
        <v>1.77</v>
      </c>
      <c r="AB87" s="45">
        <v>1.81</v>
      </c>
      <c r="AC87" s="45">
        <v>1.89</v>
      </c>
      <c r="AD87" s="45">
        <v>1.95</v>
      </c>
      <c r="AE87" s="45">
        <v>2.0299999999999998</v>
      </c>
      <c r="AF87" s="45">
        <v>2.12</v>
      </c>
      <c r="AG87" s="45">
        <v>2.23</v>
      </c>
      <c r="AH87" s="45">
        <v>2.39</v>
      </c>
      <c r="AI87" s="45">
        <v>2.6</v>
      </c>
      <c r="AJ87" s="45">
        <v>2.84</v>
      </c>
      <c r="AK87" s="45">
        <v>3.1</v>
      </c>
      <c r="AL87" s="45">
        <v>3.36</v>
      </c>
      <c r="AM87" s="45">
        <v>3.59</v>
      </c>
      <c r="AN87" s="45">
        <v>3.82</v>
      </c>
      <c r="AO87" s="45">
        <v>4.0599999999999996</v>
      </c>
      <c r="AP87" s="45">
        <v>4.33</v>
      </c>
      <c r="AQ87" s="45">
        <v>4.67</v>
      </c>
      <c r="AR87" s="45">
        <v>5.13</v>
      </c>
      <c r="AS87" s="45">
        <v>5.69</v>
      </c>
      <c r="AT87" s="45">
        <v>6.34</v>
      </c>
      <c r="AU87" s="45">
        <v>7.05</v>
      </c>
      <c r="AV87" s="45">
        <v>7.83</v>
      </c>
      <c r="AW87" s="45">
        <v>8.65</v>
      </c>
      <c r="AX87" s="45">
        <v>9.5500000000000007</v>
      </c>
      <c r="AY87" s="45">
        <v>10.53</v>
      </c>
      <c r="AZ87" s="45">
        <v>11.65</v>
      </c>
      <c r="BA87" s="45">
        <v>12.97</v>
      </c>
      <c r="BB87" s="45">
        <v>14.54</v>
      </c>
      <c r="BC87" s="45">
        <v>16.399999999999999</v>
      </c>
      <c r="BD87" s="45">
        <v>18.59</v>
      </c>
      <c r="BE87" s="45">
        <v>21.07</v>
      </c>
      <c r="BF87" s="45">
        <v>23.85</v>
      </c>
      <c r="BG87" s="45">
        <v>26.91</v>
      </c>
      <c r="BH87" s="45">
        <v>30.27</v>
      </c>
      <c r="BI87" s="45">
        <v>33.99</v>
      </c>
      <c r="BJ87" s="45">
        <v>38.25</v>
      </c>
      <c r="BK87" s="45">
        <v>43.17</v>
      </c>
      <c r="BL87" s="45">
        <v>48.91</v>
      </c>
      <c r="BM87" s="45">
        <v>55.34</v>
      </c>
      <c r="BN87" s="45">
        <v>62.84</v>
      </c>
      <c r="BO87" s="45">
        <v>71.540000000000006</v>
      </c>
      <c r="BP87" s="45">
        <v>81.650000000000006</v>
      </c>
      <c r="BQ87" s="45">
        <v>93.38</v>
      </c>
      <c r="BR87" s="45">
        <v>106.86</v>
      </c>
      <c r="BS87" s="45">
        <v>122.14</v>
      </c>
      <c r="BT87" s="45">
        <v>138.72999999999999</v>
      </c>
      <c r="BU87" s="45">
        <v>156.44</v>
      </c>
      <c r="BV87" s="45">
        <v>174.71</v>
      </c>
      <c r="BW87" s="45">
        <v>193</v>
      </c>
      <c r="BX87" s="45">
        <v>211.13</v>
      </c>
      <c r="BY87" s="45">
        <v>228.17</v>
      </c>
      <c r="BZ87" s="45">
        <v>243.4</v>
      </c>
      <c r="CA87" s="45">
        <v>262.43</v>
      </c>
      <c r="CB87" s="45">
        <v>282.69</v>
      </c>
      <c r="CC87" s="45">
        <v>304.70999999999998</v>
      </c>
      <c r="CD87" s="45">
        <v>328</v>
      </c>
      <c r="CE87" s="45">
        <v>352.09</v>
      </c>
      <c r="CF87" s="45">
        <v>374.47</v>
      </c>
      <c r="CG87" s="45">
        <v>396.8</v>
      </c>
      <c r="CH87" s="45">
        <v>418.66</v>
      </c>
      <c r="CI87" s="45">
        <v>439.65</v>
      </c>
      <c r="CJ87" s="45">
        <v>459.36</v>
      </c>
      <c r="CK87" s="45">
        <v>477.43</v>
      </c>
      <c r="CL87" s="45">
        <v>503.32</v>
      </c>
      <c r="CM87" s="45">
        <v>530.61</v>
      </c>
      <c r="CN87" s="45">
        <v>559.39</v>
      </c>
      <c r="CO87" s="45">
        <v>589.72</v>
      </c>
      <c r="CP87" s="45">
        <v>621.70000000000005</v>
      </c>
      <c r="CQ87" s="45">
        <v>655.42</v>
      </c>
      <c r="CR87" s="45">
        <v>690.96</v>
      </c>
      <c r="CS87" s="45">
        <v>728.43</v>
      </c>
      <c r="CT87" s="45">
        <v>767.94</v>
      </c>
      <c r="CU87" s="45">
        <v>809.58</v>
      </c>
      <c r="CV87" s="45">
        <v>853.48</v>
      </c>
      <c r="CW87" s="45">
        <v>899.77</v>
      </c>
    </row>
    <row r="88" spans="1:104" ht="14.25" customHeight="1">
      <c r="A88" s="67">
        <v>20</v>
      </c>
      <c r="B88" s="68">
        <v>0.66</v>
      </c>
      <c r="C88" s="68">
        <v>0.67</v>
      </c>
      <c r="D88" s="68">
        <v>0.75</v>
      </c>
      <c r="E88" s="68">
        <v>0.72</v>
      </c>
      <c r="F88" s="68">
        <v>0.7</v>
      </c>
      <c r="G88" s="68">
        <v>0.68</v>
      </c>
      <c r="H88" s="68">
        <v>0.66</v>
      </c>
      <c r="I88" s="68">
        <v>0.6</v>
      </c>
      <c r="J88" s="68">
        <v>0.54</v>
      </c>
      <c r="K88" s="68">
        <v>0.55000000000000004</v>
      </c>
      <c r="L88" s="68">
        <v>0.52</v>
      </c>
      <c r="M88" s="68">
        <v>0.52</v>
      </c>
      <c r="N88" s="68">
        <v>0.54</v>
      </c>
      <c r="O88" s="68">
        <v>0.59</v>
      </c>
      <c r="P88" s="68">
        <v>0.66</v>
      </c>
      <c r="Q88" s="68">
        <v>0.71</v>
      </c>
      <c r="R88" s="68">
        <v>0.82</v>
      </c>
      <c r="S88" s="68">
        <v>0.95</v>
      </c>
      <c r="T88" s="68">
        <v>1.0900000000000001</v>
      </c>
      <c r="U88" s="68">
        <v>1.23</v>
      </c>
      <c r="V88" s="68">
        <v>1.35</v>
      </c>
      <c r="W88" s="68">
        <v>1.42</v>
      </c>
      <c r="X88" s="68">
        <v>1.5</v>
      </c>
      <c r="Y88" s="68">
        <v>1.59</v>
      </c>
      <c r="Z88" s="69">
        <v>1.7</v>
      </c>
      <c r="AA88" s="69">
        <v>1.81</v>
      </c>
      <c r="AB88" s="45">
        <v>1.89</v>
      </c>
      <c r="AC88" s="45">
        <v>1.95</v>
      </c>
      <c r="AD88" s="45">
        <v>2.0299999999999998</v>
      </c>
      <c r="AE88" s="45">
        <v>2.12</v>
      </c>
      <c r="AF88" s="45">
        <v>2.23</v>
      </c>
      <c r="AG88" s="45">
        <v>2.39</v>
      </c>
      <c r="AH88" s="45">
        <v>2.6</v>
      </c>
      <c r="AI88" s="45">
        <v>2.84</v>
      </c>
      <c r="AJ88" s="45">
        <v>3.1</v>
      </c>
      <c r="AK88" s="45">
        <v>3.36</v>
      </c>
      <c r="AL88" s="45">
        <v>3.59</v>
      </c>
      <c r="AM88" s="45">
        <v>3.82</v>
      </c>
      <c r="AN88" s="45">
        <v>4.0599999999999996</v>
      </c>
      <c r="AO88" s="45">
        <v>4.33</v>
      </c>
      <c r="AP88" s="45">
        <v>4.67</v>
      </c>
      <c r="AQ88" s="45">
        <v>5.13</v>
      </c>
      <c r="AR88" s="45">
        <v>5.69</v>
      </c>
      <c r="AS88" s="45">
        <v>6.34</v>
      </c>
      <c r="AT88" s="45">
        <v>7.05</v>
      </c>
      <c r="AU88" s="45">
        <v>7.83</v>
      </c>
      <c r="AV88" s="45">
        <v>8.65</v>
      </c>
      <c r="AW88" s="45">
        <v>9.5500000000000007</v>
      </c>
      <c r="AX88" s="45">
        <v>10.53</v>
      </c>
      <c r="AY88" s="45">
        <v>11.65</v>
      </c>
      <c r="AZ88" s="45">
        <v>12.97</v>
      </c>
      <c r="BA88" s="45">
        <v>14.54</v>
      </c>
      <c r="BB88" s="45">
        <v>16.399999999999999</v>
      </c>
      <c r="BC88" s="45">
        <v>18.59</v>
      </c>
      <c r="BD88" s="45">
        <v>21.07</v>
      </c>
      <c r="BE88" s="45">
        <v>23.85</v>
      </c>
      <c r="BF88" s="45">
        <v>26.91</v>
      </c>
      <c r="BG88" s="45">
        <v>30.27</v>
      </c>
      <c r="BH88" s="45">
        <v>33.99</v>
      </c>
      <c r="BI88" s="45">
        <v>38.25</v>
      </c>
      <c r="BJ88" s="45">
        <v>43.17</v>
      </c>
      <c r="BK88" s="45">
        <v>48.91</v>
      </c>
      <c r="BL88" s="45">
        <v>55.34</v>
      </c>
      <c r="BM88" s="45">
        <v>62.84</v>
      </c>
      <c r="BN88" s="45">
        <v>71.540000000000006</v>
      </c>
      <c r="BO88" s="45">
        <v>81.650000000000006</v>
      </c>
      <c r="BP88" s="45">
        <v>93.38</v>
      </c>
      <c r="BQ88" s="45">
        <v>106.86</v>
      </c>
      <c r="BR88" s="45">
        <v>122.14</v>
      </c>
      <c r="BS88" s="45">
        <v>138.72999999999999</v>
      </c>
      <c r="BT88" s="45">
        <v>156.44</v>
      </c>
      <c r="BU88" s="45">
        <v>174.71</v>
      </c>
      <c r="BV88" s="45">
        <v>193</v>
      </c>
      <c r="BW88" s="45">
        <v>211.13</v>
      </c>
      <c r="BX88" s="45">
        <v>228.17</v>
      </c>
      <c r="BY88" s="45">
        <v>243.4</v>
      </c>
      <c r="BZ88" s="45">
        <v>262.43</v>
      </c>
      <c r="CA88" s="45">
        <v>282.69</v>
      </c>
      <c r="CB88" s="45">
        <v>304.70999999999998</v>
      </c>
      <c r="CC88" s="45">
        <v>328</v>
      </c>
      <c r="CD88" s="45">
        <v>352.09</v>
      </c>
      <c r="CE88" s="45">
        <v>374.47</v>
      </c>
      <c r="CF88" s="45">
        <v>396.8</v>
      </c>
      <c r="CG88" s="45">
        <v>418.66</v>
      </c>
      <c r="CH88" s="45">
        <v>439.65</v>
      </c>
      <c r="CI88" s="45">
        <v>459.36</v>
      </c>
      <c r="CJ88" s="45">
        <v>477.43</v>
      </c>
      <c r="CK88" s="45">
        <v>503.32</v>
      </c>
      <c r="CL88" s="45">
        <v>530.61</v>
      </c>
      <c r="CM88" s="45">
        <v>559.39</v>
      </c>
      <c r="CN88" s="45">
        <v>589.72</v>
      </c>
      <c r="CO88" s="45">
        <v>621.70000000000005</v>
      </c>
      <c r="CP88" s="45">
        <v>655.42</v>
      </c>
      <c r="CQ88" s="45">
        <v>690.96</v>
      </c>
      <c r="CR88" s="45">
        <v>728.43</v>
      </c>
      <c r="CS88" s="45">
        <v>767.94</v>
      </c>
      <c r="CT88" s="45">
        <v>809.58</v>
      </c>
      <c r="CU88" s="45">
        <v>853.48</v>
      </c>
      <c r="CV88" s="45">
        <v>899.77</v>
      </c>
      <c r="CW88" s="45">
        <v>948.56</v>
      </c>
    </row>
    <row r="89" spans="1:104" ht="14.25" customHeight="1">
      <c r="A89" s="67">
        <v>21</v>
      </c>
      <c r="B89" s="68">
        <v>0.55000000000000004</v>
      </c>
      <c r="C89" s="68">
        <v>0.68</v>
      </c>
      <c r="D89" s="68">
        <v>0.61</v>
      </c>
      <c r="E89" s="68">
        <v>0.56999999999999995</v>
      </c>
      <c r="F89" s="68">
        <v>0.56000000000000005</v>
      </c>
      <c r="G89" s="68">
        <v>0.56000000000000005</v>
      </c>
      <c r="H89" s="68">
        <v>0.54</v>
      </c>
      <c r="I89" s="68">
        <v>0.51</v>
      </c>
      <c r="J89" s="68">
        <v>0.47</v>
      </c>
      <c r="K89" s="68">
        <v>0.5</v>
      </c>
      <c r="L89" s="68">
        <v>0.51</v>
      </c>
      <c r="M89" s="68">
        <v>0.52</v>
      </c>
      <c r="N89" s="68">
        <v>0.55000000000000004</v>
      </c>
      <c r="O89" s="68">
        <v>0.61</v>
      </c>
      <c r="P89" s="68">
        <v>0.68</v>
      </c>
      <c r="Q89" s="68">
        <v>0.74</v>
      </c>
      <c r="R89" s="68">
        <v>0.84</v>
      </c>
      <c r="S89" s="68">
        <v>0.97</v>
      </c>
      <c r="T89" s="68">
        <v>1.1200000000000001</v>
      </c>
      <c r="U89" s="68">
        <v>1.26</v>
      </c>
      <c r="V89" s="68">
        <v>1.36</v>
      </c>
      <c r="W89" s="68">
        <v>1.43</v>
      </c>
      <c r="X89" s="68">
        <v>1.51</v>
      </c>
      <c r="Y89" s="68">
        <v>1.62</v>
      </c>
      <c r="Z89" s="69">
        <v>1.76</v>
      </c>
      <c r="AA89" s="69">
        <v>1.89</v>
      </c>
      <c r="AB89" s="45">
        <v>1.95</v>
      </c>
      <c r="AC89" s="45">
        <v>2.0299999999999998</v>
      </c>
      <c r="AD89" s="45">
        <v>2.12</v>
      </c>
      <c r="AE89" s="45">
        <v>2.23</v>
      </c>
      <c r="AF89" s="45">
        <v>2.39</v>
      </c>
      <c r="AG89" s="45">
        <v>2.6</v>
      </c>
      <c r="AH89" s="45">
        <v>2.84</v>
      </c>
      <c r="AI89" s="45">
        <v>3.1</v>
      </c>
      <c r="AJ89" s="45">
        <v>3.36</v>
      </c>
      <c r="AK89" s="45">
        <v>3.59</v>
      </c>
      <c r="AL89" s="45">
        <v>3.82</v>
      </c>
      <c r="AM89" s="45">
        <v>4.0599999999999996</v>
      </c>
      <c r="AN89" s="45">
        <v>4.33</v>
      </c>
      <c r="AO89" s="45">
        <v>4.67</v>
      </c>
      <c r="AP89" s="45">
        <v>5.13</v>
      </c>
      <c r="AQ89" s="45">
        <v>5.69</v>
      </c>
      <c r="AR89" s="45">
        <v>6.34</v>
      </c>
      <c r="AS89" s="45">
        <v>7.05</v>
      </c>
      <c r="AT89" s="45">
        <v>7.83</v>
      </c>
      <c r="AU89" s="45">
        <v>8.65</v>
      </c>
      <c r="AV89" s="45">
        <v>9.5500000000000007</v>
      </c>
      <c r="AW89" s="45">
        <v>10.53</v>
      </c>
      <c r="AX89" s="45">
        <v>11.65</v>
      </c>
      <c r="AY89" s="45">
        <v>12.97</v>
      </c>
      <c r="AZ89" s="45">
        <v>14.54</v>
      </c>
      <c r="BA89" s="45">
        <v>16.399999999999999</v>
      </c>
      <c r="BB89" s="45">
        <v>18.59</v>
      </c>
      <c r="BC89" s="45">
        <v>21.07</v>
      </c>
      <c r="BD89" s="45">
        <v>23.85</v>
      </c>
      <c r="BE89" s="45">
        <v>26.91</v>
      </c>
      <c r="BF89" s="45">
        <v>30.27</v>
      </c>
      <c r="BG89" s="45">
        <v>33.99</v>
      </c>
      <c r="BH89" s="45">
        <v>38.25</v>
      </c>
      <c r="BI89" s="45">
        <v>43.17</v>
      </c>
      <c r="BJ89" s="45">
        <v>48.91</v>
      </c>
      <c r="BK89" s="45">
        <v>55.34</v>
      </c>
      <c r="BL89" s="45">
        <v>62.84</v>
      </c>
      <c r="BM89" s="45">
        <v>71.540000000000006</v>
      </c>
      <c r="BN89" s="45">
        <v>81.650000000000006</v>
      </c>
      <c r="BO89" s="45">
        <v>93.38</v>
      </c>
      <c r="BP89" s="45">
        <v>106.86</v>
      </c>
      <c r="BQ89" s="45">
        <v>122.14</v>
      </c>
      <c r="BR89" s="45">
        <v>138.72999999999999</v>
      </c>
      <c r="BS89" s="45">
        <v>156.44</v>
      </c>
      <c r="BT89" s="45">
        <v>174.71</v>
      </c>
      <c r="BU89" s="45">
        <v>193</v>
      </c>
      <c r="BV89" s="45">
        <v>211.13</v>
      </c>
      <c r="BW89" s="45">
        <v>228.17</v>
      </c>
      <c r="BX89" s="45">
        <v>243.4</v>
      </c>
      <c r="BY89" s="45">
        <v>262.43</v>
      </c>
      <c r="BZ89" s="45">
        <v>282.69</v>
      </c>
      <c r="CA89" s="45">
        <v>304.70999999999998</v>
      </c>
      <c r="CB89" s="45">
        <v>328</v>
      </c>
      <c r="CC89" s="45">
        <v>352.09</v>
      </c>
      <c r="CD89" s="45">
        <v>374.47</v>
      </c>
      <c r="CE89" s="45">
        <v>396.8</v>
      </c>
      <c r="CF89" s="45">
        <v>418.66</v>
      </c>
      <c r="CG89" s="45">
        <v>439.65</v>
      </c>
      <c r="CH89" s="45">
        <v>459.36</v>
      </c>
      <c r="CI89" s="45">
        <v>477.43</v>
      </c>
      <c r="CJ89" s="45">
        <v>503.32</v>
      </c>
      <c r="CK89" s="45">
        <v>530.61</v>
      </c>
      <c r="CL89" s="45">
        <v>559.39</v>
      </c>
      <c r="CM89" s="45">
        <v>589.72</v>
      </c>
      <c r="CN89" s="45">
        <v>621.70000000000005</v>
      </c>
      <c r="CO89" s="45">
        <v>655.42</v>
      </c>
      <c r="CP89" s="45">
        <v>690.96</v>
      </c>
      <c r="CQ89" s="45">
        <v>728.43</v>
      </c>
      <c r="CR89" s="45">
        <v>767.94</v>
      </c>
      <c r="CS89" s="45">
        <v>809.58</v>
      </c>
      <c r="CT89" s="45">
        <v>853.48</v>
      </c>
      <c r="CU89" s="45">
        <v>899.77</v>
      </c>
      <c r="CV89" s="45">
        <v>948.56</v>
      </c>
      <c r="CW89" s="45">
        <v>1000</v>
      </c>
    </row>
    <row r="90" spans="1:104" ht="14.25" customHeight="1">
      <c r="A90" s="67">
        <v>22</v>
      </c>
      <c r="B90" s="68">
        <v>0.53</v>
      </c>
      <c r="C90" s="68">
        <v>0.56000000000000005</v>
      </c>
      <c r="D90" s="68">
        <v>0.5</v>
      </c>
      <c r="E90" s="68">
        <v>0.48</v>
      </c>
      <c r="F90" s="68">
        <v>0.46</v>
      </c>
      <c r="G90" s="68">
        <v>0.46</v>
      </c>
      <c r="H90" s="68">
        <v>0.45</v>
      </c>
      <c r="I90" s="68">
        <v>0.44</v>
      </c>
      <c r="J90" s="68">
        <v>0.43</v>
      </c>
      <c r="K90" s="68">
        <v>0.48</v>
      </c>
      <c r="L90" s="68">
        <v>0.5</v>
      </c>
      <c r="M90" s="68">
        <v>0.53</v>
      </c>
      <c r="N90" s="68">
        <v>0.56999999999999995</v>
      </c>
      <c r="O90" s="68">
        <v>0.64</v>
      </c>
      <c r="P90" s="68">
        <v>0.71</v>
      </c>
      <c r="Q90" s="68">
        <v>0.76</v>
      </c>
      <c r="R90" s="68">
        <v>0.87</v>
      </c>
      <c r="S90" s="68">
        <v>1</v>
      </c>
      <c r="T90" s="68">
        <v>1.1599999999999999</v>
      </c>
      <c r="U90" s="68">
        <v>1.29</v>
      </c>
      <c r="V90" s="68">
        <v>1.37</v>
      </c>
      <c r="W90" s="68">
        <v>1.43</v>
      </c>
      <c r="X90" s="68">
        <v>1.51</v>
      </c>
      <c r="Y90" s="68">
        <v>1.65</v>
      </c>
      <c r="Z90" s="69">
        <v>1.81</v>
      </c>
      <c r="AA90" s="69">
        <v>1.95</v>
      </c>
      <c r="AB90" s="45">
        <v>2.0299999999999998</v>
      </c>
      <c r="AC90" s="45">
        <v>2.12</v>
      </c>
      <c r="AD90" s="45">
        <v>2.23</v>
      </c>
      <c r="AE90" s="45">
        <v>2.39</v>
      </c>
      <c r="AF90" s="45">
        <v>2.6</v>
      </c>
      <c r="AG90" s="45">
        <v>2.84</v>
      </c>
      <c r="AH90" s="45">
        <v>3.1</v>
      </c>
      <c r="AI90" s="45">
        <v>3.36</v>
      </c>
      <c r="AJ90" s="45">
        <v>3.59</v>
      </c>
      <c r="AK90" s="45">
        <v>3.82</v>
      </c>
      <c r="AL90" s="45">
        <v>4.0599999999999996</v>
      </c>
      <c r="AM90" s="45">
        <v>4.33</v>
      </c>
      <c r="AN90" s="45">
        <v>4.67</v>
      </c>
      <c r="AO90" s="45">
        <v>5.13</v>
      </c>
      <c r="AP90" s="45">
        <v>5.69</v>
      </c>
      <c r="AQ90" s="45">
        <v>6.34</v>
      </c>
      <c r="AR90" s="45">
        <v>7.05</v>
      </c>
      <c r="AS90" s="45">
        <v>7.83</v>
      </c>
      <c r="AT90" s="45">
        <v>8.65</v>
      </c>
      <c r="AU90" s="45">
        <v>9.5500000000000007</v>
      </c>
      <c r="AV90" s="45">
        <v>10.53</v>
      </c>
      <c r="AW90" s="45">
        <v>11.65</v>
      </c>
      <c r="AX90" s="45">
        <v>12.97</v>
      </c>
      <c r="AY90" s="45">
        <v>14.54</v>
      </c>
      <c r="AZ90" s="45">
        <v>16.399999999999999</v>
      </c>
      <c r="BA90" s="45">
        <v>18.59</v>
      </c>
      <c r="BB90" s="45">
        <v>21.07</v>
      </c>
      <c r="BC90" s="45">
        <v>23.85</v>
      </c>
      <c r="BD90" s="45">
        <v>26.91</v>
      </c>
      <c r="BE90" s="45">
        <v>30.27</v>
      </c>
      <c r="BF90" s="45">
        <v>33.99</v>
      </c>
      <c r="BG90" s="45">
        <v>38.25</v>
      </c>
      <c r="BH90" s="45">
        <v>43.17</v>
      </c>
      <c r="BI90" s="45">
        <v>48.91</v>
      </c>
      <c r="BJ90" s="45">
        <v>55.34</v>
      </c>
      <c r="BK90" s="45">
        <v>62.84</v>
      </c>
      <c r="BL90" s="45">
        <v>71.540000000000006</v>
      </c>
      <c r="BM90" s="45">
        <v>81.650000000000006</v>
      </c>
      <c r="BN90" s="45">
        <v>93.38</v>
      </c>
      <c r="BO90" s="45">
        <v>106.86</v>
      </c>
      <c r="BP90" s="45">
        <v>122.14</v>
      </c>
      <c r="BQ90" s="45">
        <v>138.72999999999999</v>
      </c>
      <c r="BR90" s="45">
        <v>156.44</v>
      </c>
      <c r="BS90" s="45">
        <v>174.71</v>
      </c>
      <c r="BT90" s="45">
        <v>193</v>
      </c>
      <c r="BU90" s="45">
        <v>211.13</v>
      </c>
      <c r="BV90" s="45">
        <v>228.17</v>
      </c>
      <c r="BW90" s="45">
        <v>243.4</v>
      </c>
      <c r="BX90" s="45">
        <v>262.43</v>
      </c>
      <c r="BY90" s="45">
        <v>282.69</v>
      </c>
      <c r="BZ90" s="45">
        <v>304.70999999999998</v>
      </c>
      <c r="CA90" s="45">
        <v>328</v>
      </c>
      <c r="CB90" s="45">
        <v>352.09</v>
      </c>
      <c r="CC90" s="45">
        <v>374.47</v>
      </c>
      <c r="CD90" s="45">
        <v>396.8</v>
      </c>
      <c r="CE90" s="45">
        <v>418.66</v>
      </c>
      <c r="CF90" s="45">
        <v>439.65</v>
      </c>
      <c r="CG90" s="45">
        <v>459.36</v>
      </c>
      <c r="CH90" s="45">
        <v>477.43</v>
      </c>
      <c r="CI90" s="45">
        <v>503.32</v>
      </c>
      <c r="CJ90" s="45">
        <v>530.61</v>
      </c>
      <c r="CK90" s="45">
        <v>559.39</v>
      </c>
      <c r="CL90" s="45">
        <v>589.72</v>
      </c>
      <c r="CM90" s="45">
        <v>621.70000000000005</v>
      </c>
      <c r="CN90" s="45">
        <v>655.42</v>
      </c>
      <c r="CO90" s="45">
        <v>690.96</v>
      </c>
      <c r="CP90" s="45">
        <v>728.43</v>
      </c>
      <c r="CQ90" s="45">
        <v>767.94</v>
      </c>
      <c r="CR90" s="45">
        <v>809.58</v>
      </c>
      <c r="CS90" s="45">
        <v>853.48</v>
      </c>
      <c r="CT90" s="45">
        <v>899.77</v>
      </c>
      <c r="CU90" s="45">
        <v>948.56</v>
      </c>
      <c r="CV90" s="45">
        <v>1000</v>
      </c>
      <c r="CW90" s="45"/>
    </row>
    <row r="91" spans="1:104" ht="14.25" customHeight="1">
      <c r="A91" s="67">
        <v>23</v>
      </c>
      <c r="B91" s="68">
        <v>0.44</v>
      </c>
      <c r="C91" s="68">
        <v>0.47</v>
      </c>
      <c r="D91" s="68">
        <v>0.42</v>
      </c>
      <c r="E91" s="68">
        <v>0.4</v>
      </c>
      <c r="F91" s="68">
        <v>0.39</v>
      </c>
      <c r="G91" s="68">
        <v>0.39</v>
      </c>
      <c r="H91" s="68">
        <v>0.39</v>
      </c>
      <c r="I91" s="68">
        <v>0.39</v>
      </c>
      <c r="J91" s="68">
        <v>0.41</v>
      </c>
      <c r="K91" s="68">
        <v>0.47</v>
      </c>
      <c r="L91" s="68">
        <v>0.5</v>
      </c>
      <c r="M91" s="68">
        <v>0.55000000000000004</v>
      </c>
      <c r="N91" s="68">
        <v>0.59</v>
      </c>
      <c r="O91" s="68">
        <v>0.67</v>
      </c>
      <c r="P91" s="68">
        <v>0.74</v>
      </c>
      <c r="Q91" s="68">
        <v>0.79</v>
      </c>
      <c r="R91" s="68">
        <v>0.9</v>
      </c>
      <c r="S91" s="68">
        <v>1.05</v>
      </c>
      <c r="T91" s="68">
        <v>1.2</v>
      </c>
      <c r="U91" s="68">
        <v>1.3</v>
      </c>
      <c r="V91" s="68">
        <v>1.37</v>
      </c>
      <c r="W91" s="68">
        <v>1.43</v>
      </c>
      <c r="X91" s="68">
        <v>1.52</v>
      </c>
      <c r="Y91" s="68">
        <v>1.67</v>
      </c>
      <c r="Z91" s="69">
        <v>1.86</v>
      </c>
      <c r="AA91" s="69">
        <v>2.0299999999999998</v>
      </c>
      <c r="AB91" s="45">
        <v>2.12</v>
      </c>
      <c r="AC91" s="45">
        <v>2.23</v>
      </c>
      <c r="AD91" s="45">
        <v>2.39</v>
      </c>
      <c r="AE91" s="45">
        <v>2.6</v>
      </c>
      <c r="AF91" s="45">
        <v>2.84</v>
      </c>
      <c r="AG91" s="45">
        <v>3.1</v>
      </c>
      <c r="AH91" s="45">
        <v>3.36</v>
      </c>
      <c r="AI91" s="45">
        <v>3.59</v>
      </c>
      <c r="AJ91" s="45">
        <v>3.82</v>
      </c>
      <c r="AK91" s="45">
        <v>4.0599999999999996</v>
      </c>
      <c r="AL91" s="45">
        <v>4.33</v>
      </c>
      <c r="AM91" s="45">
        <v>4.67</v>
      </c>
      <c r="AN91" s="45">
        <v>5.13</v>
      </c>
      <c r="AO91" s="45">
        <v>5.69</v>
      </c>
      <c r="AP91" s="45">
        <v>6.34</v>
      </c>
      <c r="AQ91" s="45">
        <v>7.05</v>
      </c>
      <c r="AR91" s="45">
        <v>7.83</v>
      </c>
      <c r="AS91" s="45">
        <v>8.65</v>
      </c>
      <c r="AT91" s="45">
        <v>9.5500000000000007</v>
      </c>
      <c r="AU91" s="45">
        <v>10.53</v>
      </c>
      <c r="AV91" s="45">
        <v>11.65</v>
      </c>
      <c r="AW91" s="45">
        <v>12.97</v>
      </c>
      <c r="AX91" s="45">
        <v>14.54</v>
      </c>
      <c r="AY91" s="45">
        <v>16.399999999999999</v>
      </c>
      <c r="AZ91" s="45">
        <v>18.59</v>
      </c>
      <c r="BA91" s="45">
        <v>21.07</v>
      </c>
      <c r="BB91" s="45">
        <v>23.85</v>
      </c>
      <c r="BC91" s="45">
        <v>26.91</v>
      </c>
      <c r="BD91" s="45">
        <v>30.27</v>
      </c>
      <c r="BE91" s="45">
        <v>33.99</v>
      </c>
      <c r="BF91" s="45">
        <v>38.25</v>
      </c>
      <c r="BG91" s="45">
        <v>43.17</v>
      </c>
      <c r="BH91" s="45">
        <v>48.91</v>
      </c>
      <c r="BI91" s="45">
        <v>55.34</v>
      </c>
      <c r="BJ91" s="45">
        <v>62.84</v>
      </c>
      <c r="BK91" s="45">
        <v>71.540000000000006</v>
      </c>
      <c r="BL91" s="45">
        <v>81.650000000000006</v>
      </c>
      <c r="BM91" s="45">
        <v>93.38</v>
      </c>
      <c r="BN91" s="45">
        <v>106.86</v>
      </c>
      <c r="BO91" s="45">
        <v>122.14</v>
      </c>
      <c r="BP91" s="45">
        <v>138.72999999999999</v>
      </c>
      <c r="BQ91" s="45">
        <v>156.44</v>
      </c>
      <c r="BR91" s="45">
        <v>174.71</v>
      </c>
      <c r="BS91" s="45">
        <v>193</v>
      </c>
      <c r="BT91" s="45">
        <v>211.13</v>
      </c>
      <c r="BU91" s="45">
        <v>228.17</v>
      </c>
      <c r="BV91" s="45">
        <v>243.4</v>
      </c>
      <c r="BW91" s="45">
        <v>262.43</v>
      </c>
      <c r="BX91" s="45">
        <v>282.69</v>
      </c>
      <c r="BY91" s="45">
        <v>304.70999999999998</v>
      </c>
      <c r="BZ91" s="45">
        <v>328</v>
      </c>
      <c r="CA91" s="45">
        <v>352.09</v>
      </c>
      <c r="CB91" s="45">
        <v>374.47</v>
      </c>
      <c r="CC91" s="45">
        <v>396.8</v>
      </c>
      <c r="CD91" s="45">
        <v>418.66</v>
      </c>
      <c r="CE91" s="45">
        <v>439.65</v>
      </c>
      <c r="CF91" s="45">
        <v>459.36</v>
      </c>
      <c r="CG91" s="45">
        <v>477.43</v>
      </c>
      <c r="CH91" s="45">
        <v>503.32</v>
      </c>
      <c r="CI91" s="45">
        <v>530.61</v>
      </c>
      <c r="CJ91" s="45">
        <v>559.39</v>
      </c>
      <c r="CK91" s="45">
        <v>589.72</v>
      </c>
      <c r="CL91" s="45">
        <v>621.70000000000005</v>
      </c>
      <c r="CM91" s="45">
        <v>655.42</v>
      </c>
      <c r="CN91" s="45">
        <v>690.96</v>
      </c>
      <c r="CO91" s="45">
        <v>728.43</v>
      </c>
      <c r="CP91" s="45">
        <v>767.94</v>
      </c>
      <c r="CQ91" s="45">
        <v>809.58</v>
      </c>
      <c r="CR91" s="45">
        <v>853.48</v>
      </c>
      <c r="CS91" s="45">
        <v>899.77</v>
      </c>
      <c r="CT91" s="45">
        <v>948.56</v>
      </c>
      <c r="CU91" s="45">
        <v>1000</v>
      </c>
      <c r="CV91" s="45"/>
      <c r="CW91" s="45"/>
    </row>
    <row r="92" spans="1:104" ht="14.25" customHeight="1">
      <c r="A92" s="67">
        <v>24</v>
      </c>
      <c r="B92" s="68">
        <v>0.38</v>
      </c>
      <c r="C92" s="68">
        <v>0.39</v>
      </c>
      <c r="D92" s="68">
        <v>0.35</v>
      </c>
      <c r="E92" s="68">
        <v>0.34</v>
      </c>
      <c r="F92" s="68">
        <v>0.34</v>
      </c>
      <c r="G92" s="68">
        <v>0.34</v>
      </c>
      <c r="H92" s="68">
        <v>0.35</v>
      </c>
      <c r="I92" s="68">
        <v>0.37</v>
      </c>
      <c r="J92" s="68">
        <v>0.4</v>
      </c>
      <c r="K92" s="68">
        <v>0.47</v>
      </c>
      <c r="L92" s="68">
        <v>0.52</v>
      </c>
      <c r="M92" s="68">
        <v>0.56999999999999995</v>
      </c>
      <c r="N92" s="68">
        <v>0.62</v>
      </c>
      <c r="O92" s="68">
        <v>0.7</v>
      </c>
      <c r="P92" s="68">
        <v>0.77</v>
      </c>
      <c r="Q92" s="68">
        <v>0.83</v>
      </c>
      <c r="R92" s="68">
        <v>0.95</v>
      </c>
      <c r="S92" s="68">
        <v>1.1000000000000001</v>
      </c>
      <c r="T92" s="68">
        <v>1.23</v>
      </c>
      <c r="U92" s="68">
        <v>1.31</v>
      </c>
      <c r="V92" s="68">
        <v>1.38</v>
      </c>
      <c r="W92" s="68">
        <v>1.44</v>
      </c>
      <c r="X92" s="68">
        <v>1.52</v>
      </c>
      <c r="Y92" s="68">
        <v>1.71</v>
      </c>
      <c r="Z92" s="69">
        <v>1.92</v>
      </c>
      <c r="AA92" s="69">
        <v>2.12</v>
      </c>
      <c r="AB92" s="45">
        <v>2.23</v>
      </c>
      <c r="AC92" s="45">
        <v>2.39</v>
      </c>
      <c r="AD92" s="45">
        <v>2.6</v>
      </c>
      <c r="AE92" s="45">
        <v>2.84</v>
      </c>
      <c r="AF92" s="45">
        <v>3.1</v>
      </c>
      <c r="AG92" s="45">
        <v>3.36</v>
      </c>
      <c r="AH92" s="45">
        <v>3.59</v>
      </c>
      <c r="AI92" s="45">
        <v>3.82</v>
      </c>
      <c r="AJ92" s="45">
        <v>4.0599999999999996</v>
      </c>
      <c r="AK92" s="45">
        <v>4.33</v>
      </c>
      <c r="AL92" s="45">
        <v>4.67</v>
      </c>
      <c r="AM92" s="45">
        <v>5.13</v>
      </c>
      <c r="AN92" s="45">
        <v>5.69</v>
      </c>
      <c r="AO92" s="45">
        <v>6.34</v>
      </c>
      <c r="AP92" s="45">
        <v>7.05</v>
      </c>
      <c r="AQ92" s="45">
        <v>7.83</v>
      </c>
      <c r="AR92" s="45">
        <v>8.65</v>
      </c>
      <c r="AS92" s="45">
        <v>9.5500000000000007</v>
      </c>
      <c r="AT92" s="45">
        <v>10.53</v>
      </c>
      <c r="AU92" s="45">
        <v>11.65</v>
      </c>
      <c r="AV92" s="45">
        <v>12.97</v>
      </c>
      <c r="AW92" s="45">
        <v>14.54</v>
      </c>
      <c r="AX92" s="45">
        <v>16.399999999999999</v>
      </c>
      <c r="AY92" s="45">
        <v>18.59</v>
      </c>
      <c r="AZ92" s="45">
        <v>21.07</v>
      </c>
      <c r="BA92" s="45">
        <v>23.85</v>
      </c>
      <c r="BB92" s="45">
        <v>26.91</v>
      </c>
      <c r="BC92" s="45">
        <v>30.27</v>
      </c>
      <c r="BD92" s="45">
        <v>33.99</v>
      </c>
      <c r="BE92" s="45">
        <v>38.25</v>
      </c>
      <c r="BF92" s="45">
        <v>43.17</v>
      </c>
      <c r="BG92" s="45">
        <v>48.91</v>
      </c>
      <c r="BH92" s="45">
        <v>55.34</v>
      </c>
      <c r="BI92" s="45">
        <v>62.84</v>
      </c>
      <c r="BJ92" s="45">
        <v>71.540000000000006</v>
      </c>
      <c r="BK92" s="45">
        <v>81.650000000000006</v>
      </c>
      <c r="BL92" s="45">
        <v>93.38</v>
      </c>
      <c r="BM92" s="45">
        <v>106.86</v>
      </c>
      <c r="BN92" s="45">
        <v>122.14</v>
      </c>
      <c r="BO92" s="45">
        <v>138.72999999999999</v>
      </c>
      <c r="BP92" s="45">
        <v>156.44</v>
      </c>
      <c r="BQ92" s="45">
        <v>174.71</v>
      </c>
      <c r="BR92" s="45">
        <v>193</v>
      </c>
      <c r="BS92" s="45">
        <v>211.13</v>
      </c>
      <c r="BT92" s="45">
        <v>228.17</v>
      </c>
      <c r="BU92" s="45">
        <v>243.4</v>
      </c>
      <c r="BV92" s="45">
        <v>262.43</v>
      </c>
      <c r="BW92" s="45">
        <v>282.69</v>
      </c>
      <c r="BX92" s="45">
        <v>304.70999999999998</v>
      </c>
      <c r="BY92" s="45">
        <v>328</v>
      </c>
      <c r="BZ92" s="45">
        <v>352.09</v>
      </c>
      <c r="CA92" s="45">
        <v>374.47</v>
      </c>
      <c r="CB92" s="45">
        <v>396.8</v>
      </c>
      <c r="CC92" s="45">
        <v>418.66</v>
      </c>
      <c r="CD92" s="45">
        <v>439.65</v>
      </c>
      <c r="CE92" s="45">
        <v>459.36</v>
      </c>
      <c r="CF92" s="45">
        <v>477.43</v>
      </c>
      <c r="CG92" s="45">
        <v>503.32</v>
      </c>
      <c r="CH92" s="45">
        <v>530.61</v>
      </c>
      <c r="CI92" s="45">
        <v>559.39</v>
      </c>
      <c r="CJ92" s="45">
        <v>589.72</v>
      </c>
      <c r="CK92" s="45">
        <v>621.70000000000005</v>
      </c>
      <c r="CL92" s="45">
        <v>655.42</v>
      </c>
      <c r="CM92" s="45">
        <v>690.96</v>
      </c>
      <c r="CN92" s="45">
        <v>728.43</v>
      </c>
      <c r="CO92" s="45">
        <v>767.94</v>
      </c>
      <c r="CP92" s="45">
        <v>809.58</v>
      </c>
      <c r="CQ92" s="45">
        <v>853.48</v>
      </c>
      <c r="CR92" s="45">
        <v>899.77</v>
      </c>
      <c r="CS92" s="45">
        <v>948.56</v>
      </c>
      <c r="CT92" s="45">
        <v>1000</v>
      </c>
      <c r="CU92" s="45"/>
      <c r="CV92" s="45"/>
      <c r="CW92" s="45"/>
    </row>
    <row r="93" spans="1:104" ht="14.25" customHeight="1">
      <c r="A93" s="67">
        <v>25</v>
      </c>
      <c r="B93" s="68">
        <v>0.32</v>
      </c>
      <c r="C93" s="68">
        <v>0.34</v>
      </c>
      <c r="D93" s="68">
        <v>0.3</v>
      </c>
      <c r="E93" s="68">
        <v>0.3</v>
      </c>
      <c r="F93" s="68">
        <v>0.3</v>
      </c>
      <c r="G93" s="68">
        <v>0.31</v>
      </c>
      <c r="H93" s="68">
        <v>0.33</v>
      </c>
      <c r="I93" s="68">
        <v>0.37</v>
      </c>
      <c r="J93" s="68">
        <v>0.4</v>
      </c>
      <c r="K93" s="68">
        <v>0.48</v>
      </c>
      <c r="L93" s="68">
        <v>0.53</v>
      </c>
      <c r="M93" s="68">
        <v>0.6</v>
      </c>
      <c r="N93" s="68">
        <v>0.66</v>
      </c>
      <c r="O93" s="68">
        <v>0.73</v>
      </c>
      <c r="P93" s="68">
        <v>0.81</v>
      </c>
      <c r="Q93" s="68">
        <v>0.88</v>
      </c>
      <c r="R93" s="68">
        <v>1.02</v>
      </c>
      <c r="S93" s="68">
        <v>1.1599999999999999</v>
      </c>
      <c r="T93" s="68">
        <v>1.26</v>
      </c>
      <c r="U93" s="68">
        <v>1.31</v>
      </c>
      <c r="V93" s="68">
        <v>1.39</v>
      </c>
      <c r="W93" s="68">
        <v>1.44</v>
      </c>
      <c r="X93" s="68">
        <v>1.61</v>
      </c>
      <c r="Y93" s="68">
        <v>1.81</v>
      </c>
      <c r="Z93" s="69">
        <v>2.02</v>
      </c>
      <c r="AA93" s="69">
        <v>2.23</v>
      </c>
      <c r="AB93" s="45">
        <v>2.39</v>
      </c>
      <c r="AC93" s="45">
        <v>2.6</v>
      </c>
      <c r="AD93" s="45">
        <v>2.84</v>
      </c>
      <c r="AE93" s="45">
        <v>3.1</v>
      </c>
      <c r="AF93" s="45">
        <v>3.36</v>
      </c>
      <c r="AG93" s="45">
        <v>3.59</v>
      </c>
      <c r="AH93" s="45">
        <v>3.82</v>
      </c>
      <c r="AI93" s="45">
        <v>4.0599999999999996</v>
      </c>
      <c r="AJ93" s="45">
        <v>4.33</v>
      </c>
      <c r="AK93" s="45">
        <v>4.67</v>
      </c>
      <c r="AL93" s="45">
        <v>5.13</v>
      </c>
      <c r="AM93" s="45">
        <v>5.69</v>
      </c>
      <c r="AN93" s="45">
        <v>6.34</v>
      </c>
      <c r="AO93" s="45">
        <v>7.05</v>
      </c>
      <c r="AP93" s="45">
        <v>7.83</v>
      </c>
      <c r="AQ93" s="45">
        <v>8.65</v>
      </c>
      <c r="AR93" s="45">
        <v>9.5500000000000007</v>
      </c>
      <c r="AS93" s="45">
        <v>10.53</v>
      </c>
      <c r="AT93" s="45">
        <v>11.65</v>
      </c>
      <c r="AU93" s="45">
        <v>12.97</v>
      </c>
      <c r="AV93" s="45">
        <v>14.54</v>
      </c>
      <c r="AW93" s="45">
        <v>16.399999999999999</v>
      </c>
      <c r="AX93" s="45">
        <v>18.59</v>
      </c>
      <c r="AY93" s="45">
        <v>21.07</v>
      </c>
      <c r="AZ93" s="45">
        <v>23.85</v>
      </c>
      <c r="BA93" s="45">
        <v>26.91</v>
      </c>
      <c r="BB93" s="45">
        <v>30.27</v>
      </c>
      <c r="BC93" s="45">
        <v>33.99</v>
      </c>
      <c r="BD93" s="45">
        <v>38.25</v>
      </c>
      <c r="BE93" s="45">
        <v>43.17</v>
      </c>
      <c r="BF93" s="45">
        <v>48.91</v>
      </c>
      <c r="BG93" s="45">
        <v>55.34</v>
      </c>
      <c r="BH93" s="45">
        <v>62.84</v>
      </c>
      <c r="BI93" s="45">
        <v>71.540000000000006</v>
      </c>
      <c r="BJ93" s="45">
        <v>81.650000000000006</v>
      </c>
      <c r="BK93" s="45">
        <v>93.38</v>
      </c>
      <c r="BL93" s="45">
        <v>106.86</v>
      </c>
      <c r="BM93" s="45">
        <v>122.14</v>
      </c>
      <c r="BN93" s="45">
        <v>138.72999999999999</v>
      </c>
      <c r="BO93" s="45">
        <v>156.44</v>
      </c>
      <c r="BP93" s="45">
        <v>174.71</v>
      </c>
      <c r="BQ93" s="45">
        <v>193</v>
      </c>
      <c r="BR93" s="45">
        <v>211.13</v>
      </c>
      <c r="BS93" s="45">
        <v>228.17</v>
      </c>
      <c r="BT93" s="45">
        <v>243.4</v>
      </c>
      <c r="BU93" s="45">
        <v>262.43</v>
      </c>
      <c r="BV93" s="45">
        <v>282.69</v>
      </c>
      <c r="BW93" s="45">
        <v>304.70999999999998</v>
      </c>
      <c r="BX93" s="45">
        <v>328</v>
      </c>
      <c r="BY93" s="45">
        <v>352.09</v>
      </c>
      <c r="BZ93" s="45">
        <v>374.47</v>
      </c>
      <c r="CA93" s="45">
        <v>396.8</v>
      </c>
      <c r="CB93" s="45">
        <v>418.66</v>
      </c>
      <c r="CC93" s="45">
        <v>439.65</v>
      </c>
      <c r="CD93" s="45">
        <v>459.36</v>
      </c>
      <c r="CE93" s="45">
        <v>477.43</v>
      </c>
      <c r="CF93" s="45">
        <v>503.32</v>
      </c>
      <c r="CG93" s="45">
        <v>530.61</v>
      </c>
      <c r="CH93" s="45">
        <v>559.39</v>
      </c>
      <c r="CI93" s="45">
        <v>589.72</v>
      </c>
      <c r="CJ93" s="45">
        <v>621.70000000000005</v>
      </c>
      <c r="CK93" s="45">
        <v>655.42</v>
      </c>
      <c r="CL93" s="45">
        <v>690.96</v>
      </c>
      <c r="CM93" s="45">
        <v>728.43</v>
      </c>
      <c r="CN93" s="45">
        <v>767.94</v>
      </c>
      <c r="CO93" s="45">
        <v>809.58</v>
      </c>
      <c r="CP93" s="45">
        <v>853.48</v>
      </c>
      <c r="CQ93" s="45">
        <v>899.77</v>
      </c>
      <c r="CR93" s="45">
        <v>948.56</v>
      </c>
      <c r="CS93" s="45">
        <v>1000</v>
      </c>
      <c r="CT93" s="45"/>
      <c r="CU93" s="45"/>
      <c r="CV93" s="45"/>
      <c r="CW93" s="45"/>
    </row>
    <row r="94" spans="1:104" ht="14.25" customHeight="1">
      <c r="A94" s="67">
        <v>26</v>
      </c>
      <c r="B94" s="68">
        <v>0.28000000000000003</v>
      </c>
      <c r="C94" s="68">
        <v>0.3</v>
      </c>
      <c r="D94" s="68">
        <v>0.28000000000000003</v>
      </c>
      <c r="E94" s="68">
        <v>0.28999999999999998</v>
      </c>
      <c r="F94" s="68">
        <v>0.28999999999999998</v>
      </c>
      <c r="G94" s="68">
        <v>0.3</v>
      </c>
      <c r="H94" s="68">
        <v>0.34</v>
      </c>
      <c r="I94" s="68">
        <v>0.38</v>
      </c>
      <c r="J94" s="68">
        <v>0.42</v>
      </c>
      <c r="K94" s="68">
        <v>0.5</v>
      </c>
      <c r="L94" s="68">
        <v>0.56999999999999995</v>
      </c>
      <c r="M94" s="68">
        <v>0.64</v>
      </c>
      <c r="N94" s="68">
        <v>0.7</v>
      </c>
      <c r="O94" s="68">
        <v>0.78</v>
      </c>
      <c r="P94" s="68">
        <v>0.86</v>
      </c>
      <c r="Q94" s="68">
        <v>0.95</v>
      </c>
      <c r="R94" s="68">
        <v>1.0900000000000001</v>
      </c>
      <c r="S94" s="68">
        <v>1.21</v>
      </c>
      <c r="T94" s="68">
        <v>1.28</v>
      </c>
      <c r="U94" s="68">
        <v>1.31</v>
      </c>
      <c r="V94" s="68">
        <v>1.39</v>
      </c>
      <c r="W94" s="68">
        <v>1.53</v>
      </c>
      <c r="X94" s="68">
        <v>1.72</v>
      </c>
      <c r="Y94" s="68">
        <v>1.94</v>
      </c>
      <c r="Z94" s="69">
        <v>2.16</v>
      </c>
      <c r="AA94" s="69">
        <v>2.39</v>
      </c>
      <c r="AB94" s="45">
        <v>2.6</v>
      </c>
      <c r="AC94" s="45">
        <v>2.84</v>
      </c>
      <c r="AD94" s="45">
        <v>3.1</v>
      </c>
      <c r="AE94" s="45">
        <v>3.36</v>
      </c>
      <c r="AF94" s="45">
        <v>3.59</v>
      </c>
      <c r="AG94" s="45">
        <v>3.82</v>
      </c>
      <c r="AH94" s="45">
        <v>4.0599999999999996</v>
      </c>
      <c r="AI94" s="45">
        <v>4.33</v>
      </c>
      <c r="AJ94" s="45">
        <v>4.67</v>
      </c>
      <c r="AK94" s="45">
        <v>5.13</v>
      </c>
      <c r="AL94" s="45">
        <v>5.69</v>
      </c>
      <c r="AM94" s="45">
        <v>6.34</v>
      </c>
      <c r="AN94" s="45">
        <v>7.05</v>
      </c>
      <c r="AO94" s="45">
        <v>7.83</v>
      </c>
      <c r="AP94" s="45">
        <v>8.65</v>
      </c>
      <c r="AQ94" s="45">
        <v>9.5500000000000007</v>
      </c>
      <c r="AR94" s="45">
        <v>10.53</v>
      </c>
      <c r="AS94" s="45">
        <v>11.65</v>
      </c>
      <c r="AT94" s="45">
        <v>12.97</v>
      </c>
      <c r="AU94" s="45">
        <v>14.54</v>
      </c>
      <c r="AV94" s="45">
        <v>16.399999999999999</v>
      </c>
      <c r="AW94" s="45">
        <v>18.59</v>
      </c>
      <c r="AX94" s="45">
        <v>21.07</v>
      </c>
      <c r="AY94" s="45">
        <v>23.85</v>
      </c>
      <c r="AZ94" s="45">
        <v>26.91</v>
      </c>
      <c r="BA94" s="45">
        <v>30.27</v>
      </c>
      <c r="BB94" s="45">
        <v>33.99</v>
      </c>
      <c r="BC94" s="45">
        <v>38.25</v>
      </c>
      <c r="BD94" s="45">
        <v>43.17</v>
      </c>
      <c r="BE94" s="45">
        <v>48.91</v>
      </c>
      <c r="BF94" s="45">
        <v>55.34</v>
      </c>
      <c r="BG94" s="45">
        <v>62.84</v>
      </c>
      <c r="BH94" s="45">
        <v>71.540000000000006</v>
      </c>
      <c r="BI94" s="45">
        <v>81.650000000000006</v>
      </c>
      <c r="BJ94" s="45">
        <v>93.38</v>
      </c>
      <c r="BK94" s="45">
        <v>106.86</v>
      </c>
      <c r="BL94" s="45">
        <v>122.14</v>
      </c>
      <c r="BM94" s="45">
        <v>138.72999999999999</v>
      </c>
      <c r="BN94" s="45">
        <v>156.44</v>
      </c>
      <c r="BO94" s="45">
        <v>174.71</v>
      </c>
      <c r="BP94" s="45">
        <v>193</v>
      </c>
      <c r="BQ94" s="45">
        <v>211.13</v>
      </c>
      <c r="BR94" s="45">
        <v>228.17</v>
      </c>
      <c r="BS94" s="45">
        <v>243.4</v>
      </c>
      <c r="BT94" s="45">
        <v>262.43</v>
      </c>
      <c r="BU94" s="45">
        <v>282.69</v>
      </c>
      <c r="BV94" s="45">
        <v>304.70999999999998</v>
      </c>
      <c r="BW94" s="45">
        <v>328</v>
      </c>
      <c r="BX94" s="45">
        <v>352.09</v>
      </c>
      <c r="BY94" s="45">
        <v>374.47</v>
      </c>
      <c r="BZ94" s="45">
        <v>396.8</v>
      </c>
      <c r="CA94" s="45">
        <v>418.66</v>
      </c>
      <c r="CB94" s="45">
        <v>439.65</v>
      </c>
      <c r="CC94" s="45">
        <v>459.36</v>
      </c>
      <c r="CD94" s="45">
        <v>477.43</v>
      </c>
      <c r="CE94" s="45">
        <v>503.32</v>
      </c>
      <c r="CF94" s="45">
        <v>530.61</v>
      </c>
      <c r="CG94" s="45">
        <v>559.39</v>
      </c>
      <c r="CH94" s="45">
        <v>589.72</v>
      </c>
      <c r="CI94" s="45">
        <v>621.70000000000005</v>
      </c>
      <c r="CJ94" s="45">
        <v>655.42</v>
      </c>
      <c r="CK94" s="45">
        <v>690.96</v>
      </c>
      <c r="CL94" s="45">
        <v>728.43</v>
      </c>
      <c r="CM94" s="45">
        <v>767.94</v>
      </c>
      <c r="CN94" s="45">
        <v>809.58</v>
      </c>
      <c r="CO94" s="45">
        <v>853.48</v>
      </c>
      <c r="CP94" s="45">
        <v>899.77</v>
      </c>
      <c r="CQ94" s="45">
        <v>948.56</v>
      </c>
      <c r="CR94" s="45">
        <v>1000</v>
      </c>
      <c r="CS94" s="45"/>
      <c r="CT94" s="45"/>
      <c r="CU94" s="45"/>
      <c r="CV94" s="45"/>
      <c r="CW94" s="45"/>
    </row>
    <row r="95" spans="1:104" ht="14.25" customHeight="1">
      <c r="A95" s="67">
        <v>27</v>
      </c>
      <c r="B95" s="68">
        <v>0.25</v>
      </c>
      <c r="C95" s="68">
        <v>0.27</v>
      </c>
      <c r="D95" s="68">
        <v>0.26</v>
      </c>
      <c r="E95" s="68">
        <v>0.27</v>
      </c>
      <c r="F95" s="68">
        <v>0.28999999999999998</v>
      </c>
      <c r="G95" s="68">
        <v>0.31</v>
      </c>
      <c r="H95" s="68">
        <v>0.35</v>
      </c>
      <c r="I95" s="68">
        <v>0.4</v>
      </c>
      <c r="J95" s="68">
        <v>0.44</v>
      </c>
      <c r="K95" s="68">
        <v>0.54</v>
      </c>
      <c r="L95" s="68">
        <v>0.62</v>
      </c>
      <c r="M95" s="68">
        <v>0.69</v>
      </c>
      <c r="N95" s="68">
        <v>0.75</v>
      </c>
      <c r="O95" s="68">
        <v>0.84</v>
      </c>
      <c r="P95" s="68">
        <v>0.94</v>
      </c>
      <c r="Q95" s="68">
        <v>1.02</v>
      </c>
      <c r="R95" s="68">
        <v>1.1599999999999999</v>
      </c>
      <c r="S95" s="68">
        <v>1.26</v>
      </c>
      <c r="T95" s="68">
        <v>1.3</v>
      </c>
      <c r="U95" s="68">
        <v>1.38</v>
      </c>
      <c r="V95" s="68">
        <v>1.49</v>
      </c>
      <c r="W95" s="68">
        <v>1.66</v>
      </c>
      <c r="X95" s="68">
        <v>1.87</v>
      </c>
      <c r="Y95" s="68">
        <v>2.1</v>
      </c>
      <c r="Z95" s="69">
        <v>2.34</v>
      </c>
      <c r="AA95" s="69">
        <v>2.6</v>
      </c>
      <c r="AB95" s="45">
        <v>2.84</v>
      </c>
      <c r="AC95" s="45">
        <v>3.1</v>
      </c>
      <c r="AD95" s="45">
        <v>3.36</v>
      </c>
      <c r="AE95" s="45">
        <v>3.59</v>
      </c>
      <c r="AF95" s="45">
        <v>3.82</v>
      </c>
      <c r="AG95" s="45">
        <v>4.0599999999999996</v>
      </c>
      <c r="AH95" s="45">
        <v>4.33</v>
      </c>
      <c r="AI95" s="45">
        <v>4.67</v>
      </c>
      <c r="AJ95" s="45">
        <v>5.13</v>
      </c>
      <c r="AK95" s="45">
        <v>5.69</v>
      </c>
      <c r="AL95" s="45">
        <v>6.34</v>
      </c>
      <c r="AM95" s="45">
        <v>7.05</v>
      </c>
      <c r="AN95" s="45">
        <v>7.83</v>
      </c>
      <c r="AO95" s="45">
        <v>8.65</v>
      </c>
      <c r="AP95" s="45">
        <v>9.5500000000000007</v>
      </c>
      <c r="AQ95" s="45">
        <v>10.53</v>
      </c>
      <c r="AR95" s="45">
        <v>11.65</v>
      </c>
      <c r="AS95" s="45">
        <v>12.97</v>
      </c>
      <c r="AT95" s="45">
        <v>14.54</v>
      </c>
      <c r="AU95" s="45">
        <v>16.399999999999999</v>
      </c>
      <c r="AV95" s="45">
        <v>18.59</v>
      </c>
      <c r="AW95" s="45">
        <v>21.07</v>
      </c>
      <c r="AX95" s="45">
        <v>23.85</v>
      </c>
      <c r="AY95" s="45">
        <v>26.91</v>
      </c>
      <c r="AZ95" s="45">
        <v>30.27</v>
      </c>
      <c r="BA95" s="45">
        <v>33.99</v>
      </c>
      <c r="BB95" s="45">
        <v>38.25</v>
      </c>
      <c r="BC95" s="45">
        <v>43.17</v>
      </c>
      <c r="BD95" s="45">
        <v>48.91</v>
      </c>
      <c r="BE95" s="45">
        <v>55.34</v>
      </c>
      <c r="BF95" s="45">
        <v>62.84</v>
      </c>
      <c r="BG95" s="45">
        <v>71.540000000000006</v>
      </c>
      <c r="BH95" s="45">
        <v>81.650000000000006</v>
      </c>
      <c r="BI95" s="45">
        <v>93.38</v>
      </c>
      <c r="BJ95" s="45">
        <v>106.86</v>
      </c>
      <c r="BK95" s="45">
        <v>122.14</v>
      </c>
      <c r="BL95" s="45">
        <v>138.72999999999999</v>
      </c>
      <c r="BM95" s="45">
        <v>156.44</v>
      </c>
      <c r="BN95" s="45">
        <v>174.71</v>
      </c>
      <c r="BO95" s="45">
        <v>193</v>
      </c>
      <c r="BP95" s="45">
        <v>211.13</v>
      </c>
      <c r="BQ95" s="45">
        <v>228.17</v>
      </c>
      <c r="BR95" s="45">
        <v>243.4</v>
      </c>
      <c r="BS95" s="45">
        <v>262.43</v>
      </c>
      <c r="BT95" s="45">
        <v>282.69</v>
      </c>
      <c r="BU95" s="45">
        <v>304.70999999999998</v>
      </c>
      <c r="BV95" s="45">
        <v>328</v>
      </c>
      <c r="BW95" s="45">
        <v>352.09</v>
      </c>
      <c r="BX95" s="45">
        <v>374.47</v>
      </c>
      <c r="BY95" s="45">
        <v>396.8</v>
      </c>
      <c r="BZ95" s="45">
        <v>418.66</v>
      </c>
      <c r="CA95" s="45">
        <v>439.65</v>
      </c>
      <c r="CB95" s="45">
        <v>459.36</v>
      </c>
      <c r="CC95" s="45">
        <v>477.43</v>
      </c>
      <c r="CD95" s="45">
        <v>503.32</v>
      </c>
      <c r="CE95" s="45">
        <v>530.61</v>
      </c>
      <c r="CF95" s="45">
        <v>559.39</v>
      </c>
      <c r="CG95" s="45">
        <v>589.72</v>
      </c>
      <c r="CH95" s="45">
        <v>621.70000000000005</v>
      </c>
      <c r="CI95" s="45">
        <v>655.42</v>
      </c>
      <c r="CJ95" s="45">
        <v>690.96</v>
      </c>
      <c r="CK95" s="45">
        <v>728.43</v>
      </c>
      <c r="CL95" s="45">
        <v>767.94</v>
      </c>
      <c r="CM95" s="45">
        <v>809.58</v>
      </c>
      <c r="CN95" s="45">
        <v>853.48</v>
      </c>
      <c r="CO95" s="45">
        <v>899.77</v>
      </c>
      <c r="CP95" s="45">
        <v>948.56</v>
      </c>
      <c r="CQ95" s="45">
        <v>1000</v>
      </c>
      <c r="CR95" s="45"/>
      <c r="CS95" s="45"/>
      <c r="CT95" s="45"/>
      <c r="CU95" s="45"/>
      <c r="CV95" s="45"/>
      <c r="CW95" s="45"/>
    </row>
    <row r="96" spans="1:104" ht="14.25" customHeight="1">
      <c r="A96" s="67">
        <v>28</v>
      </c>
      <c r="B96" s="68">
        <v>0.22</v>
      </c>
      <c r="C96" s="68">
        <v>0.24</v>
      </c>
      <c r="D96" s="68">
        <v>0.25</v>
      </c>
      <c r="E96" s="68">
        <v>0.28999999999999998</v>
      </c>
      <c r="F96" s="68">
        <v>0.31</v>
      </c>
      <c r="G96" s="68">
        <v>0.33</v>
      </c>
      <c r="H96" s="68">
        <v>0.38</v>
      </c>
      <c r="I96" s="68">
        <v>0.42</v>
      </c>
      <c r="J96" s="68">
        <v>0.47</v>
      </c>
      <c r="K96" s="68">
        <v>0.59</v>
      </c>
      <c r="L96" s="68">
        <v>0.67</v>
      </c>
      <c r="M96" s="68">
        <v>0.75</v>
      </c>
      <c r="N96" s="68">
        <v>0.81</v>
      </c>
      <c r="O96" s="68">
        <v>0.91</v>
      </c>
      <c r="P96" s="68">
        <v>1.01</v>
      </c>
      <c r="Q96" s="68">
        <v>1.1000000000000001</v>
      </c>
      <c r="R96" s="68">
        <v>1.22</v>
      </c>
      <c r="S96" s="68">
        <v>1.29</v>
      </c>
      <c r="T96" s="68">
        <v>1.37</v>
      </c>
      <c r="U96" s="68">
        <v>1.47</v>
      </c>
      <c r="V96" s="68">
        <v>1.61</v>
      </c>
      <c r="W96" s="68">
        <v>1.8</v>
      </c>
      <c r="X96" s="68">
        <v>2.0299999999999998</v>
      </c>
      <c r="Y96" s="68">
        <v>2.2799999999999998</v>
      </c>
      <c r="Z96" s="69">
        <v>2.5499999999999998</v>
      </c>
      <c r="AA96" s="69">
        <v>2.84</v>
      </c>
      <c r="AB96" s="45">
        <v>3.1</v>
      </c>
      <c r="AC96" s="45">
        <v>3.36</v>
      </c>
      <c r="AD96" s="45">
        <v>3.59</v>
      </c>
      <c r="AE96" s="45">
        <v>3.82</v>
      </c>
      <c r="AF96" s="45">
        <v>4.0599999999999996</v>
      </c>
      <c r="AG96" s="45">
        <v>4.33</v>
      </c>
      <c r="AH96" s="45">
        <v>4.67</v>
      </c>
      <c r="AI96" s="45">
        <v>5.13</v>
      </c>
      <c r="AJ96" s="45">
        <v>5.69</v>
      </c>
      <c r="AK96" s="45">
        <v>6.34</v>
      </c>
      <c r="AL96" s="45">
        <v>7.05</v>
      </c>
      <c r="AM96" s="45">
        <v>7.83</v>
      </c>
      <c r="AN96" s="45">
        <v>8.65</v>
      </c>
      <c r="AO96" s="45">
        <v>9.5500000000000007</v>
      </c>
      <c r="AP96" s="45">
        <v>10.53</v>
      </c>
      <c r="AQ96" s="45">
        <v>11.65</v>
      </c>
      <c r="AR96" s="45">
        <v>12.97</v>
      </c>
      <c r="AS96" s="45">
        <v>14.54</v>
      </c>
      <c r="AT96" s="45">
        <v>16.399999999999999</v>
      </c>
      <c r="AU96" s="45">
        <v>18.59</v>
      </c>
      <c r="AV96" s="45">
        <v>21.07</v>
      </c>
      <c r="AW96" s="45">
        <v>23.85</v>
      </c>
      <c r="AX96" s="45">
        <v>26.91</v>
      </c>
      <c r="AY96" s="45">
        <v>30.27</v>
      </c>
      <c r="AZ96" s="45">
        <v>33.99</v>
      </c>
      <c r="BA96" s="45">
        <v>38.25</v>
      </c>
      <c r="BB96" s="45">
        <v>43.17</v>
      </c>
      <c r="BC96" s="45">
        <v>48.91</v>
      </c>
      <c r="BD96" s="45">
        <v>55.34</v>
      </c>
      <c r="BE96" s="45">
        <v>62.84</v>
      </c>
      <c r="BF96" s="45">
        <v>71.540000000000006</v>
      </c>
      <c r="BG96" s="45">
        <v>81.650000000000006</v>
      </c>
      <c r="BH96" s="45">
        <v>93.38</v>
      </c>
      <c r="BI96" s="45">
        <v>106.86</v>
      </c>
      <c r="BJ96" s="45">
        <v>122.14</v>
      </c>
      <c r="BK96" s="45">
        <v>138.72999999999999</v>
      </c>
      <c r="BL96" s="45">
        <v>156.44</v>
      </c>
      <c r="BM96" s="45">
        <v>174.71</v>
      </c>
      <c r="BN96" s="45">
        <v>193</v>
      </c>
      <c r="BO96" s="45">
        <v>211.13</v>
      </c>
      <c r="BP96" s="45">
        <v>228.17</v>
      </c>
      <c r="BQ96" s="45">
        <v>243.4</v>
      </c>
      <c r="BR96" s="45">
        <v>262.43</v>
      </c>
      <c r="BS96" s="45">
        <v>282.69</v>
      </c>
      <c r="BT96" s="45">
        <v>304.70999999999998</v>
      </c>
      <c r="BU96" s="45">
        <v>328</v>
      </c>
      <c r="BV96" s="45">
        <v>352.09</v>
      </c>
      <c r="BW96" s="45">
        <v>374.47</v>
      </c>
      <c r="BX96" s="45">
        <v>396.8</v>
      </c>
      <c r="BY96" s="45">
        <v>418.66</v>
      </c>
      <c r="BZ96" s="45">
        <v>439.65</v>
      </c>
      <c r="CA96" s="45">
        <v>459.36</v>
      </c>
      <c r="CB96" s="45">
        <v>477.43</v>
      </c>
      <c r="CC96" s="45">
        <v>503.32</v>
      </c>
      <c r="CD96" s="45">
        <v>530.61</v>
      </c>
      <c r="CE96" s="45">
        <v>559.39</v>
      </c>
      <c r="CF96" s="45">
        <v>589.72</v>
      </c>
      <c r="CG96" s="45">
        <v>621.70000000000005</v>
      </c>
      <c r="CH96" s="45">
        <v>655.42</v>
      </c>
      <c r="CI96" s="45">
        <v>690.96</v>
      </c>
      <c r="CJ96" s="45">
        <v>728.43</v>
      </c>
      <c r="CK96" s="45">
        <v>767.94</v>
      </c>
      <c r="CL96" s="45">
        <v>809.58</v>
      </c>
      <c r="CM96" s="45">
        <v>853.48</v>
      </c>
      <c r="CN96" s="45">
        <v>899.77</v>
      </c>
      <c r="CO96" s="45">
        <v>948.56</v>
      </c>
      <c r="CP96" s="45">
        <v>1000</v>
      </c>
      <c r="CQ96" s="45"/>
      <c r="CR96" s="45"/>
      <c r="CS96" s="45"/>
      <c r="CT96" s="45"/>
      <c r="CU96" s="45"/>
      <c r="CV96" s="45"/>
      <c r="CW96" s="45"/>
    </row>
    <row r="97" spans="1:101" ht="14.25" customHeight="1">
      <c r="A97" s="67">
        <v>29</v>
      </c>
      <c r="B97" s="68">
        <v>0.2</v>
      </c>
      <c r="C97" s="68">
        <v>0.23</v>
      </c>
      <c r="D97" s="68">
        <v>0.26</v>
      </c>
      <c r="E97" s="68">
        <v>0.3</v>
      </c>
      <c r="F97" s="68">
        <v>0.33</v>
      </c>
      <c r="G97" s="68">
        <v>0.36</v>
      </c>
      <c r="H97" s="68">
        <v>0.4</v>
      </c>
      <c r="I97" s="68">
        <v>0.46</v>
      </c>
      <c r="J97" s="68">
        <v>0.51</v>
      </c>
      <c r="K97" s="68">
        <v>0.64</v>
      </c>
      <c r="L97" s="68">
        <v>0.73</v>
      </c>
      <c r="M97" s="68">
        <v>0.81</v>
      </c>
      <c r="N97" s="68">
        <v>0.87</v>
      </c>
      <c r="O97" s="68">
        <v>0.97</v>
      </c>
      <c r="P97" s="68">
        <v>1.08</v>
      </c>
      <c r="Q97" s="68">
        <v>1.1599999999999999</v>
      </c>
      <c r="R97" s="68">
        <v>1.27</v>
      </c>
      <c r="S97" s="68">
        <v>1.37</v>
      </c>
      <c r="T97" s="68">
        <v>1.46</v>
      </c>
      <c r="U97" s="68">
        <v>1.58</v>
      </c>
      <c r="V97" s="68">
        <v>1.75</v>
      </c>
      <c r="W97" s="68">
        <v>1.97</v>
      </c>
      <c r="X97" s="68">
        <v>2.2200000000000002</v>
      </c>
      <c r="Y97" s="68">
        <v>2.4900000000000002</v>
      </c>
      <c r="Z97" s="69">
        <v>2.79</v>
      </c>
      <c r="AA97" s="69">
        <v>3.1</v>
      </c>
      <c r="AB97" s="45">
        <v>3.36</v>
      </c>
      <c r="AC97" s="45">
        <v>3.59</v>
      </c>
      <c r="AD97" s="45">
        <v>3.82</v>
      </c>
      <c r="AE97" s="45">
        <v>4.0599999999999996</v>
      </c>
      <c r="AF97" s="45">
        <v>4.33</v>
      </c>
      <c r="AG97" s="45">
        <v>4.67</v>
      </c>
      <c r="AH97" s="45">
        <v>5.13</v>
      </c>
      <c r="AI97" s="45">
        <v>5.69</v>
      </c>
      <c r="AJ97" s="45">
        <v>6.34</v>
      </c>
      <c r="AK97" s="45">
        <v>7.05</v>
      </c>
      <c r="AL97" s="45">
        <v>7.83</v>
      </c>
      <c r="AM97" s="45">
        <v>8.65</v>
      </c>
      <c r="AN97" s="45">
        <v>9.5500000000000007</v>
      </c>
      <c r="AO97" s="45">
        <v>10.53</v>
      </c>
      <c r="AP97" s="45">
        <v>11.65</v>
      </c>
      <c r="AQ97" s="45">
        <v>12.97</v>
      </c>
      <c r="AR97" s="45">
        <v>14.54</v>
      </c>
      <c r="AS97" s="45">
        <v>16.399999999999999</v>
      </c>
      <c r="AT97" s="45">
        <v>18.59</v>
      </c>
      <c r="AU97" s="45">
        <v>21.07</v>
      </c>
      <c r="AV97" s="45">
        <v>23.85</v>
      </c>
      <c r="AW97" s="45">
        <v>26.91</v>
      </c>
      <c r="AX97" s="45">
        <v>30.27</v>
      </c>
      <c r="AY97" s="45">
        <v>33.99</v>
      </c>
      <c r="AZ97" s="45">
        <v>38.25</v>
      </c>
      <c r="BA97" s="45">
        <v>43.17</v>
      </c>
      <c r="BB97" s="45">
        <v>48.91</v>
      </c>
      <c r="BC97" s="45">
        <v>55.34</v>
      </c>
      <c r="BD97" s="45">
        <v>62.84</v>
      </c>
      <c r="BE97" s="45">
        <v>71.540000000000006</v>
      </c>
      <c r="BF97" s="45">
        <v>81.650000000000006</v>
      </c>
      <c r="BG97" s="45">
        <v>93.38</v>
      </c>
      <c r="BH97" s="45">
        <v>106.86</v>
      </c>
      <c r="BI97" s="45">
        <v>122.14</v>
      </c>
      <c r="BJ97" s="45">
        <v>138.72999999999999</v>
      </c>
      <c r="BK97" s="45">
        <v>156.44</v>
      </c>
      <c r="BL97" s="45">
        <v>174.71</v>
      </c>
      <c r="BM97" s="45">
        <v>193</v>
      </c>
      <c r="BN97" s="45">
        <v>211.13</v>
      </c>
      <c r="BO97" s="45">
        <v>228.17</v>
      </c>
      <c r="BP97" s="45">
        <v>243.4</v>
      </c>
      <c r="BQ97" s="45">
        <v>262.43</v>
      </c>
      <c r="BR97" s="45">
        <v>282.69</v>
      </c>
      <c r="BS97" s="45">
        <v>304.70999999999998</v>
      </c>
      <c r="BT97" s="45">
        <v>328</v>
      </c>
      <c r="BU97" s="45">
        <v>352.09</v>
      </c>
      <c r="BV97" s="45">
        <v>374.47</v>
      </c>
      <c r="BW97" s="45">
        <v>396.8</v>
      </c>
      <c r="BX97" s="45">
        <v>418.66</v>
      </c>
      <c r="BY97" s="45">
        <v>439.65</v>
      </c>
      <c r="BZ97" s="45">
        <v>459.36</v>
      </c>
      <c r="CA97" s="45">
        <v>477.43</v>
      </c>
      <c r="CB97" s="45">
        <v>503.32</v>
      </c>
      <c r="CC97" s="45">
        <v>530.61</v>
      </c>
      <c r="CD97" s="45">
        <v>559.39</v>
      </c>
      <c r="CE97" s="45">
        <v>589.72</v>
      </c>
      <c r="CF97" s="45">
        <v>621.70000000000005</v>
      </c>
      <c r="CG97" s="45">
        <v>655.42</v>
      </c>
      <c r="CH97" s="45">
        <v>690.96</v>
      </c>
      <c r="CI97" s="45">
        <v>728.43</v>
      </c>
      <c r="CJ97" s="45">
        <v>767.94</v>
      </c>
      <c r="CK97" s="45">
        <v>809.58</v>
      </c>
      <c r="CL97" s="45">
        <v>853.48</v>
      </c>
      <c r="CM97" s="45">
        <v>899.77</v>
      </c>
      <c r="CN97" s="45">
        <v>948.56</v>
      </c>
      <c r="CO97" s="45">
        <v>1000</v>
      </c>
      <c r="CP97" s="45"/>
      <c r="CQ97" s="45"/>
      <c r="CR97" s="45"/>
      <c r="CS97" s="45"/>
      <c r="CT97" s="45"/>
      <c r="CU97" s="45"/>
      <c r="CV97" s="45"/>
      <c r="CW97" s="45"/>
    </row>
    <row r="98" spans="1:101" ht="14.25" customHeight="1">
      <c r="A98" s="67">
        <v>30</v>
      </c>
      <c r="B98" s="68">
        <v>0.19</v>
      </c>
      <c r="C98" s="68">
        <v>0.2</v>
      </c>
      <c r="D98" s="68">
        <v>0.26</v>
      </c>
      <c r="E98" s="68">
        <v>0.3</v>
      </c>
      <c r="F98" s="68">
        <v>0.33</v>
      </c>
      <c r="G98" s="68">
        <v>0.36</v>
      </c>
      <c r="H98" s="68">
        <v>0.4</v>
      </c>
      <c r="I98" s="68">
        <v>0.46</v>
      </c>
      <c r="J98" s="68">
        <v>0.53</v>
      </c>
      <c r="K98" s="68">
        <v>0.65</v>
      </c>
      <c r="L98" s="68">
        <v>0.74</v>
      </c>
      <c r="M98" s="68">
        <v>0.81</v>
      </c>
      <c r="N98" s="68">
        <v>0.87</v>
      </c>
      <c r="O98" s="68">
        <v>0.99</v>
      </c>
      <c r="P98" s="68">
        <v>1.08</v>
      </c>
      <c r="Q98" s="68">
        <v>1.2</v>
      </c>
      <c r="R98" s="68">
        <v>1.34</v>
      </c>
      <c r="S98" s="68">
        <v>1.45</v>
      </c>
      <c r="T98" s="68">
        <v>1.56</v>
      </c>
      <c r="U98" s="68">
        <v>1.71</v>
      </c>
      <c r="V98" s="68">
        <v>1.91</v>
      </c>
      <c r="W98" s="68">
        <v>2.15</v>
      </c>
      <c r="X98" s="68">
        <v>2.42</v>
      </c>
      <c r="Y98" s="68">
        <v>2.71</v>
      </c>
      <c r="Z98" s="69">
        <v>3.05</v>
      </c>
      <c r="AA98" s="69">
        <v>3.36</v>
      </c>
      <c r="AB98" s="45">
        <v>3.59</v>
      </c>
      <c r="AC98" s="45">
        <v>3.82</v>
      </c>
      <c r="AD98" s="45">
        <v>4.0599999999999996</v>
      </c>
      <c r="AE98" s="45">
        <v>4.33</v>
      </c>
      <c r="AF98" s="45">
        <v>4.67</v>
      </c>
      <c r="AG98" s="45">
        <v>5.13</v>
      </c>
      <c r="AH98" s="45">
        <v>5.69</v>
      </c>
      <c r="AI98" s="45">
        <v>6.34</v>
      </c>
      <c r="AJ98" s="45">
        <v>7.05</v>
      </c>
      <c r="AK98" s="45">
        <v>7.83</v>
      </c>
      <c r="AL98" s="45">
        <v>8.65</v>
      </c>
      <c r="AM98" s="45">
        <v>9.5500000000000007</v>
      </c>
      <c r="AN98" s="45">
        <v>10.53</v>
      </c>
      <c r="AO98" s="45">
        <v>11.65</v>
      </c>
      <c r="AP98" s="45">
        <v>12.97</v>
      </c>
      <c r="AQ98" s="45">
        <v>14.54</v>
      </c>
      <c r="AR98" s="45">
        <v>16.399999999999999</v>
      </c>
      <c r="AS98" s="45">
        <v>18.59</v>
      </c>
      <c r="AT98" s="45">
        <v>21.07</v>
      </c>
      <c r="AU98" s="45">
        <v>23.85</v>
      </c>
      <c r="AV98" s="45">
        <v>26.91</v>
      </c>
      <c r="AW98" s="45">
        <v>30.27</v>
      </c>
      <c r="AX98" s="45">
        <v>33.99</v>
      </c>
      <c r="AY98" s="45">
        <v>38.25</v>
      </c>
      <c r="AZ98" s="45">
        <v>43.17</v>
      </c>
      <c r="BA98" s="45">
        <v>48.91</v>
      </c>
      <c r="BB98" s="45">
        <v>55.34</v>
      </c>
      <c r="BC98" s="45">
        <v>62.84</v>
      </c>
      <c r="BD98" s="45">
        <v>71.540000000000006</v>
      </c>
      <c r="BE98" s="45">
        <v>81.650000000000006</v>
      </c>
      <c r="BF98" s="45">
        <v>93.38</v>
      </c>
      <c r="BG98" s="45">
        <v>106.86</v>
      </c>
      <c r="BH98" s="45">
        <v>122.14</v>
      </c>
      <c r="BI98" s="45">
        <v>138.72999999999999</v>
      </c>
      <c r="BJ98" s="45">
        <v>156.44</v>
      </c>
      <c r="BK98" s="45">
        <v>174.71</v>
      </c>
      <c r="BL98" s="45">
        <v>193</v>
      </c>
      <c r="BM98" s="45">
        <v>211.13</v>
      </c>
      <c r="BN98" s="45">
        <v>228.17</v>
      </c>
      <c r="BO98" s="45">
        <v>243.4</v>
      </c>
      <c r="BP98" s="45">
        <v>262.43</v>
      </c>
      <c r="BQ98" s="45">
        <v>282.69</v>
      </c>
      <c r="BR98" s="45">
        <v>304.70999999999998</v>
      </c>
      <c r="BS98" s="45">
        <v>328</v>
      </c>
      <c r="BT98" s="45">
        <v>352.09</v>
      </c>
      <c r="BU98" s="45">
        <v>374.47</v>
      </c>
      <c r="BV98" s="45">
        <v>396.8</v>
      </c>
      <c r="BW98" s="45">
        <v>418.66</v>
      </c>
      <c r="BX98" s="45">
        <v>439.65</v>
      </c>
      <c r="BY98" s="45">
        <v>459.36</v>
      </c>
      <c r="BZ98" s="45">
        <v>477.43</v>
      </c>
      <c r="CA98" s="45">
        <v>503.32</v>
      </c>
      <c r="CB98" s="45">
        <v>530.61</v>
      </c>
      <c r="CC98" s="45">
        <v>559.39</v>
      </c>
      <c r="CD98" s="45">
        <v>589.72</v>
      </c>
      <c r="CE98" s="45">
        <v>621.70000000000005</v>
      </c>
      <c r="CF98" s="45">
        <v>655.42</v>
      </c>
      <c r="CG98" s="45">
        <v>690.96</v>
      </c>
      <c r="CH98" s="45">
        <v>728.43</v>
      </c>
      <c r="CI98" s="45">
        <v>767.94</v>
      </c>
      <c r="CJ98" s="45">
        <v>809.58</v>
      </c>
      <c r="CK98" s="45">
        <v>853.48</v>
      </c>
      <c r="CL98" s="45">
        <v>899.77</v>
      </c>
      <c r="CM98" s="45">
        <v>948.56</v>
      </c>
      <c r="CN98" s="45">
        <v>1000</v>
      </c>
      <c r="CO98" s="45"/>
      <c r="CP98" s="45"/>
      <c r="CQ98" s="45"/>
      <c r="CR98" s="45"/>
      <c r="CS98" s="45"/>
      <c r="CT98" s="45"/>
      <c r="CU98" s="45"/>
      <c r="CV98" s="45"/>
      <c r="CW98" s="45"/>
    </row>
    <row r="99" spans="1:101" ht="14.25" customHeight="1">
      <c r="A99" s="67">
        <v>31</v>
      </c>
      <c r="B99" s="68">
        <v>0.16</v>
      </c>
      <c r="C99" s="68">
        <v>0.18</v>
      </c>
      <c r="D99" s="68">
        <v>0.26</v>
      </c>
      <c r="E99" s="68">
        <v>0.3</v>
      </c>
      <c r="F99" s="68">
        <v>0.33</v>
      </c>
      <c r="G99" s="68">
        <v>0.36</v>
      </c>
      <c r="H99" s="68">
        <v>0.4</v>
      </c>
      <c r="I99" s="68">
        <v>0.47</v>
      </c>
      <c r="J99" s="68">
        <v>0.57999999999999996</v>
      </c>
      <c r="K99" s="68">
        <v>0.68</v>
      </c>
      <c r="L99" s="68">
        <v>0.76</v>
      </c>
      <c r="M99" s="68">
        <v>0.82</v>
      </c>
      <c r="N99" s="68">
        <v>0.91</v>
      </c>
      <c r="O99" s="68">
        <v>1.01</v>
      </c>
      <c r="P99" s="68">
        <v>1.1200000000000001</v>
      </c>
      <c r="Q99" s="68">
        <v>1.27</v>
      </c>
      <c r="R99" s="68">
        <v>1.42</v>
      </c>
      <c r="S99" s="68">
        <v>1.54</v>
      </c>
      <c r="T99" s="68">
        <v>1.67</v>
      </c>
      <c r="U99" s="68">
        <v>1.85</v>
      </c>
      <c r="V99" s="68">
        <v>2.0699999999999998</v>
      </c>
      <c r="W99" s="68">
        <v>2.34</v>
      </c>
      <c r="X99" s="68">
        <v>2.63</v>
      </c>
      <c r="Y99" s="68">
        <v>2.96</v>
      </c>
      <c r="Z99" s="69">
        <v>3.3</v>
      </c>
      <c r="AA99" s="69">
        <v>3.59</v>
      </c>
      <c r="AB99" s="45">
        <v>3.82</v>
      </c>
      <c r="AC99" s="45">
        <v>4.0599999999999996</v>
      </c>
      <c r="AD99" s="45">
        <v>4.33</v>
      </c>
      <c r="AE99" s="45">
        <v>4.67</v>
      </c>
      <c r="AF99" s="45">
        <v>5.13</v>
      </c>
      <c r="AG99" s="45">
        <v>5.69</v>
      </c>
      <c r="AH99" s="45">
        <v>6.34</v>
      </c>
      <c r="AI99" s="45">
        <v>7.05</v>
      </c>
      <c r="AJ99" s="45">
        <v>7.83</v>
      </c>
      <c r="AK99" s="45">
        <v>8.65</v>
      </c>
      <c r="AL99" s="45">
        <v>9.5500000000000007</v>
      </c>
      <c r="AM99" s="45">
        <v>10.53</v>
      </c>
      <c r="AN99" s="45">
        <v>11.65</v>
      </c>
      <c r="AO99" s="45">
        <v>12.97</v>
      </c>
      <c r="AP99" s="45">
        <v>14.54</v>
      </c>
      <c r="AQ99" s="45">
        <v>16.399999999999999</v>
      </c>
      <c r="AR99" s="45">
        <v>18.59</v>
      </c>
      <c r="AS99" s="45">
        <v>21.07</v>
      </c>
      <c r="AT99" s="45">
        <v>23.85</v>
      </c>
      <c r="AU99" s="45">
        <v>26.91</v>
      </c>
      <c r="AV99" s="45">
        <v>30.27</v>
      </c>
      <c r="AW99" s="45">
        <v>33.99</v>
      </c>
      <c r="AX99" s="45">
        <v>38.25</v>
      </c>
      <c r="AY99" s="45">
        <v>43.17</v>
      </c>
      <c r="AZ99" s="45">
        <v>48.91</v>
      </c>
      <c r="BA99" s="45">
        <v>55.34</v>
      </c>
      <c r="BB99" s="45">
        <v>62.84</v>
      </c>
      <c r="BC99" s="45">
        <v>71.540000000000006</v>
      </c>
      <c r="BD99" s="45">
        <v>81.650000000000006</v>
      </c>
      <c r="BE99" s="45">
        <v>93.38</v>
      </c>
      <c r="BF99" s="45">
        <v>106.86</v>
      </c>
      <c r="BG99" s="45">
        <v>122.14</v>
      </c>
      <c r="BH99" s="45">
        <v>138.72999999999999</v>
      </c>
      <c r="BI99" s="45">
        <v>156.44</v>
      </c>
      <c r="BJ99" s="45">
        <v>174.71</v>
      </c>
      <c r="BK99" s="45">
        <v>193</v>
      </c>
      <c r="BL99" s="45">
        <v>211.13</v>
      </c>
      <c r="BM99" s="45">
        <v>228.17</v>
      </c>
      <c r="BN99" s="45">
        <v>243.4</v>
      </c>
      <c r="BO99" s="45">
        <v>262.43</v>
      </c>
      <c r="BP99" s="45">
        <v>282.69</v>
      </c>
      <c r="BQ99" s="45">
        <v>304.70999999999998</v>
      </c>
      <c r="BR99" s="45">
        <v>328</v>
      </c>
      <c r="BS99" s="45">
        <v>352.09</v>
      </c>
      <c r="BT99" s="45">
        <v>374.47</v>
      </c>
      <c r="BU99" s="45">
        <v>396.8</v>
      </c>
      <c r="BV99" s="45">
        <v>418.66</v>
      </c>
      <c r="BW99" s="45">
        <v>439.65</v>
      </c>
      <c r="BX99" s="45">
        <v>459.36</v>
      </c>
      <c r="BY99" s="45">
        <v>477.43</v>
      </c>
      <c r="BZ99" s="45">
        <v>503.32</v>
      </c>
      <c r="CA99" s="45">
        <v>530.61</v>
      </c>
      <c r="CB99" s="45">
        <v>559.39</v>
      </c>
      <c r="CC99" s="45">
        <v>589.72</v>
      </c>
      <c r="CD99" s="45">
        <v>621.70000000000005</v>
      </c>
      <c r="CE99" s="45">
        <v>655.42</v>
      </c>
      <c r="CF99" s="45">
        <v>690.96</v>
      </c>
      <c r="CG99" s="45">
        <v>728.43</v>
      </c>
      <c r="CH99" s="45">
        <v>767.94</v>
      </c>
      <c r="CI99" s="45">
        <v>809.58</v>
      </c>
      <c r="CJ99" s="45">
        <v>853.48</v>
      </c>
      <c r="CK99" s="45">
        <v>899.77</v>
      </c>
      <c r="CL99" s="45">
        <v>948.56</v>
      </c>
      <c r="CM99" s="45">
        <v>1000</v>
      </c>
      <c r="CN99" s="45"/>
      <c r="CO99" s="45"/>
      <c r="CP99" s="45"/>
      <c r="CQ99" s="45"/>
      <c r="CR99" s="45"/>
      <c r="CS99" s="45"/>
      <c r="CT99" s="45"/>
      <c r="CU99" s="45"/>
      <c r="CV99" s="45"/>
      <c r="CW99" s="45"/>
    </row>
    <row r="100" spans="1:101" ht="14.25" customHeight="1">
      <c r="A100" s="67">
        <v>32</v>
      </c>
      <c r="B100" s="68">
        <v>0.16</v>
      </c>
      <c r="C100" s="68">
        <v>0.18</v>
      </c>
      <c r="D100" s="68">
        <v>0.27</v>
      </c>
      <c r="E100" s="68">
        <v>0.31</v>
      </c>
      <c r="F100" s="68">
        <v>0.35</v>
      </c>
      <c r="G100" s="68">
        <v>0.38</v>
      </c>
      <c r="H100" s="68">
        <v>0.44</v>
      </c>
      <c r="I100" s="68">
        <v>0.52</v>
      </c>
      <c r="J100" s="68">
        <v>0.63</v>
      </c>
      <c r="K100" s="68">
        <v>0.74</v>
      </c>
      <c r="L100" s="68">
        <v>0.81</v>
      </c>
      <c r="M100" s="68">
        <v>0.87</v>
      </c>
      <c r="N100" s="68">
        <v>0.95</v>
      </c>
      <c r="O100" s="68">
        <v>1.05</v>
      </c>
      <c r="P100" s="68">
        <v>1.19</v>
      </c>
      <c r="Q100" s="68">
        <v>1.35</v>
      </c>
      <c r="R100" s="68">
        <v>1.51</v>
      </c>
      <c r="S100" s="68">
        <v>1.64</v>
      </c>
      <c r="T100" s="68">
        <v>1.8</v>
      </c>
      <c r="U100" s="68">
        <v>1.99</v>
      </c>
      <c r="V100" s="68">
        <v>2.25</v>
      </c>
      <c r="W100" s="68">
        <v>2.54</v>
      </c>
      <c r="X100" s="68">
        <v>2.87</v>
      </c>
      <c r="Y100" s="68">
        <v>3.21</v>
      </c>
      <c r="Z100" s="69">
        <v>3.54</v>
      </c>
      <c r="AA100" s="69">
        <v>3.82</v>
      </c>
      <c r="AB100" s="45">
        <v>4.0599999999999996</v>
      </c>
      <c r="AC100" s="45">
        <v>4.33</v>
      </c>
      <c r="AD100" s="45">
        <v>4.67</v>
      </c>
      <c r="AE100" s="45">
        <v>5.13</v>
      </c>
      <c r="AF100" s="45">
        <v>5.69</v>
      </c>
      <c r="AG100" s="45">
        <v>6.34</v>
      </c>
      <c r="AH100" s="45">
        <v>7.05</v>
      </c>
      <c r="AI100" s="45">
        <v>7.83</v>
      </c>
      <c r="AJ100" s="45">
        <v>8.65</v>
      </c>
      <c r="AK100" s="45">
        <v>9.5500000000000007</v>
      </c>
      <c r="AL100" s="45">
        <v>10.53</v>
      </c>
      <c r="AM100" s="45">
        <v>11.65</v>
      </c>
      <c r="AN100" s="45">
        <v>12.97</v>
      </c>
      <c r="AO100" s="45">
        <v>14.54</v>
      </c>
      <c r="AP100" s="45">
        <v>16.399999999999999</v>
      </c>
      <c r="AQ100" s="45">
        <v>18.59</v>
      </c>
      <c r="AR100" s="45">
        <v>21.07</v>
      </c>
      <c r="AS100" s="45">
        <v>23.85</v>
      </c>
      <c r="AT100" s="45">
        <v>26.91</v>
      </c>
      <c r="AU100" s="45">
        <v>30.27</v>
      </c>
      <c r="AV100" s="45">
        <v>33.99</v>
      </c>
      <c r="AW100" s="45">
        <v>38.25</v>
      </c>
      <c r="AX100" s="45">
        <v>43.17</v>
      </c>
      <c r="AY100" s="45">
        <v>48.91</v>
      </c>
      <c r="AZ100" s="45">
        <v>55.34</v>
      </c>
      <c r="BA100" s="45">
        <v>62.84</v>
      </c>
      <c r="BB100" s="45">
        <v>71.540000000000006</v>
      </c>
      <c r="BC100" s="45">
        <v>81.650000000000006</v>
      </c>
      <c r="BD100" s="45">
        <v>93.38</v>
      </c>
      <c r="BE100" s="45">
        <v>106.86</v>
      </c>
      <c r="BF100" s="45">
        <v>122.14</v>
      </c>
      <c r="BG100" s="45">
        <v>138.72999999999999</v>
      </c>
      <c r="BH100" s="45">
        <v>156.44</v>
      </c>
      <c r="BI100" s="45">
        <v>174.71</v>
      </c>
      <c r="BJ100" s="45">
        <v>193</v>
      </c>
      <c r="BK100" s="45">
        <v>211.13</v>
      </c>
      <c r="BL100" s="45">
        <v>228.17</v>
      </c>
      <c r="BM100" s="45">
        <v>243.4</v>
      </c>
      <c r="BN100" s="45">
        <v>262.43</v>
      </c>
      <c r="BO100" s="45">
        <v>282.69</v>
      </c>
      <c r="BP100" s="45">
        <v>304.70999999999998</v>
      </c>
      <c r="BQ100" s="45">
        <v>328</v>
      </c>
      <c r="BR100" s="45">
        <v>352.09</v>
      </c>
      <c r="BS100" s="45">
        <v>374.47</v>
      </c>
      <c r="BT100" s="45">
        <v>396.8</v>
      </c>
      <c r="BU100" s="45">
        <v>418.66</v>
      </c>
      <c r="BV100" s="45">
        <v>439.65</v>
      </c>
      <c r="BW100" s="45">
        <v>459.36</v>
      </c>
      <c r="BX100" s="45">
        <v>477.43</v>
      </c>
      <c r="BY100" s="45">
        <v>503.32</v>
      </c>
      <c r="BZ100" s="45">
        <v>530.61</v>
      </c>
      <c r="CA100" s="45">
        <v>559.39</v>
      </c>
      <c r="CB100" s="45">
        <v>589.72</v>
      </c>
      <c r="CC100" s="45">
        <v>621.70000000000005</v>
      </c>
      <c r="CD100" s="45">
        <v>655.42</v>
      </c>
      <c r="CE100" s="45">
        <v>690.96</v>
      </c>
      <c r="CF100" s="45">
        <v>728.43</v>
      </c>
      <c r="CG100" s="45">
        <v>767.94</v>
      </c>
      <c r="CH100" s="45">
        <v>809.58</v>
      </c>
      <c r="CI100" s="45">
        <v>853.48</v>
      </c>
      <c r="CJ100" s="45">
        <v>899.77</v>
      </c>
      <c r="CK100" s="45">
        <v>948.56</v>
      </c>
      <c r="CL100" s="45">
        <v>1000</v>
      </c>
      <c r="CM100" s="45"/>
      <c r="CN100" s="45"/>
      <c r="CO100" s="45"/>
      <c r="CP100" s="45"/>
      <c r="CQ100" s="45"/>
      <c r="CR100" s="45"/>
      <c r="CS100" s="45"/>
      <c r="CT100" s="45"/>
      <c r="CU100" s="45"/>
      <c r="CV100" s="45"/>
      <c r="CW100" s="45"/>
    </row>
    <row r="101" spans="1:101" ht="14.25" customHeight="1">
      <c r="A101" s="67">
        <v>33</v>
      </c>
      <c r="B101" s="68">
        <v>0.17</v>
      </c>
      <c r="C101" s="68">
        <v>0.18</v>
      </c>
      <c r="D101" s="68">
        <v>0.28000000000000003</v>
      </c>
      <c r="E101" s="68">
        <v>0.34</v>
      </c>
      <c r="F101" s="68">
        <v>0.37</v>
      </c>
      <c r="G101" s="68">
        <v>0.41</v>
      </c>
      <c r="H101" s="68">
        <v>0.48</v>
      </c>
      <c r="I101" s="68">
        <v>0.56999999999999995</v>
      </c>
      <c r="J101" s="68">
        <v>0.69</v>
      </c>
      <c r="K101" s="68">
        <v>0.79</v>
      </c>
      <c r="L101" s="68">
        <v>0.85</v>
      </c>
      <c r="M101" s="68">
        <v>0.91</v>
      </c>
      <c r="N101" s="68">
        <v>0.99</v>
      </c>
      <c r="O101" s="68">
        <v>1.1299999999999999</v>
      </c>
      <c r="P101" s="68">
        <v>1.27</v>
      </c>
      <c r="Q101" s="68">
        <v>1.44</v>
      </c>
      <c r="R101" s="68">
        <v>1.6</v>
      </c>
      <c r="S101" s="68">
        <v>1.75</v>
      </c>
      <c r="T101" s="68">
        <v>1.93</v>
      </c>
      <c r="U101" s="68">
        <v>2.15</v>
      </c>
      <c r="V101" s="68">
        <v>2.44</v>
      </c>
      <c r="W101" s="68">
        <v>2.77</v>
      </c>
      <c r="X101" s="68">
        <v>3.11</v>
      </c>
      <c r="Y101" s="68">
        <v>3.46</v>
      </c>
      <c r="Z101" s="69">
        <v>3.78</v>
      </c>
      <c r="AA101" s="69">
        <v>4.0599999999999996</v>
      </c>
      <c r="AB101" s="45">
        <v>4.33</v>
      </c>
      <c r="AC101" s="45">
        <v>4.67</v>
      </c>
      <c r="AD101" s="45">
        <v>5.13</v>
      </c>
      <c r="AE101" s="45">
        <v>5.69</v>
      </c>
      <c r="AF101" s="45">
        <v>6.34</v>
      </c>
      <c r="AG101" s="45">
        <v>7.05</v>
      </c>
      <c r="AH101" s="45">
        <v>7.83</v>
      </c>
      <c r="AI101" s="45">
        <v>8.65</v>
      </c>
      <c r="AJ101" s="45">
        <v>9.5500000000000007</v>
      </c>
      <c r="AK101" s="45">
        <v>10.53</v>
      </c>
      <c r="AL101" s="45">
        <v>11.65</v>
      </c>
      <c r="AM101" s="45">
        <v>12.97</v>
      </c>
      <c r="AN101" s="45">
        <v>14.54</v>
      </c>
      <c r="AO101" s="45">
        <v>16.399999999999999</v>
      </c>
      <c r="AP101" s="45">
        <v>18.59</v>
      </c>
      <c r="AQ101" s="45">
        <v>21.07</v>
      </c>
      <c r="AR101" s="45">
        <v>23.85</v>
      </c>
      <c r="AS101" s="45">
        <v>26.91</v>
      </c>
      <c r="AT101" s="45">
        <v>30.27</v>
      </c>
      <c r="AU101" s="45">
        <v>33.99</v>
      </c>
      <c r="AV101" s="45">
        <v>38.25</v>
      </c>
      <c r="AW101" s="45">
        <v>43.17</v>
      </c>
      <c r="AX101" s="45">
        <v>48.91</v>
      </c>
      <c r="AY101" s="45">
        <v>55.34</v>
      </c>
      <c r="AZ101" s="45">
        <v>62.84</v>
      </c>
      <c r="BA101" s="45">
        <v>71.540000000000006</v>
      </c>
      <c r="BB101" s="45">
        <v>81.650000000000006</v>
      </c>
      <c r="BC101" s="45">
        <v>93.38</v>
      </c>
      <c r="BD101" s="45">
        <v>106.86</v>
      </c>
      <c r="BE101" s="45">
        <v>122.14</v>
      </c>
      <c r="BF101" s="45">
        <v>138.72999999999999</v>
      </c>
      <c r="BG101" s="45">
        <v>156.44</v>
      </c>
      <c r="BH101" s="45">
        <v>174.71</v>
      </c>
      <c r="BI101" s="45">
        <v>193</v>
      </c>
      <c r="BJ101" s="45">
        <v>211.13</v>
      </c>
      <c r="BK101" s="45">
        <v>228.17</v>
      </c>
      <c r="BL101" s="45">
        <v>243.4</v>
      </c>
      <c r="BM101" s="45">
        <v>262.43</v>
      </c>
      <c r="BN101" s="45">
        <v>282.69</v>
      </c>
      <c r="BO101" s="45">
        <v>304.70999999999998</v>
      </c>
      <c r="BP101" s="45">
        <v>328</v>
      </c>
      <c r="BQ101" s="45">
        <v>352.09</v>
      </c>
      <c r="BR101" s="45">
        <v>374.47</v>
      </c>
      <c r="BS101" s="45">
        <v>396.8</v>
      </c>
      <c r="BT101" s="45">
        <v>418.66</v>
      </c>
      <c r="BU101" s="45">
        <v>439.65</v>
      </c>
      <c r="BV101" s="45">
        <v>459.36</v>
      </c>
      <c r="BW101" s="45">
        <v>477.43</v>
      </c>
      <c r="BX101" s="45">
        <v>503.32</v>
      </c>
      <c r="BY101" s="45">
        <v>530.61</v>
      </c>
      <c r="BZ101" s="45">
        <v>559.39</v>
      </c>
      <c r="CA101" s="45">
        <v>589.72</v>
      </c>
      <c r="CB101" s="45">
        <v>621.70000000000005</v>
      </c>
      <c r="CC101" s="45">
        <v>655.42</v>
      </c>
      <c r="CD101" s="45">
        <v>690.96</v>
      </c>
      <c r="CE101" s="45">
        <v>728.43</v>
      </c>
      <c r="CF101" s="45">
        <v>767.94</v>
      </c>
      <c r="CG101" s="45">
        <v>809.58</v>
      </c>
      <c r="CH101" s="45">
        <v>853.48</v>
      </c>
      <c r="CI101" s="45">
        <v>899.77</v>
      </c>
      <c r="CJ101" s="45">
        <v>948.56</v>
      </c>
      <c r="CK101" s="45">
        <v>1000</v>
      </c>
      <c r="CL101" s="45"/>
      <c r="CM101" s="45"/>
      <c r="CN101" s="45"/>
      <c r="CO101" s="45"/>
      <c r="CP101" s="45"/>
      <c r="CQ101" s="45"/>
      <c r="CR101" s="45"/>
      <c r="CS101" s="45"/>
      <c r="CT101" s="45"/>
      <c r="CU101" s="45"/>
      <c r="CV101" s="45"/>
      <c r="CW101" s="45"/>
    </row>
    <row r="102" spans="1:101" ht="14.25" customHeight="1">
      <c r="A102" s="67">
        <v>34</v>
      </c>
      <c r="B102" s="68">
        <v>0.17</v>
      </c>
      <c r="C102" s="68">
        <v>0.2</v>
      </c>
      <c r="D102" s="68">
        <v>0.31</v>
      </c>
      <c r="E102" s="68">
        <v>0.35</v>
      </c>
      <c r="F102" s="68">
        <v>0.39</v>
      </c>
      <c r="G102" s="68">
        <v>0.46</v>
      </c>
      <c r="H102" s="68">
        <v>0.53</v>
      </c>
      <c r="I102" s="68">
        <v>0.63</v>
      </c>
      <c r="J102" s="68">
        <v>0.74</v>
      </c>
      <c r="K102" s="68">
        <v>0.83</v>
      </c>
      <c r="L102" s="68">
        <v>0.88</v>
      </c>
      <c r="M102" s="68">
        <v>0.94</v>
      </c>
      <c r="N102" s="68">
        <v>1.06</v>
      </c>
      <c r="O102" s="68">
        <v>1.21</v>
      </c>
      <c r="P102" s="68">
        <v>1.36</v>
      </c>
      <c r="Q102" s="68">
        <v>1.53</v>
      </c>
      <c r="R102" s="68">
        <v>1.7</v>
      </c>
      <c r="S102" s="68">
        <v>1.87</v>
      </c>
      <c r="T102" s="68">
        <v>2.0699999999999998</v>
      </c>
      <c r="U102" s="68">
        <v>2.3199999999999998</v>
      </c>
      <c r="V102" s="68">
        <v>2.65</v>
      </c>
      <c r="W102" s="68">
        <v>3.01</v>
      </c>
      <c r="X102" s="68">
        <v>3.38</v>
      </c>
      <c r="Y102" s="68">
        <v>3.72</v>
      </c>
      <c r="Z102" s="69">
        <v>4.03</v>
      </c>
      <c r="AA102" s="69">
        <v>4.33</v>
      </c>
      <c r="AB102" s="45">
        <v>4.67</v>
      </c>
      <c r="AC102" s="45">
        <v>5.13</v>
      </c>
      <c r="AD102" s="45">
        <v>5.69</v>
      </c>
      <c r="AE102" s="45">
        <v>6.34</v>
      </c>
      <c r="AF102" s="45">
        <v>7.05</v>
      </c>
      <c r="AG102" s="45">
        <v>7.83</v>
      </c>
      <c r="AH102" s="45">
        <v>8.65</v>
      </c>
      <c r="AI102" s="45">
        <v>9.5500000000000007</v>
      </c>
      <c r="AJ102" s="45">
        <v>10.53</v>
      </c>
      <c r="AK102" s="45">
        <v>11.65</v>
      </c>
      <c r="AL102" s="45">
        <v>12.97</v>
      </c>
      <c r="AM102" s="45">
        <v>14.54</v>
      </c>
      <c r="AN102" s="45">
        <v>16.399999999999999</v>
      </c>
      <c r="AO102" s="45">
        <v>18.59</v>
      </c>
      <c r="AP102" s="45">
        <v>21.07</v>
      </c>
      <c r="AQ102" s="45">
        <v>23.85</v>
      </c>
      <c r="AR102" s="45">
        <v>26.91</v>
      </c>
      <c r="AS102" s="45">
        <v>30.27</v>
      </c>
      <c r="AT102" s="45">
        <v>33.99</v>
      </c>
      <c r="AU102" s="45">
        <v>38.25</v>
      </c>
      <c r="AV102" s="45">
        <v>43.17</v>
      </c>
      <c r="AW102" s="45">
        <v>48.91</v>
      </c>
      <c r="AX102" s="45">
        <v>55.34</v>
      </c>
      <c r="AY102" s="45">
        <v>62.84</v>
      </c>
      <c r="AZ102" s="45">
        <v>71.540000000000006</v>
      </c>
      <c r="BA102" s="45">
        <v>81.650000000000006</v>
      </c>
      <c r="BB102" s="45">
        <v>93.38</v>
      </c>
      <c r="BC102" s="45">
        <v>106.86</v>
      </c>
      <c r="BD102" s="45">
        <v>122.14</v>
      </c>
      <c r="BE102" s="45">
        <v>138.72999999999999</v>
      </c>
      <c r="BF102" s="45">
        <v>156.44</v>
      </c>
      <c r="BG102" s="45">
        <v>174.71</v>
      </c>
      <c r="BH102" s="45">
        <v>193</v>
      </c>
      <c r="BI102" s="45">
        <v>211.13</v>
      </c>
      <c r="BJ102" s="45">
        <v>228.17</v>
      </c>
      <c r="BK102" s="45">
        <v>243.4</v>
      </c>
      <c r="BL102" s="45">
        <v>262.43</v>
      </c>
      <c r="BM102" s="45">
        <v>282.69</v>
      </c>
      <c r="BN102" s="45">
        <v>304.70999999999998</v>
      </c>
      <c r="BO102" s="45">
        <v>328</v>
      </c>
      <c r="BP102" s="45">
        <v>352.09</v>
      </c>
      <c r="BQ102" s="45">
        <v>374.47</v>
      </c>
      <c r="BR102" s="45">
        <v>396.8</v>
      </c>
      <c r="BS102" s="45">
        <v>418.66</v>
      </c>
      <c r="BT102" s="45">
        <v>439.65</v>
      </c>
      <c r="BU102" s="45">
        <v>459.36</v>
      </c>
      <c r="BV102" s="45">
        <v>477.43</v>
      </c>
      <c r="BW102" s="45">
        <v>503.32</v>
      </c>
      <c r="BX102" s="45">
        <v>530.61</v>
      </c>
      <c r="BY102" s="45">
        <v>559.39</v>
      </c>
      <c r="BZ102" s="45">
        <v>589.72</v>
      </c>
      <c r="CA102" s="45">
        <v>621.70000000000005</v>
      </c>
      <c r="CB102" s="45">
        <v>655.42</v>
      </c>
      <c r="CC102" s="45">
        <v>690.96</v>
      </c>
      <c r="CD102" s="45">
        <v>728.43</v>
      </c>
      <c r="CE102" s="45">
        <v>767.94</v>
      </c>
      <c r="CF102" s="45">
        <v>809.58</v>
      </c>
      <c r="CG102" s="45">
        <v>853.48</v>
      </c>
      <c r="CH102" s="45">
        <v>899.77</v>
      </c>
      <c r="CI102" s="45">
        <v>948.56</v>
      </c>
      <c r="CJ102" s="45">
        <v>1000</v>
      </c>
      <c r="CK102" s="45"/>
      <c r="CL102" s="45"/>
      <c r="CM102" s="45"/>
      <c r="CN102" s="45"/>
      <c r="CO102" s="45"/>
      <c r="CP102" s="45"/>
      <c r="CQ102" s="45"/>
      <c r="CR102" s="45"/>
      <c r="CS102" s="45"/>
      <c r="CT102" s="45"/>
      <c r="CU102" s="45"/>
      <c r="CV102" s="45"/>
      <c r="CW102" s="45"/>
    </row>
    <row r="103" spans="1:101" ht="14.25" customHeight="1">
      <c r="A103" s="67">
        <v>35</v>
      </c>
      <c r="B103" s="68">
        <v>0.17</v>
      </c>
      <c r="C103" s="68">
        <v>0.2</v>
      </c>
      <c r="D103" s="68">
        <v>0.33</v>
      </c>
      <c r="E103" s="68">
        <v>0.38</v>
      </c>
      <c r="F103" s="68">
        <v>0.44</v>
      </c>
      <c r="G103" s="68">
        <v>0.5</v>
      </c>
      <c r="H103" s="68">
        <v>0.56000000000000005</v>
      </c>
      <c r="I103" s="68">
        <v>0.69</v>
      </c>
      <c r="J103" s="68">
        <v>0.79</v>
      </c>
      <c r="K103" s="68">
        <v>0.86</v>
      </c>
      <c r="L103" s="68">
        <v>0.92</v>
      </c>
      <c r="M103" s="68">
        <v>1.01</v>
      </c>
      <c r="N103" s="68">
        <v>1.1499999999999999</v>
      </c>
      <c r="O103" s="68">
        <v>1.3</v>
      </c>
      <c r="P103" s="68">
        <v>1.46</v>
      </c>
      <c r="Q103" s="68">
        <v>1.63</v>
      </c>
      <c r="R103" s="68">
        <v>1.82</v>
      </c>
      <c r="S103" s="68">
        <v>2</v>
      </c>
      <c r="T103" s="68">
        <v>2.23</v>
      </c>
      <c r="U103" s="68">
        <v>2.52</v>
      </c>
      <c r="V103" s="68">
        <v>2.89</v>
      </c>
      <c r="W103" s="68">
        <v>3.28</v>
      </c>
      <c r="X103" s="68">
        <v>3.66</v>
      </c>
      <c r="Y103" s="68">
        <v>3.99</v>
      </c>
      <c r="Z103" s="69">
        <v>4.3099999999999996</v>
      </c>
      <c r="AA103" s="69">
        <v>4.67</v>
      </c>
      <c r="AB103" s="45">
        <v>5.13</v>
      </c>
      <c r="AC103" s="45">
        <v>5.69</v>
      </c>
      <c r="AD103" s="45">
        <v>6.34</v>
      </c>
      <c r="AE103" s="45">
        <v>7.05</v>
      </c>
      <c r="AF103" s="45">
        <v>7.83</v>
      </c>
      <c r="AG103" s="45">
        <v>8.65</v>
      </c>
      <c r="AH103" s="45">
        <v>9.5500000000000007</v>
      </c>
      <c r="AI103" s="45">
        <v>10.53</v>
      </c>
      <c r="AJ103" s="45">
        <v>11.65</v>
      </c>
      <c r="AK103" s="45">
        <v>12.97</v>
      </c>
      <c r="AL103" s="45">
        <v>14.54</v>
      </c>
      <c r="AM103" s="45">
        <v>16.399999999999999</v>
      </c>
      <c r="AN103" s="45">
        <v>18.59</v>
      </c>
      <c r="AO103" s="45">
        <v>21.07</v>
      </c>
      <c r="AP103" s="45">
        <v>23.85</v>
      </c>
      <c r="AQ103" s="45">
        <v>26.91</v>
      </c>
      <c r="AR103" s="45">
        <v>30.27</v>
      </c>
      <c r="AS103" s="45">
        <v>33.99</v>
      </c>
      <c r="AT103" s="45">
        <v>38.25</v>
      </c>
      <c r="AU103" s="45">
        <v>43.17</v>
      </c>
      <c r="AV103" s="45">
        <v>48.91</v>
      </c>
      <c r="AW103" s="45">
        <v>55.34</v>
      </c>
      <c r="AX103" s="45">
        <v>62.84</v>
      </c>
      <c r="AY103" s="45">
        <v>71.540000000000006</v>
      </c>
      <c r="AZ103" s="45">
        <v>81.650000000000006</v>
      </c>
      <c r="BA103" s="45">
        <v>93.38</v>
      </c>
      <c r="BB103" s="45">
        <v>106.86</v>
      </c>
      <c r="BC103" s="45">
        <v>122.14</v>
      </c>
      <c r="BD103" s="45">
        <v>138.72999999999999</v>
      </c>
      <c r="BE103" s="45">
        <v>156.44</v>
      </c>
      <c r="BF103" s="45">
        <v>174.71</v>
      </c>
      <c r="BG103" s="45">
        <v>193</v>
      </c>
      <c r="BH103" s="45">
        <v>211.13</v>
      </c>
      <c r="BI103" s="45">
        <v>228.17</v>
      </c>
      <c r="BJ103" s="45">
        <v>243.4</v>
      </c>
      <c r="BK103" s="45">
        <v>262.43</v>
      </c>
      <c r="BL103" s="45">
        <v>282.69</v>
      </c>
      <c r="BM103" s="45">
        <v>304.70999999999998</v>
      </c>
      <c r="BN103" s="45">
        <v>328</v>
      </c>
      <c r="BO103" s="45">
        <v>352.09</v>
      </c>
      <c r="BP103" s="45">
        <v>374.47</v>
      </c>
      <c r="BQ103" s="45">
        <v>396.8</v>
      </c>
      <c r="BR103" s="45">
        <v>418.66</v>
      </c>
      <c r="BS103" s="45">
        <v>439.65</v>
      </c>
      <c r="BT103" s="45">
        <v>459.36</v>
      </c>
      <c r="BU103" s="45">
        <v>477.43</v>
      </c>
      <c r="BV103" s="45">
        <v>503.32</v>
      </c>
      <c r="BW103" s="45">
        <v>530.61</v>
      </c>
      <c r="BX103" s="45">
        <v>559.39</v>
      </c>
      <c r="BY103" s="45">
        <v>589.72</v>
      </c>
      <c r="BZ103" s="45">
        <v>621.70000000000005</v>
      </c>
      <c r="CA103" s="45">
        <v>655.42</v>
      </c>
      <c r="CB103" s="45">
        <v>690.96</v>
      </c>
      <c r="CC103" s="45">
        <v>728.43</v>
      </c>
      <c r="CD103" s="45">
        <v>767.94</v>
      </c>
      <c r="CE103" s="45">
        <v>809.58</v>
      </c>
      <c r="CF103" s="45">
        <v>853.48</v>
      </c>
      <c r="CG103" s="45">
        <v>899.77</v>
      </c>
      <c r="CH103" s="45">
        <v>948.56</v>
      </c>
      <c r="CI103" s="45">
        <v>1000</v>
      </c>
      <c r="CJ103" s="45"/>
      <c r="CK103" s="45"/>
      <c r="CL103" s="45"/>
      <c r="CM103" s="45"/>
      <c r="CN103" s="45"/>
      <c r="CO103" s="45"/>
      <c r="CP103" s="45"/>
      <c r="CQ103" s="45"/>
      <c r="CR103" s="45"/>
      <c r="CS103" s="45"/>
      <c r="CT103" s="45"/>
      <c r="CU103" s="45"/>
      <c r="CV103" s="45"/>
      <c r="CW103" s="45"/>
    </row>
    <row r="104" spans="1:101" ht="14.25" customHeight="1">
      <c r="A104" s="67">
        <v>36</v>
      </c>
      <c r="B104" s="68">
        <v>0.18</v>
      </c>
      <c r="C104" s="68">
        <v>0.22</v>
      </c>
      <c r="D104" s="68">
        <v>0.35</v>
      </c>
      <c r="E104" s="68">
        <v>0.42</v>
      </c>
      <c r="F104" s="68">
        <v>0.48</v>
      </c>
      <c r="G104" s="68">
        <v>0.55000000000000004</v>
      </c>
      <c r="H104" s="68">
        <v>0.63</v>
      </c>
      <c r="I104" s="68">
        <v>0.75</v>
      </c>
      <c r="J104" s="68">
        <v>0.83</v>
      </c>
      <c r="K104" s="68">
        <v>0.9</v>
      </c>
      <c r="L104" s="68">
        <v>0.99</v>
      </c>
      <c r="M104" s="68">
        <v>1.1000000000000001</v>
      </c>
      <c r="N104" s="68">
        <v>1.25</v>
      </c>
      <c r="O104" s="68">
        <v>1.41</v>
      </c>
      <c r="P104" s="68">
        <v>1.57</v>
      </c>
      <c r="Q104" s="68">
        <v>1.75</v>
      </c>
      <c r="R104" s="68">
        <v>1.94</v>
      </c>
      <c r="S104" s="68">
        <v>2.15</v>
      </c>
      <c r="T104" s="68">
        <v>2.42</v>
      </c>
      <c r="U104" s="68">
        <v>2.76</v>
      </c>
      <c r="V104" s="68">
        <v>3.17</v>
      </c>
      <c r="W104" s="68">
        <v>3.58</v>
      </c>
      <c r="X104" s="68">
        <v>3.96</v>
      </c>
      <c r="Y104" s="68">
        <v>4.3</v>
      </c>
      <c r="Z104" s="69">
        <v>4.67</v>
      </c>
      <c r="AA104" s="69">
        <v>5.13</v>
      </c>
      <c r="AB104" s="45">
        <v>5.69</v>
      </c>
      <c r="AC104" s="45">
        <v>6.34</v>
      </c>
      <c r="AD104" s="45">
        <v>7.05</v>
      </c>
      <c r="AE104" s="45">
        <v>7.83</v>
      </c>
      <c r="AF104" s="45">
        <v>8.65</v>
      </c>
      <c r="AG104" s="45">
        <v>9.5500000000000007</v>
      </c>
      <c r="AH104" s="45">
        <v>10.53</v>
      </c>
      <c r="AI104" s="45">
        <v>11.65</v>
      </c>
      <c r="AJ104" s="45">
        <v>12.97</v>
      </c>
      <c r="AK104" s="45">
        <v>14.54</v>
      </c>
      <c r="AL104" s="45">
        <v>16.399999999999999</v>
      </c>
      <c r="AM104" s="45">
        <v>18.59</v>
      </c>
      <c r="AN104" s="45">
        <v>21.07</v>
      </c>
      <c r="AO104" s="45">
        <v>23.85</v>
      </c>
      <c r="AP104" s="45">
        <v>26.91</v>
      </c>
      <c r="AQ104" s="45">
        <v>30.27</v>
      </c>
      <c r="AR104" s="45">
        <v>33.99</v>
      </c>
      <c r="AS104" s="45">
        <v>38.25</v>
      </c>
      <c r="AT104" s="45">
        <v>43.17</v>
      </c>
      <c r="AU104" s="45">
        <v>48.91</v>
      </c>
      <c r="AV104" s="45">
        <v>55.34</v>
      </c>
      <c r="AW104" s="45">
        <v>62.84</v>
      </c>
      <c r="AX104" s="45">
        <v>71.540000000000006</v>
      </c>
      <c r="AY104" s="45">
        <v>81.650000000000006</v>
      </c>
      <c r="AZ104" s="45">
        <v>93.38</v>
      </c>
      <c r="BA104" s="45">
        <v>106.86</v>
      </c>
      <c r="BB104" s="45">
        <v>122.14</v>
      </c>
      <c r="BC104" s="45">
        <v>138.72999999999999</v>
      </c>
      <c r="BD104" s="45">
        <v>156.44</v>
      </c>
      <c r="BE104" s="45">
        <v>174.71</v>
      </c>
      <c r="BF104" s="45">
        <v>193</v>
      </c>
      <c r="BG104" s="45">
        <v>211.13</v>
      </c>
      <c r="BH104" s="45">
        <v>228.17</v>
      </c>
      <c r="BI104" s="45">
        <v>243.4</v>
      </c>
      <c r="BJ104" s="45">
        <v>262.43</v>
      </c>
      <c r="BK104" s="45">
        <v>282.69</v>
      </c>
      <c r="BL104" s="45">
        <v>304.70999999999998</v>
      </c>
      <c r="BM104" s="45">
        <v>328</v>
      </c>
      <c r="BN104" s="45">
        <v>352.09</v>
      </c>
      <c r="BO104" s="45">
        <v>374.47</v>
      </c>
      <c r="BP104" s="45">
        <v>396.8</v>
      </c>
      <c r="BQ104" s="45">
        <v>418.66</v>
      </c>
      <c r="BR104" s="45">
        <v>439.65</v>
      </c>
      <c r="BS104" s="45">
        <v>459.36</v>
      </c>
      <c r="BT104" s="45">
        <v>477.43</v>
      </c>
      <c r="BU104" s="45">
        <v>503.32</v>
      </c>
      <c r="BV104" s="45">
        <v>530.61</v>
      </c>
      <c r="BW104" s="45">
        <v>559.39</v>
      </c>
      <c r="BX104" s="45">
        <v>589.72</v>
      </c>
      <c r="BY104" s="45">
        <v>621.70000000000005</v>
      </c>
      <c r="BZ104" s="45">
        <v>655.42</v>
      </c>
      <c r="CA104" s="45">
        <v>690.96</v>
      </c>
      <c r="CB104" s="45">
        <v>728.43</v>
      </c>
      <c r="CC104" s="45">
        <v>767.94</v>
      </c>
      <c r="CD104" s="45">
        <v>809.58</v>
      </c>
      <c r="CE104" s="45">
        <v>853.48</v>
      </c>
      <c r="CF104" s="45">
        <v>899.77</v>
      </c>
      <c r="CG104" s="45">
        <v>948.56</v>
      </c>
      <c r="CH104" s="45">
        <v>1000</v>
      </c>
      <c r="CI104" s="45"/>
      <c r="CJ104" s="45"/>
      <c r="CK104" s="45"/>
      <c r="CL104" s="45"/>
      <c r="CM104" s="45"/>
      <c r="CN104" s="45"/>
      <c r="CO104" s="45"/>
      <c r="CP104" s="45"/>
      <c r="CQ104" s="45"/>
      <c r="CR104" s="45"/>
      <c r="CS104" s="45"/>
      <c r="CT104" s="45"/>
      <c r="CU104" s="45"/>
      <c r="CV104" s="45"/>
      <c r="CW104" s="45"/>
    </row>
    <row r="105" spans="1:101" ht="14.25" customHeight="1">
      <c r="A105" s="67">
        <v>37</v>
      </c>
      <c r="B105" s="68">
        <v>0.18</v>
      </c>
      <c r="C105" s="68">
        <v>0.23</v>
      </c>
      <c r="D105" s="68">
        <v>0.38</v>
      </c>
      <c r="E105" s="68">
        <v>0.46</v>
      </c>
      <c r="F105" s="68">
        <v>0.54</v>
      </c>
      <c r="G105" s="68">
        <v>0.59</v>
      </c>
      <c r="H105" s="68">
        <v>0.7</v>
      </c>
      <c r="I105" s="68">
        <v>0.8</v>
      </c>
      <c r="J105" s="68">
        <v>0.87</v>
      </c>
      <c r="K105" s="68">
        <v>0.97</v>
      </c>
      <c r="L105" s="68">
        <v>1.08</v>
      </c>
      <c r="M105" s="68">
        <v>1.21</v>
      </c>
      <c r="N105" s="68">
        <v>1.36</v>
      </c>
      <c r="O105" s="68">
        <v>1.52</v>
      </c>
      <c r="P105" s="68">
        <v>1.69</v>
      </c>
      <c r="Q105" s="68">
        <v>1.88</v>
      </c>
      <c r="R105" s="68">
        <v>2.09</v>
      </c>
      <c r="S105" s="68">
        <v>2.3199999999999998</v>
      </c>
      <c r="T105" s="68">
        <v>2.64</v>
      </c>
      <c r="U105" s="68">
        <v>3.05</v>
      </c>
      <c r="V105" s="68">
        <v>3.49</v>
      </c>
      <c r="W105" s="68">
        <v>3.91</v>
      </c>
      <c r="X105" s="68">
        <v>4.29</v>
      </c>
      <c r="Y105" s="68">
        <v>4.66</v>
      </c>
      <c r="Z105" s="69">
        <v>5.12</v>
      </c>
      <c r="AA105" s="69">
        <v>5.69</v>
      </c>
      <c r="AB105" s="45">
        <v>6.34</v>
      </c>
      <c r="AC105" s="45">
        <v>7.05</v>
      </c>
      <c r="AD105" s="45">
        <v>7.83</v>
      </c>
      <c r="AE105" s="45">
        <v>8.65</v>
      </c>
      <c r="AF105" s="45">
        <v>9.5500000000000007</v>
      </c>
      <c r="AG105" s="45">
        <v>10.53</v>
      </c>
      <c r="AH105" s="45">
        <v>11.65</v>
      </c>
      <c r="AI105" s="45">
        <v>12.97</v>
      </c>
      <c r="AJ105" s="45">
        <v>14.54</v>
      </c>
      <c r="AK105" s="45">
        <v>16.399999999999999</v>
      </c>
      <c r="AL105" s="45">
        <v>18.59</v>
      </c>
      <c r="AM105" s="45">
        <v>21.07</v>
      </c>
      <c r="AN105" s="45">
        <v>23.85</v>
      </c>
      <c r="AO105" s="45">
        <v>26.91</v>
      </c>
      <c r="AP105" s="45">
        <v>30.27</v>
      </c>
      <c r="AQ105" s="45">
        <v>33.99</v>
      </c>
      <c r="AR105" s="45">
        <v>38.25</v>
      </c>
      <c r="AS105" s="45">
        <v>43.17</v>
      </c>
      <c r="AT105" s="45">
        <v>48.91</v>
      </c>
      <c r="AU105" s="45">
        <v>55.34</v>
      </c>
      <c r="AV105" s="45">
        <v>62.84</v>
      </c>
      <c r="AW105" s="45">
        <v>71.540000000000006</v>
      </c>
      <c r="AX105" s="45">
        <v>81.650000000000006</v>
      </c>
      <c r="AY105" s="45">
        <v>93.38</v>
      </c>
      <c r="AZ105" s="45">
        <v>106.86</v>
      </c>
      <c r="BA105" s="45">
        <v>122.14</v>
      </c>
      <c r="BB105" s="45">
        <v>138.72999999999999</v>
      </c>
      <c r="BC105" s="45">
        <v>156.44</v>
      </c>
      <c r="BD105" s="45">
        <v>174.71</v>
      </c>
      <c r="BE105" s="45">
        <v>193</v>
      </c>
      <c r="BF105" s="45">
        <v>211.13</v>
      </c>
      <c r="BG105" s="45">
        <v>228.17</v>
      </c>
      <c r="BH105" s="45">
        <v>243.4</v>
      </c>
      <c r="BI105" s="45">
        <v>262.43</v>
      </c>
      <c r="BJ105" s="45">
        <v>282.69</v>
      </c>
      <c r="BK105" s="45">
        <v>304.70999999999998</v>
      </c>
      <c r="BL105" s="45">
        <v>328</v>
      </c>
      <c r="BM105" s="45">
        <v>352.09</v>
      </c>
      <c r="BN105" s="45">
        <v>374.47</v>
      </c>
      <c r="BO105" s="45">
        <v>396.8</v>
      </c>
      <c r="BP105" s="45">
        <v>418.66</v>
      </c>
      <c r="BQ105" s="45">
        <v>439.65</v>
      </c>
      <c r="BR105" s="45">
        <v>459.36</v>
      </c>
      <c r="BS105" s="45">
        <v>477.43</v>
      </c>
      <c r="BT105" s="45">
        <v>503.32</v>
      </c>
      <c r="BU105" s="45">
        <v>530.61</v>
      </c>
      <c r="BV105" s="45">
        <v>559.39</v>
      </c>
      <c r="BW105" s="45">
        <v>589.72</v>
      </c>
      <c r="BX105" s="45">
        <v>621.70000000000005</v>
      </c>
      <c r="BY105" s="45">
        <v>655.42</v>
      </c>
      <c r="BZ105" s="45">
        <v>690.96</v>
      </c>
      <c r="CA105" s="45">
        <v>728.43</v>
      </c>
      <c r="CB105" s="45">
        <v>767.94</v>
      </c>
      <c r="CC105" s="45">
        <v>809.58</v>
      </c>
      <c r="CD105" s="45">
        <v>853.48</v>
      </c>
      <c r="CE105" s="45">
        <v>899.77</v>
      </c>
      <c r="CF105" s="45">
        <v>948.56</v>
      </c>
      <c r="CG105" s="45">
        <v>1000</v>
      </c>
      <c r="CH105" s="45"/>
      <c r="CI105" s="45"/>
      <c r="CJ105" s="45"/>
      <c r="CK105" s="45"/>
      <c r="CL105" s="45"/>
      <c r="CM105" s="45"/>
      <c r="CN105" s="45"/>
      <c r="CO105" s="45"/>
      <c r="CP105" s="45"/>
      <c r="CQ105" s="45"/>
      <c r="CR105" s="45"/>
      <c r="CS105" s="45"/>
      <c r="CT105" s="45"/>
      <c r="CU105" s="45"/>
      <c r="CV105" s="45"/>
      <c r="CW105" s="45"/>
    </row>
    <row r="106" spans="1:101" ht="14.25" customHeight="1">
      <c r="A106" s="67">
        <v>38</v>
      </c>
      <c r="B106" s="68">
        <v>0.18</v>
      </c>
      <c r="C106" s="68">
        <v>0.26</v>
      </c>
      <c r="D106" s="68">
        <v>0.41</v>
      </c>
      <c r="E106" s="68">
        <v>0.49</v>
      </c>
      <c r="F106" s="68">
        <v>0.56999999999999995</v>
      </c>
      <c r="G106" s="68">
        <v>0.65</v>
      </c>
      <c r="H106" s="68">
        <v>0.76</v>
      </c>
      <c r="I106" s="68">
        <v>0.84</v>
      </c>
      <c r="J106" s="68">
        <v>0.94</v>
      </c>
      <c r="K106" s="68">
        <v>1.06</v>
      </c>
      <c r="L106" s="68">
        <v>1.19</v>
      </c>
      <c r="M106" s="68">
        <v>1.32</v>
      </c>
      <c r="N106" s="68">
        <v>1.48</v>
      </c>
      <c r="O106" s="68">
        <v>1.65</v>
      </c>
      <c r="P106" s="68">
        <v>1.83</v>
      </c>
      <c r="Q106" s="68">
        <v>2.0299999999999998</v>
      </c>
      <c r="R106" s="68">
        <v>2.2599999999999998</v>
      </c>
      <c r="S106" s="68">
        <v>2.5499999999999998</v>
      </c>
      <c r="T106" s="68">
        <v>2.94</v>
      </c>
      <c r="U106" s="68">
        <v>3.39</v>
      </c>
      <c r="V106" s="68">
        <v>3.86</v>
      </c>
      <c r="W106" s="68">
        <v>4.28</v>
      </c>
      <c r="X106" s="68">
        <v>4.66</v>
      </c>
      <c r="Y106" s="68">
        <v>5.1100000000000003</v>
      </c>
      <c r="Z106" s="69">
        <v>5.64</v>
      </c>
      <c r="AA106" s="69">
        <v>6.34</v>
      </c>
      <c r="AB106" s="45">
        <v>7.05</v>
      </c>
      <c r="AC106" s="45">
        <v>7.83</v>
      </c>
      <c r="AD106" s="45">
        <v>8.65</v>
      </c>
      <c r="AE106" s="45">
        <v>9.5500000000000007</v>
      </c>
      <c r="AF106" s="45">
        <v>10.53</v>
      </c>
      <c r="AG106" s="45">
        <v>11.65</v>
      </c>
      <c r="AH106" s="45">
        <v>12.97</v>
      </c>
      <c r="AI106" s="45">
        <v>14.54</v>
      </c>
      <c r="AJ106" s="45">
        <v>16.399999999999999</v>
      </c>
      <c r="AK106" s="45">
        <v>18.59</v>
      </c>
      <c r="AL106" s="45">
        <v>21.07</v>
      </c>
      <c r="AM106" s="45">
        <v>23.85</v>
      </c>
      <c r="AN106" s="45">
        <v>26.91</v>
      </c>
      <c r="AO106" s="45">
        <v>30.27</v>
      </c>
      <c r="AP106" s="45">
        <v>33.99</v>
      </c>
      <c r="AQ106" s="45">
        <v>38.25</v>
      </c>
      <c r="AR106" s="45">
        <v>43.17</v>
      </c>
      <c r="AS106" s="45">
        <v>48.91</v>
      </c>
      <c r="AT106" s="45">
        <v>55.34</v>
      </c>
      <c r="AU106" s="45">
        <v>62.84</v>
      </c>
      <c r="AV106" s="45">
        <v>71.540000000000006</v>
      </c>
      <c r="AW106" s="45">
        <v>81.650000000000006</v>
      </c>
      <c r="AX106" s="45">
        <v>93.38</v>
      </c>
      <c r="AY106" s="45">
        <v>106.86</v>
      </c>
      <c r="AZ106" s="45">
        <v>122.14</v>
      </c>
      <c r="BA106" s="45">
        <v>138.72999999999999</v>
      </c>
      <c r="BB106" s="45">
        <v>156.44</v>
      </c>
      <c r="BC106" s="45">
        <v>174.71</v>
      </c>
      <c r="BD106" s="45">
        <v>193</v>
      </c>
      <c r="BE106" s="45">
        <v>211.13</v>
      </c>
      <c r="BF106" s="45">
        <v>228.17</v>
      </c>
      <c r="BG106" s="45">
        <v>243.4</v>
      </c>
      <c r="BH106" s="45">
        <v>262.43</v>
      </c>
      <c r="BI106" s="45">
        <v>282.69</v>
      </c>
      <c r="BJ106" s="45">
        <v>304.70999999999998</v>
      </c>
      <c r="BK106" s="45">
        <v>328</v>
      </c>
      <c r="BL106" s="45">
        <v>352.09</v>
      </c>
      <c r="BM106" s="45">
        <v>374.47</v>
      </c>
      <c r="BN106" s="45">
        <v>396.8</v>
      </c>
      <c r="BO106" s="45">
        <v>418.66</v>
      </c>
      <c r="BP106" s="45">
        <v>439.65</v>
      </c>
      <c r="BQ106" s="45">
        <v>459.36</v>
      </c>
      <c r="BR106" s="45">
        <v>477.43</v>
      </c>
      <c r="BS106" s="45">
        <v>503.32</v>
      </c>
      <c r="BT106" s="45">
        <v>530.61</v>
      </c>
      <c r="BU106" s="45">
        <v>559.39</v>
      </c>
      <c r="BV106" s="45">
        <v>589.72</v>
      </c>
      <c r="BW106" s="45">
        <v>621.70000000000005</v>
      </c>
      <c r="BX106" s="45">
        <v>655.42</v>
      </c>
      <c r="BY106" s="45">
        <v>690.96</v>
      </c>
      <c r="BZ106" s="45">
        <v>728.43</v>
      </c>
      <c r="CA106" s="45">
        <v>767.94</v>
      </c>
      <c r="CB106" s="45">
        <v>809.58</v>
      </c>
      <c r="CC106" s="45">
        <v>853.48</v>
      </c>
      <c r="CD106" s="45">
        <v>899.77</v>
      </c>
      <c r="CE106" s="45">
        <v>948.56</v>
      </c>
      <c r="CF106" s="45">
        <v>1000</v>
      </c>
      <c r="CG106" s="45"/>
      <c r="CH106" s="45"/>
      <c r="CI106" s="45"/>
      <c r="CJ106" s="45"/>
      <c r="CK106" s="45"/>
      <c r="CL106" s="45"/>
      <c r="CM106" s="45"/>
      <c r="CN106" s="45"/>
      <c r="CO106" s="45"/>
      <c r="CP106" s="45"/>
      <c r="CQ106" s="45"/>
      <c r="CR106" s="45"/>
      <c r="CS106" s="45"/>
      <c r="CT106" s="45"/>
      <c r="CU106" s="45"/>
      <c r="CV106" s="45"/>
      <c r="CW106" s="45"/>
    </row>
    <row r="107" spans="1:101" ht="14.25" customHeight="1">
      <c r="A107" s="67">
        <v>39</v>
      </c>
      <c r="B107" s="68">
        <v>0.18</v>
      </c>
      <c r="C107" s="68">
        <v>0.3</v>
      </c>
      <c r="D107" s="68">
        <v>0.45</v>
      </c>
      <c r="E107" s="68">
        <v>0.54</v>
      </c>
      <c r="F107" s="68">
        <v>0.62</v>
      </c>
      <c r="G107" s="68">
        <v>0.72</v>
      </c>
      <c r="H107" s="68">
        <v>0.81</v>
      </c>
      <c r="I107" s="68">
        <v>0.91</v>
      </c>
      <c r="J107" s="68">
        <v>1.02</v>
      </c>
      <c r="K107" s="68">
        <v>1.17</v>
      </c>
      <c r="L107" s="68">
        <v>1.31</v>
      </c>
      <c r="M107" s="68">
        <v>1.45</v>
      </c>
      <c r="N107" s="68">
        <v>1.62</v>
      </c>
      <c r="O107" s="68">
        <v>1.8</v>
      </c>
      <c r="P107" s="68">
        <v>1.99</v>
      </c>
      <c r="Q107" s="68">
        <v>2.21</v>
      </c>
      <c r="R107" s="68">
        <v>2.4900000000000002</v>
      </c>
      <c r="S107" s="68">
        <v>2.84</v>
      </c>
      <c r="T107" s="68">
        <v>3.29</v>
      </c>
      <c r="U107" s="68">
        <v>3.78</v>
      </c>
      <c r="V107" s="68">
        <v>4.25</v>
      </c>
      <c r="W107" s="68">
        <v>4.6500000000000004</v>
      </c>
      <c r="X107" s="68">
        <v>5.1100000000000003</v>
      </c>
      <c r="Y107" s="68">
        <v>5.6</v>
      </c>
      <c r="Z107" s="69">
        <v>6.3</v>
      </c>
      <c r="AA107" s="69">
        <v>7.05</v>
      </c>
      <c r="AB107" s="45">
        <v>7.83</v>
      </c>
      <c r="AC107" s="45">
        <v>8.65</v>
      </c>
      <c r="AD107" s="45">
        <v>9.5500000000000007</v>
      </c>
      <c r="AE107" s="45">
        <v>10.53</v>
      </c>
      <c r="AF107" s="45">
        <v>11.65</v>
      </c>
      <c r="AG107" s="45">
        <v>12.97</v>
      </c>
      <c r="AH107" s="45">
        <v>14.54</v>
      </c>
      <c r="AI107" s="45">
        <v>16.399999999999999</v>
      </c>
      <c r="AJ107" s="45">
        <v>18.59</v>
      </c>
      <c r="AK107" s="45">
        <v>21.07</v>
      </c>
      <c r="AL107" s="45">
        <v>23.85</v>
      </c>
      <c r="AM107" s="45">
        <v>26.91</v>
      </c>
      <c r="AN107" s="45">
        <v>30.27</v>
      </c>
      <c r="AO107" s="45">
        <v>33.99</v>
      </c>
      <c r="AP107" s="45">
        <v>38.25</v>
      </c>
      <c r="AQ107" s="45">
        <v>43.17</v>
      </c>
      <c r="AR107" s="45">
        <v>48.91</v>
      </c>
      <c r="AS107" s="45">
        <v>55.34</v>
      </c>
      <c r="AT107" s="45">
        <v>62.84</v>
      </c>
      <c r="AU107" s="45">
        <v>71.540000000000006</v>
      </c>
      <c r="AV107" s="45">
        <v>81.650000000000006</v>
      </c>
      <c r="AW107" s="45">
        <v>93.38</v>
      </c>
      <c r="AX107" s="45">
        <v>106.86</v>
      </c>
      <c r="AY107" s="45">
        <v>122.14</v>
      </c>
      <c r="AZ107" s="45">
        <v>138.72999999999999</v>
      </c>
      <c r="BA107" s="45">
        <v>156.44</v>
      </c>
      <c r="BB107" s="45">
        <v>174.71</v>
      </c>
      <c r="BC107" s="45">
        <v>193</v>
      </c>
      <c r="BD107" s="45">
        <v>211.13</v>
      </c>
      <c r="BE107" s="45">
        <v>228.17</v>
      </c>
      <c r="BF107" s="45">
        <v>243.4</v>
      </c>
      <c r="BG107" s="45">
        <v>262.43</v>
      </c>
      <c r="BH107" s="45">
        <v>282.69</v>
      </c>
      <c r="BI107" s="45">
        <v>304.70999999999998</v>
      </c>
      <c r="BJ107" s="45">
        <v>328</v>
      </c>
      <c r="BK107" s="45">
        <v>352.09</v>
      </c>
      <c r="BL107" s="45">
        <v>374.47</v>
      </c>
      <c r="BM107" s="45">
        <v>396.8</v>
      </c>
      <c r="BN107" s="45">
        <v>418.66</v>
      </c>
      <c r="BO107" s="45">
        <v>439.65</v>
      </c>
      <c r="BP107" s="45">
        <v>459.36</v>
      </c>
      <c r="BQ107" s="45">
        <v>477.43</v>
      </c>
      <c r="BR107" s="45">
        <v>503.32</v>
      </c>
      <c r="BS107" s="45">
        <v>530.61</v>
      </c>
      <c r="BT107" s="45">
        <v>559.39</v>
      </c>
      <c r="BU107" s="45">
        <v>589.72</v>
      </c>
      <c r="BV107" s="45">
        <v>621.70000000000005</v>
      </c>
      <c r="BW107" s="45">
        <v>655.42</v>
      </c>
      <c r="BX107" s="45">
        <v>690.96</v>
      </c>
      <c r="BY107" s="45">
        <v>728.43</v>
      </c>
      <c r="BZ107" s="45">
        <v>767.94</v>
      </c>
      <c r="CA107" s="45">
        <v>809.58</v>
      </c>
      <c r="CB107" s="45">
        <v>853.48</v>
      </c>
      <c r="CC107" s="45">
        <v>899.77</v>
      </c>
      <c r="CD107" s="45">
        <v>948.56</v>
      </c>
      <c r="CE107" s="45">
        <v>1000</v>
      </c>
      <c r="CF107" s="45"/>
      <c r="CG107" s="45"/>
      <c r="CH107" s="45"/>
      <c r="CI107" s="45"/>
      <c r="CJ107" s="45"/>
      <c r="CK107" s="45"/>
      <c r="CL107" s="45"/>
      <c r="CM107" s="45"/>
      <c r="CN107" s="45"/>
      <c r="CO107" s="45"/>
      <c r="CP107" s="45"/>
      <c r="CQ107" s="45"/>
      <c r="CR107" s="45"/>
      <c r="CS107" s="45"/>
      <c r="CT107" s="45"/>
      <c r="CU107" s="45"/>
      <c r="CV107" s="45"/>
      <c r="CW107" s="45"/>
    </row>
    <row r="108" spans="1:101" ht="14.25" customHeight="1">
      <c r="A108" s="67">
        <v>40</v>
      </c>
      <c r="B108" s="68">
        <v>0.19</v>
      </c>
      <c r="C108" s="68">
        <v>0.35</v>
      </c>
      <c r="D108" s="68">
        <v>0.5</v>
      </c>
      <c r="E108" s="68">
        <v>0.59</v>
      </c>
      <c r="F108" s="68">
        <v>0.68</v>
      </c>
      <c r="G108" s="68">
        <v>0.78</v>
      </c>
      <c r="H108" s="68">
        <v>0.87</v>
      </c>
      <c r="I108" s="68">
        <v>0.98</v>
      </c>
      <c r="J108" s="68">
        <v>1.1200000000000001</v>
      </c>
      <c r="K108" s="68">
        <v>1.28</v>
      </c>
      <c r="L108" s="68">
        <v>1.43</v>
      </c>
      <c r="M108" s="68">
        <v>1.58</v>
      </c>
      <c r="N108" s="68">
        <v>1.77</v>
      </c>
      <c r="O108" s="68">
        <v>1.98</v>
      </c>
      <c r="P108" s="68">
        <v>2.1800000000000002</v>
      </c>
      <c r="Q108" s="68">
        <v>2.44</v>
      </c>
      <c r="R108" s="68">
        <v>2.77</v>
      </c>
      <c r="S108" s="68">
        <v>3.2</v>
      </c>
      <c r="T108" s="68">
        <v>3.7</v>
      </c>
      <c r="U108" s="68">
        <v>4.2</v>
      </c>
      <c r="V108" s="68">
        <v>4.6500000000000004</v>
      </c>
      <c r="W108" s="68">
        <v>5.0999999999999996</v>
      </c>
      <c r="X108" s="68">
        <v>5.56</v>
      </c>
      <c r="Y108" s="68">
        <v>6.2</v>
      </c>
      <c r="Z108" s="69">
        <v>7</v>
      </c>
      <c r="AA108" s="69">
        <v>7.83</v>
      </c>
      <c r="AB108" s="45">
        <v>8.65</v>
      </c>
      <c r="AC108" s="45">
        <v>9.5500000000000007</v>
      </c>
      <c r="AD108" s="45">
        <v>10.53</v>
      </c>
      <c r="AE108" s="45">
        <v>11.65</v>
      </c>
      <c r="AF108" s="45">
        <v>12.97</v>
      </c>
      <c r="AG108" s="45">
        <v>14.54</v>
      </c>
      <c r="AH108" s="45">
        <v>16.399999999999999</v>
      </c>
      <c r="AI108" s="45">
        <v>18.59</v>
      </c>
      <c r="AJ108" s="45">
        <v>21.07</v>
      </c>
      <c r="AK108" s="45">
        <v>23.85</v>
      </c>
      <c r="AL108" s="45">
        <v>26.91</v>
      </c>
      <c r="AM108" s="45">
        <v>30.27</v>
      </c>
      <c r="AN108" s="45">
        <v>33.99</v>
      </c>
      <c r="AO108" s="45">
        <v>38.25</v>
      </c>
      <c r="AP108" s="45">
        <v>43.17</v>
      </c>
      <c r="AQ108" s="45">
        <v>48.91</v>
      </c>
      <c r="AR108" s="45">
        <v>55.34</v>
      </c>
      <c r="AS108" s="45">
        <v>62.84</v>
      </c>
      <c r="AT108" s="45">
        <v>71.540000000000006</v>
      </c>
      <c r="AU108" s="45">
        <v>81.650000000000006</v>
      </c>
      <c r="AV108" s="45">
        <v>93.38</v>
      </c>
      <c r="AW108" s="45">
        <v>106.86</v>
      </c>
      <c r="AX108" s="45">
        <v>122.14</v>
      </c>
      <c r="AY108" s="45">
        <v>138.72999999999999</v>
      </c>
      <c r="AZ108" s="45">
        <v>156.44</v>
      </c>
      <c r="BA108" s="45">
        <v>174.71</v>
      </c>
      <c r="BB108" s="45">
        <v>193</v>
      </c>
      <c r="BC108" s="45">
        <v>211.13</v>
      </c>
      <c r="BD108" s="45">
        <v>228.17</v>
      </c>
      <c r="BE108" s="45">
        <v>243.4</v>
      </c>
      <c r="BF108" s="45">
        <v>262.43</v>
      </c>
      <c r="BG108" s="45">
        <v>282.69</v>
      </c>
      <c r="BH108" s="45">
        <v>304.70999999999998</v>
      </c>
      <c r="BI108" s="45">
        <v>328</v>
      </c>
      <c r="BJ108" s="45">
        <v>352.09</v>
      </c>
      <c r="BK108" s="45">
        <v>374.47</v>
      </c>
      <c r="BL108" s="45">
        <v>396.8</v>
      </c>
      <c r="BM108" s="45">
        <v>418.66</v>
      </c>
      <c r="BN108" s="45">
        <v>439.65</v>
      </c>
      <c r="BO108" s="45">
        <v>459.36</v>
      </c>
      <c r="BP108" s="45">
        <v>477.43</v>
      </c>
      <c r="BQ108" s="45">
        <v>503.32</v>
      </c>
      <c r="BR108" s="45">
        <v>530.61</v>
      </c>
      <c r="BS108" s="45">
        <v>559.39</v>
      </c>
      <c r="BT108" s="45">
        <v>589.72</v>
      </c>
      <c r="BU108" s="45">
        <v>621.70000000000005</v>
      </c>
      <c r="BV108" s="45">
        <v>655.42</v>
      </c>
      <c r="BW108" s="45">
        <v>690.96</v>
      </c>
      <c r="BX108" s="45">
        <v>728.43</v>
      </c>
      <c r="BY108" s="45">
        <v>767.94</v>
      </c>
      <c r="BZ108" s="45">
        <v>809.58</v>
      </c>
      <c r="CA108" s="45">
        <v>853.48</v>
      </c>
      <c r="CB108" s="45">
        <v>899.77</v>
      </c>
      <c r="CC108" s="45">
        <v>948.56</v>
      </c>
      <c r="CD108" s="45">
        <v>1000</v>
      </c>
      <c r="CE108" s="45"/>
      <c r="CF108" s="45"/>
      <c r="CG108" s="45"/>
      <c r="CH108" s="45"/>
      <c r="CI108" s="45"/>
      <c r="CJ108" s="45"/>
      <c r="CK108" s="45"/>
      <c r="CL108" s="45"/>
      <c r="CM108" s="45"/>
      <c r="CN108" s="45"/>
      <c r="CO108" s="45"/>
      <c r="CP108" s="45"/>
      <c r="CQ108" s="45"/>
      <c r="CR108" s="45"/>
      <c r="CS108" s="45"/>
      <c r="CT108" s="45"/>
      <c r="CU108" s="45"/>
      <c r="CV108" s="45"/>
      <c r="CW108" s="45"/>
    </row>
    <row r="109" spans="1:101" ht="14.25" customHeight="1">
      <c r="A109" s="67">
        <v>41</v>
      </c>
      <c r="B109" s="68">
        <v>0.22</v>
      </c>
      <c r="C109" s="68">
        <v>0.4</v>
      </c>
      <c r="D109" s="68">
        <v>0.54</v>
      </c>
      <c r="E109" s="68">
        <v>0.64</v>
      </c>
      <c r="F109" s="68">
        <v>0.73</v>
      </c>
      <c r="G109" s="68">
        <v>0.84</v>
      </c>
      <c r="H109" s="68">
        <v>0.93</v>
      </c>
      <c r="I109" s="68">
        <v>1.05</v>
      </c>
      <c r="J109" s="68">
        <v>1.22</v>
      </c>
      <c r="K109" s="68">
        <v>1.4</v>
      </c>
      <c r="L109" s="68">
        <v>1.56</v>
      </c>
      <c r="M109" s="68">
        <v>1.72</v>
      </c>
      <c r="N109" s="68">
        <v>1.94</v>
      </c>
      <c r="O109" s="68">
        <v>2.17</v>
      </c>
      <c r="P109" s="68">
        <v>2.41</v>
      </c>
      <c r="Q109" s="68">
        <v>2.71</v>
      </c>
      <c r="R109" s="68">
        <v>3.12</v>
      </c>
      <c r="S109" s="68">
        <v>3.61</v>
      </c>
      <c r="T109" s="68">
        <v>4.1500000000000004</v>
      </c>
      <c r="U109" s="68">
        <v>4.6399999999999997</v>
      </c>
      <c r="V109" s="68">
        <v>5.0999999999999996</v>
      </c>
      <c r="W109" s="68">
        <v>5.54</v>
      </c>
      <c r="X109" s="68">
        <v>6.1</v>
      </c>
      <c r="Y109" s="68">
        <v>6.91</v>
      </c>
      <c r="Z109" s="69">
        <v>7.73</v>
      </c>
      <c r="AA109" s="69">
        <v>8.65</v>
      </c>
      <c r="AB109" s="45">
        <v>9.5500000000000007</v>
      </c>
      <c r="AC109" s="45">
        <v>10.53</v>
      </c>
      <c r="AD109" s="45">
        <v>11.65</v>
      </c>
      <c r="AE109" s="45">
        <v>12.97</v>
      </c>
      <c r="AF109" s="45">
        <v>14.54</v>
      </c>
      <c r="AG109" s="45">
        <v>16.399999999999999</v>
      </c>
      <c r="AH109" s="45">
        <v>18.59</v>
      </c>
      <c r="AI109" s="45">
        <v>21.07</v>
      </c>
      <c r="AJ109" s="45">
        <v>23.85</v>
      </c>
      <c r="AK109" s="45">
        <v>26.91</v>
      </c>
      <c r="AL109" s="45">
        <v>30.27</v>
      </c>
      <c r="AM109" s="45">
        <v>33.99</v>
      </c>
      <c r="AN109" s="45">
        <v>38.25</v>
      </c>
      <c r="AO109" s="45">
        <v>43.17</v>
      </c>
      <c r="AP109" s="45">
        <v>48.91</v>
      </c>
      <c r="AQ109" s="45">
        <v>55.34</v>
      </c>
      <c r="AR109" s="45">
        <v>62.84</v>
      </c>
      <c r="AS109" s="45">
        <v>71.540000000000006</v>
      </c>
      <c r="AT109" s="45">
        <v>81.650000000000006</v>
      </c>
      <c r="AU109" s="45">
        <v>93.38</v>
      </c>
      <c r="AV109" s="45">
        <v>106.86</v>
      </c>
      <c r="AW109" s="45">
        <v>122.14</v>
      </c>
      <c r="AX109" s="45">
        <v>138.72999999999999</v>
      </c>
      <c r="AY109" s="45">
        <v>156.44</v>
      </c>
      <c r="AZ109" s="45">
        <v>174.71</v>
      </c>
      <c r="BA109" s="45">
        <v>193</v>
      </c>
      <c r="BB109" s="45">
        <v>211.13</v>
      </c>
      <c r="BC109" s="45">
        <v>228.17</v>
      </c>
      <c r="BD109" s="45">
        <v>243.4</v>
      </c>
      <c r="BE109" s="45">
        <v>262.43</v>
      </c>
      <c r="BF109" s="45">
        <v>282.69</v>
      </c>
      <c r="BG109" s="45">
        <v>304.70999999999998</v>
      </c>
      <c r="BH109" s="45">
        <v>328</v>
      </c>
      <c r="BI109" s="45">
        <v>352.09</v>
      </c>
      <c r="BJ109" s="45">
        <v>374.47</v>
      </c>
      <c r="BK109" s="45">
        <v>396.8</v>
      </c>
      <c r="BL109" s="45">
        <v>418.66</v>
      </c>
      <c r="BM109" s="45">
        <v>439.65</v>
      </c>
      <c r="BN109" s="45">
        <v>459.36</v>
      </c>
      <c r="BO109" s="45">
        <v>477.43</v>
      </c>
      <c r="BP109" s="45">
        <v>503.32</v>
      </c>
      <c r="BQ109" s="45">
        <v>530.61</v>
      </c>
      <c r="BR109" s="45">
        <v>559.39</v>
      </c>
      <c r="BS109" s="45">
        <v>589.72</v>
      </c>
      <c r="BT109" s="45">
        <v>621.70000000000005</v>
      </c>
      <c r="BU109" s="45">
        <v>655.42</v>
      </c>
      <c r="BV109" s="45">
        <v>690.96</v>
      </c>
      <c r="BW109" s="45">
        <v>728.43</v>
      </c>
      <c r="BX109" s="45">
        <v>767.94</v>
      </c>
      <c r="BY109" s="45">
        <v>809.58</v>
      </c>
      <c r="BZ109" s="45">
        <v>853.48</v>
      </c>
      <c r="CA109" s="45">
        <v>899.77</v>
      </c>
      <c r="CB109" s="45">
        <v>948.56</v>
      </c>
      <c r="CC109" s="45">
        <v>1000</v>
      </c>
      <c r="CD109" s="45"/>
      <c r="CE109" s="45"/>
      <c r="CF109" s="45"/>
      <c r="CG109" s="45"/>
      <c r="CH109" s="45"/>
      <c r="CI109" s="45"/>
      <c r="CJ109" s="45"/>
      <c r="CK109" s="45"/>
      <c r="CL109" s="45"/>
      <c r="CM109" s="45"/>
      <c r="CN109" s="45"/>
      <c r="CO109" s="45"/>
      <c r="CP109" s="45"/>
      <c r="CQ109" s="45"/>
      <c r="CR109" s="45"/>
      <c r="CS109" s="45"/>
      <c r="CT109" s="45"/>
      <c r="CU109" s="45"/>
      <c r="CV109" s="45"/>
      <c r="CW109" s="45"/>
    </row>
    <row r="110" spans="1:101" ht="14.25" customHeight="1">
      <c r="A110" s="67">
        <v>42</v>
      </c>
      <c r="B110" s="68">
        <v>0.26</v>
      </c>
      <c r="C110" s="68">
        <v>0.45</v>
      </c>
      <c r="D110" s="68">
        <v>0.57999999999999996</v>
      </c>
      <c r="E110" s="68">
        <v>0.68</v>
      </c>
      <c r="F110" s="68">
        <v>0.79</v>
      </c>
      <c r="G110" s="68">
        <v>0.89</v>
      </c>
      <c r="H110" s="68">
        <v>0.99</v>
      </c>
      <c r="I110" s="68">
        <v>1.1399999999999999</v>
      </c>
      <c r="J110" s="68">
        <v>1.33</v>
      </c>
      <c r="K110" s="68">
        <v>1.51</v>
      </c>
      <c r="L110" s="68">
        <v>1.68</v>
      </c>
      <c r="M110" s="68">
        <v>1.87</v>
      </c>
      <c r="N110" s="68">
        <v>2.13</v>
      </c>
      <c r="O110" s="68">
        <v>2.39</v>
      </c>
      <c r="P110" s="68">
        <v>2.67</v>
      </c>
      <c r="Q110" s="68">
        <v>3.04</v>
      </c>
      <c r="R110" s="68">
        <v>3.53</v>
      </c>
      <c r="S110" s="68">
        <v>4.08</v>
      </c>
      <c r="T110" s="68">
        <v>4.62</v>
      </c>
      <c r="U110" s="68">
        <v>5.09</v>
      </c>
      <c r="V110" s="68">
        <v>5.53</v>
      </c>
      <c r="W110" s="68">
        <v>6.03</v>
      </c>
      <c r="X110" s="68">
        <v>6.71</v>
      </c>
      <c r="Y110" s="68">
        <v>7.55</v>
      </c>
      <c r="Z110" s="69">
        <v>8.5</v>
      </c>
      <c r="AA110" s="69">
        <v>9.5500000000000007</v>
      </c>
      <c r="AB110" s="45">
        <v>10.53</v>
      </c>
      <c r="AC110" s="45">
        <v>11.65</v>
      </c>
      <c r="AD110" s="45">
        <v>12.97</v>
      </c>
      <c r="AE110" s="45">
        <v>14.54</v>
      </c>
      <c r="AF110" s="45">
        <v>16.399999999999999</v>
      </c>
      <c r="AG110" s="45">
        <v>18.59</v>
      </c>
      <c r="AH110" s="45">
        <v>21.07</v>
      </c>
      <c r="AI110" s="45">
        <v>23.85</v>
      </c>
      <c r="AJ110" s="45">
        <v>26.91</v>
      </c>
      <c r="AK110" s="45">
        <v>30.27</v>
      </c>
      <c r="AL110" s="45">
        <v>33.99</v>
      </c>
      <c r="AM110" s="45">
        <v>38.25</v>
      </c>
      <c r="AN110" s="45">
        <v>43.17</v>
      </c>
      <c r="AO110" s="45">
        <v>48.91</v>
      </c>
      <c r="AP110" s="45">
        <v>55.34</v>
      </c>
      <c r="AQ110" s="45">
        <v>62.84</v>
      </c>
      <c r="AR110" s="45">
        <v>71.540000000000006</v>
      </c>
      <c r="AS110" s="45">
        <v>81.650000000000006</v>
      </c>
      <c r="AT110" s="45">
        <v>93.38</v>
      </c>
      <c r="AU110" s="45">
        <v>106.86</v>
      </c>
      <c r="AV110" s="45">
        <v>122.14</v>
      </c>
      <c r="AW110" s="45">
        <v>138.72999999999999</v>
      </c>
      <c r="AX110" s="45">
        <v>156.44</v>
      </c>
      <c r="AY110" s="45">
        <v>174.71</v>
      </c>
      <c r="AZ110" s="45">
        <v>193</v>
      </c>
      <c r="BA110" s="45">
        <v>211.13</v>
      </c>
      <c r="BB110" s="45">
        <v>228.17</v>
      </c>
      <c r="BC110" s="45">
        <v>243.4</v>
      </c>
      <c r="BD110" s="45">
        <v>262.43</v>
      </c>
      <c r="BE110" s="45">
        <v>282.69</v>
      </c>
      <c r="BF110" s="45">
        <v>304.70999999999998</v>
      </c>
      <c r="BG110" s="45">
        <v>328</v>
      </c>
      <c r="BH110" s="45">
        <v>352.09</v>
      </c>
      <c r="BI110" s="45">
        <v>374.47</v>
      </c>
      <c r="BJ110" s="45">
        <v>396.8</v>
      </c>
      <c r="BK110" s="45">
        <v>418.66</v>
      </c>
      <c r="BL110" s="45">
        <v>439.65</v>
      </c>
      <c r="BM110" s="45">
        <v>459.36</v>
      </c>
      <c r="BN110" s="45">
        <v>477.43</v>
      </c>
      <c r="BO110" s="45">
        <v>503.32</v>
      </c>
      <c r="BP110" s="45">
        <v>530.61</v>
      </c>
      <c r="BQ110" s="45">
        <v>559.39</v>
      </c>
      <c r="BR110" s="45">
        <v>589.72</v>
      </c>
      <c r="BS110" s="45">
        <v>621.70000000000005</v>
      </c>
      <c r="BT110" s="45">
        <v>655.42</v>
      </c>
      <c r="BU110" s="45">
        <v>690.96</v>
      </c>
      <c r="BV110" s="45">
        <v>728.43</v>
      </c>
      <c r="BW110" s="45">
        <v>767.94</v>
      </c>
      <c r="BX110" s="45">
        <v>809.58</v>
      </c>
      <c r="BY110" s="45">
        <v>853.48</v>
      </c>
      <c r="BZ110" s="45">
        <v>899.77</v>
      </c>
      <c r="CA110" s="45">
        <v>948.56</v>
      </c>
      <c r="CB110" s="45">
        <v>1000</v>
      </c>
      <c r="CC110" s="45"/>
      <c r="CD110" s="45"/>
      <c r="CE110" s="45"/>
      <c r="CF110" s="45"/>
      <c r="CG110" s="45"/>
      <c r="CH110" s="45"/>
      <c r="CI110" s="45"/>
      <c r="CJ110" s="45"/>
      <c r="CK110" s="45"/>
      <c r="CL110" s="45"/>
      <c r="CM110" s="45"/>
      <c r="CN110" s="45"/>
      <c r="CO110" s="45"/>
      <c r="CP110" s="45"/>
      <c r="CQ110" s="45"/>
      <c r="CR110" s="45"/>
      <c r="CS110" s="45"/>
      <c r="CT110" s="45"/>
      <c r="CU110" s="45"/>
      <c r="CV110" s="45"/>
      <c r="CW110" s="45"/>
    </row>
    <row r="111" spans="1:101" ht="14.25" customHeight="1">
      <c r="A111" s="67">
        <v>43</v>
      </c>
      <c r="B111" s="68">
        <v>0.3</v>
      </c>
      <c r="C111" s="68">
        <v>0.5</v>
      </c>
      <c r="D111" s="68">
        <v>0.61</v>
      </c>
      <c r="E111" s="68">
        <v>0.74</v>
      </c>
      <c r="F111" s="68">
        <v>0.85</v>
      </c>
      <c r="G111" s="68">
        <v>0.93</v>
      </c>
      <c r="H111" s="68">
        <v>1.05</v>
      </c>
      <c r="I111" s="68">
        <v>1.23</v>
      </c>
      <c r="J111" s="68">
        <v>1.44</v>
      </c>
      <c r="K111" s="68">
        <v>1.63</v>
      </c>
      <c r="L111" s="68">
        <v>1.81</v>
      </c>
      <c r="M111" s="68">
        <v>2.04</v>
      </c>
      <c r="N111" s="68">
        <v>2.33</v>
      </c>
      <c r="O111" s="68">
        <v>2.63</v>
      </c>
      <c r="P111" s="68">
        <v>2.96</v>
      </c>
      <c r="Q111" s="68">
        <v>3.41</v>
      </c>
      <c r="R111" s="68">
        <v>3.98</v>
      </c>
      <c r="S111" s="68">
        <v>4.5599999999999996</v>
      </c>
      <c r="T111" s="68">
        <v>5.08</v>
      </c>
      <c r="U111" s="68">
        <v>5.52</v>
      </c>
      <c r="V111" s="68">
        <v>5.98</v>
      </c>
      <c r="W111" s="68">
        <v>6.6</v>
      </c>
      <c r="X111" s="68">
        <v>7.4</v>
      </c>
      <c r="Y111" s="68">
        <v>8.35</v>
      </c>
      <c r="Z111" s="69">
        <v>9.3800000000000008</v>
      </c>
      <c r="AA111" s="69">
        <v>10.53</v>
      </c>
      <c r="AB111" s="45">
        <v>11.65</v>
      </c>
      <c r="AC111" s="45">
        <v>12.97</v>
      </c>
      <c r="AD111" s="45">
        <v>14.54</v>
      </c>
      <c r="AE111" s="45">
        <v>16.399999999999999</v>
      </c>
      <c r="AF111" s="45">
        <v>18.59</v>
      </c>
      <c r="AG111" s="45">
        <v>21.07</v>
      </c>
      <c r="AH111" s="45">
        <v>23.85</v>
      </c>
      <c r="AI111" s="45">
        <v>26.91</v>
      </c>
      <c r="AJ111" s="45">
        <v>30.27</v>
      </c>
      <c r="AK111" s="45">
        <v>33.99</v>
      </c>
      <c r="AL111" s="45">
        <v>38.25</v>
      </c>
      <c r="AM111" s="45">
        <v>43.17</v>
      </c>
      <c r="AN111" s="45">
        <v>48.91</v>
      </c>
      <c r="AO111" s="45">
        <v>55.34</v>
      </c>
      <c r="AP111" s="45">
        <v>62.84</v>
      </c>
      <c r="AQ111" s="45">
        <v>71.540000000000006</v>
      </c>
      <c r="AR111" s="45">
        <v>81.650000000000006</v>
      </c>
      <c r="AS111" s="45">
        <v>93.38</v>
      </c>
      <c r="AT111" s="45">
        <v>106.86</v>
      </c>
      <c r="AU111" s="45">
        <v>122.14</v>
      </c>
      <c r="AV111" s="45">
        <v>138.72999999999999</v>
      </c>
      <c r="AW111" s="45">
        <v>156.44</v>
      </c>
      <c r="AX111" s="45">
        <v>174.71</v>
      </c>
      <c r="AY111" s="45">
        <v>193</v>
      </c>
      <c r="AZ111" s="45">
        <v>211.13</v>
      </c>
      <c r="BA111" s="45">
        <v>228.17</v>
      </c>
      <c r="BB111" s="45">
        <v>243.4</v>
      </c>
      <c r="BC111" s="45">
        <v>262.43</v>
      </c>
      <c r="BD111" s="45">
        <v>282.69</v>
      </c>
      <c r="BE111" s="45">
        <v>304.70999999999998</v>
      </c>
      <c r="BF111" s="45">
        <v>328</v>
      </c>
      <c r="BG111" s="45">
        <v>352.09</v>
      </c>
      <c r="BH111" s="45">
        <v>374.47</v>
      </c>
      <c r="BI111" s="45">
        <v>396.8</v>
      </c>
      <c r="BJ111" s="45">
        <v>418.66</v>
      </c>
      <c r="BK111" s="45">
        <v>439.65</v>
      </c>
      <c r="BL111" s="45">
        <v>459.36</v>
      </c>
      <c r="BM111" s="45">
        <v>477.43</v>
      </c>
      <c r="BN111" s="45">
        <v>503.32</v>
      </c>
      <c r="BO111" s="45">
        <v>530.61</v>
      </c>
      <c r="BP111" s="45">
        <v>559.39</v>
      </c>
      <c r="BQ111" s="45">
        <v>589.72</v>
      </c>
      <c r="BR111" s="45">
        <v>621.70000000000005</v>
      </c>
      <c r="BS111" s="45">
        <v>655.42</v>
      </c>
      <c r="BT111" s="45">
        <v>690.96</v>
      </c>
      <c r="BU111" s="45">
        <v>728.43</v>
      </c>
      <c r="BV111" s="45">
        <v>767.94</v>
      </c>
      <c r="BW111" s="45">
        <v>809.58</v>
      </c>
      <c r="BX111" s="45">
        <v>853.48</v>
      </c>
      <c r="BY111" s="45">
        <v>899.77</v>
      </c>
      <c r="BZ111" s="45">
        <v>948.56</v>
      </c>
      <c r="CA111" s="45">
        <v>1000</v>
      </c>
      <c r="CB111" s="45"/>
      <c r="CC111" s="45"/>
      <c r="CD111" s="45"/>
      <c r="CE111" s="45"/>
      <c r="CF111" s="45"/>
      <c r="CG111" s="45"/>
      <c r="CH111" s="45"/>
      <c r="CI111" s="45"/>
      <c r="CJ111" s="45"/>
      <c r="CK111" s="45"/>
      <c r="CL111" s="45"/>
      <c r="CM111" s="45"/>
      <c r="CN111" s="45"/>
      <c r="CO111" s="45"/>
      <c r="CP111" s="45"/>
      <c r="CQ111" s="45"/>
      <c r="CR111" s="45"/>
      <c r="CS111" s="45"/>
      <c r="CT111" s="45"/>
      <c r="CU111" s="45"/>
      <c r="CV111" s="45"/>
      <c r="CW111" s="45"/>
    </row>
    <row r="112" spans="1:101" ht="14.25" customHeight="1">
      <c r="A112" s="67">
        <v>44</v>
      </c>
      <c r="B112" s="68">
        <v>0.35</v>
      </c>
      <c r="C112" s="68">
        <v>0.52</v>
      </c>
      <c r="D112" s="68">
        <v>0.66</v>
      </c>
      <c r="E112" s="68">
        <v>0.81</v>
      </c>
      <c r="F112" s="68">
        <v>0.9</v>
      </c>
      <c r="G112" s="68">
        <v>0.99</v>
      </c>
      <c r="H112" s="68">
        <v>1.1399999999999999</v>
      </c>
      <c r="I112" s="68">
        <v>1.34</v>
      </c>
      <c r="J112" s="68">
        <v>1.55</v>
      </c>
      <c r="K112" s="68">
        <v>1.75</v>
      </c>
      <c r="L112" s="68">
        <v>1.96</v>
      </c>
      <c r="M112" s="68">
        <v>2.23</v>
      </c>
      <c r="N112" s="68">
        <v>2.57</v>
      </c>
      <c r="O112" s="68">
        <v>2.91</v>
      </c>
      <c r="P112" s="68">
        <v>3.3</v>
      </c>
      <c r="Q112" s="68">
        <v>3.82</v>
      </c>
      <c r="R112" s="68">
        <v>4.4400000000000004</v>
      </c>
      <c r="S112" s="68">
        <v>5.03</v>
      </c>
      <c r="T112" s="68">
        <v>5.51</v>
      </c>
      <c r="U112" s="68">
        <v>5.95</v>
      </c>
      <c r="V112" s="68">
        <v>6.5</v>
      </c>
      <c r="W112" s="68">
        <v>7.27</v>
      </c>
      <c r="X112" s="68">
        <v>8.2100000000000009</v>
      </c>
      <c r="Y112" s="68">
        <v>9.25</v>
      </c>
      <c r="Z112" s="69">
        <v>10.38</v>
      </c>
      <c r="AA112" s="69">
        <v>11.65</v>
      </c>
      <c r="AB112" s="45">
        <v>12.97</v>
      </c>
      <c r="AC112" s="45">
        <v>14.54</v>
      </c>
      <c r="AD112" s="45">
        <v>16.399999999999999</v>
      </c>
      <c r="AE112" s="45">
        <v>18.59</v>
      </c>
      <c r="AF112" s="45">
        <v>21.07</v>
      </c>
      <c r="AG112" s="45">
        <v>23.85</v>
      </c>
      <c r="AH112" s="45">
        <v>26.91</v>
      </c>
      <c r="AI112" s="45">
        <v>30.27</v>
      </c>
      <c r="AJ112" s="45">
        <v>33.99</v>
      </c>
      <c r="AK112" s="45">
        <v>38.25</v>
      </c>
      <c r="AL112" s="45">
        <v>43.17</v>
      </c>
      <c r="AM112" s="45">
        <v>48.91</v>
      </c>
      <c r="AN112" s="45">
        <v>55.34</v>
      </c>
      <c r="AO112" s="45">
        <v>62.84</v>
      </c>
      <c r="AP112" s="45">
        <v>71.540000000000006</v>
      </c>
      <c r="AQ112" s="45">
        <v>81.650000000000006</v>
      </c>
      <c r="AR112" s="45">
        <v>93.38</v>
      </c>
      <c r="AS112" s="45">
        <v>106.86</v>
      </c>
      <c r="AT112" s="45">
        <v>122.14</v>
      </c>
      <c r="AU112" s="45">
        <v>138.72999999999999</v>
      </c>
      <c r="AV112" s="45">
        <v>156.44</v>
      </c>
      <c r="AW112" s="45">
        <v>174.71</v>
      </c>
      <c r="AX112" s="45">
        <v>193</v>
      </c>
      <c r="AY112" s="45">
        <v>211.13</v>
      </c>
      <c r="AZ112" s="45">
        <v>228.17</v>
      </c>
      <c r="BA112" s="45">
        <v>243.4</v>
      </c>
      <c r="BB112" s="45">
        <v>262.43</v>
      </c>
      <c r="BC112" s="45">
        <v>282.69</v>
      </c>
      <c r="BD112" s="45">
        <v>304.70999999999998</v>
      </c>
      <c r="BE112" s="45">
        <v>328</v>
      </c>
      <c r="BF112" s="45">
        <v>352.09</v>
      </c>
      <c r="BG112" s="45">
        <v>374.47</v>
      </c>
      <c r="BH112" s="45">
        <v>396.8</v>
      </c>
      <c r="BI112" s="45">
        <v>418.66</v>
      </c>
      <c r="BJ112" s="45">
        <v>439.65</v>
      </c>
      <c r="BK112" s="45">
        <v>459.36</v>
      </c>
      <c r="BL112" s="45">
        <v>477.43</v>
      </c>
      <c r="BM112" s="45">
        <v>503.32</v>
      </c>
      <c r="BN112" s="45">
        <v>530.61</v>
      </c>
      <c r="BO112" s="45">
        <v>559.39</v>
      </c>
      <c r="BP112" s="45">
        <v>589.72</v>
      </c>
      <c r="BQ112" s="45">
        <v>621.70000000000005</v>
      </c>
      <c r="BR112" s="45">
        <v>655.42</v>
      </c>
      <c r="BS112" s="45">
        <v>690.96</v>
      </c>
      <c r="BT112" s="45">
        <v>728.43</v>
      </c>
      <c r="BU112" s="45">
        <v>767.94</v>
      </c>
      <c r="BV112" s="45">
        <v>809.58</v>
      </c>
      <c r="BW112" s="45">
        <v>853.48</v>
      </c>
      <c r="BX112" s="45">
        <v>899.77</v>
      </c>
      <c r="BY112" s="45">
        <v>948.56</v>
      </c>
      <c r="BZ112" s="45">
        <v>1000</v>
      </c>
      <c r="CA112" s="45"/>
      <c r="CB112" s="45"/>
      <c r="CC112" s="45"/>
      <c r="CD112" s="45"/>
      <c r="CE112" s="45"/>
      <c r="CF112" s="45"/>
      <c r="CG112" s="45"/>
      <c r="CH112" s="45"/>
      <c r="CI112" s="45"/>
      <c r="CJ112" s="45"/>
      <c r="CK112" s="45"/>
      <c r="CL112" s="45"/>
      <c r="CM112" s="45"/>
      <c r="CN112" s="45"/>
      <c r="CO112" s="45"/>
      <c r="CP112" s="45"/>
      <c r="CQ112" s="45"/>
      <c r="CR112" s="45"/>
      <c r="CS112" s="45"/>
      <c r="CT112" s="45"/>
      <c r="CU112" s="45"/>
      <c r="CV112" s="45"/>
      <c r="CW112" s="45"/>
    </row>
    <row r="113" spans="1:101" ht="14.25" customHeight="1">
      <c r="A113" s="67">
        <v>45</v>
      </c>
      <c r="B113" s="68">
        <v>0.41</v>
      </c>
      <c r="C113" s="68">
        <v>0.56000000000000005</v>
      </c>
      <c r="D113" s="68">
        <v>0.72</v>
      </c>
      <c r="E113" s="68">
        <v>0.88</v>
      </c>
      <c r="F113" s="68">
        <v>0.96</v>
      </c>
      <c r="G113" s="68">
        <v>1.07</v>
      </c>
      <c r="H113" s="68">
        <v>1.25</v>
      </c>
      <c r="I113" s="68">
        <v>1.47</v>
      </c>
      <c r="J113" s="68">
        <v>1.67</v>
      </c>
      <c r="K113" s="68">
        <v>1.88</v>
      </c>
      <c r="L113" s="68">
        <v>2.14</v>
      </c>
      <c r="M113" s="68">
        <v>2.46</v>
      </c>
      <c r="N113" s="68">
        <v>2.83</v>
      </c>
      <c r="O113" s="68">
        <v>3.21</v>
      </c>
      <c r="P113" s="68">
        <v>3.66</v>
      </c>
      <c r="Q113" s="68">
        <v>4.25</v>
      </c>
      <c r="R113" s="68">
        <v>4.91</v>
      </c>
      <c r="S113" s="68">
        <v>5.49</v>
      </c>
      <c r="T113" s="68">
        <v>5.95</v>
      </c>
      <c r="U113" s="68">
        <v>6.48</v>
      </c>
      <c r="V113" s="68">
        <v>7.11</v>
      </c>
      <c r="W113" s="68">
        <v>8.09</v>
      </c>
      <c r="X113" s="68">
        <v>9.18</v>
      </c>
      <c r="Y113" s="68">
        <v>10.33</v>
      </c>
      <c r="Z113" s="69">
        <v>11.55</v>
      </c>
      <c r="AA113" s="69">
        <v>12.97</v>
      </c>
      <c r="AB113" s="45">
        <v>14.54</v>
      </c>
      <c r="AC113" s="45">
        <v>16.399999999999999</v>
      </c>
      <c r="AD113" s="45">
        <v>18.59</v>
      </c>
      <c r="AE113" s="45">
        <v>21.07</v>
      </c>
      <c r="AF113" s="45">
        <v>23.85</v>
      </c>
      <c r="AG113" s="45">
        <v>26.91</v>
      </c>
      <c r="AH113" s="45">
        <v>30.27</v>
      </c>
      <c r="AI113" s="45">
        <v>33.99</v>
      </c>
      <c r="AJ113" s="45">
        <v>38.25</v>
      </c>
      <c r="AK113" s="45">
        <v>43.17</v>
      </c>
      <c r="AL113" s="45">
        <v>48.91</v>
      </c>
      <c r="AM113" s="45">
        <v>55.34</v>
      </c>
      <c r="AN113" s="45">
        <v>62.84</v>
      </c>
      <c r="AO113" s="45">
        <v>71.540000000000006</v>
      </c>
      <c r="AP113" s="45">
        <v>81.650000000000006</v>
      </c>
      <c r="AQ113" s="45">
        <v>93.38</v>
      </c>
      <c r="AR113" s="45">
        <v>106.86</v>
      </c>
      <c r="AS113" s="45">
        <v>122.14</v>
      </c>
      <c r="AT113" s="45">
        <v>138.72999999999999</v>
      </c>
      <c r="AU113" s="45">
        <v>156.44</v>
      </c>
      <c r="AV113" s="45">
        <v>174.71</v>
      </c>
      <c r="AW113" s="45">
        <v>193</v>
      </c>
      <c r="AX113" s="45">
        <v>211.13</v>
      </c>
      <c r="AY113" s="45">
        <v>228.17</v>
      </c>
      <c r="AZ113" s="45">
        <v>243.4</v>
      </c>
      <c r="BA113" s="45">
        <v>262.43</v>
      </c>
      <c r="BB113" s="45">
        <v>282.69</v>
      </c>
      <c r="BC113" s="45">
        <v>304.70999999999998</v>
      </c>
      <c r="BD113" s="45">
        <v>328</v>
      </c>
      <c r="BE113" s="45">
        <v>352.09</v>
      </c>
      <c r="BF113" s="45">
        <v>374.47</v>
      </c>
      <c r="BG113" s="45">
        <v>396.8</v>
      </c>
      <c r="BH113" s="45">
        <v>418.66</v>
      </c>
      <c r="BI113" s="45">
        <v>439.65</v>
      </c>
      <c r="BJ113" s="45">
        <v>459.36</v>
      </c>
      <c r="BK113" s="45">
        <v>477.43</v>
      </c>
      <c r="BL113" s="45">
        <v>503.32</v>
      </c>
      <c r="BM113" s="45">
        <v>530.61</v>
      </c>
      <c r="BN113" s="45">
        <v>559.39</v>
      </c>
      <c r="BO113" s="45">
        <v>589.72</v>
      </c>
      <c r="BP113" s="45">
        <v>621.70000000000005</v>
      </c>
      <c r="BQ113" s="45">
        <v>655.42</v>
      </c>
      <c r="BR113" s="45">
        <v>690.96</v>
      </c>
      <c r="BS113" s="45">
        <v>728.43</v>
      </c>
      <c r="BT113" s="45">
        <v>767.94</v>
      </c>
      <c r="BU113" s="45">
        <v>809.58</v>
      </c>
      <c r="BV113" s="45">
        <v>853.48</v>
      </c>
      <c r="BW113" s="45">
        <v>899.77</v>
      </c>
      <c r="BX113" s="45">
        <v>948.56</v>
      </c>
      <c r="BY113" s="45">
        <v>1000</v>
      </c>
      <c r="BZ113" s="45"/>
      <c r="CA113" s="45"/>
      <c r="CB113" s="45"/>
      <c r="CC113" s="45"/>
      <c r="CD113" s="45"/>
      <c r="CE113" s="45"/>
      <c r="CF113" s="45"/>
      <c r="CG113" s="45"/>
      <c r="CH113" s="45"/>
      <c r="CI113" s="45"/>
      <c r="CJ113" s="45"/>
      <c r="CK113" s="45"/>
      <c r="CL113" s="45"/>
      <c r="CM113" s="45"/>
      <c r="CN113" s="45"/>
      <c r="CO113" s="45"/>
      <c r="CP113" s="45"/>
      <c r="CQ113" s="45"/>
      <c r="CR113" s="45"/>
      <c r="CS113" s="45"/>
      <c r="CT113" s="45"/>
      <c r="CU113" s="45"/>
      <c r="CV113" s="45"/>
      <c r="CW113" s="45"/>
    </row>
    <row r="114" spans="1:101" ht="14.25" customHeight="1">
      <c r="A114" s="67">
        <v>46</v>
      </c>
      <c r="B114" s="68">
        <v>0.46</v>
      </c>
      <c r="C114" s="68">
        <v>0.57999999999999996</v>
      </c>
      <c r="D114" s="68">
        <v>0.77</v>
      </c>
      <c r="E114" s="68">
        <v>0.95</v>
      </c>
      <c r="F114" s="68">
        <v>1.03</v>
      </c>
      <c r="G114" s="68">
        <v>1.18</v>
      </c>
      <c r="H114" s="68">
        <v>1.39</v>
      </c>
      <c r="I114" s="68">
        <v>1.61</v>
      </c>
      <c r="J114" s="68">
        <v>1.81</v>
      </c>
      <c r="K114" s="68">
        <v>2.0499999999999998</v>
      </c>
      <c r="L114" s="68">
        <v>2.35</v>
      </c>
      <c r="M114" s="68">
        <v>2.71</v>
      </c>
      <c r="N114" s="68">
        <v>3.11</v>
      </c>
      <c r="O114" s="68">
        <v>3.53</v>
      </c>
      <c r="P114" s="68">
        <v>4.04</v>
      </c>
      <c r="Q114" s="68">
        <v>4.68</v>
      </c>
      <c r="R114" s="68">
        <v>5.37</v>
      </c>
      <c r="S114" s="68">
        <v>5.92</v>
      </c>
      <c r="T114" s="68">
        <v>6.46</v>
      </c>
      <c r="U114" s="68">
        <v>7.05</v>
      </c>
      <c r="V114" s="68">
        <v>7.85</v>
      </c>
      <c r="W114" s="68">
        <v>9.06</v>
      </c>
      <c r="X114" s="68">
        <v>10.25</v>
      </c>
      <c r="Y114" s="68">
        <v>11.5</v>
      </c>
      <c r="Z114" s="69">
        <v>12.94</v>
      </c>
      <c r="AA114" s="69">
        <v>14.54</v>
      </c>
      <c r="AB114" s="45">
        <v>16.399999999999999</v>
      </c>
      <c r="AC114" s="45">
        <v>18.59</v>
      </c>
      <c r="AD114" s="45">
        <v>21.07</v>
      </c>
      <c r="AE114" s="45">
        <v>23.85</v>
      </c>
      <c r="AF114" s="45">
        <v>26.91</v>
      </c>
      <c r="AG114" s="45">
        <v>30.27</v>
      </c>
      <c r="AH114" s="45">
        <v>33.99</v>
      </c>
      <c r="AI114" s="45">
        <v>38.25</v>
      </c>
      <c r="AJ114" s="45">
        <v>43.17</v>
      </c>
      <c r="AK114" s="45">
        <v>48.91</v>
      </c>
      <c r="AL114" s="45">
        <v>55.34</v>
      </c>
      <c r="AM114" s="45">
        <v>62.84</v>
      </c>
      <c r="AN114" s="45">
        <v>71.540000000000006</v>
      </c>
      <c r="AO114" s="45">
        <v>81.650000000000006</v>
      </c>
      <c r="AP114" s="45">
        <v>93.38</v>
      </c>
      <c r="AQ114" s="45">
        <v>106.86</v>
      </c>
      <c r="AR114" s="45">
        <v>122.14</v>
      </c>
      <c r="AS114" s="45">
        <v>138.72999999999999</v>
      </c>
      <c r="AT114" s="45">
        <v>156.44</v>
      </c>
      <c r="AU114" s="45">
        <v>174.71</v>
      </c>
      <c r="AV114" s="45">
        <v>193</v>
      </c>
      <c r="AW114" s="45">
        <v>211.13</v>
      </c>
      <c r="AX114" s="45">
        <v>228.17</v>
      </c>
      <c r="AY114" s="45">
        <v>243.4</v>
      </c>
      <c r="AZ114" s="45">
        <v>262.43</v>
      </c>
      <c r="BA114" s="45">
        <v>282.69</v>
      </c>
      <c r="BB114" s="45">
        <v>304.70999999999998</v>
      </c>
      <c r="BC114" s="45">
        <v>328</v>
      </c>
      <c r="BD114" s="45">
        <v>352.09</v>
      </c>
      <c r="BE114" s="45">
        <v>374.47</v>
      </c>
      <c r="BF114" s="45">
        <v>396.8</v>
      </c>
      <c r="BG114" s="45">
        <v>418.66</v>
      </c>
      <c r="BH114" s="45">
        <v>439.65</v>
      </c>
      <c r="BI114" s="45">
        <v>459.36</v>
      </c>
      <c r="BJ114" s="45">
        <v>477.43</v>
      </c>
      <c r="BK114" s="45">
        <v>503.32</v>
      </c>
      <c r="BL114" s="45">
        <v>530.61</v>
      </c>
      <c r="BM114" s="45">
        <v>559.39</v>
      </c>
      <c r="BN114" s="45">
        <v>589.72</v>
      </c>
      <c r="BO114" s="45">
        <v>621.70000000000005</v>
      </c>
      <c r="BP114" s="45">
        <v>655.42</v>
      </c>
      <c r="BQ114" s="45">
        <v>690.96</v>
      </c>
      <c r="BR114" s="45">
        <v>728.43</v>
      </c>
      <c r="BS114" s="45">
        <v>767.94</v>
      </c>
      <c r="BT114" s="45">
        <v>809.58</v>
      </c>
      <c r="BU114" s="45">
        <v>853.48</v>
      </c>
      <c r="BV114" s="45">
        <v>899.77</v>
      </c>
      <c r="BW114" s="45">
        <v>948.56</v>
      </c>
      <c r="BX114" s="45">
        <v>1000</v>
      </c>
      <c r="BY114" s="45"/>
      <c r="BZ114" s="45"/>
      <c r="CA114" s="45"/>
      <c r="CB114" s="45"/>
      <c r="CC114" s="45"/>
      <c r="CD114" s="45"/>
      <c r="CE114" s="45"/>
      <c r="CF114" s="45"/>
      <c r="CG114" s="45"/>
      <c r="CH114" s="45"/>
      <c r="CI114" s="45"/>
      <c r="CJ114" s="45"/>
      <c r="CK114" s="45"/>
      <c r="CL114" s="45"/>
      <c r="CM114" s="45"/>
      <c r="CN114" s="45"/>
      <c r="CO114" s="45"/>
      <c r="CP114" s="45"/>
      <c r="CQ114" s="45"/>
      <c r="CR114" s="45"/>
      <c r="CS114" s="45"/>
      <c r="CT114" s="45"/>
      <c r="CU114" s="45"/>
      <c r="CV114" s="45"/>
      <c r="CW114" s="45"/>
    </row>
    <row r="115" spans="1:101" ht="14.25" customHeight="1">
      <c r="A115" s="67">
        <v>47</v>
      </c>
      <c r="B115" s="68">
        <v>0.52</v>
      </c>
      <c r="C115" s="68">
        <v>0.61</v>
      </c>
      <c r="D115" s="68">
        <v>0.84</v>
      </c>
      <c r="E115" s="68">
        <v>1.02</v>
      </c>
      <c r="F115" s="68">
        <v>1.1399999999999999</v>
      </c>
      <c r="G115" s="68">
        <v>1.32</v>
      </c>
      <c r="H115" s="68">
        <v>1.56</v>
      </c>
      <c r="I115" s="68">
        <v>1.76</v>
      </c>
      <c r="J115" s="68">
        <v>1.96</v>
      </c>
      <c r="K115" s="68">
        <v>2.2599999999999998</v>
      </c>
      <c r="L115" s="68">
        <v>2.62</v>
      </c>
      <c r="M115" s="68">
        <v>3</v>
      </c>
      <c r="N115" s="68">
        <v>3.41</v>
      </c>
      <c r="O115" s="68">
        <v>3.87</v>
      </c>
      <c r="P115" s="68">
        <v>4.4400000000000004</v>
      </c>
      <c r="Q115" s="68">
        <v>5.13</v>
      </c>
      <c r="R115" s="68">
        <v>5.85</v>
      </c>
      <c r="S115" s="68">
        <v>6.44</v>
      </c>
      <c r="T115" s="68">
        <v>7</v>
      </c>
      <c r="U115" s="68">
        <v>7.7</v>
      </c>
      <c r="V115" s="68">
        <v>8.75</v>
      </c>
      <c r="W115" s="68">
        <v>10.18</v>
      </c>
      <c r="X115" s="68">
        <v>11.47</v>
      </c>
      <c r="Y115" s="68">
        <v>12.9</v>
      </c>
      <c r="Z115" s="69">
        <v>14.51</v>
      </c>
      <c r="AA115" s="69">
        <v>16.399999999999999</v>
      </c>
      <c r="AB115" s="45">
        <v>18.59</v>
      </c>
      <c r="AC115" s="45">
        <v>21.07</v>
      </c>
      <c r="AD115" s="45">
        <v>23.85</v>
      </c>
      <c r="AE115" s="45">
        <v>26.91</v>
      </c>
      <c r="AF115" s="45">
        <v>30.27</v>
      </c>
      <c r="AG115" s="45">
        <v>33.99</v>
      </c>
      <c r="AH115" s="45">
        <v>38.25</v>
      </c>
      <c r="AI115" s="45">
        <v>43.17</v>
      </c>
      <c r="AJ115" s="45">
        <v>48.91</v>
      </c>
      <c r="AK115" s="45">
        <v>55.34</v>
      </c>
      <c r="AL115" s="45">
        <v>62.84</v>
      </c>
      <c r="AM115" s="45">
        <v>71.540000000000006</v>
      </c>
      <c r="AN115" s="45">
        <v>81.650000000000006</v>
      </c>
      <c r="AO115" s="45">
        <v>93.38</v>
      </c>
      <c r="AP115" s="45">
        <v>106.86</v>
      </c>
      <c r="AQ115" s="45">
        <v>122.14</v>
      </c>
      <c r="AR115" s="45">
        <v>138.72999999999999</v>
      </c>
      <c r="AS115" s="45">
        <v>156.44</v>
      </c>
      <c r="AT115" s="45">
        <v>174.71</v>
      </c>
      <c r="AU115" s="45">
        <v>193</v>
      </c>
      <c r="AV115" s="45">
        <v>211.13</v>
      </c>
      <c r="AW115" s="45">
        <v>228.17</v>
      </c>
      <c r="AX115" s="45">
        <v>243.4</v>
      </c>
      <c r="AY115" s="45">
        <v>262.43</v>
      </c>
      <c r="AZ115" s="45">
        <v>282.69</v>
      </c>
      <c r="BA115" s="45">
        <v>304.70999999999998</v>
      </c>
      <c r="BB115" s="45">
        <v>328</v>
      </c>
      <c r="BC115" s="45">
        <v>352.09</v>
      </c>
      <c r="BD115" s="45">
        <v>374.47</v>
      </c>
      <c r="BE115" s="45">
        <v>396.8</v>
      </c>
      <c r="BF115" s="45">
        <v>418.66</v>
      </c>
      <c r="BG115" s="45">
        <v>439.65</v>
      </c>
      <c r="BH115" s="45">
        <v>459.36</v>
      </c>
      <c r="BI115" s="45">
        <v>477.43</v>
      </c>
      <c r="BJ115" s="45">
        <v>503.32</v>
      </c>
      <c r="BK115" s="45">
        <v>530.61</v>
      </c>
      <c r="BL115" s="45">
        <v>559.39</v>
      </c>
      <c r="BM115" s="45">
        <v>589.72</v>
      </c>
      <c r="BN115" s="45">
        <v>621.70000000000005</v>
      </c>
      <c r="BO115" s="45">
        <v>655.42</v>
      </c>
      <c r="BP115" s="45">
        <v>690.96</v>
      </c>
      <c r="BQ115" s="45">
        <v>728.43</v>
      </c>
      <c r="BR115" s="45">
        <v>767.94</v>
      </c>
      <c r="BS115" s="45">
        <v>809.58</v>
      </c>
      <c r="BT115" s="45">
        <v>853.48</v>
      </c>
      <c r="BU115" s="45">
        <v>899.77</v>
      </c>
      <c r="BV115" s="45">
        <v>948.56</v>
      </c>
      <c r="BW115" s="45">
        <v>1000</v>
      </c>
      <c r="BX115" s="45"/>
      <c r="BY115" s="45"/>
      <c r="BZ115" s="45"/>
      <c r="CA115" s="45"/>
      <c r="CB115" s="45"/>
      <c r="CC115" s="45"/>
      <c r="CD115" s="45"/>
      <c r="CE115" s="45"/>
      <c r="CF115" s="45"/>
      <c r="CG115" s="45"/>
      <c r="CH115" s="45"/>
      <c r="CI115" s="45"/>
      <c r="CJ115" s="45"/>
      <c r="CK115" s="45"/>
      <c r="CL115" s="45"/>
      <c r="CM115" s="45"/>
      <c r="CN115" s="45"/>
      <c r="CO115" s="45"/>
      <c r="CP115" s="45"/>
      <c r="CQ115" s="45"/>
      <c r="CR115" s="45"/>
      <c r="CS115" s="45"/>
      <c r="CT115" s="45"/>
      <c r="CU115" s="45"/>
      <c r="CV115" s="45"/>
      <c r="CW115" s="45"/>
    </row>
    <row r="116" spans="1:101" ht="14.25" customHeight="1">
      <c r="A116" s="67">
        <v>48</v>
      </c>
      <c r="B116" s="68">
        <v>0.56000000000000005</v>
      </c>
      <c r="C116" s="68">
        <v>0.64</v>
      </c>
      <c r="D116" s="68">
        <v>0.91</v>
      </c>
      <c r="E116" s="68">
        <v>1.1100000000000001</v>
      </c>
      <c r="F116" s="68">
        <v>1.26</v>
      </c>
      <c r="G116" s="68">
        <v>1.5</v>
      </c>
      <c r="H116" s="68">
        <v>1.73</v>
      </c>
      <c r="I116" s="68">
        <v>1.92</v>
      </c>
      <c r="J116" s="68">
        <v>2.15</v>
      </c>
      <c r="K116" s="68">
        <v>2.5099999999999998</v>
      </c>
      <c r="L116" s="68">
        <v>2.91</v>
      </c>
      <c r="M116" s="68">
        <v>3.31</v>
      </c>
      <c r="N116" s="68">
        <v>3.74</v>
      </c>
      <c r="O116" s="68">
        <v>4.2300000000000004</v>
      </c>
      <c r="P116" s="68">
        <v>4.8600000000000003</v>
      </c>
      <c r="Q116" s="68">
        <v>5.61</v>
      </c>
      <c r="R116" s="68">
        <v>6.36</v>
      </c>
      <c r="S116" s="68">
        <v>6.99</v>
      </c>
      <c r="T116" s="68">
        <v>7.65</v>
      </c>
      <c r="U116" s="68">
        <v>8.5299999999999994</v>
      </c>
      <c r="V116" s="68">
        <v>9.82</v>
      </c>
      <c r="W116" s="68">
        <v>11.44</v>
      </c>
      <c r="X116" s="68">
        <v>12.87</v>
      </c>
      <c r="Y116" s="68">
        <v>14.48</v>
      </c>
      <c r="Z116" s="69">
        <v>16.34</v>
      </c>
      <c r="AA116" s="69">
        <v>18.59</v>
      </c>
      <c r="AB116" s="45">
        <v>21.07</v>
      </c>
      <c r="AC116" s="45">
        <v>23.85</v>
      </c>
      <c r="AD116" s="45">
        <v>26.91</v>
      </c>
      <c r="AE116" s="45">
        <v>30.27</v>
      </c>
      <c r="AF116" s="45">
        <v>33.99</v>
      </c>
      <c r="AG116" s="45">
        <v>38.25</v>
      </c>
      <c r="AH116" s="45">
        <v>43.17</v>
      </c>
      <c r="AI116" s="45">
        <v>48.91</v>
      </c>
      <c r="AJ116" s="45">
        <v>55.34</v>
      </c>
      <c r="AK116" s="45">
        <v>62.84</v>
      </c>
      <c r="AL116" s="45">
        <v>71.540000000000006</v>
      </c>
      <c r="AM116" s="45">
        <v>81.650000000000006</v>
      </c>
      <c r="AN116" s="45">
        <v>93.38</v>
      </c>
      <c r="AO116" s="45">
        <v>106.86</v>
      </c>
      <c r="AP116" s="45">
        <v>122.14</v>
      </c>
      <c r="AQ116" s="45">
        <v>138.72999999999999</v>
      </c>
      <c r="AR116" s="45">
        <v>156.44</v>
      </c>
      <c r="AS116" s="45">
        <v>174.71</v>
      </c>
      <c r="AT116" s="45">
        <v>193</v>
      </c>
      <c r="AU116" s="45">
        <v>211.13</v>
      </c>
      <c r="AV116" s="45">
        <v>228.17</v>
      </c>
      <c r="AW116" s="45">
        <v>243.4</v>
      </c>
      <c r="AX116" s="45">
        <v>262.43</v>
      </c>
      <c r="AY116" s="45">
        <v>282.69</v>
      </c>
      <c r="AZ116" s="45">
        <v>304.70999999999998</v>
      </c>
      <c r="BA116" s="45">
        <v>328</v>
      </c>
      <c r="BB116" s="45">
        <v>352.09</v>
      </c>
      <c r="BC116" s="45">
        <v>374.47</v>
      </c>
      <c r="BD116" s="45">
        <v>396.8</v>
      </c>
      <c r="BE116" s="45">
        <v>418.66</v>
      </c>
      <c r="BF116" s="45">
        <v>439.65</v>
      </c>
      <c r="BG116" s="45">
        <v>459.36</v>
      </c>
      <c r="BH116" s="45">
        <v>477.43</v>
      </c>
      <c r="BI116" s="45">
        <v>503.32</v>
      </c>
      <c r="BJ116" s="45">
        <v>530.61</v>
      </c>
      <c r="BK116" s="45">
        <v>559.39</v>
      </c>
      <c r="BL116" s="45">
        <v>589.72</v>
      </c>
      <c r="BM116" s="45">
        <v>621.70000000000005</v>
      </c>
      <c r="BN116" s="45">
        <v>655.42</v>
      </c>
      <c r="BO116" s="45">
        <v>690.96</v>
      </c>
      <c r="BP116" s="45">
        <v>728.43</v>
      </c>
      <c r="BQ116" s="45">
        <v>767.94</v>
      </c>
      <c r="BR116" s="45">
        <v>809.58</v>
      </c>
      <c r="BS116" s="45">
        <v>853.48</v>
      </c>
      <c r="BT116" s="45">
        <v>899.77</v>
      </c>
      <c r="BU116" s="45">
        <v>948.56</v>
      </c>
      <c r="BV116" s="45">
        <v>1000</v>
      </c>
      <c r="BW116" s="45"/>
      <c r="BX116" s="45"/>
      <c r="BY116" s="45"/>
      <c r="BZ116" s="45"/>
      <c r="CA116" s="45"/>
      <c r="CB116" s="45"/>
      <c r="CC116" s="45"/>
      <c r="CD116" s="45"/>
      <c r="CE116" s="45"/>
      <c r="CF116" s="45"/>
      <c r="CG116" s="45"/>
      <c r="CH116" s="45"/>
      <c r="CI116" s="45"/>
      <c r="CJ116" s="45"/>
      <c r="CK116" s="45"/>
      <c r="CL116" s="45"/>
      <c r="CM116" s="45"/>
      <c r="CN116" s="45"/>
      <c r="CO116" s="45"/>
      <c r="CP116" s="45"/>
      <c r="CQ116" s="45"/>
      <c r="CR116" s="45"/>
      <c r="CS116" s="45"/>
      <c r="CT116" s="45"/>
      <c r="CU116" s="45"/>
      <c r="CV116" s="45"/>
      <c r="CW116" s="45"/>
    </row>
    <row r="117" spans="1:101" ht="14.25" customHeight="1">
      <c r="A117" s="67">
        <v>49</v>
      </c>
      <c r="B117" s="68">
        <v>0.59</v>
      </c>
      <c r="C117" s="68">
        <v>0.69</v>
      </c>
      <c r="D117" s="68">
        <v>0.99</v>
      </c>
      <c r="E117" s="68">
        <v>1.2</v>
      </c>
      <c r="F117" s="68">
        <v>1.42</v>
      </c>
      <c r="G117" s="68">
        <v>1.68</v>
      </c>
      <c r="H117" s="68">
        <v>1.9</v>
      </c>
      <c r="I117" s="68">
        <v>2.09</v>
      </c>
      <c r="J117" s="68">
        <v>2.38</v>
      </c>
      <c r="K117" s="68">
        <v>2.81</v>
      </c>
      <c r="L117" s="68">
        <v>3.24</v>
      </c>
      <c r="M117" s="68">
        <v>3.62</v>
      </c>
      <c r="N117" s="68">
        <v>4.05</v>
      </c>
      <c r="O117" s="68">
        <v>4.59</v>
      </c>
      <c r="P117" s="68">
        <v>5.28</v>
      </c>
      <c r="Q117" s="68">
        <v>6.09</v>
      </c>
      <c r="R117" s="68">
        <v>6.88</v>
      </c>
      <c r="S117" s="68">
        <v>7.57</v>
      </c>
      <c r="T117" s="68">
        <v>8.3800000000000008</v>
      </c>
      <c r="U117" s="68">
        <v>9.4700000000000006</v>
      </c>
      <c r="V117" s="68">
        <v>11.03</v>
      </c>
      <c r="W117" s="68">
        <v>12.82</v>
      </c>
      <c r="X117" s="68">
        <v>14.45</v>
      </c>
      <c r="Y117" s="68">
        <v>16.28</v>
      </c>
      <c r="Z117" s="69">
        <v>18.43</v>
      </c>
      <c r="AA117" s="69">
        <v>21.07</v>
      </c>
      <c r="AB117" s="45">
        <v>23.85</v>
      </c>
      <c r="AC117" s="45">
        <v>26.91</v>
      </c>
      <c r="AD117" s="45">
        <v>30.27</v>
      </c>
      <c r="AE117" s="45">
        <v>33.99</v>
      </c>
      <c r="AF117" s="45">
        <v>38.25</v>
      </c>
      <c r="AG117" s="45">
        <v>43.17</v>
      </c>
      <c r="AH117" s="45">
        <v>48.91</v>
      </c>
      <c r="AI117" s="45">
        <v>55.34</v>
      </c>
      <c r="AJ117" s="45">
        <v>62.84</v>
      </c>
      <c r="AK117" s="45">
        <v>71.540000000000006</v>
      </c>
      <c r="AL117" s="45">
        <v>81.650000000000006</v>
      </c>
      <c r="AM117" s="45">
        <v>93.38</v>
      </c>
      <c r="AN117" s="45">
        <v>106.86</v>
      </c>
      <c r="AO117" s="45">
        <v>122.14</v>
      </c>
      <c r="AP117" s="45">
        <v>138.72999999999999</v>
      </c>
      <c r="AQ117" s="45">
        <v>156.44</v>
      </c>
      <c r="AR117" s="45">
        <v>174.71</v>
      </c>
      <c r="AS117" s="45">
        <v>193</v>
      </c>
      <c r="AT117" s="45">
        <v>211.13</v>
      </c>
      <c r="AU117" s="45">
        <v>228.17</v>
      </c>
      <c r="AV117" s="45">
        <v>243.4</v>
      </c>
      <c r="AW117" s="45">
        <v>262.43</v>
      </c>
      <c r="AX117" s="45">
        <v>282.69</v>
      </c>
      <c r="AY117" s="45">
        <v>304.70999999999998</v>
      </c>
      <c r="AZ117" s="45">
        <v>328</v>
      </c>
      <c r="BA117" s="45">
        <v>352.09</v>
      </c>
      <c r="BB117" s="45">
        <v>374.47</v>
      </c>
      <c r="BC117" s="45">
        <v>396.8</v>
      </c>
      <c r="BD117" s="45">
        <v>418.66</v>
      </c>
      <c r="BE117" s="45">
        <v>439.65</v>
      </c>
      <c r="BF117" s="45">
        <v>459.36</v>
      </c>
      <c r="BG117" s="45">
        <v>477.43</v>
      </c>
      <c r="BH117" s="45">
        <v>503.32</v>
      </c>
      <c r="BI117" s="45">
        <v>530.61</v>
      </c>
      <c r="BJ117" s="45">
        <v>559.39</v>
      </c>
      <c r="BK117" s="45">
        <v>589.72</v>
      </c>
      <c r="BL117" s="45">
        <v>621.70000000000005</v>
      </c>
      <c r="BM117" s="45">
        <v>655.42</v>
      </c>
      <c r="BN117" s="45">
        <v>690.96</v>
      </c>
      <c r="BO117" s="45">
        <v>728.43</v>
      </c>
      <c r="BP117" s="45">
        <v>767.94</v>
      </c>
      <c r="BQ117" s="45">
        <v>809.58</v>
      </c>
      <c r="BR117" s="45">
        <v>853.48</v>
      </c>
      <c r="BS117" s="45">
        <v>899.77</v>
      </c>
      <c r="BT117" s="45">
        <v>948.56</v>
      </c>
      <c r="BU117" s="45">
        <v>1000</v>
      </c>
      <c r="BV117" s="45"/>
      <c r="BW117" s="45"/>
      <c r="BX117" s="45"/>
      <c r="BY117" s="45"/>
      <c r="BZ117" s="45"/>
      <c r="CA117" s="45"/>
      <c r="CB117" s="45"/>
      <c r="CC117" s="45"/>
      <c r="CD117" s="45"/>
      <c r="CE117" s="45"/>
      <c r="CF117" s="45"/>
      <c r="CG117" s="45"/>
      <c r="CH117" s="45"/>
      <c r="CI117" s="45"/>
      <c r="CJ117" s="45"/>
      <c r="CK117" s="45"/>
      <c r="CL117" s="45"/>
      <c r="CM117" s="45"/>
      <c r="CN117" s="45"/>
      <c r="CO117" s="45"/>
      <c r="CP117" s="45"/>
      <c r="CQ117" s="45"/>
      <c r="CR117" s="45"/>
      <c r="CS117" s="45"/>
      <c r="CT117" s="45"/>
      <c r="CU117" s="45"/>
      <c r="CV117" s="45"/>
      <c r="CW117" s="45"/>
    </row>
    <row r="118" spans="1:101" ht="14.25" customHeight="1">
      <c r="A118" s="67">
        <v>50</v>
      </c>
      <c r="B118" s="68">
        <v>0.59</v>
      </c>
      <c r="C118" s="68">
        <v>0.77</v>
      </c>
      <c r="D118" s="68">
        <v>1.0900000000000001</v>
      </c>
      <c r="E118" s="68">
        <v>1.32</v>
      </c>
      <c r="F118" s="68">
        <v>1.59</v>
      </c>
      <c r="G118" s="68">
        <v>1.86</v>
      </c>
      <c r="H118" s="68">
        <v>2.0499999999999998</v>
      </c>
      <c r="I118" s="68">
        <v>2.27</v>
      </c>
      <c r="J118" s="68">
        <v>2.65</v>
      </c>
      <c r="K118" s="68">
        <v>3.14</v>
      </c>
      <c r="L118" s="68">
        <v>3.57</v>
      </c>
      <c r="M118" s="68">
        <v>3.93</v>
      </c>
      <c r="N118" s="68">
        <v>4.38</v>
      </c>
      <c r="O118" s="68">
        <v>4.99</v>
      </c>
      <c r="P118" s="68">
        <v>5.76</v>
      </c>
      <c r="Q118" s="68">
        <v>6.63</v>
      </c>
      <c r="R118" s="68">
        <v>7.46</v>
      </c>
      <c r="S118" s="68">
        <v>8.25</v>
      </c>
      <c r="T118" s="68">
        <v>9.23</v>
      </c>
      <c r="U118" s="68">
        <v>10.56</v>
      </c>
      <c r="V118" s="68">
        <v>12.36</v>
      </c>
      <c r="W118" s="68">
        <v>14.25</v>
      </c>
      <c r="X118" s="68">
        <v>16.16</v>
      </c>
      <c r="Y118" s="68">
        <v>18.41</v>
      </c>
      <c r="Z118" s="69">
        <v>20.92</v>
      </c>
      <c r="AA118" s="69">
        <v>23.85</v>
      </c>
      <c r="AB118" s="45">
        <v>26.91</v>
      </c>
      <c r="AC118" s="45">
        <v>30.27</v>
      </c>
      <c r="AD118" s="45">
        <v>33.99</v>
      </c>
      <c r="AE118" s="45">
        <v>38.25</v>
      </c>
      <c r="AF118" s="45">
        <v>43.17</v>
      </c>
      <c r="AG118" s="45">
        <v>48.91</v>
      </c>
      <c r="AH118" s="45">
        <v>55.34</v>
      </c>
      <c r="AI118" s="45">
        <v>62.84</v>
      </c>
      <c r="AJ118" s="45">
        <v>71.540000000000006</v>
      </c>
      <c r="AK118" s="45">
        <v>81.650000000000006</v>
      </c>
      <c r="AL118" s="45">
        <v>93.38</v>
      </c>
      <c r="AM118" s="45">
        <v>106.86</v>
      </c>
      <c r="AN118" s="45">
        <v>122.14</v>
      </c>
      <c r="AO118" s="45">
        <v>138.72999999999999</v>
      </c>
      <c r="AP118" s="45">
        <v>156.44</v>
      </c>
      <c r="AQ118" s="45">
        <v>174.71</v>
      </c>
      <c r="AR118" s="45">
        <v>193</v>
      </c>
      <c r="AS118" s="45">
        <v>211.13</v>
      </c>
      <c r="AT118" s="45">
        <v>228.17</v>
      </c>
      <c r="AU118" s="45">
        <v>243.4</v>
      </c>
      <c r="AV118" s="45">
        <v>262.43</v>
      </c>
      <c r="AW118" s="45">
        <v>282.69</v>
      </c>
      <c r="AX118" s="45">
        <v>304.70999999999998</v>
      </c>
      <c r="AY118" s="45">
        <v>328</v>
      </c>
      <c r="AZ118" s="45">
        <v>352.09</v>
      </c>
      <c r="BA118" s="45">
        <v>374.47</v>
      </c>
      <c r="BB118" s="45">
        <v>396.8</v>
      </c>
      <c r="BC118" s="45">
        <v>418.66</v>
      </c>
      <c r="BD118" s="45">
        <v>439.65</v>
      </c>
      <c r="BE118" s="45">
        <v>459.36</v>
      </c>
      <c r="BF118" s="45">
        <v>477.43</v>
      </c>
      <c r="BG118" s="45">
        <v>503.32</v>
      </c>
      <c r="BH118" s="45">
        <v>530.61</v>
      </c>
      <c r="BI118" s="45">
        <v>559.39</v>
      </c>
      <c r="BJ118" s="45">
        <v>589.72</v>
      </c>
      <c r="BK118" s="45">
        <v>621.70000000000005</v>
      </c>
      <c r="BL118" s="45">
        <v>655.42</v>
      </c>
      <c r="BM118" s="45">
        <v>690.96</v>
      </c>
      <c r="BN118" s="45">
        <v>728.43</v>
      </c>
      <c r="BO118" s="45">
        <v>767.94</v>
      </c>
      <c r="BP118" s="45">
        <v>809.58</v>
      </c>
      <c r="BQ118" s="45">
        <v>853.48</v>
      </c>
      <c r="BR118" s="45">
        <v>899.77</v>
      </c>
      <c r="BS118" s="45">
        <v>948.56</v>
      </c>
      <c r="BT118" s="45">
        <v>1000</v>
      </c>
      <c r="BU118" s="45"/>
      <c r="BV118" s="45"/>
      <c r="BW118" s="45"/>
      <c r="BX118" s="45"/>
      <c r="BY118" s="45"/>
      <c r="BZ118" s="45"/>
      <c r="CA118" s="45"/>
      <c r="CB118" s="45"/>
      <c r="CC118" s="45"/>
      <c r="CD118" s="45"/>
      <c r="CE118" s="45"/>
      <c r="CF118" s="45"/>
      <c r="CG118" s="45"/>
      <c r="CH118" s="45"/>
      <c r="CI118" s="45"/>
      <c r="CJ118" s="45"/>
      <c r="CK118" s="45"/>
      <c r="CL118" s="45"/>
      <c r="CM118" s="45"/>
      <c r="CN118" s="45"/>
      <c r="CO118" s="45"/>
      <c r="CP118" s="45"/>
      <c r="CQ118" s="45"/>
      <c r="CR118" s="45"/>
      <c r="CS118" s="45"/>
      <c r="CT118" s="45"/>
      <c r="CU118" s="45"/>
      <c r="CV118" s="45"/>
      <c r="CW118" s="45"/>
    </row>
    <row r="119" spans="1:101" ht="14.25" customHeight="1">
      <c r="A119" s="67">
        <v>51</v>
      </c>
      <c r="B119" s="68">
        <v>0.6</v>
      </c>
      <c r="C119" s="68">
        <v>0.87</v>
      </c>
      <c r="D119" s="68">
        <v>1.2</v>
      </c>
      <c r="E119" s="68">
        <v>1.45</v>
      </c>
      <c r="F119" s="68">
        <v>1.76</v>
      </c>
      <c r="G119" s="68">
        <v>2</v>
      </c>
      <c r="H119" s="68">
        <v>2.19</v>
      </c>
      <c r="I119" s="68">
        <v>2.4700000000000002</v>
      </c>
      <c r="J119" s="68">
        <v>2.95</v>
      </c>
      <c r="K119" s="68">
        <v>3.5</v>
      </c>
      <c r="L119" s="68">
        <v>3.91</v>
      </c>
      <c r="M119" s="68">
        <v>4.33</v>
      </c>
      <c r="N119" s="68">
        <v>4.76</v>
      </c>
      <c r="O119" s="68">
        <v>5.46</v>
      </c>
      <c r="P119" s="68">
        <v>6.31</v>
      </c>
      <c r="Q119" s="68">
        <v>7.24</v>
      </c>
      <c r="R119" s="68">
        <v>8.1300000000000008</v>
      </c>
      <c r="S119" s="68">
        <v>9.0299999999999994</v>
      </c>
      <c r="T119" s="68">
        <v>10.23</v>
      </c>
      <c r="U119" s="68">
        <v>11.8</v>
      </c>
      <c r="V119" s="68">
        <v>13.74</v>
      </c>
      <c r="W119" s="68">
        <v>15.77</v>
      </c>
      <c r="X119" s="68">
        <v>18</v>
      </c>
      <c r="Y119" s="68">
        <v>20.62</v>
      </c>
      <c r="Z119" s="69">
        <v>23.58</v>
      </c>
      <c r="AA119" s="69">
        <v>26.91</v>
      </c>
      <c r="AB119" s="45">
        <v>30.27</v>
      </c>
      <c r="AC119" s="45">
        <v>33.99</v>
      </c>
      <c r="AD119" s="45">
        <v>38.25</v>
      </c>
      <c r="AE119" s="45">
        <v>43.17</v>
      </c>
      <c r="AF119" s="45">
        <v>48.91</v>
      </c>
      <c r="AG119" s="45">
        <v>55.34</v>
      </c>
      <c r="AH119" s="45">
        <v>62.84</v>
      </c>
      <c r="AI119" s="45">
        <v>71.540000000000006</v>
      </c>
      <c r="AJ119" s="45">
        <v>81.650000000000006</v>
      </c>
      <c r="AK119" s="45">
        <v>93.38</v>
      </c>
      <c r="AL119" s="45">
        <v>106.86</v>
      </c>
      <c r="AM119" s="45">
        <v>122.14</v>
      </c>
      <c r="AN119" s="45">
        <v>138.72999999999999</v>
      </c>
      <c r="AO119" s="45">
        <v>156.44</v>
      </c>
      <c r="AP119" s="45">
        <v>174.71</v>
      </c>
      <c r="AQ119" s="45">
        <v>193</v>
      </c>
      <c r="AR119" s="45">
        <v>211.13</v>
      </c>
      <c r="AS119" s="45">
        <v>228.17</v>
      </c>
      <c r="AT119" s="45">
        <v>243.4</v>
      </c>
      <c r="AU119" s="45">
        <v>262.43</v>
      </c>
      <c r="AV119" s="45">
        <v>282.69</v>
      </c>
      <c r="AW119" s="45">
        <v>304.70999999999998</v>
      </c>
      <c r="AX119" s="45">
        <v>328</v>
      </c>
      <c r="AY119" s="45">
        <v>352.09</v>
      </c>
      <c r="AZ119" s="45">
        <v>374.47</v>
      </c>
      <c r="BA119" s="45">
        <v>396.8</v>
      </c>
      <c r="BB119" s="45">
        <v>418.66</v>
      </c>
      <c r="BC119" s="45">
        <v>439.65</v>
      </c>
      <c r="BD119" s="45">
        <v>459.36</v>
      </c>
      <c r="BE119" s="45">
        <v>477.43</v>
      </c>
      <c r="BF119" s="45">
        <v>503.32</v>
      </c>
      <c r="BG119" s="45">
        <v>530.61</v>
      </c>
      <c r="BH119" s="45">
        <v>559.39</v>
      </c>
      <c r="BI119" s="45">
        <v>589.72</v>
      </c>
      <c r="BJ119" s="45">
        <v>621.70000000000005</v>
      </c>
      <c r="BK119" s="45">
        <v>655.42</v>
      </c>
      <c r="BL119" s="45">
        <v>690.96</v>
      </c>
      <c r="BM119" s="45">
        <v>728.43</v>
      </c>
      <c r="BN119" s="45">
        <v>767.94</v>
      </c>
      <c r="BO119" s="45">
        <v>809.58</v>
      </c>
      <c r="BP119" s="45">
        <v>853.48</v>
      </c>
      <c r="BQ119" s="45">
        <v>899.77</v>
      </c>
      <c r="BR119" s="45">
        <v>948.56</v>
      </c>
      <c r="BS119" s="45">
        <v>1000</v>
      </c>
      <c r="BT119" s="45"/>
      <c r="BU119" s="45"/>
      <c r="BV119" s="45"/>
      <c r="BW119" s="45"/>
      <c r="BX119" s="45"/>
      <c r="BY119" s="45"/>
      <c r="BZ119" s="45"/>
      <c r="CA119" s="45"/>
      <c r="CB119" s="45"/>
      <c r="CC119" s="45"/>
      <c r="CD119" s="45"/>
      <c r="CE119" s="45"/>
      <c r="CF119" s="45"/>
      <c r="CG119" s="45"/>
      <c r="CH119" s="45"/>
      <c r="CI119" s="45"/>
      <c r="CJ119" s="45"/>
      <c r="CK119" s="45"/>
      <c r="CL119" s="45"/>
      <c r="CM119" s="45"/>
      <c r="CN119" s="45"/>
      <c r="CO119" s="45"/>
      <c r="CP119" s="45"/>
      <c r="CQ119" s="45"/>
      <c r="CR119" s="45"/>
      <c r="CS119" s="45"/>
      <c r="CT119" s="45"/>
      <c r="CU119" s="45"/>
      <c r="CV119" s="45"/>
      <c r="CW119" s="45"/>
    </row>
    <row r="120" spans="1:101" ht="14.25" customHeight="1">
      <c r="A120" s="67">
        <v>52</v>
      </c>
      <c r="B120" s="68">
        <v>0.6</v>
      </c>
      <c r="C120" s="68">
        <v>0.99</v>
      </c>
      <c r="D120" s="68">
        <v>1.33</v>
      </c>
      <c r="E120" s="68">
        <v>1.61</v>
      </c>
      <c r="F120" s="68">
        <v>1.93</v>
      </c>
      <c r="G120" s="68">
        <v>2.12</v>
      </c>
      <c r="H120" s="68">
        <v>2.33</v>
      </c>
      <c r="I120" s="68">
        <v>2.71</v>
      </c>
      <c r="J120" s="68">
        <v>3.29</v>
      </c>
      <c r="K120" s="68">
        <v>3.87</v>
      </c>
      <c r="L120" s="68">
        <v>4.2699999999999996</v>
      </c>
      <c r="M120" s="68">
        <v>4.7300000000000004</v>
      </c>
      <c r="N120" s="68">
        <v>5.24</v>
      </c>
      <c r="O120" s="68">
        <v>6.06</v>
      </c>
      <c r="P120" s="68">
        <v>7.01</v>
      </c>
      <c r="Q120" s="68">
        <v>7.99</v>
      </c>
      <c r="R120" s="68">
        <v>8.9499999999999993</v>
      </c>
      <c r="S120" s="68">
        <v>10.01</v>
      </c>
      <c r="T120" s="68">
        <v>11.46</v>
      </c>
      <c r="U120" s="68">
        <v>13.27</v>
      </c>
      <c r="V120" s="68">
        <v>15.39</v>
      </c>
      <c r="W120" s="68">
        <v>17.559999999999999</v>
      </c>
      <c r="X120" s="68">
        <v>20.04</v>
      </c>
      <c r="Y120" s="68">
        <v>23.04</v>
      </c>
      <c r="Z120" s="69">
        <v>26.47</v>
      </c>
      <c r="AA120" s="69">
        <v>30.27</v>
      </c>
      <c r="AB120" s="45">
        <v>33.99</v>
      </c>
      <c r="AC120" s="45">
        <v>38.25</v>
      </c>
      <c r="AD120" s="45">
        <v>43.17</v>
      </c>
      <c r="AE120" s="45">
        <v>48.91</v>
      </c>
      <c r="AF120" s="45">
        <v>55.34</v>
      </c>
      <c r="AG120" s="45">
        <v>62.84</v>
      </c>
      <c r="AH120" s="45">
        <v>71.540000000000006</v>
      </c>
      <c r="AI120" s="45">
        <v>81.650000000000006</v>
      </c>
      <c r="AJ120" s="45">
        <v>93.38</v>
      </c>
      <c r="AK120" s="45">
        <v>106.86</v>
      </c>
      <c r="AL120" s="45">
        <v>122.14</v>
      </c>
      <c r="AM120" s="45">
        <v>138.72999999999999</v>
      </c>
      <c r="AN120" s="45">
        <v>156.44</v>
      </c>
      <c r="AO120" s="45">
        <v>174.71</v>
      </c>
      <c r="AP120" s="45">
        <v>193</v>
      </c>
      <c r="AQ120" s="45">
        <v>211.13</v>
      </c>
      <c r="AR120" s="45">
        <v>228.17</v>
      </c>
      <c r="AS120" s="45">
        <v>243.4</v>
      </c>
      <c r="AT120" s="45">
        <v>262.43</v>
      </c>
      <c r="AU120" s="45">
        <v>282.69</v>
      </c>
      <c r="AV120" s="45">
        <v>304.70999999999998</v>
      </c>
      <c r="AW120" s="45">
        <v>328</v>
      </c>
      <c r="AX120" s="45">
        <v>352.09</v>
      </c>
      <c r="AY120" s="45">
        <v>374.47</v>
      </c>
      <c r="AZ120" s="45">
        <v>396.8</v>
      </c>
      <c r="BA120" s="45">
        <v>418.66</v>
      </c>
      <c r="BB120" s="45">
        <v>439.65</v>
      </c>
      <c r="BC120" s="45">
        <v>459.36</v>
      </c>
      <c r="BD120" s="45">
        <v>477.43</v>
      </c>
      <c r="BE120" s="45">
        <v>503.32</v>
      </c>
      <c r="BF120" s="45">
        <v>530.61</v>
      </c>
      <c r="BG120" s="45">
        <v>559.39</v>
      </c>
      <c r="BH120" s="45">
        <v>589.72</v>
      </c>
      <c r="BI120" s="45">
        <v>621.70000000000005</v>
      </c>
      <c r="BJ120" s="45">
        <v>655.42</v>
      </c>
      <c r="BK120" s="45">
        <v>690.96</v>
      </c>
      <c r="BL120" s="45">
        <v>728.43</v>
      </c>
      <c r="BM120" s="45">
        <v>767.94</v>
      </c>
      <c r="BN120" s="45">
        <v>809.58</v>
      </c>
      <c r="BO120" s="45">
        <v>853.48</v>
      </c>
      <c r="BP120" s="45">
        <v>899.77</v>
      </c>
      <c r="BQ120" s="45">
        <v>948.56</v>
      </c>
      <c r="BR120" s="45">
        <v>1000</v>
      </c>
      <c r="BS120" s="45"/>
      <c r="BT120" s="45"/>
      <c r="BU120" s="45"/>
      <c r="BV120" s="45"/>
      <c r="BW120" s="45"/>
      <c r="BX120" s="45"/>
      <c r="BY120" s="45"/>
      <c r="BZ120" s="45"/>
      <c r="CA120" s="45"/>
      <c r="CB120" s="45"/>
      <c r="CC120" s="45"/>
      <c r="CD120" s="45"/>
      <c r="CE120" s="45"/>
      <c r="CF120" s="45"/>
      <c r="CG120" s="45"/>
      <c r="CH120" s="45"/>
      <c r="CI120" s="45"/>
      <c r="CJ120" s="45"/>
      <c r="CK120" s="45"/>
      <c r="CL120" s="45"/>
      <c r="CM120" s="45"/>
      <c r="CN120" s="45"/>
      <c r="CO120" s="45"/>
      <c r="CP120" s="45"/>
      <c r="CQ120" s="45"/>
      <c r="CR120" s="45"/>
      <c r="CS120" s="45"/>
      <c r="CT120" s="45"/>
      <c r="CU120" s="45"/>
      <c r="CV120" s="45"/>
      <c r="CW120" s="45"/>
    </row>
    <row r="121" spans="1:101" ht="14.25" customHeight="1">
      <c r="A121" s="67">
        <v>53</v>
      </c>
      <c r="B121" s="68">
        <v>0.61</v>
      </c>
      <c r="C121" s="68">
        <v>1.1200000000000001</v>
      </c>
      <c r="D121" s="68">
        <v>1.48</v>
      </c>
      <c r="E121" s="68">
        <v>1.81</v>
      </c>
      <c r="F121" s="68">
        <v>2.09</v>
      </c>
      <c r="G121" s="68">
        <v>2.2599999999999998</v>
      </c>
      <c r="H121" s="68">
        <v>2.5299999999999998</v>
      </c>
      <c r="I121" s="68">
        <v>2.99</v>
      </c>
      <c r="J121" s="68">
        <v>3.66</v>
      </c>
      <c r="K121" s="68">
        <v>4.26</v>
      </c>
      <c r="L121" s="68">
        <v>4.7</v>
      </c>
      <c r="M121" s="68">
        <v>5.18</v>
      </c>
      <c r="N121" s="68">
        <v>5.83</v>
      </c>
      <c r="O121" s="68">
        <v>6.8</v>
      </c>
      <c r="P121" s="68">
        <v>7.83</v>
      </c>
      <c r="Q121" s="68">
        <v>8.92</v>
      </c>
      <c r="R121" s="68">
        <v>10.01</v>
      </c>
      <c r="S121" s="68">
        <v>11.41</v>
      </c>
      <c r="T121" s="68">
        <v>12.9</v>
      </c>
      <c r="U121" s="68">
        <v>14.9</v>
      </c>
      <c r="V121" s="68">
        <v>17.190000000000001</v>
      </c>
      <c r="W121" s="68">
        <v>19.649999999999999</v>
      </c>
      <c r="X121" s="68">
        <v>22.48</v>
      </c>
      <c r="Y121" s="68">
        <v>25.86</v>
      </c>
      <c r="Z121" s="69">
        <v>29.69</v>
      </c>
      <c r="AA121" s="69">
        <v>33.99</v>
      </c>
      <c r="AB121" s="45">
        <v>38.25</v>
      </c>
      <c r="AC121" s="45">
        <v>43.17</v>
      </c>
      <c r="AD121" s="45">
        <v>48.91</v>
      </c>
      <c r="AE121" s="45">
        <v>55.34</v>
      </c>
      <c r="AF121" s="45">
        <v>62.84</v>
      </c>
      <c r="AG121" s="45">
        <v>71.540000000000006</v>
      </c>
      <c r="AH121" s="45">
        <v>81.650000000000006</v>
      </c>
      <c r="AI121" s="45">
        <v>93.38</v>
      </c>
      <c r="AJ121" s="45">
        <v>106.86</v>
      </c>
      <c r="AK121" s="45">
        <v>122.14</v>
      </c>
      <c r="AL121" s="45">
        <v>138.72999999999999</v>
      </c>
      <c r="AM121" s="45">
        <v>156.44</v>
      </c>
      <c r="AN121" s="45">
        <v>174.71</v>
      </c>
      <c r="AO121" s="45">
        <v>193</v>
      </c>
      <c r="AP121" s="45">
        <v>211.13</v>
      </c>
      <c r="AQ121" s="45">
        <v>228.17</v>
      </c>
      <c r="AR121" s="45">
        <v>243.4</v>
      </c>
      <c r="AS121" s="45">
        <v>262.43</v>
      </c>
      <c r="AT121" s="45">
        <v>282.69</v>
      </c>
      <c r="AU121" s="45">
        <v>304.70999999999998</v>
      </c>
      <c r="AV121" s="45">
        <v>328</v>
      </c>
      <c r="AW121" s="45">
        <v>352.09</v>
      </c>
      <c r="AX121" s="45">
        <v>374.47</v>
      </c>
      <c r="AY121" s="45">
        <v>396.8</v>
      </c>
      <c r="AZ121" s="45">
        <v>418.66</v>
      </c>
      <c r="BA121" s="45">
        <v>439.65</v>
      </c>
      <c r="BB121" s="45">
        <v>459.36</v>
      </c>
      <c r="BC121" s="45">
        <v>477.43</v>
      </c>
      <c r="BD121" s="45">
        <v>503.32</v>
      </c>
      <c r="BE121" s="45">
        <v>530.61</v>
      </c>
      <c r="BF121" s="45">
        <v>559.39</v>
      </c>
      <c r="BG121" s="45">
        <v>589.72</v>
      </c>
      <c r="BH121" s="45">
        <v>621.70000000000005</v>
      </c>
      <c r="BI121" s="45">
        <v>655.42</v>
      </c>
      <c r="BJ121" s="45">
        <v>690.96</v>
      </c>
      <c r="BK121" s="45">
        <v>728.43</v>
      </c>
      <c r="BL121" s="45">
        <v>767.94</v>
      </c>
      <c r="BM121" s="45">
        <v>809.58</v>
      </c>
      <c r="BN121" s="45">
        <v>853.48</v>
      </c>
      <c r="BO121" s="45">
        <v>899.77</v>
      </c>
      <c r="BP121" s="45">
        <v>948.56</v>
      </c>
      <c r="BQ121" s="45">
        <v>1000</v>
      </c>
      <c r="BR121" s="45"/>
      <c r="BS121" s="45"/>
      <c r="BT121" s="45"/>
      <c r="BU121" s="45"/>
      <c r="BV121" s="45"/>
      <c r="BW121" s="45"/>
      <c r="BX121" s="45"/>
      <c r="BY121" s="45"/>
      <c r="BZ121" s="45"/>
      <c r="CA121" s="45"/>
      <c r="CB121" s="45"/>
      <c r="CC121" s="45"/>
      <c r="CD121" s="45"/>
      <c r="CE121" s="45"/>
      <c r="CF121" s="45"/>
      <c r="CG121" s="45"/>
      <c r="CH121" s="45"/>
      <c r="CI121" s="45"/>
      <c r="CJ121" s="45"/>
      <c r="CK121" s="45"/>
      <c r="CL121" s="45"/>
      <c r="CM121" s="45"/>
      <c r="CN121" s="45"/>
      <c r="CO121" s="45"/>
      <c r="CP121" s="45"/>
      <c r="CQ121" s="45"/>
      <c r="CR121" s="45"/>
      <c r="CS121" s="45"/>
      <c r="CT121" s="45"/>
      <c r="CU121" s="45"/>
      <c r="CV121" s="45"/>
      <c r="CW121" s="45"/>
    </row>
    <row r="122" spans="1:101" ht="14.25" customHeight="1">
      <c r="A122" s="67">
        <v>54</v>
      </c>
      <c r="B122" s="68">
        <v>0.61</v>
      </c>
      <c r="C122" s="68">
        <v>1.24</v>
      </c>
      <c r="D122" s="68">
        <v>1.65</v>
      </c>
      <c r="E122" s="68">
        <v>2.0499999999999998</v>
      </c>
      <c r="F122" s="68">
        <v>2.25</v>
      </c>
      <c r="G122" s="68">
        <v>2.4500000000000002</v>
      </c>
      <c r="H122" s="68">
        <v>2.78</v>
      </c>
      <c r="I122" s="68">
        <v>3.34</v>
      </c>
      <c r="J122" s="68">
        <v>4.0599999999999996</v>
      </c>
      <c r="K122" s="68">
        <v>4.67</v>
      </c>
      <c r="L122" s="68">
        <v>5.13</v>
      </c>
      <c r="M122" s="68">
        <v>5.71</v>
      </c>
      <c r="N122" s="68">
        <v>6.63</v>
      </c>
      <c r="O122" s="68">
        <v>7.75</v>
      </c>
      <c r="P122" s="68">
        <v>8.89</v>
      </c>
      <c r="Q122" s="68">
        <v>10</v>
      </c>
      <c r="R122" s="68">
        <v>11.35</v>
      </c>
      <c r="S122" s="68">
        <v>12.81</v>
      </c>
      <c r="T122" s="68">
        <v>14.69</v>
      </c>
      <c r="U122" s="68">
        <v>16.88</v>
      </c>
      <c r="V122" s="68">
        <v>19.34</v>
      </c>
      <c r="W122" s="68">
        <v>22.35</v>
      </c>
      <c r="X122" s="68">
        <v>25.78</v>
      </c>
      <c r="Y122" s="68">
        <v>29.59</v>
      </c>
      <c r="Z122" s="70">
        <v>33.57</v>
      </c>
      <c r="AA122" s="69">
        <v>38.25</v>
      </c>
      <c r="AB122" s="45">
        <v>43.17</v>
      </c>
      <c r="AC122" s="45">
        <v>48.91</v>
      </c>
      <c r="AD122" s="45">
        <v>55.34</v>
      </c>
      <c r="AE122" s="45">
        <v>62.84</v>
      </c>
      <c r="AF122" s="45">
        <v>71.540000000000006</v>
      </c>
      <c r="AG122" s="45">
        <v>81.650000000000006</v>
      </c>
      <c r="AH122" s="45">
        <v>93.38</v>
      </c>
      <c r="AI122" s="45">
        <v>106.86</v>
      </c>
      <c r="AJ122" s="45">
        <v>122.14</v>
      </c>
      <c r="AK122" s="45">
        <v>138.72999999999999</v>
      </c>
      <c r="AL122" s="45">
        <v>156.44</v>
      </c>
      <c r="AM122" s="45">
        <v>174.71</v>
      </c>
      <c r="AN122" s="45">
        <v>193</v>
      </c>
      <c r="AO122" s="45">
        <v>211.13</v>
      </c>
      <c r="AP122" s="45">
        <v>228.17</v>
      </c>
      <c r="AQ122" s="45">
        <v>243.4</v>
      </c>
      <c r="AR122" s="45">
        <v>262.43</v>
      </c>
      <c r="AS122" s="45">
        <v>282.69</v>
      </c>
      <c r="AT122" s="45">
        <v>304.70999999999998</v>
      </c>
      <c r="AU122" s="45">
        <v>328</v>
      </c>
      <c r="AV122" s="45">
        <v>352.09</v>
      </c>
      <c r="AW122" s="45">
        <v>374.47</v>
      </c>
      <c r="AX122" s="45">
        <v>396.8</v>
      </c>
      <c r="AY122" s="45">
        <v>418.66</v>
      </c>
      <c r="AZ122" s="45">
        <v>439.65</v>
      </c>
      <c r="BA122" s="45">
        <v>459.36</v>
      </c>
      <c r="BB122" s="45">
        <v>477.43</v>
      </c>
      <c r="BC122" s="45">
        <v>503.32</v>
      </c>
      <c r="BD122" s="45">
        <v>530.61</v>
      </c>
      <c r="BE122" s="45">
        <v>559.39</v>
      </c>
      <c r="BF122" s="45">
        <v>589.72</v>
      </c>
      <c r="BG122" s="45">
        <v>621.70000000000005</v>
      </c>
      <c r="BH122" s="45">
        <v>655.42</v>
      </c>
      <c r="BI122" s="45">
        <v>690.96</v>
      </c>
      <c r="BJ122" s="45">
        <v>728.43</v>
      </c>
      <c r="BK122" s="45">
        <v>767.94</v>
      </c>
      <c r="BL122" s="45">
        <v>809.58</v>
      </c>
      <c r="BM122" s="45">
        <v>853.48</v>
      </c>
      <c r="BN122" s="45">
        <v>899.77</v>
      </c>
      <c r="BO122" s="45">
        <v>948.56</v>
      </c>
      <c r="BP122" s="45">
        <v>1000</v>
      </c>
      <c r="BQ122" s="45"/>
      <c r="BR122" s="45"/>
      <c r="BS122" s="45"/>
      <c r="BT122" s="45"/>
      <c r="BU122" s="45"/>
      <c r="BV122" s="45"/>
      <c r="BW122" s="45"/>
      <c r="BX122" s="45"/>
      <c r="BY122" s="45"/>
      <c r="BZ122" s="45"/>
      <c r="CA122" s="45"/>
      <c r="CB122" s="45"/>
      <c r="CC122" s="45"/>
      <c r="CD122" s="45"/>
      <c r="CE122" s="45"/>
      <c r="CF122" s="45"/>
      <c r="CG122" s="45"/>
      <c r="CH122" s="45"/>
      <c r="CI122" s="45"/>
      <c r="CJ122" s="45"/>
      <c r="CK122" s="45"/>
      <c r="CL122" s="45"/>
      <c r="CM122" s="45"/>
      <c r="CN122" s="45"/>
      <c r="CO122" s="45"/>
      <c r="CP122" s="45"/>
      <c r="CQ122" s="45"/>
      <c r="CR122" s="45"/>
      <c r="CS122" s="45"/>
      <c r="CT122" s="45"/>
      <c r="CU122" s="45"/>
      <c r="CV122" s="45"/>
      <c r="CW122" s="45"/>
    </row>
    <row r="123" spans="1:101" ht="14.25" customHeight="1">
      <c r="A123" s="67">
        <v>55</v>
      </c>
      <c r="B123" s="68">
        <v>0.62</v>
      </c>
      <c r="C123" s="68">
        <v>1.32</v>
      </c>
      <c r="D123" s="68">
        <v>1.84</v>
      </c>
      <c r="E123" s="68">
        <v>2.21</v>
      </c>
      <c r="F123" s="68">
        <v>2.41</v>
      </c>
      <c r="G123" s="68">
        <v>2.61</v>
      </c>
      <c r="H123" s="68">
        <v>3.04</v>
      </c>
      <c r="I123" s="68">
        <v>3.77</v>
      </c>
      <c r="J123" s="68">
        <v>4.51</v>
      </c>
      <c r="K123" s="68">
        <v>5.13</v>
      </c>
      <c r="L123" s="68">
        <v>5.7</v>
      </c>
      <c r="M123" s="68">
        <v>6.49</v>
      </c>
      <c r="N123" s="68">
        <v>7.62</v>
      </c>
      <c r="O123" s="68">
        <v>8.8699999999999992</v>
      </c>
      <c r="P123" s="68">
        <v>10</v>
      </c>
      <c r="Q123" s="68">
        <v>11.3</v>
      </c>
      <c r="R123" s="68">
        <v>12.72</v>
      </c>
      <c r="S123" s="68">
        <v>14.51</v>
      </c>
      <c r="T123" s="68">
        <v>16.72</v>
      </c>
      <c r="U123" s="68">
        <v>19.239999999999998</v>
      </c>
      <c r="V123" s="68">
        <v>22</v>
      </c>
      <c r="W123" s="68">
        <v>25.5</v>
      </c>
      <c r="X123" s="68">
        <v>29.3</v>
      </c>
      <c r="Y123" s="70">
        <v>33.47</v>
      </c>
      <c r="Z123" s="68">
        <v>38.25</v>
      </c>
      <c r="AA123" s="69">
        <v>43.17</v>
      </c>
      <c r="AB123" s="45">
        <v>48.91</v>
      </c>
      <c r="AC123" s="45">
        <v>55.34</v>
      </c>
      <c r="AD123" s="45">
        <v>62.84</v>
      </c>
      <c r="AE123" s="45">
        <v>71.540000000000006</v>
      </c>
      <c r="AF123" s="45">
        <v>81.650000000000006</v>
      </c>
      <c r="AG123" s="45">
        <v>93.38</v>
      </c>
      <c r="AH123" s="45">
        <v>106.86</v>
      </c>
      <c r="AI123" s="45">
        <v>122.14</v>
      </c>
      <c r="AJ123" s="45">
        <v>138.72999999999999</v>
      </c>
      <c r="AK123" s="45">
        <v>156.44</v>
      </c>
      <c r="AL123" s="45">
        <v>174.71</v>
      </c>
      <c r="AM123" s="45">
        <v>193</v>
      </c>
      <c r="AN123" s="45">
        <v>211.13</v>
      </c>
      <c r="AO123" s="45">
        <v>228.17</v>
      </c>
      <c r="AP123" s="45">
        <v>243.4</v>
      </c>
      <c r="AQ123" s="45">
        <v>262.43</v>
      </c>
      <c r="AR123" s="45">
        <v>282.69</v>
      </c>
      <c r="AS123" s="45">
        <v>304.70999999999998</v>
      </c>
      <c r="AT123" s="45">
        <v>328</v>
      </c>
      <c r="AU123" s="45">
        <v>352.09</v>
      </c>
      <c r="AV123" s="45">
        <v>374.47</v>
      </c>
      <c r="AW123" s="45">
        <v>396.8</v>
      </c>
      <c r="AX123" s="45">
        <v>418.66</v>
      </c>
      <c r="AY123" s="45">
        <v>439.65</v>
      </c>
      <c r="AZ123" s="45">
        <v>459.36</v>
      </c>
      <c r="BA123" s="45">
        <v>477.43</v>
      </c>
      <c r="BB123" s="45">
        <v>503.32</v>
      </c>
      <c r="BC123" s="45">
        <v>530.61</v>
      </c>
      <c r="BD123" s="45">
        <v>559.39</v>
      </c>
      <c r="BE123" s="45">
        <v>589.72</v>
      </c>
      <c r="BF123" s="45">
        <v>621.70000000000005</v>
      </c>
      <c r="BG123" s="45">
        <v>655.42</v>
      </c>
      <c r="BH123" s="45">
        <v>690.96</v>
      </c>
      <c r="BI123" s="45">
        <v>728.43</v>
      </c>
      <c r="BJ123" s="45">
        <v>767.94</v>
      </c>
      <c r="BK123" s="45">
        <v>809.58</v>
      </c>
      <c r="BL123" s="45">
        <v>853.48</v>
      </c>
      <c r="BM123" s="45">
        <v>899.77</v>
      </c>
      <c r="BN123" s="45">
        <v>948.56</v>
      </c>
      <c r="BO123" s="45">
        <v>1000</v>
      </c>
      <c r="BP123" s="45"/>
      <c r="BQ123" s="45"/>
      <c r="BR123" s="45"/>
      <c r="BS123" s="45"/>
      <c r="BT123" s="45"/>
      <c r="BU123" s="45"/>
      <c r="BV123" s="45"/>
      <c r="BW123" s="45"/>
      <c r="BX123" s="45"/>
      <c r="BY123" s="45"/>
      <c r="BZ123" s="45"/>
      <c r="CA123" s="45"/>
      <c r="CB123" s="45"/>
      <c r="CC123" s="45"/>
      <c r="CD123" s="45"/>
      <c r="CE123" s="45"/>
      <c r="CF123" s="45"/>
      <c r="CG123" s="45"/>
      <c r="CH123" s="45"/>
      <c r="CI123" s="45"/>
      <c r="CJ123" s="45"/>
      <c r="CK123" s="45"/>
      <c r="CL123" s="45"/>
      <c r="CM123" s="45"/>
      <c r="CN123" s="45"/>
      <c r="CO123" s="45"/>
      <c r="CP123" s="45"/>
      <c r="CQ123" s="45"/>
      <c r="CR123" s="45"/>
      <c r="CS123" s="45"/>
      <c r="CT123" s="45"/>
      <c r="CU123" s="45"/>
      <c r="CV123" s="45"/>
      <c r="CW123" s="45"/>
    </row>
    <row r="124" spans="1:101" ht="14.25" customHeight="1">
      <c r="A124" s="67">
        <v>56</v>
      </c>
      <c r="B124" s="68">
        <v>0.71</v>
      </c>
      <c r="C124" s="68">
        <v>1.37</v>
      </c>
      <c r="D124" s="68">
        <v>2.0299999999999998</v>
      </c>
      <c r="E124" s="68">
        <v>2.38</v>
      </c>
      <c r="F124" s="68">
        <v>2.58</v>
      </c>
      <c r="G124" s="68">
        <v>2.89</v>
      </c>
      <c r="H124" s="68">
        <v>3.45</v>
      </c>
      <c r="I124" s="68">
        <v>4.25</v>
      </c>
      <c r="J124" s="68">
        <v>5</v>
      </c>
      <c r="K124" s="68">
        <v>5.66</v>
      </c>
      <c r="L124" s="68">
        <v>6.41</v>
      </c>
      <c r="M124" s="68">
        <v>7.45</v>
      </c>
      <c r="N124" s="68">
        <v>8.7200000000000006</v>
      </c>
      <c r="O124" s="68">
        <v>9.9700000000000006</v>
      </c>
      <c r="P124" s="68">
        <v>11.25</v>
      </c>
      <c r="Q124" s="68">
        <v>12.68</v>
      </c>
      <c r="R124" s="68">
        <v>14.43</v>
      </c>
      <c r="S124" s="68">
        <v>16.57</v>
      </c>
      <c r="T124" s="68">
        <v>19.14</v>
      </c>
      <c r="U124" s="68">
        <v>21.94</v>
      </c>
      <c r="V124" s="68">
        <v>25.24</v>
      </c>
      <c r="W124" s="68">
        <v>29.12</v>
      </c>
      <c r="X124" s="69">
        <v>33.409999999999997</v>
      </c>
      <c r="Y124" s="68">
        <v>38.25</v>
      </c>
      <c r="Z124" s="68">
        <v>43.17</v>
      </c>
      <c r="AA124" s="69">
        <v>48.91</v>
      </c>
      <c r="AB124" s="45">
        <v>55.34</v>
      </c>
      <c r="AC124" s="45">
        <v>62.84</v>
      </c>
      <c r="AD124" s="45">
        <v>71.540000000000006</v>
      </c>
      <c r="AE124" s="45">
        <v>81.650000000000006</v>
      </c>
      <c r="AF124" s="45">
        <v>93.38</v>
      </c>
      <c r="AG124" s="45">
        <v>106.86</v>
      </c>
      <c r="AH124" s="45">
        <v>122.14</v>
      </c>
      <c r="AI124" s="45">
        <v>138.72999999999999</v>
      </c>
      <c r="AJ124" s="45">
        <v>156.44</v>
      </c>
      <c r="AK124" s="45">
        <v>174.71</v>
      </c>
      <c r="AL124" s="45">
        <v>193</v>
      </c>
      <c r="AM124" s="45">
        <v>211.13</v>
      </c>
      <c r="AN124" s="45">
        <v>228.17</v>
      </c>
      <c r="AO124" s="45">
        <v>243.4</v>
      </c>
      <c r="AP124" s="45">
        <v>262.43</v>
      </c>
      <c r="AQ124" s="45">
        <v>282.69</v>
      </c>
      <c r="AR124" s="45">
        <v>304.70999999999998</v>
      </c>
      <c r="AS124" s="45">
        <v>328</v>
      </c>
      <c r="AT124" s="45">
        <v>352.09</v>
      </c>
      <c r="AU124" s="45">
        <v>374.47</v>
      </c>
      <c r="AV124" s="45">
        <v>396.8</v>
      </c>
      <c r="AW124" s="45">
        <v>418.66</v>
      </c>
      <c r="AX124" s="45">
        <v>439.65</v>
      </c>
      <c r="AY124" s="45">
        <v>459.36</v>
      </c>
      <c r="AZ124" s="45">
        <v>477.43</v>
      </c>
      <c r="BA124" s="45">
        <v>503.32</v>
      </c>
      <c r="BB124" s="45">
        <v>530.61</v>
      </c>
      <c r="BC124" s="45">
        <v>559.39</v>
      </c>
      <c r="BD124" s="45">
        <v>589.72</v>
      </c>
      <c r="BE124" s="45">
        <v>621.70000000000005</v>
      </c>
      <c r="BF124" s="45">
        <v>655.42</v>
      </c>
      <c r="BG124" s="45">
        <v>690.96</v>
      </c>
      <c r="BH124" s="45">
        <v>728.43</v>
      </c>
      <c r="BI124" s="45">
        <v>767.94</v>
      </c>
      <c r="BJ124" s="45">
        <v>809.58</v>
      </c>
      <c r="BK124" s="45">
        <v>853.48</v>
      </c>
      <c r="BL124" s="45">
        <v>899.77</v>
      </c>
      <c r="BM124" s="45">
        <v>948.56</v>
      </c>
      <c r="BN124" s="45">
        <v>1000</v>
      </c>
      <c r="BO124" s="45"/>
      <c r="BP124" s="45"/>
      <c r="BQ124" s="45"/>
      <c r="BR124" s="45"/>
      <c r="BS124" s="45"/>
      <c r="BT124" s="45"/>
      <c r="BU124" s="45"/>
      <c r="BV124" s="45"/>
      <c r="BW124" s="45"/>
      <c r="BX124" s="45"/>
      <c r="BY124" s="45"/>
      <c r="BZ124" s="45"/>
      <c r="CA124" s="45"/>
      <c r="CB124" s="45"/>
      <c r="CC124" s="45"/>
      <c r="CD124" s="45"/>
      <c r="CE124" s="45"/>
      <c r="CF124" s="45"/>
      <c r="CG124" s="45"/>
      <c r="CH124" s="45"/>
      <c r="CI124" s="45"/>
      <c r="CJ124" s="45"/>
      <c r="CK124" s="45"/>
      <c r="CL124" s="45"/>
      <c r="CM124" s="45"/>
      <c r="CN124" s="45"/>
      <c r="CO124" s="45"/>
      <c r="CP124" s="45"/>
      <c r="CQ124" s="45"/>
      <c r="CR124" s="45"/>
      <c r="CS124" s="45"/>
      <c r="CT124" s="45"/>
      <c r="CU124" s="45"/>
      <c r="CV124" s="45"/>
      <c r="CW124" s="45"/>
    </row>
    <row r="125" spans="1:101" ht="14.25" customHeight="1">
      <c r="A125" s="67">
        <v>57</v>
      </c>
      <c r="B125" s="68">
        <v>0.86</v>
      </c>
      <c r="C125" s="68">
        <v>1.42</v>
      </c>
      <c r="D125" s="68">
        <v>2.2200000000000002</v>
      </c>
      <c r="E125" s="68">
        <v>2.56</v>
      </c>
      <c r="F125" s="68">
        <v>2.83</v>
      </c>
      <c r="G125" s="68">
        <v>3.2</v>
      </c>
      <c r="H125" s="68">
        <v>3.95</v>
      </c>
      <c r="I125" s="68">
        <v>4.79</v>
      </c>
      <c r="J125" s="68">
        <v>5.53</v>
      </c>
      <c r="K125" s="68">
        <v>6.3</v>
      </c>
      <c r="L125" s="68">
        <v>7.25</v>
      </c>
      <c r="M125" s="68">
        <v>8.51</v>
      </c>
      <c r="N125" s="68">
        <v>9.94</v>
      </c>
      <c r="O125" s="68">
        <v>11.22</v>
      </c>
      <c r="P125" s="68">
        <v>12.56</v>
      </c>
      <c r="Q125" s="68">
        <v>14.3</v>
      </c>
      <c r="R125" s="68">
        <v>16.43</v>
      </c>
      <c r="S125" s="68">
        <v>18.88</v>
      </c>
      <c r="T125" s="68">
        <v>21.73</v>
      </c>
      <c r="U125" s="68">
        <v>24.95</v>
      </c>
      <c r="V125" s="68">
        <v>28.58</v>
      </c>
      <c r="W125" s="68">
        <v>32.880000000000003</v>
      </c>
      <c r="X125" s="70">
        <v>38.03</v>
      </c>
      <c r="Y125" s="68">
        <v>43.17</v>
      </c>
      <c r="Z125" s="68">
        <v>48.91</v>
      </c>
      <c r="AA125" s="69">
        <v>55.34</v>
      </c>
      <c r="AB125" s="45">
        <v>62.84</v>
      </c>
      <c r="AC125" s="45">
        <v>71.540000000000006</v>
      </c>
      <c r="AD125" s="45">
        <v>81.650000000000006</v>
      </c>
      <c r="AE125" s="45">
        <v>93.38</v>
      </c>
      <c r="AF125" s="45">
        <v>106.86</v>
      </c>
      <c r="AG125" s="45">
        <v>122.14</v>
      </c>
      <c r="AH125" s="45">
        <v>138.72999999999999</v>
      </c>
      <c r="AI125" s="45">
        <v>156.44</v>
      </c>
      <c r="AJ125" s="45">
        <v>174.71</v>
      </c>
      <c r="AK125" s="45">
        <v>193</v>
      </c>
      <c r="AL125" s="45">
        <v>211.13</v>
      </c>
      <c r="AM125" s="45">
        <v>228.17</v>
      </c>
      <c r="AN125" s="45">
        <v>243.4</v>
      </c>
      <c r="AO125" s="45">
        <v>262.43</v>
      </c>
      <c r="AP125" s="45">
        <v>282.69</v>
      </c>
      <c r="AQ125" s="45">
        <v>304.70999999999998</v>
      </c>
      <c r="AR125" s="45">
        <v>328</v>
      </c>
      <c r="AS125" s="45">
        <v>352.09</v>
      </c>
      <c r="AT125" s="45">
        <v>374.47</v>
      </c>
      <c r="AU125" s="45">
        <v>396.8</v>
      </c>
      <c r="AV125" s="45">
        <v>418.66</v>
      </c>
      <c r="AW125" s="45">
        <v>439.65</v>
      </c>
      <c r="AX125" s="45">
        <v>459.36</v>
      </c>
      <c r="AY125" s="45">
        <v>477.43</v>
      </c>
      <c r="AZ125" s="45">
        <v>503.32</v>
      </c>
      <c r="BA125" s="45">
        <v>530.61</v>
      </c>
      <c r="BB125" s="45">
        <v>559.39</v>
      </c>
      <c r="BC125" s="45">
        <v>589.72</v>
      </c>
      <c r="BD125" s="45">
        <v>621.70000000000005</v>
      </c>
      <c r="BE125" s="45">
        <v>655.42</v>
      </c>
      <c r="BF125" s="45">
        <v>690.96</v>
      </c>
      <c r="BG125" s="45">
        <v>728.43</v>
      </c>
      <c r="BH125" s="45">
        <v>767.94</v>
      </c>
      <c r="BI125" s="45">
        <v>809.58</v>
      </c>
      <c r="BJ125" s="45">
        <v>853.48</v>
      </c>
      <c r="BK125" s="45">
        <v>899.77</v>
      </c>
      <c r="BL125" s="45">
        <v>948.56</v>
      </c>
      <c r="BM125" s="45">
        <v>1000</v>
      </c>
      <c r="BN125" s="45"/>
      <c r="BO125" s="45"/>
      <c r="BP125" s="45"/>
      <c r="BQ125" s="45"/>
      <c r="BR125" s="45"/>
      <c r="BS125" s="45"/>
      <c r="BT125" s="45"/>
      <c r="BU125" s="45"/>
      <c r="BV125" s="45"/>
      <c r="BW125" s="45"/>
      <c r="BX125" s="45"/>
      <c r="BY125" s="45"/>
      <c r="BZ125" s="45"/>
      <c r="CA125" s="45"/>
      <c r="CB125" s="45"/>
      <c r="CC125" s="45"/>
      <c r="CD125" s="45"/>
      <c r="CE125" s="45"/>
      <c r="CF125" s="45"/>
      <c r="CG125" s="45"/>
      <c r="CH125" s="45"/>
      <c r="CI125" s="45"/>
      <c r="CJ125" s="45"/>
      <c r="CK125" s="45"/>
      <c r="CL125" s="45"/>
      <c r="CM125" s="45"/>
      <c r="CN125" s="45"/>
      <c r="CO125" s="45"/>
      <c r="CP125" s="45"/>
      <c r="CQ125" s="45"/>
      <c r="CR125" s="45"/>
      <c r="CS125" s="45"/>
      <c r="CT125" s="45"/>
      <c r="CU125" s="45"/>
      <c r="CV125" s="45"/>
      <c r="CW125" s="45"/>
    </row>
    <row r="126" spans="1:101" ht="14.25" customHeight="1">
      <c r="A126" s="67">
        <v>58</v>
      </c>
      <c r="B126" s="68">
        <v>1.06</v>
      </c>
      <c r="C126" s="68">
        <v>1.47</v>
      </c>
      <c r="D126" s="68">
        <v>2.38</v>
      </c>
      <c r="E126" s="68">
        <v>2.78</v>
      </c>
      <c r="F126" s="68">
        <v>3.11</v>
      </c>
      <c r="G126" s="68">
        <v>3.63</v>
      </c>
      <c r="H126" s="68">
        <v>4.5</v>
      </c>
      <c r="I126" s="68">
        <v>5.35</v>
      </c>
      <c r="J126" s="68">
        <v>6.11</v>
      </c>
      <c r="K126" s="68">
        <v>7.04</v>
      </c>
      <c r="L126" s="68">
        <v>8.2200000000000006</v>
      </c>
      <c r="M126" s="68">
        <v>9.6999999999999993</v>
      </c>
      <c r="N126" s="68">
        <v>11.16</v>
      </c>
      <c r="O126" s="68">
        <v>12.54</v>
      </c>
      <c r="P126" s="68">
        <v>14.17</v>
      </c>
      <c r="Q126" s="68">
        <v>16.170000000000002</v>
      </c>
      <c r="R126" s="68">
        <v>18.739999999999998</v>
      </c>
      <c r="S126" s="68">
        <v>21.6</v>
      </c>
      <c r="T126" s="68">
        <v>24.82</v>
      </c>
      <c r="U126" s="68">
        <v>28.4</v>
      </c>
      <c r="V126" s="68">
        <v>32.83</v>
      </c>
      <c r="W126" s="69">
        <v>37.86</v>
      </c>
      <c r="X126" s="68">
        <v>43.17</v>
      </c>
      <c r="Y126" s="68">
        <v>48.91</v>
      </c>
      <c r="Z126" s="68">
        <v>55.34</v>
      </c>
      <c r="AA126" s="71">
        <v>62.84</v>
      </c>
      <c r="AB126" s="45">
        <v>71.540000000000006</v>
      </c>
      <c r="AC126" s="45">
        <v>81.650000000000006</v>
      </c>
      <c r="AD126" s="45">
        <v>93.38</v>
      </c>
      <c r="AE126" s="45">
        <v>106.86</v>
      </c>
      <c r="AF126" s="45">
        <v>122.14</v>
      </c>
      <c r="AG126" s="45">
        <v>138.72999999999999</v>
      </c>
      <c r="AH126" s="45">
        <v>156.44</v>
      </c>
      <c r="AI126" s="45">
        <v>174.71</v>
      </c>
      <c r="AJ126" s="45">
        <v>193</v>
      </c>
      <c r="AK126" s="45">
        <v>211.13</v>
      </c>
      <c r="AL126" s="45">
        <v>228.17</v>
      </c>
      <c r="AM126" s="45">
        <v>243.4</v>
      </c>
      <c r="AN126" s="45">
        <v>262.43</v>
      </c>
      <c r="AO126" s="45">
        <v>282.69</v>
      </c>
      <c r="AP126" s="45">
        <v>304.70999999999998</v>
      </c>
      <c r="AQ126" s="45">
        <v>328</v>
      </c>
      <c r="AR126" s="45">
        <v>352.09</v>
      </c>
      <c r="AS126" s="45">
        <v>374.47</v>
      </c>
      <c r="AT126" s="45">
        <v>396.8</v>
      </c>
      <c r="AU126" s="45">
        <v>418.66</v>
      </c>
      <c r="AV126" s="45">
        <v>439.65</v>
      </c>
      <c r="AW126" s="45">
        <v>459.36</v>
      </c>
      <c r="AX126" s="45">
        <v>477.43</v>
      </c>
      <c r="AY126" s="45">
        <v>503.32</v>
      </c>
      <c r="AZ126" s="45">
        <v>530.61</v>
      </c>
      <c r="BA126" s="45">
        <v>559.39</v>
      </c>
      <c r="BB126" s="45">
        <v>589.72</v>
      </c>
      <c r="BC126" s="45">
        <v>621.70000000000005</v>
      </c>
      <c r="BD126" s="45">
        <v>655.42</v>
      </c>
      <c r="BE126" s="45">
        <v>690.96</v>
      </c>
      <c r="BF126" s="45">
        <v>728.43</v>
      </c>
      <c r="BG126" s="45">
        <v>767.94</v>
      </c>
      <c r="BH126" s="45">
        <v>809.58</v>
      </c>
      <c r="BI126" s="45">
        <v>853.48</v>
      </c>
      <c r="BJ126" s="45">
        <v>899.77</v>
      </c>
      <c r="BK126" s="45">
        <v>948.56</v>
      </c>
      <c r="BL126" s="45">
        <v>1000</v>
      </c>
      <c r="BM126" s="45"/>
      <c r="BN126" s="45"/>
      <c r="BO126" s="45"/>
      <c r="BP126" s="45"/>
      <c r="BQ126" s="45"/>
      <c r="BR126" s="45"/>
      <c r="BS126" s="45"/>
      <c r="BT126" s="45"/>
      <c r="BU126" s="45"/>
      <c r="BV126" s="45"/>
      <c r="BW126" s="45"/>
      <c r="BX126" s="45"/>
      <c r="BY126" s="45"/>
      <c r="BZ126" s="45"/>
      <c r="CA126" s="45"/>
      <c r="CB126" s="45"/>
      <c r="CC126" s="45"/>
      <c r="CD126" s="45"/>
      <c r="CE126" s="45"/>
      <c r="CF126" s="45"/>
      <c r="CG126" s="45"/>
      <c r="CH126" s="45"/>
      <c r="CI126" s="45"/>
      <c r="CJ126" s="45"/>
      <c r="CK126" s="45"/>
      <c r="CL126" s="45"/>
      <c r="CM126" s="45"/>
      <c r="CN126" s="45"/>
      <c r="CO126" s="45"/>
      <c r="CP126" s="45"/>
      <c r="CQ126" s="45"/>
      <c r="CR126" s="45"/>
      <c r="CS126" s="45"/>
      <c r="CT126" s="45"/>
      <c r="CU126" s="45"/>
      <c r="CV126" s="45"/>
      <c r="CW126" s="45"/>
    </row>
    <row r="127" spans="1:101" ht="14.25" customHeight="1">
      <c r="A127" s="67">
        <v>59</v>
      </c>
      <c r="B127" s="68">
        <v>1.3</v>
      </c>
      <c r="C127" s="68">
        <v>1.57</v>
      </c>
      <c r="D127" s="68">
        <v>2.5099999999999998</v>
      </c>
      <c r="E127" s="68">
        <v>3.01</v>
      </c>
      <c r="F127" s="68">
        <v>3.36</v>
      </c>
      <c r="G127" s="68">
        <v>4.13</v>
      </c>
      <c r="H127" s="68">
        <v>5.07</v>
      </c>
      <c r="I127" s="68">
        <v>5.9</v>
      </c>
      <c r="J127" s="68">
        <v>6.75</v>
      </c>
      <c r="K127" s="68">
        <v>7.88</v>
      </c>
      <c r="L127" s="68">
        <v>9.3000000000000007</v>
      </c>
      <c r="M127" s="68">
        <v>10.85</v>
      </c>
      <c r="N127" s="68">
        <v>12.47</v>
      </c>
      <c r="O127" s="68">
        <v>14.14</v>
      </c>
      <c r="P127" s="68">
        <v>15.95</v>
      </c>
      <c r="Q127" s="68">
        <v>18.329999999999998</v>
      </c>
      <c r="R127" s="68">
        <v>21.36</v>
      </c>
      <c r="S127" s="68">
        <v>24.58</v>
      </c>
      <c r="T127" s="68">
        <v>28.07</v>
      </c>
      <c r="U127" s="68">
        <v>32.049999999999997</v>
      </c>
      <c r="V127" s="68">
        <v>36.979999999999997</v>
      </c>
      <c r="W127" s="70">
        <v>42.69</v>
      </c>
      <c r="X127" s="68">
        <v>48.91</v>
      </c>
      <c r="Y127" s="68">
        <v>55.34</v>
      </c>
      <c r="Z127" s="68">
        <v>62.84</v>
      </c>
      <c r="AA127" s="71">
        <v>71.540000000000006</v>
      </c>
      <c r="AB127" s="45">
        <v>81.650000000000006</v>
      </c>
      <c r="AC127" s="45">
        <v>93.38</v>
      </c>
      <c r="AD127" s="45">
        <v>106.86</v>
      </c>
      <c r="AE127" s="45">
        <v>122.14</v>
      </c>
      <c r="AF127" s="45">
        <v>138.72999999999999</v>
      </c>
      <c r="AG127" s="45">
        <v>156.44</v>
      </c>
      <c r="AH127" s="45">
        <v>174.71</v>
      </c>
      <c r="AI127" s="45">
        <v>193</v>
      </c>
      <c r="AJ127" s="45">
        <v>211.13</v>
      </c>
      <c r="AK127" s="45">
        <v>228.17</v>
      </c>
      <c r="AL127" s="45">
        <v>243.4</v>
      </c>
      <c r="AM127" s="45">
        <v>262.43</v>
      </c>
      <c r="AN127" s="45">
        <v>282.69</v>
      </c>
      <c r="AO127" s="45">
        <v>304.70999999999998</v>
      </c>
      <c r="AP127" s="45">
        <v>328</v>
      </c>
      <c r="AQ127" s="45">
        <v>352.09</v>
      </c>
      <c r="AR127" s="45">
        <v>374.47</v>
      </c>
      <c r="AS127" s="45">
        <v>396.8</v>
      </c>
      <c r="AT127" s="45">
        <v>418.66</v>
      </c>
      <c r="AU127" s="45">
        <v>439.65</v>
      </c>
      <c r="AV127" s="45">
        <v>459.36</v>
      </c>
      <c r="AW127" s="45">
        <v>477.43</v>
      </c>
      <c r="AX127" s="45">
        <v>503.32</v>
      </c>
      <c r="AY127" s="45">
        <v>530.61</v>
      </c>
      <c r="AZ127" s="45">
        <v>559.39</v>
      </c>
      <c r="BA127" s="45">
        <v>589.72</v>
      </c>
      <c r="BB127" s="45">
        <v>621.70000000000005</v>
      </c>
      <c r="BC127" s="45">
        <v>655.42</v>
      </c>
      <c r="BD127" s="45">
        <v>690.96</v>
      </c>
      <c r="BE127" s="45">
        <v>728.43</v>
      </c>
      <c r="BF127" s="45">
        <v>767.94</v>
      </c>
      <c r="BG127" s="45">
        <v>809.58</v>
      </c>
      <c r="BH127" s="45">
        <v>853.48</v>
      </c>
      <c r="BI127" s="45">
        <v>899.77</v>
      </c>
      <c r="BJ127" s="45">
        <v>948.56</v>
      </c>
      <c r="BK127" s="45">
        <v>1000</v>
      </c>
      <c r="BL127" s="45"/>
      <c r="BM127" s="45"/>
      <c r="BN127" s="45"/>
      <c r="BO127" s="45"/>
      <c r="BP127" s="45"/>
      <c r="BQ127" s="45"/>
      <c r="BR127" s="45"/>
      <c r="BS127" s="45"/>
      <c r="BT127" s="45"/>
      <c r="BU127" s="45"/>
      <c r="BV127" s="45"/>
      <c r="BW127" s="45"/>
      <c r="BX127" s="45"/>
      <c r="BY127" s="45"/>
      <c r="BZ127" s="45"/>
      <c r="CA127" s="45"/>
      <c r="CB127" s="45"/>
      <c r="CC127" s="45"/>
      <c r="CD127" s="45"/>
      <c r="CE127" s="45"/>
      <c r="CF127" s="45"/>
      <c r="CG127" s="45"/>
      <c r="CH127" s="45"/>
      <c r="CI127" s="45"/>
      <c r="CJ127" s="45"/>
      <c r="CK127" s="45"/>
      <c r="CL127" s="45"/>
      <c r="CM127" s="45"/>
      <c r="CN127" s="45"/>
      <c r="CO127" s="45"/>
      <c r="CP127" s="45"/>
      <c r="CQ127" s="45"/>
      <c r="CR127" s="45"/>
      <c r="CS127" s="45"/>
      <c r="CT127" s="45"/>
      <c r="CU127" s="45"/>
      <c r="CV127" s="45"/>
      <c r="CW127" s="45"/>
    </row>
    <row r="128" spans="1:101" ht="14.25" customHeight="1">
      <c r="A128" s="67">
        <v>60</v>
      </c>
      <c r="B128" s="68">
        <v>1.53</v>
      </c>
      <c r="C128" s="68">
        <v>1.72</v>
      </c>
      <c r="D128" s="68">
        <v>2.61</v>
      </c>
      <c r="E128" s="68">
        <v>3.11</v>
      </c>
      <c r="F128" s="68">
        <v>3.69</v>
      </c>
      <c r="G128" s="68">
        <v>4.6399999999999997</v>
      </c>
      <c r="H128" s="68">
        <v>5.6</v>
      </c>
      <c r="I128" s="68">
        <v>6.45</v>
      </c>
      <c r="J128" s="68">
        <v>7.45</v>
      </c>
      <c r="K128" s="68">
        <v>8.82</v>
      </c>
      <c r="L128" s="68">
        <v>10.47</v>
      </c>
      <c r="M128" s="68">
        <v>12.22</v>
      </c>
      <c r="N128" s="68">
        <v>13.95</v>
      </c>
      <c r="O128" s="68">
        <v>15.71</v>
      </c>
      <c r="P128" s="68">
        <v>17.86</v>
      </c>
      <c r="Q128" s="68">
        <v>20.75</v>
      </c>
      <c r="R128" s="68">
        <v>24.24</v>
      </c>
      <c r="S128" s="68">
        <v>27.93</v>
      </c>
      <c r="T128" s="68">
        <v>31.99</v>
      </c>
      <c r="U128" s="68">
        <v>36.83</v>
      </c>
      <c r="V128" s="69">
        <v>42.53</v>
      </c>
      <c r="W128" s="68">
        <v>48.91</v>
      </c>
      <c r="X128" s="68">
        <v>55.34</v>
      </c>
      <c r="Y128" s="68">
        <v>62.84</v>
      </c>
      <c r="Z128" s="68">
        <v>71.540000000000006</v>
      </c>
      <c r="AA128" s="71">
        <v>81.650000000000006</v>
      </c>
      <c r="AB128" s="45">
        <v>93.38</v>
      </c>
      <c r="AC128" s="45">
        <v>106.86</v>
      </c>
      <c r="AD128" s="45">
        <v>122.14</v>
      </c>
      <c r="AE128" s="45">
        <v>138.72999999999999</v>
      </c>
      <c r="AF128" s="45">
        <v>156.44</v>
      </c>
      <c r="AG128" s="45">
        <v>174.71</v>
      </c>
      <c r="AH128" s="45">
        <v>193</v>
      </c>
      <c r="AI128" s="45">
        <v>211.13</v>
      </c>
      <c r="AJ128" s="45">
        <v>228.17</v>
      </c>
      <c r="AK128" s="45">
        <v>243.4</v>
      </c>
      <c r="AL128" s="45">
        <v>262.43</v>
      </c>
      <c r="AM128" s="45">
        <v>282.69</v>
      </c>
      <c r="AN128" s="45">
        <v>304.70999999999998</v>
      </c>
      <c r="AO128" s="45">
        <v>328</v>
      </c>
      <c r="AP128" s="45">
        <v>352.09</v>
      </c>
      <c r="AQ128" s="45">
        <v>374.47</v>
      </c>
      <c r="AR128" s="45">
        <v>396.8</v>
      </c>
      <c r="AS128" s="45">
        <v>418.66</v>
      </c>
      <c r="AT128" s="45">
        <v>439.65</v>
      </c>
      <c r="AU128" s="45">
        <v>459.36</v>
      </c>
      <c r="AV128" s="45">
        <v>477.43</v>
      </c>
      <c r="AW128" s="45">
        <v>503.32</v>
      </c>
      <c r="AX128" s="45">
        <v>530.61</v>
      </c>
      <c r="AY128" s="45">
        <v>559.39</v>
      </c>
      <c r="AZ128" s="45">
        <v>589.72</v>
      </c>
      <c r="BA128" s="45">
        <v>621.70000000000005</v>
      </c>
      <c r="BB128" s="45">
        <v>655.42</v>
      </c>
      <c r="BC128" s="45">
        <v>690.96</v>
      </c>
      <c r="BD128" s="45">
        <v>728.43</v>
      </c>
      <c r="BE128" s="45">
        <v>767.94</v>
      </c>
      <c r="BF128" s="45">
        <v>809.58</v>
      </c>
      <c r="BG128" s="45">
        <v>853.48</v>
      </c>
      <c r="BH128" s="45">
        <v>899.77</v>
      </c>
      <c r="BI128" s="45">
        <v>948.56</v>
      </c>
      <c r="BJ128" s="45">
        <v>1000</v>
      </c>
      <c r="BK128" s="45"/>
      <c r="BL128" s="45"/>
      <c r="BM128" s="45"/>
      <c r="BN128" s="45"/>
      <c r="BO128" s="45"/>
      <c r="BP128" s="45"/>
      <c r="BQ128" s="45"/>
      <c r="BR128" s="45"/>
      <c r="BS128" s="45"/>
      <c r="BT128" s="45"/>
      <c r="BU128" s="45"/>
      <c r="BV128" s="45"/>
      <c r="BW128" s="45"/>
      <c r="BX128" s="45"/>
      <c r="BY128" s="45"/>
      <c r="BZ128" s="45"/>
      <c r="CA128" s="45"/>
      <c r="CB128" s="45"/>
      <c r="CC128" s="45"/>
      <c r="CD128" s="45"/>
      <c r="CE128" s="45"/>
      <c r="CF128" s="45"/>
      <c r="CG128" s="45"/>
      <c r="CH128" s="45"/>
      <c r="CI128" s="45"/>
      <c r="CJ128" s="45"/>
      <c r="CK128" s="45"/>
      <c r="CL128" s="45"/>
      <c r="CM128" s="45"/>
      <c r="CN128" s="45"/>
      <c r="CO128" s="45"/>
      <c r="CP128" s="45"/>
      <c r="CQ128" s="45"/>
      <c r="CR128" s="45"/>
      <c r="CS128" s="45"/>
      <c r="CT128" s="45"/>
      <c r="CU128" s="45"/>
      <c r="CV128" s="45"/>
      <c r="CW128" s="45"/>
    </row>
    <row r="129" spans="1:101" ht="14.25" customHeight="1">
      <c r="A129" s="67">
        <v>61</v>
      </c>
      <c r="B129" s="68">
        <v>1.7</v>
      </c>
      <c r="C129" s="68">
        <v>1.93</v>
      </c>
      <c r="D129" s="68">
        <v>2.73</v>
      </c>
      <c r="E129" s="68">
        <v>3.24</v>
      </c>
      <c r="F129" s="68">
        <v>4.08</v>
      </c>
      <c r="G129" s="68">
        <v>5.14</v>
      </c>
      <c r="H129" s="68">
        <v>6.1</v>
      </c>
      <c r="I129" s="68">
        <v>7.02</v>
      </c>
      <c r="J129" s="68">
        <v>8.2100000000000009</v>
      </c>
      <c r="K129" s="68">
        <v>9.81</v>
      </c>
      <c r="L129" s="68">
        <v>11.62</v>
      </c>
      <c r="M129" s="68">
        <v>13.45</v>
      </c>
      <c r="N129" s="68">
        <v>15.31</v>
      </c>
      <c r="O129" s="68">
        <v>17.37</v>
      </c>
      <c r="P129" s="68">
        <v>20.02</v>
      </c>
      <c r="Q129" s="68">
        <v>23.43</v>
      </c>
      <c r="R129" s="68">
        <v>27.41</v>
      </c>
      <c r="S129" s="68">
        <v>31.59</v>
      </c>
      <c r="T129" s="68">
        <v>36.28</v>
      </c>
      <c r="U129" s="68">
        <v>41.77</v>
      </c>
      <c r="V129" s="70">
        <v>48.21</v>
      </c>
      <c r="W129" s="68">
        <v>55.34</v>
      </c>
      <c r="X129" s="68">
        <v>62.84</v>
      </c>
      <c r="Y129" s="68">
        <v>71.540000000000006</v>
      </c>
      <c r="Z129" s="68">
        <v>81.650000000000006</v>
      </c>
      <c r="AA129" s="71">
        <v>93.38</v>
      </c>
      <c r="AB129" s="45">
        <v>106.86</v>
      </c>
      <c r="AC129" s="45">
        <v>122.14</v>
      </c>
      <c r="AD129" s="45">
        <v>138.72999999999999</v>
      </c>
      <c r="AE129" s="45">
        <v>156.44</v>
      </c>
      <c r="AF129" s="45">
        <v>174.71</v>
      </c>
      <c r="AG129" s="45">
        <v>193</v>
      </c>
      <c r="AH129" s="45">
        <v>211.13</v>
      </c>
      <c r="AI129" s="45">
        <v>228.17</v>
      </c>
      <c r="AJ129" s="45">
        <v>243.4</v>
      </c>
      <c r="AK129" s="45">
        <v>262.43</v>
      </c>
      <c r="AL129" s="45">
        <v>282.69</v>
      </c>
      <c r="AM129" s="45">
        <v>304.70999999999998</v>
      </c>
      <c r="AN129" s="45">
        <v>328</v>
      </c>
      <c r="AO129" s="45">
        <v>352.09</v>
      </c>
      <c r="AP129" s="45">
        <v>374.47</v>
      </c>
      <c r="AQ129" s="45">
        <v>396.8</v>
      </c>
      <c r="AR129" s="45">
        <v>418.66</v>
      </c>
      <c r="AS129" s="45">
        <v>439.65</v>
      </c>
      <c r="AT129" s="45">
        <v>459.36</v>
      </c>
      <c r="AU129" s="45">
        <v>477.43</v>
      </c>
      <c r="AV129" s="45">
        <v>503.32</v>
      </c>
      <c r="AW129" s="45">
        <v>530.61</v>
      </c>
      <c r="AX129" s="45">
        <v>559.39</v>
      </c>
      <c r="AY129" s="45">
        <v>589.72</v>
      </c>
      <c r="AZ129" s="45">
        <v>621.70000000000005</v>
      </c>
      <c r="BA129" s="45">
        <v>655.42</v>
      </c>
      <c r="BB129" s="45">
        <v>690.96</v>
      </c>
      <c r="BC129" s="45">
        <v>728.43</v>
      </c>
      <c r="BD129" s="45">
        <v>767.94</v>
      </c>
      <c r="BE129" s="45">
        <v>809.58</v>
      </c>
      <c r="BF129" s="45">
        <v>853.48</v>
      </c>
      <c r="BG129" s="45">
        <v>899.77</v>
      </c>
      <c r="BH129" s="45">
        <v>948.56</v>
      </c>
      <c r="BI129" s="45">
        <v>1000</v>
      </c>
      <c r="BJ129" s="45"/>
      <c r="BK129" s="45"/>
      <c r="BL129" s="45"/>
      <c r="BM129" s="45"/>
      <c r="BN129" s="45"/>
      <c r="BO129" s="45"/>
      <c r="BP129" s="45"/>
      <c r="BQ129" s="45"/>
      <c r="BR129" s="45"/>
      <c r="BS129" s="45"/>
      <c r="BT129" s="45"/>
      <c r="BU129" s="45"/>
      <c r="BV129" s="45"/>
      <c r="BW129" s="45"/>
      <c r="BX129" s="45"/>
      <c r="BY129" s="45"/>
      <c r="BZ129" s="45"/>
      <c r="CA129" s="45"/>
      <c r="CB129" s="45"/>
      <c r="CC129" s="45"/>
      <c r="CD129" s="45"/>
      <c r="CE129" s="45"/>
      <c r="CF129" s="45"/>
      <c r="CG129" s="45"/>
      <c r="CH129" s="45"/>
      <c r="CI129" s="45"/>
      <c r="CJ129" s="45"/>
      <c r="CK129" s="45"/>
      <c r="CL129" s="45"/>
      <c r="CM129" s="45"/>
      <c r="CN129" s="45"/>
      <c r="CO129" s="45"/>
      <c r="CP129" s="45"/>
      <c r="CQ129" s="45"/>
      <c r="CR129" s="45"/>
      <c r="CS129" s="45"/>
      <c r="CT129" s="45"/>
      <c r="CU129" s="45"/>
      <c r="CV129" s="45"/>
      <c r="CW129" s="45"/>
    </row>
    <row r="130" spans="1:101" ht="14.25" customHeight="1">
      <c r="A130" s="67">
        <v>62</v>
      </c>
      <c r="B130" s="68">
        <v>1.8</v>
      </c>
      <c r="C130" s="68">
        <v>2.21</v>
      </c>
      <c r="D130" s="68">
        <v>2.89</v>
      </c>
      <c r="E130" s="68">
        <v>3.46</v>
      </c>
      <c r="F130" s="68">
        <v>4.51</v>
      </c>
      <c r="G130" s="68">
        <v>5.62</v>
      </c>
      <c r="H130" s="68">
        <v>6.59</v>
      </c>
      <c r="I130" s="68">
        <v>7.63</v>
      </c>
      <c r="J130" s="68">
        <v>9.0500000000000007</v>
      </c>
      <c r="K130" s="68">
        <v>10.85</v>
      </c>
      <c r="L130" s="68">
        <v>12.76</v>
      </c>
      <c r="M130" s="68">
        <v>14.69</v>
      </c>
      <c r="N130" s="68">
        <v>16.739999999999998</v>
      </c>
      <c r="O130" s="68">
        <v>19.21</v>
      </c>
      <c r="P130" s="68">
        <v>22.4</v>
      </c>
      <c r="Q130" s="68">
        <v>26.35</v>
      </c>
      <c r="R130" s="68">
        <v>30.87</v>
      </c>
      <c r="S130" s="68">
        <v>35.78</v>
      </c>
      <c r="T130" s="68">
        <v>41.53</v>
      </c>
      <c r="U130" s="69">
        <v>47.99</v>
      </c>
      <c r="V130" s="68">
        <v>55.34</v>
      </c>
      <c r="W130" s="68">
        <v>62.84</v>
      </c>
      <c r="X130" s="68">
        <v>71.540000000000006</v>
      </c>
      <c r="Y130" s="68">
        <v>81.650000000000006</v>
      </c>
      <c r="Z130" s="68">
        <v>93.38</v>
      </c>
      <c r="AA130" s="71">
        <v>106.86</v>
      </c>
      <c r="AB130" s="45">
        <v>122.14</v>
      </c>
      <c r="AC130" s="45">
        <v>138.72999999999999</v>
      </c>
      <c r="AD130" s="45">
        <v>156.44</v>
      </c>
      <c r="AE130" s="45">
        <v>174.71</v>
      </c>
      <c r="AF130" s="45">
        <v>193</v>
      </c>
      <c r="AG130" s="45">
        <v>211.13</v>
      </c>
      <c r="AH130" s="45">
        <v>228.17</v>
      </c>
      <c r="AI130" s="45">
        <v>243.4</v>
      </c>
      <c r="AJ130" s="45">
        <v>262.43</v>
      </c>
      <c r="AK130" s="45">
        <v>282.69</v>
      </c>
      <c r="AL130" s="45">
        <v>304.70999999999998</v>
      </c>
      <c r="AM130" s="45">
        <v>328</v>
      </c>
      <c r="AN130" s="45">
        <v>352.09</v>
      </c>
      <c r="AO130" s="45">
        <v>374.47</v>
      </c>
      <c r="AP130" s="45">
        <v>396.8</v>
      </c>
      <c r="AQ130" s="45">
        <v>418.66</v>
      </c>
      <c r="AR130" s="45">
        <v>439.65</v>
      </c>
      <c r="AS130" s="45">
        <v>459.36</v>
      </c>
      <c r="AT130" s="45">
        <v>477.43</v>
      </c>
      <c r="AU130" s="45">
        <v>503.32</v>
      </c>
      <c r="AV130" s="45">
        <v>530.61</v>
      </c>
      <c r="AW130" s="45">
        <v>559.39</v>
      </c>
      <c r="AX130" s="45">
        <v>589.72</v>
      </c>
      <c r="AY130" s="45">
        <v>621.70000000000005</v>
      </c>
      <c r="AZ130" s="45">
        <v>655.42</v>
      </c>
      <c r="BA130" s="45">
        <v>690.96</v>
      </c>
      <c r="BB130" s="45">
        <v>728.43</v>
      </c>
      <c r="BC130" s="45">
        <v>767.94</v>
      </c>
      <c r="BD130" s="45">
        <v>809.58</v>
      </c>
      <c r="BE130" s="45">
        <v>853.48</v>
      </c>
      <c r="BF130" s="45">
        <v>899.77</v>
      </c>
      <c r="BG130" s="45">
        <v>948.56</v>
      </c>
      <c r="BH130" s="45">
        <v>1000</v>
      </c>
      <c r="BI130" s="45"/>
      <c r="BJ130" s="45"/>
      <c r="BK130" s="45"/>
      <c r="BL130" s="45"/>
      <c r="BM130" s="45"/>
      <c r="BN130" s="45"/>
      <c r="BO130" s="45"/>
      <c r="BP130" s="45"/>
      <c r="BQ130" s="45"/>
      <c r="BR130" s="45"/>
      <c r="BS130" s="45"/>
      <c r="BT130" s="45"/>
      <c r="BU130" s="45"/>
      <c r="BV130" s="45"/>
      <c r="BW130" s="45"/>
      <c r="BX130" s="45"/>
      <c r="BY130" s="45"/>
      <c r="BZ130" s="45"/>
      <c r="CA130" s="45"/>
      <c r="CB130" s="45"/>
      <c r="CC130" s="45"/>
      <c r="CD130" s="45"/>
      <c r="CE130" s="45"/>
      <c r="CF130" s="45"/>
      <c r="CG130" s="45"/>
      <c r="CH130" s="45"/>
      <c r="CI130" s="45"/>
      <c r="CJ130" s="45"/>
      <c r="CK130" s="45"/>
      <c r="CL130" s="45"/>
      <c r="CM130" s="45"/>
      <c r="CN130" s="45"/>
      <c r="CO130" s="45"/>
      <c r="CP130" s="45"/>
      <c r="CQ130" s="45"/>
      <c r="CR130" s="45"/>
      <c r="CS130" s="45"/>
      <c r="CT130" s="45"/>
      <c r="CU130" s="45"/>
      <c r="CV130" s="45"/>
      <c r="CW130" s="45"/>
    </row>
    <row r="131" spans="1:101" ht="14.25" customHeight="1">
      <c r="A131" s="67">
        <v>63</v>
      </c>
      <c r="B131" s="68">
        <v>1.87</v>
      </c>
      <c r="C131" s="68">
        <v>2.5499999999999998</v>
      </c>
      <c r="D131" s="68">
        <v>3.14</v>
      </c>
      <c r="E131" s="68">
        <v>3.83</v>
      </c>
      <c r="F131" s="68">
        <v>5.01</v>
      </c>
      <c r="G131" s="68">
        <v>6.11</v>
      </c>
      <c r="H131" s="68">
        <v>7.11</v>
      </c>
      <c r="I131" s="68">
        <v>8.33</v>
      </c>
      <c r="J131" s="68">
        <v>9.9700000000000006</v>
      </c>
      <c r="K131" s="68">
        <v>11.95</v>
      </c>
      <c r="L131" s="68">
        <v>13.98</v>
      </c>
      <c r="M131" s="68">
        <v>16.059999999999999</v>
      </c>
      <c r="N131" s="68">
        <v>18.399999999999999</v>
      </c>
      <c r="O131" s="68">
        <v>21.35</v>
      </c>
      <c r="P131" s="68">
        <v>25.09</v>
      </c>
      <c r="Q131" s="68">
        <v>29.59</v>
      </c>
      <c r="R131" s="68">
        <v>34.700000000000003</v>
      </c>
      <c r="S131" s="68">
        <v>40.25</v>
      </c>
      <c r="T131" s="68">
        <v>46.8</v>
      </c>
      <c r="U131" s="70">
        <v>54.1</v>
      </c>
      <c r="V131" s="68">
        <v>62.84</v>
      </c>
      <c r="W131" s="68">
        <v>71.540000000000006</v>
      </c>
      <c r="X131" s="68">
        <v>81.650000000000006</v>
      </c>
      <c r="Y131" s="68">
        <v>93.38</v>
      </c>
      <c r="Z131" s="68">
        <v>106.86</v>
      </c>
      <c r="AA131" s="71">
        <v>122.14</v>
      </c>
      <c r="AB131" s="45">
        <v>138.72999999999999</v>
      </c>
      <c r="AC131" s="45">
        <v>156.44</v>
      </c>
      <c r="AD131" s="45">
        <v>174.71</v>
      </c>
      <c r="AE131" s="45">
        <v>193</v>
      </c>
      <c r="AF131" s="45">
        <v>211.13</v>
      </c>
      <c r="AG131" s="45">
        <v>228.17</v>
      </c>
      <c r="AH131" s="45">
        <v>243.4</v>
      </c>
      <c r="AI131" s="45">
        <v>262.43</v>
      </c>
      <c r="AJ131" s="45">
        <v>282.69</v>
      </c>
      <c r="AK131" s="45">
        <v>304.70999999999998</v>
      </c>
      <c r="AL131" s="45">
        <v>328</v>
      </c>
      <c r="AM131" s="45">
        <v>352.09</v>
      </c>
      <c r="AN131" s="45">
        <v>374.47</v>
      </c>
      <c r="AO131" s="45">
        <v>396.8</v>
      </c>
      <c r="AP131" s="45">
        <v>418.66</v>
      </c>
      <c r="AQ131" s="45">
        <v>439.65</v>
      </c>
      <c r="AR131" s="45">
        <v>459.36</v>
      </c>
      <c r="AS131" s="45">
        <v>477.43</v>
      </c>
      <c r="AT131" s="45">
        <v>503.32</v>
      </c>
      <c r="AU131" s="45">
        <v>530.61</v>
      </c>
      <c r="AV131" s="45">
        <v>559.39</v>
      </c>
      <c r="AW131" s="45">
        <v>589.72</v>
      </c>
      <c r="AX131" s="45">
        <v>621.70000000000005</v>
      </c>
      <c r="AY131" s="45">
        <v>655.42</v>
      </c>
      <c r="AZ131" s="45">
        <v>690.96</v>
      </c>
      <c r="BA131" s="45">
        <v>728.43</v>
      </c>
      <c r="BB131" s="45">
        <v>767.94</v>
      </c>
      <c r="BC131" s="45">
        <v>809.58</v>
      </c>
      <c r="BD131" s="45">
        <v>853.48</v>
      </c>
      <c r="BE131" s="45">
        <v>899.77</v>
      </c>
      <c r="BF131" s="45">
        <v>948.56</v>
      </c>
      <c r="BG131" s="45">
        <v>1000</v>
      </c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  <c r="BS131" s="45"/>
      <c r="BT131" s="45"/>
      <c r="BU131" s="45"/>
      <c r="BV131" s="45"/>
      <c r="BW131" s="45"/>
      <c r="BX131" s="45"/>
      <c r="BY131" s="45"/>
      <c r="BZ131" s="45"/>
      <c r="CA131" s="45"/>
      <c r="CB131" s="45"/>
      <c r="CC131" s="45"/>
      <c r="CD131" s="45"/>
      <c r="CE131" s="45"/>
      <c r="CF131" s="45"/>
      <c r="CG131" s="45"/>
      <c r="CH131" s="45"/>
      <c r="CI131" s="45"/>
      <c r="CJ131" s="45"/>
      <c r="CK131" s="45"/>
      <c r="CL131" s="45"/>
      <c r="CM131" s="45"/>
      <c r="CN131" s="45"/>
      <c r="CO131" s="45"/>
      <c r="CP131" s="45"/>
      <c r="CQ131" s="45"/>
      <c r="CR131" s="45"/>
      <c r="CS131" s="45"/>
      <c r="CT131" s="45"/>
      <c r="CU131" s="45"/>
      <c r="CV131" s="45"/>
      <c r="CW131" s="45"/>
    </row>
    <row r="132" spans="1:101" ht="14.25" customHeight="1">
      <c r="A132" s="67">
        <v>64</v>
      </c>
      <c r="B132" s="68">
        <v>1.93</v>
      </c>
      <c r="C132" s="68">
        <v>2.87</v>
      </c>
      <c r="D132" s="68">
        <v>3.48</v>
      </c>
      <c r="E132" s="68">
        <v>4.3099999999999996</v>
      </c>
      <c r="F132" s="68">
        <v>5.58</v>
      </c>
      <c r="G132" s="68">
        <v>6.64</v>
      </c>
      <c r="H132" s="68">
        <v>7.71</v>
      </c>
      <c r="I132" s="68">
        <v>9.1300000000000008</v>
      </c>
      <c r="J132" s="68">
        <v>11</v>
      </c>
      <c r="K132" s="68">
        <v>13.15</v>
      </c>
      <c r="L132" s="68">
        <v>15.25</v>
      </c>
      <c r="M132" s="68">
        <v>17.45</v>
      </c>
      <c r="N132" s="68">
        <v>20.170000000000002</v>
      </c>
      <c r="O132" s="68">
        <v>23.6</v>
      </c>
      <c r="P132" s="68">
        <v>27.84</v>
      </c>
      <c r="Q132" s="68">
        <v>33.08</v>
      </c>
      <c r="R132" s="68">
        <v>39.25</v>
      </c>
      <c r="S132" s="68">
        <v>46.27</v>
      </c>
      <c r="T132" s="69">
        <v>54.02</v>
      </c>
      <c r="U132" s="68">
        <v>62.84</v>
      </c>
      <c r="V132" s="68">
        <v>71.540000000000006</v>
      </c>
      <c r="W132" s="68">
        <v>81.650000000000006</v>
      </c>
      <c r="X132" s="68">
        <v>93.38</v>
      </c>
      <c r="Y132" s="68">
        <v>106.86</v>
      </c>
      <c r="Z132" s="17">
        <v>122.14</v>
      </c>
      <c r="AA132" s="71">
        <v>138.72999999999999</v>
      </c>
      <c r="AB132" s="45">
        <v>156.44</v>
      </c>
      <c r="AC132" s="45">
        <v>174.71</v>
      </c>
      <c r="AD132" s="45">
        <v>193</v>
      </c>
      <c r="AE132" s="45">
        <v>211.13</v>
      </c>
      <c r="AF132" s="45">
        <v>228.17</v>
      </c>
      <c r="AG132" s="45">
        <v>243.4</v>
      </c>
      <c r="AH132" s="45">
        <v>262.43</v>
      </c>
      <c r="AI132" s="45">
        <v>282.69</v>
      </c>
      <c r="AJ132" s="45">
        <v>304.70999999999998</v>
      </c>
      <c r="AK132" s="45">
        <v>328</v>
      </c>
      <c r="AL132" s="45">
        <v>352.09</v>
      </c>
      <c r="AM132" s="45">
        <v>374.47</v>
      </c>
      <c r="AN132" s="45">
        <v>396.8</v>
      </c>
      <c r="AO132" s="45">
        <v>418.66</v>
      </c>
      <c r="AP132" s="45">
        <v>439.65</v>
      </c>
      <c r="AQ132" s="45">
        <v>459.36</v>
      </c>
      <c r="AR132" s="45">
        <v>477.43</v>
      </c>
      <c r="AS132" s="45">
        <v>503.32</v>
      </c>
      <c r="AT132" s="45">
        <v>530.61</v>
      </c>
      <c r="AU132" s="45">
        <v>559.39</v>
      </c>
      <c r="AV132" s="45">
        <v>589.72</v>
      </c>
      <c r="AW132" s="45">
        <v>621.70000000000005</v>
      </c>
      <c r="AX132" s="45">
        <v>655.42</v>
      </c>
      <c r="AY132" s="45">
        <v>690.96</v>
      </c>
      <c r="AZ132" s="45">
        <v>728.43</v>
      </c>
      <c r="BA132" s="45">
        <v>767.94</v>
      </c>
      <c r="BB132" s="45">
        <v>809.58</v>
      </c>
      <c r="BC132" s="45">
        <v>853.48</v>
      </c>
      <c r="BD132" s="45">
        <v>899.77</v>
      </c>
      <c r="BE132" s="45">
        <v>948.56</v>
      </c>
      <c r="BF132" s="45">
        <v>1000</v>
      </c>
      <c r="BG132" s="45"/>
      <c r="BH132" s="45"/>
      <c r="BI132" s="45"/>
      <c r="BJ132" s="45"/>
      <c r="BK132" s="45"/>
      <c r="BL132" s="45"/>
      <c r="BM132" s="45"/>
      <c r="BN132" s="45"/>
      <c r="BO132" s="45"/>
      <c r="BP132" s="45"/>
      <c r="BQ132" s="45"/>
      <c r="BR132" s="45"/>
      <c r="BS132" s="45"/>
      <c r="BT132" s="45"/>
      <c r="BU132" s="45"/>
      <c r="BV132" s="45"/>
      <c r="BW132" s="45"/>
      <c r="BX132" s="45"/>
      <c r="BY132" s="45"/>
      <c r="BZ132" s="45"/>
      <c r="CA132" s="45"/>
      <c r="CB132" s="45"/>
      <c r="CC132" s="45"/>
      <c r="CD132" s="45"/>
      <c r="CE132" s="45"/>
      <c r="CF132" s="45"/>
      <c r="CG132" s="45"/>
      <c r="CH132" s="45"/>
      <c r="CI132" s="45"/>
      <c r="CJ132" s="45"/>
      <c r="CK132" s="45"/>
      <c r="CL132" s="45"/>
      <c r="CM132" s="45"/>
      <c r="CN132" s="45"/>
      <c r="CO132" s="45"/>
      <c r="CP132" s="45"/>
      <c r="CQ132" s="45"/>
      <c r="CR132" s="45"/>
      <c r="CS132" s="45"/>
      <c r="CT132" s="45"/>
      <c r="CU132" s="45"/>
      <c r="CV132" s="45"/>
      <c r="CW132" s="45"/>
    </row>
    <row r="133" spans="1:101" ht="14.25" customHeight="1">
      <c r="A133" s="67">
        <v>65</v>
      </c>
      <c r="B133" s="68">
        <v>2.0099999999999998</v>
      </c>
      <c r="C133" s="68">
        <v>3.24</v>
      </c>
      <c r="D133" s="68">
        <v>3.92</v>
      </c>
      <c r="E133" s="68">
        <v>4.87</v>
      </c>
      <c r="F133" s="68">
        <v>6.24</v>
      </c>
      <c r="G133" s="68">
        <v>7.25</v>
      </c>
      <c r="H133" s="68">
        <v>8.4499999999999993</v>
      </c>
      <c r="I133" s="68">
        <v>10.08</v>
      </c>
      <c r="J133" s="68">
        <v>12.17</v>
      </c>
      <c r="K133" s="68">
        <v>14.53</v>
      </c>
      <c r="L133" s="68">
        <v>16.760000000000002</v>
      </c>
      <c r="M133" s="68">
        <v>19.18</v>
      </c>
      <c r="N133" s="68">
        <v>22.31</v>
      </c>
      <c r="O133" s="68">
        <v>26.22</v>
      </c>
      <c r="P133" s="68">
        <v>30.99</v>
      </c>
      <c r="Q133" s="68">
        <v>37.03</v>
      </c>
      <c r="R133" s="68">
        <v>44.26</v>
      </c>
      <c r="S133" s="68">
        <v>52.17</v>
      </c>
      <c r="T133" s="70">
        <v>61.53</v>
      </c>
      <c r="U133" s="68">
        <v>71.540000000000006</v>
      </c>
      <c r="V133" s="68">
        <v>81.650000000000006</v>
      </c>
      <c r="W133" s="68">
        <v>93.38</v>
      </c>
      <c r="X133" s="68">
        <v>106.86</v>
      </c>
      <c r="Y133" s="17">
        <v>122.14</v>
      </c>
      <c r="Z133" s="17">
        <v>138.72999999999999</v>
      </c>
      <c r="AA133" s="71">
        <v>156.44</v>
      </c>
      <c r="AB133" s="45">
        <v>174.71</v>
      </c>
      <c r="AC133" s="45">
        <v>193</v>
      </c>
      <c r="AD133" s="45">
        <v>211.13</v>
      </c>
      <c r="AE133" s="45">
        <v>228.17</v>
      </c>
      <c r="AF133" s="45">
        <v>243.4</v>
      </c>
      <c r="AG133" s="45">
        <v>262.43</v>
      </c>
      <c r="AH133" s="45">
        <v>282.69</v>
      </c>
      <c r="AI133" s="45">
        <v>304.70999999999998</v>
      </c>
      <c r="AJ133" s="45">
        <v>328</v>
      </c>
      <c r="AK133" s="45">
        <v>352.09</v>
      </c>
      <c r="AL133" s="45">
        <v>374.47</v>
      </c>
      <c r="AM133" s="45">
        <v>396.8</v>
      </c>
      <c r="AN133" s="45">
        <v>418.66</v>
      </c>
      <c r="AO133" s="45">
        <v>439.65</v>
      </c>
      <c r="AP133" s="45">
        <v>459.36</v>
      </c>
      <c r="AQ133" s="45">
        <v>477.43</v>
      </c>
      <c r="AR133" s="45">
        <v>503.32</v>
      </c>
      <c r="AS133" s="45">
        <v>530.61</v>
      </c>
      <c r="AT133" s="45">
        <v>559.39</v>
      </c>
      <c r="AU133" s="45">
        <v>589.72</v>
      </c>
      <c r="AV133" s="45">
        <v>621.70000000000005</v>
      </c>
      <c r="AW133" s="45">
        <v>655.42</v>
      </c>
      <c r="AX133" s="45">
        <v>690.96</v>
      </c>
      <c r="AY133" s="45">
        <v>728.43</v>
      </c>
      <c r="AZ133" s="45">
        <v>767.94</v>
      </c>
      <c r="BA133" s="45">
        <v>809.58</v>
      </c>
      <c r="BB133" s="45">
        <v>853.48</v>
      </c>
      <c r="BC133" s="45">
        <v>899.77</v>
      </c>
      <c r="BD133" s="45">
        <v>948.56</v>
      </c>
      <c r="BE133" s="45">
        <v>1000</v>
      </c>
      <c r="BF133" s="45"/>
      <c r="BG133" s="45"/>
      <c r="BH133" s="45"/>
      <c r="BI133" s="45"/>
      <c r="BJ133" s="45"/>
      <c r="BK133" s="45"/>
      <c r="BL133" s="45"/>
      <c r="BM133" s="45"/>
      <c r="BN133" s="45"/>
      <c r="BO133" s="45"/>
      <c r="BP133" s="45"/>
      <c r="BQ133" s="45"/>
      <c r="BR133" s="45"/>
      <c r="BS133" s="45"/>
      <c r="BT133" s="45"/>
      <c r="BU133" s="45"/>
      <c r="BV133" s="45"/>
      <c r="BW133" s="45"/>
      <c r="BX133" s="45"/>
      <c r="BY133" s="45"/>
      <c r="BZ133" s="45"/>
      <c r="CA133" s="45"/>
      <c r="CB133" s="45"/>
      <c r="CC133" s="45"/>
      <c r="CD133" s="45"/>
      <c r="CE133" s="45"/>
      <c r="CF133" s="45"/>
      <c r="CG133" s="45"/>
      <c r="CH133" s="45"/>
      <c r="CI133" s="45"/>
      <c r="CJ133" s="45"/>
      <c r="CK133" s="45"/>
      <c r="CL133" s="45"/>
      <c r="CM133" s="45"/>
      <c r="CN133" s="45"/>
      <c r="CO133" s="45"/>
      <c r="CP133" s="45"/>
      <c r="CQ133" s="45"/>
      <c r="CR133" s="45"/>
      <c r="CS133" s="45"/>
      <c r="CT133" s="45"/>
      <c r="CU133" s="45"/>
      <c r="CV133" s="45"/>
      <c r="CW133" s="45"/>
    </row>
    <row r="134" spans="1:101" ht="14.25" customHeight="1">
      <c r="A134" s="67">
        <v>66</v>
      </c>
      <c r="B134" s="68">
        <v>2.11</v>
      </c>
      <c r="C134" s="68">
        <v>3.6</v>
      </c>
      <c r="D134" s="68">
        <v>4.43</v>
      </c>
      <c r="E134" s="68">
        <v>5.5</v>
      </c>
      <c r="F134" s="68">
        <v>6.98</v>
      </c>
      <c r="G134" s="68">
        <v>7.98</v>
      </c>
      <c r="H134" s="68">
        <v>9.33</v>
      </c>
      <c r="I134" s="68">
        <v>11.18</v>
      </c>
      <c r="J134" s="68">
        <v>13.52</v>
      </c>
      <c r="K134" s="68">
        <v>16.16</v>
      </c>
      <c r="L134" s="68">
        <v>18.62</v>
      </c>
      <c r="M134" s="68">
        <v>21.3</v>
      </c>
      <c r="N134" s="68">
        <v>24.87</v>
      </c>
      <c r="O134" s="68">
        <v>29.29</v>
      </c>
      <c r="P134" s="68">
        <v>34.6</v>
      </c>
      <c r="Q134" s="68">
        <v>42.07</v>
      </c>
      <c r="R134" s="68">
        <v>51.38</v>
      </c>
      <c r="S134" s="69">
        <v>61.09</v>
      </c>
      <c r="T134" s="68">
        <v>71.540000000000006</v>
      </c>
      <c r="U134" s="68">
        <v>81.650000000000006</v>
      </c>
      <c r="V134" s="68">
        <v>93.38</v>
      </c>
      <c r="W134" s="68">
        <v>106.86</v>
      </c>
      <c r="X134" s="68">
        <v>122.14</v>
      </c>
      <c r="Y134" s="17">
        <v>138.72999999999999</v>
      </c>
      <c r="Z134" s="17">
        <v>156.44</v>
      </c>
      <c r="AA134" s="71">
        <v>174.71</v>
      </c>
      <c r="AB134" s="45">
        <v>193</v>
      </c>
      <c r="AC134" s="45">
        <v>211.13</v>
      </c>
      <c r="AD134" s="45">
        <v>228.17</v>
      </c>
      <c r="AE134" s="45">
        <v>243.4</v>
      </c>
      <c r="AF134" s="45">
        <v>262.43</v>
      </c>
      <c r="AG134" s="45">
        <v>282.69</v>
      </c>
      <c r="AH134" s="45">
        <v>304.70999999999998</v>
      </c>
      <c r="AI134" s="45">
        <v>328</v>
      </c>
      <c r="AJ134" s="45">
        <v>352.09</v>
      </c>
      <c r="AK134" s="45">
        <v>374.47</v>
      </c>
      <c r="AL134" s="45">
        <v>396.8</v>
      </c>
      <c r="AM134" s="45">
        <v>418.66</v>
      </c>
      <c r="AN134" s="45">
        <v>439.65</v>
      </c>
      <c r="AO134" s="45">
        <v>459.36</v>
      </c>
      <c r="AP134" s="45">
        <v>477.43</v>
      </c>
      <c r="AQ134" s="45">
        <v>503.32</v>
      </c>
      <c r="AR134" s="45">
        <v>530.61</v>
      </c>
      <c r="AS134" s="45">
        <v>559.39</v>
      </c>
      <c r="AT134" s="45">
        <v>589.72</v>
      </c>
      <c r="AU134" s="45">
        <v>621.70000000000005</v>
      </c>
      <c r="AV134" s="45">
        <v>655.42</v>
      </c>
      <c r="AW134" s="45">
        <v>690.96</v>
      </c>
      <c r="AX134" s="45">
        <v>728.43</v>
      </c>
      <c r="AY134" s="45">
        <v>767.94</v>
      </c>
      <c r="AZ134" s="45">
        <v>809.58</v>
      </c>
      <c r="BA134" s="45">
        <v>853.48</v>
      </c>
      <c r="BB134" s="45">
        <v>899.77</v>
      </c>
      <c r="BC134" s="45">
        <v>948.56</v>
      </c>
      <c r="BD134" s="45">
        <v>1000</v>
      </c>
      <c r="BE134" s="45"/>
      <c r="BF134" s="45"/>
      <c r="BG134" s="45"/>
      <c r="BH134" s="45"/>
      <c r="BI134" s="45"/>
      <c r="BJ134" s="45"/>
      <c r="BK134" s="45"/>
      <c r="BL134" s="45"/>
      <c r="BM134" s="45"/>
      <c r="BN134" s="45"/>
      <c r="BO134" s="45"/>
      <c r="BP134" s="45"/>
      <c r="BQ134" s="45"/>
      <c r="BR134" s="45"/>
      <c r="BS134" s="45"/>
      <c r="BT134" s="45"/>
      <c r="BU134" s="45"/>
      <c r="BV134" s="45"/>
      <c r="BW134" s="45"/>
      <c r="BX134" s="45"/>
      <c r="BY134" s="45"/>
      <c r="BZ134" s="45"/>
      <c r="CA134" s="45"/>
      <c r="CB134" s="45"/>
      <c r="CC134" s="45"/>
      <c r="CD134" s="45"/>
      <c r="CE134" s="45"/>
      <c r="CF134" s="45"/>
      <c r="CG134" s="45"/>
      <c r="CH134" s="45"/>
      <c r="CI134" s="45"/>
      <c r="CJ134" s="45"/>
      <c r="CK134" s="45"/>
      <c r="CL134" s="45"/>
      <c r="CM134" s="45"/>
      <c r="CN134" s="45"/>
      <c r="CO134" s="45"/>
      <c r="CP134" s="45"/>
      <c r="CQ134" s="45"/>
      <c r="CR134" s="45"/>
      <c r="CS134" s="45"/>
      <c r="CT134" s="45"/>
      <c r="CU134" s="45"/>
      <c r="CV134" s="45"/>
      <c r="CW134" s="45"/>
    </row>
    <row r="135" spans="1:101" ht="14.25" customHeight="1">
      <c r="A135" s="67">
        <v>67</v>
      </c>
      <c r="B135" s="68">
        <v>2.23</v>
      </c>
      <c r="C135" s="68">
        <v>3.92</v>
      </c>
      <c r="D135" s="68">
        <v>4.99</v>
      </c>
      <c r="E135" s="68">
        <v>6.22</v>
      </c>
      <c r="F135" s="68">
        <v>7.84</v>
      </c>
      <c r="G135" s="68">
        <v>8.86</v>
      </c>
      <c r="H135" s="68">
        <v>10.37</v>
      </c>
      <c r="I135" s="68">
        <v>12.46</v>
      </c>
      <c r="J135" s="68">
        <v>15.11</v>
      </c>
      <c r="K135" s="68">
        <v>18.149999999999999</v>
      </c>
      <c r="L135" s="68">
        <v>21.04</v>
      </c>
      <c r="M135" s="68">
        <v>24.16</v>
      </c>
      <c r="N135" s="68">
        <v>28.27</v>
      </c>
      <c r="O135" s="68">
        <v>33.29</v>
      </c>
      <c r="P135" s="68">
        <v>39.22</v>
      </c>
      <c r="Q135" s="68">
        <v>47.64</v>
      </c>
      <c r="R135" s="68">
        <v>58.65</v>
      </c>
      <c r="S135" s="69">
        <v>69.650000000000006</v>
      </c>
      <c r="T135" s="68">
        <v>81.650000000000006</v>
      </c>
      <c r="U135" s="68">
        <v>93.38</v>
      </c>
      <c r="V135" s="68">
        <v>106.86</v>
      </c>
      <c r="W135" s="68">
        <v>122.14</v>
      </c>
      <c r="X135" s="17">
        <v>138.72999999999999</v>
      </c>
      <c r="Y135" s="17">
        <v>156.44</v>
      </c>
      <c r="Z135" s="17">
        <v>174.71</v>
      </c>
      <c r="AA135" s="71">
        <v>193</v>
      </c>
      <c r="AB135" s="45">
        <v>211.13</v>
      </c>
      <c r="AC135" s="45">
        <v>228.17</v>
      </c>
      <c r="AD135" s="45">
        <v>243.4</v>
      </c>
      <c r="AE135" s="45">
        <v>262.43</v>
      </c>
      <c r="AF135" s="45">
        <v>282.69</v>
      </c>
      <c r="AG135" s="45">
        <v>304.70999999999998</v>
      </c>
      <c r="AH135" s="45">
        <v>328</v>
      </c>
      <c r="AI135" s="45">
        <v>352.09</v>
      </c>
      <c r="AJ135" s="45">
        <v>374.47</v>
      </c>
      <c r="AK135" s="45">
        <v>396.8</v>
      </c>
      <c r="AL135" s="45">
        <v>418.66</v>
      </c>
      <c r="AM135" s="45">
        <v>439.65</v>
      </c>
      <c r="AN135" s="45">
        <v>459.36</v>
      </c>
      <c r="AO135" s="45">
        <v>477.43</v>
      </c>
      <c r="AP135" s="45">
        <v>503.32</v>
      </c>
      <c r="AQ135" s="45">
        <v>530.61</v>
      </c>
      <c r="AR135" s="45">
        <v>559.39</v>
      </c>
      <c r="AS135" s="45">
        <v>589.72</v>
      </c>
      <c r="AT135" s="45">
        <v>621.70000000000005</v>
      </c>
      <c r="AU135" s="45">
        <v>655.42</v>
      </c>
      <c r="AV135" s="45">
        <v>690.96</v>
      </c>
      <c r="AW135" s="45">
        <v>728.43</v>
      </c>
      <c r="AX135" s="45">
        <v>767.94</v>
      </c>
      <c r="AY135" s="45">
        <v>809.58</v>
      </c>
      <c r="AZ135" s="45">
        <v>853.48</v>
      </c>
      <c r="BA135" s="45">
        <v>899.77</v>
      </c>
      <c r="BB135" s="45">
        <v>948.56</v>
      </c>
      <c r="BC135" s="45">
        <v>1000</v>
      </c>
      <c r="BD135" s="45"/>
      <c r="BE135" s="45"/>
      <c r="BF135" s="45"/>
      <c r="BG135" s="45"/>
      <c r="BH135" s="45"/>
      <c r="BI135" s="45"/>
      <c r="BJ135" s="45"/>
      <c r="BK135" s="45"/>
      <c r="BL135" s="45"/>
      <c r="BM135" s="45"/>
      <c r="BN135" s="45"/>
      <c r="BO135" s="45"/>
      <c r="BP135" s="45"/>
      <c r="BQ135" s="45"/>
      <c r="BR135" s="45"/>
      <c r="BS135" s="45"/>
      <c r="BT135" s="45"/>
      <c r="BU135" s="45"/>
      <c r="BV135" s="45"/>
      <c r="BW135" s="45"/>
      <c r="BX135" s="45"/>
      <c r="BY135" s="45"/>
      <c r="BZ135" s="45"/>
      <c r="CA135" s="45"/>
      <c r="CB135" s="45"/>
      <c r="CC135" s="45"/>
      <c r="CD135" s="45"/>
      <c r="CE135" s="45"/>
      <c r="CF135" s="45"/>
      <c r="CG135" s="45"/>
      <c r="CH135" s="45"/>
      <c r="CI135" s="45"/>
      <c r="CJ135" s="45"/>
      <c r="CK135" s="45"/>
      <c r="CL135" s="45"/>
      <c r="CM135" s="45"/>
      <c r="CN135" s="45"/>
      <c r="CO135" s="45"/>
      <c r="CP135" s="45"/>
      <c r="CQ135" s="45"/>
      <c r="CR135" s="45"/>
      <c r="CS135" s="45"/>
      <c r="CT135" s="45"/>
      <c r="CU135" s="45"/>
      <c r="CV135" s="45"/>
      <c r="CW135" s="45"/>
    </row>
    <row r="136" spans="1:101" ht="14.25" customHeight="1">
      <c r="A136" s="67">
        <v>68</v>
      </c>
      <c r="B136" s="68">
        <v>2.4</v>
      </c>
      <c r="C136" s="68">
        <v>4.2300000000000004</v>
      </c>
      <c r="D136" s="68">
        <v>5.59</v>
      </c>
      <c r="E136" s="68">
        <v>7.03</v>
      </c>
      <c r="F136" s="68">
        <v>8.5500000000000007</v>
      </c>
      <c r="G136" s="68">
        <v>9.89</v>
      </c>
      <c r="H136" s="68">
        <v>11.58</v>
      </c>
      <c r="I136" s="68">
        <v>13.96</v>
      </c>
      <c r="J136" s="68">
        <v>17.04</v>
      </c>
      <c r="K136" s="68">
        <v>20.63</v>
      </c>
      <c r="L136" s="68">
        <v>24.06</v>
      </c>
      <c r="M136" s="68">
        <v>28.09</v>
      </c>
      <c r="N136" s="68">
        <v>32.44</v>
      </c>
      <c r="O136" s="68">
        <v>38.119999999999997</v>
      </c>
      <c r="P136" s="68">
        <v>44.72</v>
      </c>
      <c r="Q136" s="68">
        <v>54.68</v>
      </c>
      <c r="R136" s="68">
        <v>67.36</v>
      </c>
      <c r="S136" s="69">
        <v>79.89</v>
      </c>
      <c r="T136" s="68">
        <v>93.38</v>
      </c>
      <c r="U136" s="68">
        <v>106.86</v>
      </c>
      <c r="V136" s="68">
        <v>122.14</v>
      </c>
      <c r="W136" s="17">
        <v>138.72999999999999</v>
      </c>
      <c r="X136" s="17">
        <v>156.44</v>
      </c>
      <c r="Y136" s="17">
        <v>174.71</v>
      </c>
      <c r="Z136" s="17">
        <v>193</v>
      </c>
      <c r="AA136" s="71">
        <v>211.13</v>
      </c>
      <c r="AB136" s="45">
        <v>228.17</v>
      </c>
      <c r="AC136" s="45">
        <v>243.4</v>
      </c>
      <c r="AD136" s="45">
        <v>262.43</v>
      </c>
      <c r="AE136" s="45">
        <v>282.69</v>
      </c>
      <c r="AF136" s="45">
        <v>304.70999999999998</v>
      </c>
      <c r="AG136" s="45">
        <v>328</v>
      </c>
      <c r="AH136" s="45">
        <v>352.09</v>
      </c>
      <c r="AI136" s="45">
        <v>374.47</v>
      </c>
      <c r="AJ136" s="45">
        <v>396.8</v>
      </c>
      <c r="AK136" s="45">
        <v>418.66</v>
      </c>
      <c r="AL136" s="45">
        <v>439.65</v>
      </c>
      <c r="AM136" s="45">
        <v>459.36</v>
      </c>
      <c r="AN136" s="45">
        <v>477.43</v>
      </c>
      <c r="AO136" s="45">
        <v>503.32</v>
      </c>
      <c r="AP136" s="45">
        <v>530.61</v>
      </c>
      <c r="AQ136" s="45">
        <v>559.39</v>
      </c>
      <c r="AR136" s="45">
        <v>589.72</v>
      </c>
      <c r="AS136" s="45">
        <v>621.70000000000005</v>
      </c>
      <c r="AT136" s="45">
        <v>655.42</v>
      </c>
      <c r="AU136" s="45">
        <v>690.96</v>
      </c>
      <c r="AV136" s="45">
        <v>728.43</v>
      </c>
      <c r="AW136" s="45">
        <v>767.94</v>
      </c>
      <c r="AX136" s="45">
        <v>809.58</v>
      </c>
      <c r="AY136" s="45">
        <v>853.48</v>
      </c>
      <c r="AZ136" s="45">
        <v>899.77</v>
      </c>
      <c r="BA136" s="45">
        <v>948.56</v>
      </c>
      <c r="BB136" s="45">
        <v>1000</v>
      </c>
      <c r="BC136" s="45"/>
      <c r="BD136" s="45"/>
      <c r="BE136" s="45"/>
      <c r="BF136" s="45"/>
      <c r="BG136" s="45"/>
      <c r="BH136" s="45"/>
      <c r="BI136" s="45"/>
      <c r="BJ136" s="45"/>
      <c r="BK136" s="45"/>
      <c r="BL136" s="45"/>
      <c r="BM136" s="45"/>
      <c r="BN136" s="45"/>
      <c r="BO136" s="45"/>
      <c r="BP136" s="45"/>
      <c r="BQ136" s="45"/>
      <c r="BR136" s="45"/>
      <c r="BS136" s="45"/>
      <c r="BT136" s="45"/>
      <c r="BU136" s="45"/>
      <c r="BV136" s="45"/>
      <c r="BW136" s="45"/>
      <c r="BX136" s="45"/>
      <c r="BY136" s="45"/>
      <c r="BZ136" s="45"/>
      <c r="CA136" s="45"/>
      <c r="CB136" s="45"/>
      <c r="CC136" s="45"/>
      <c r="CD136" s="45"/>
      <c r="CE136" s="45"/>
      <c r="CF136" s="45"/>
      <c r="CG136" s="45"/>
      <c r="CH136" s="45"/>
      <c r="CI136" s="45"/>
      <c r="CJ136" s="45"/>
      <c r="CK136" s="45"/>
      <c r="CL136" s="45"/>
      <c r="CM136" s="45"/>
      <c r="CN136" s="45"/>
      <c r="CO136" s="45"/>
      <c r="CP136" s="45"/>
      <c r="CQ136" s="45"/>
      <c r="CR136" s="45"/>
      <c r="CS136" s="45"/>
      <c r="CT136" s="45"/>
      <c r="CU136" s="45"/>
      <c r="CV136" s="45"/>
      <c r="CW136" s="45"/>
    </row>
    <row r="137" spans="1:101" ht="14.25" customHeight="1">
      <c r="A137" s="67">
        <v>69</v>
      </c>
      <c r="B137" s="68">
        <v>2.61</v>
      </c>
      <c r="C137" s="68">
        <v>4.57</v>
      </c>
      <c r="D137" s="68">
        <v>6.26</v>
      </c>
      <c r="E137" s="68">
        <v>7.94</v>
      </c>
      <c r="F137" s="68">
        <v>9.58</v>
      </c>
      <c r="G137" s="68">
        <v>11.04</v>
      </c>
      <c r="H137" s="68">
        <v>12.94</v>
      </c>
      <c r="I137" s="68">
        <v>15.68</v>
      </c>
      <c r="J137" s="68">
        <v>19.670000000000002</v>
      </c>
      <c r="K137" s="68">
        <v>23.64</v>
      </c>
      <c r="L137" s="68">
        <v>27.91</v>
      </c>
      <c r="M137" s="68">
        <v>32.42</v>
      </c>
      <c r="N137" s="68">
        <v>37.76</v>
      </c>
      <c r="O137" s="68">
        <v>44.58</v>
      </c>
      <c r="P137" s="68">
        <v>52.26</v>
      </c>
      <c r="Q137" s="68">
        <v>63.48</v>
      </c>
      <c r="R137" s="68">
        <v>77.349999999999994</v>
      </c>
      <c r="S137" s="70">
        <v>91.51</v>
      </c>
      <c r="T137" s="68">
        <v>106.86</v>
      </c>
      <c r="U137" s="68">
        <v>122.14</v>
      </c>
      <c r="V137" s="17">
        <v>138.72999999999999</v>
      </c>
      <c r="W137" s="17">
        <v>156.44</v>
      </c>
      <c r="X137" s="17">
        <v>174.71</v>
      </c>
      <c r="Y137" s="17">
        <v>193</v>
      </c>
      <c r="Z137" s="17">
        <v>211.13</v>
      </c>
      <c r="AA137" s="71">
        <v>228.17</v>
      </c>
      <c r="AB137" s="45">
        <v>243.4</v>
      </c>
      <c r="AC137" s="45">
        <v>262.43</v>
      </c>
      <c r="AD137" s="45">
        <v>282.69</v>
      </c>
      <c r="AE137" s="45">
        <v>304.70999999999998</v>
      </c>
      <c r="AF137" s="45">
        <v>328</v>
      </c>
      <c r="AG137" s="45">
        <v>352.09</v>
      </c>
      <c r="AH137" s="45">
        <v>374.47</v>
      </c>
      <c r="AI137" s="45">
        <v>396.8</v>
      </c>
      <c r="AJ137" s="45">
        <v>418.66</v>
      </c>
      <c r="AK137" s="45">
        <v>439.65</v>
      </c>
      <c r="AL137" s="45">
        <v>459.36</v>
      </c>
      <c r="AM137" s="45">
        <v>477.43</v>
      </c>
      <c r="AN137" s="45">
        <v>503.32</v>
      </c>
      <c r="AO137" s="45">
        <v>530.61</v>
      </c>
      <c r="AP137" s="45">
        <v>559.39</v>
      </c>
      <c r="AQ137" s="45">
        <v>589.72</v>
      </c>
      <c r="AR137" s="45">
        <v>621.70000000000005</v>
      </c>
      <c r="AS137" s="45">
        <v>655.42</v>
      </c>
      <c r="AT137" s="45">
        <v>690.96</v>
      </c>
      <c r="AU137" s="45">
        <v>728.43</v>
      </c>
      <c r="AV137" s="45">
        <v>767.94</v>
      </c>
      <c r="AW137" s="45">
        <v>809.58</v>
      </c>
      <c r="AX137" s="45">
        <v>853.48</v>
      </c>
      <c r="AY137" s="45">
        <v>899.77</v>
      </c>
      <c r="AZ137" s="45">
        <v>948.56</v>
      </c>
      <c r="BA137" s="45">
        <v>1000</v>
      </c>
      <c r="BB137" s="45"/>
      <c r="BC137" s="45"/>
      <c r="BD137" s="45"/>
      <c r="BE137" s="45"/>
      <c r="BF137" s="45"/>
      <c r="BG137" s="45"/>
      <c r="BH137" s="45"/>
      <c r="BI137" s="45"/>
      <c r="BJ137" s="45"/>
      <c r="BK137" s="45"/>
      <c r="BL137" s="45"/>
      <c r="BM137" s="45"/>
      <c r="BN137" s="45"/>
      <c r="BO137" s="45"/>
      <c r="BP137" s="45"/>
      <c r="BQ137" s="45"/>
      <c r="BR137" s="45"/>
      <c r="BS137" s="45"/>
      <c r="BT137" s="45"/>
      <c r="BU137" s="45"/>
      <c r="BV137" s="45"/>
      <c r="BW137" s="45"/>
      <c r="BX137" s="45"/>
      <c r="BY137" s="45"/>
      <c r="BZ137" s="45"/>
      <c r="CA137" s="45"/>
      <c r="CB137" s="45"/>
      <c r="CC137" s="45"/>
      <c r="CD137" s="45"/>
      <c r="CE137" s="45"/>
      <c r="CF137" s="45"/>
      <c r="CG137" s="45"/>
      <c r="CH137" s="45"/>
      <c r="CI137" s="45"/>
      <c r="CJ137" s="45"/>
      <c r="CK137" s="45"/>
      <c r="CL137" s="45"/>
      <c r="CM137" s="45"/>
      <c r="CN137" s="45"/>
      <c r="CO137" s="45"/>
      <c r="CP137" s="45"/>
      <c r="CQ137" s="45"/>
      <c r="CR137" s="45"/>
      <c r="CS137" s="45"/>
      <c r="CT137" s="45"/>
      <c r="CU137" s="45"/>
      <c r="CV137" s="45"/>
      <c r="CW137" s="45"/>
    </row>
    <row r="138" spans="1:101" ht="14.25" customHeight="1">
      <c r="A138" s="67">
        <v>70</v>
      </c>
      <c r="B138" s="68">
        <v>2.81</v>
      </c>
      <c r="C138" s="68">
        <v>4.84</v>
      </c>
      <c r="D138" s="68">
        <v>6.87</v>
      </c>
      <c r="E138" s="68">
        <v>8.8000000000000007</v>
      </c>
      <c r="F138" s="68">
        <v>10.49</v>
      </c>
      <c r="G138" s="68">
        <v>12.05</v>
      </c>
      <c r="H138" s="68">
        <v>14.29</v>
      </c>
      <c r="I138" s="68">
        <v>18.14</v>
      </c>
      <c r="J138" s="68">
        <v>22.05</v>
      </c>
      <c r="K138" s="68">
        <v>26.73</v>
      </c>
      <c r="L138" s="68">
        <v>32.25</v>
      </c>
      <c r="M138" s="68">
        <v>37.409999999999997</v>
      </c>
      <c r="N138" s="68">
        <v>44.44</v>
      </c>
      <c r="O138" s="68">
        <v>52.19</v>
      </c>
      <c r="P138" s="68">
        <v>62.82</v>
      </c>
      <c r="Q138" s="68">
        <v>74.75</v>
      </c>
      <c r="R138" s="69">
        <v>91.04</v>
      </c>
      <c r="S138" s="17">
        <v>106.86</v>
      </c>
      <c r="T138" s="17">
        <v>122.14</v>
      </c>
      <c r="U138" s="17">
        <v>138.72999999999999</v>
      </c>
      <c r="V138" s="17">
        <v>156.44</v>
      </c>
      <c r="W138" s="17">
        <v>174.71</v>
      </c>
      <c r="X138" s="17">
        <v>193</v>
      </c>
      <c r="Y138" s="17">
        <v>211.13</v>
      </c>
      <c r="Z138" s="17">
        <v>228.17</v>
      </c>
      <c r="AA138" s="71">
        <v>243.4</v>
      </c>
      <c r="AB138" s="45">
        <v>262.43</v>
      </c>
      <c r="AC138" s="45">
        <v>282.69</v>
      </c>
      <c r="AD138" s="45">
        <v>304.70999999999998</v>
      </c>
      <c r="AE138" s="45">
        <v>328</v>
      </c>
      <c r="AF138" s="45">
        <v>352.09</v>
      </c>
      <c r="AG138" s="45">
        <v>374.47</v>
      </c>
      <c r="AH138" s="45">
        <v>396.8</v>
      </c>
      <c r="AI138" s="45">
        <v>418.66</v>
      </c>
      <c r="AJ138" s="45">
        <v>439.65</v>
      </c>
      <c r="AK138" s="45">
        <v>459.36</v>
      </c>
      <c r="AL138" s="45">
        <v>477.43</v>
      </c>
      <c r="AM138" s="45">
        <v>503.32</v>
      </c>
      <c r="AN138" s="45">
        <v>530.61</v>
      </c>
      <c r="AO138" s="45">
        <v>559.39</v>
      </c>
      <c r="AP138" s="45">
        <v>589.72</v>
      </c>
      <c r="AQ138" s="45">
        <v>621.70000000000005</v>
      </c>
      <c r="AR138" s="45">
        <v>655.42</v>
      </c>
      <c r="AS138" s="45">
        <v>690.96</v>
      </c>
      <c r="AT138" s="45">
        <v>728.43</v>
      </c>
      <c r="AU138" s="45">
        <v>767.94</v>
      </c>
      <c r="AV138" s="45">
        <v>809.58</v>
      </c>
      <c r="AW138" s="45">
        <v>853.48</v>
      </c>
      <c r="AX138" s="45">
        <v>899.77</v>
      </c>
      <c r="AY138" s="45">
        <v>948.56</v>
      </c>
      <c r="AZ138" s="45">
        <v>1000</v>
      </c>
      <c r="BA138" s="45"/>
      <c r="BB138" s="45"/>
      <c r="BC138" s="45"/>
      <c r="BD138" s="45"/>
      <c r="BE138" s="45"/>
      <c r="BF138" s="45"/>
      <c r="BG138" s="45"/>
      <c r="BH138" s="45"/>
      <c r="BI138" s="45"/>
      <c r="BJ138" s="45"/>
      <c r="BK138" s="45"/>
      <c r="BL138" s="45"/>
      <c r="BM138" s="45"/>
      <c r="BN138" s="45"/>
      <c r="BO138" s="45"/>
      <c r="BP138" s="45"/>
      <c r="BQ138" s="45"/>
      <c r="BR138" s="45"/>
      <c r="BS138" s="45"/>
      <c r="BT138" s="45"/>
      <c r="BU138" s="45"/>
      <c r="BV138" s="45"/>
      <c r="BW138" s="45"/>
      <c r="BX138" s="45"/>
      <c r="BY138" s="45"/>
      <c r="BZ138" s="45"/>
      <c r="CA138" s="45"/>
      <c r="CB138" s="45"/>
      <c r="CC138" s="45"/>
      <c r="CD138" s="45"/>
      <c r="CE138" s="45"/>
      <c r="CF138" s="45"/>
      <c r="CG138" s="45"/>
      <c r="CH138" s="45"/>
      <c r="CI138" s="45"/>
      <c r="CJ138" s="45"/>
      <c r="CK138" s="45"/>
      <c r="CL138" s="45"/>
      <c r="CM138" s="45"/>
      <c r="CN138" s="45"/>
      <c r="CO138" s="45"/>
      <c r="CP138" s="45"/>
      <c r="CQ138" s="45"/>
      <c r="CR138" s="45"/>
      <c r="CS138" s="45"/>
      <c r="CT138" s="45"/>
      <c r="CU138" s="45"/>
      <c r="CV138" s="45"/>
      <c r="CW138" s="45"/>
    </row>
    <row r="139" spans="1:101" ht="14.25" customHeight="1">
      <c r="A139" s="67">
        <v>71</v>
      </c>
      <c r="B139" s="68">
        <v>3.01</v>
      </c>
      <c r="C139" s="68">
        <v>5.07</v>
      </c>
      <c r="D139" s="68">
        <v>7.46</v>
      </c>
      <c r="E139" s="68">
        <v>9.65</v>
      </c>
      <c r="F139" s="68">
        <v>11.29</v>
      </c>
      <c r="G139" s="68">
        <v>13.21</v>
      </c>
      <c r="H139" s="68">
        <v>16.3</v>
      </c>
      <c r="I139" s="68">
        <v>20.28</v>
      </c>
      <c r="J139" s="68">
        <v>24.62</v>
      </c>
      <c r="K139" s="68">
        <v>30.06</v>
      </c>
      <c r="L139" s="68">
        <v>37.06</v>
      </c>
      <c r="M139" s="68">
        <v>44.44</v>
      </c>
      <c r="N139" s="68">
        <v>51.91</v>
      </c>
      <c r="O139" s="68">
        <v>62.15</v>
      </c>
      <c r="P139" s="68">
        <v>71.3</v>
      </c>
      <c r="Q139" s="68">
        <v>86.29</v>
      </c>
      <c r="R139" s="69">
        <v>104.36</v>
      </c>
      <c r="S139" s="17">
        <v>122.14</v>
      </c>
      <c r="T139" s="17">
        <v>138.72999999999999</v>
      </c>
      <c r="U139" s="17">
        <v>156.44</v>
      </c>
      <c r="V139" s="17">
        <v>174.71</v>
      </c>
      <c r="W139" s="17">
        <v>193</v>
      </c>
      <c r="X139" s="17">
        <v>211.13</v>
      </c>
      <c r="Y139" s="17">
        <v>228.17</v>
      </c>
      <c r="Z139" s="17">
        <v>243.4</v>
      </c>
      <c r="AA139" s="71">
        <v>262.43</v>
      </c>
      <c r="AB139" s="45">
        <v>282.69</v>
      </c>
      <c r="AC139" s="45">
        <v>304.70999999999998</v>
      </c>
      <c r="AD139" s="45">
        <v>328</v>
      </c>
      <c r="AE139" s="45">
        <v>352.09</v>
      </c>
      <c r="AF139" s="45">
        <v>374.47</v>
      </c>
      <c r="AG139" s="45">
        <v>396.8</v>
      </c>
      <c r="AH139" s="45">
        <v>418.66</v>
      </c>
      <c r="AI139" s="45">
        <v>439.65</v>
      </c>
      <c r="AJ139" s="45">
        <v>459.36</v>
      </c>
      <c r="AK139" s="45">
        <v>477.43</v>
      </c>
      <c r="AL139" s="45">
        <v>503.32</v>
      </c>
      <c r="AM139" s="45">
        <v>530.61</v>
      </c>
      <c r="AN139" s="45">
        <v>559.39</v>
      </c>
      <c r="AO139" s="45">
        <v>589.72</v>
      </c>
      <c r="AP139" s="45">
        <v>621.70000000000005</v>
      </c>
      <c r="AQ139" s="45">
        <v>655.42</v>
      </c>
      <c r="AR139" s="45">
        <v>690.96</v>
      </c>
      <c r="AS139" s="45">
        <v>728.43</v>
      </c>
      <c r="AT139" s="45">
        <v>767.94</v>
      </c>
      <c r="AU139" s="45">
        <v>809.58</v>
      </c>
      <c r="AV139" s="45">
        <v>853.48</v>
      </c>
      <c r="AW139" s="45">
        <v>899.77</v>
      </c>
      <c r="AX139" s="45">
        <v>948.56</v>
      </c>
      <c r="AY139" s="45">
        <v>1000</v>
      </c>
      <c r="AZ139" s="45"/>
      <c r="BA139" s="45"/>
      <c r="BB139" s="45"/>
      <c r="BC139" s="45"/>
      <c r="BD139" s="45"/>
      <c r="BE139" s="45"/>
      <c r="BF139" s="45"/>
      <c r="BG139" s="45"/>
      <c r="BH139" s="45"/>
      <c r="BI139" s="45"/>
      <c r="BJ139" s="45"/>
      <c r="BK139" s="45"/>
      <c r="BL139" s="45"/>
      <c r="BM139" s="45"/>
      <c r="BN139" s="45"/>
      <c r="BO139" s="45"/>
      <c r="BP139" s="45"/>
      <c r="BQ139" s="45"/>
      <c r="BR139" s="45"/>
      <c r="BS139" s="45"/>
      <c r="BT139" s="45"/>
      <c r="BU139" s="45"/>
      <c r="BV139" s="45"/>
      <c r="BW139" s="45"/>
      <c r="BX139" s="45"/>
      <c r="BY139" s="45"/>
      <c r="BZ139" s="45"/>
      <c r="CA139" s="45"/>
      <c r="CB139" s="45"/>
      <c r="CC139" s="45"/>
      <c r="CD139" s="45"/>
      <c r="CE139" s="45"/>
      <c r="CF139" s="45"/>
      <c r="CG139" s="45"/>
      <c r="CH139" s="45"/>
      <c r="CI139" s="45"/>
      <c r="CJ139" s="45"/>
      <c r="CK139" s="45"/>
      <c r="CL139" s="45"/>
      <c r="CM139" s="45"/>
      <c r="CN139" s="45"/>
      <c r="CO139" s="45"/>
      <c r="CP139" s="45"/>
      <c r="CQ139" s="45"/>
      <c r="CR139" s="45"/>
      <c r="CS139" s="45"/>
      <c r="CT139" s="45"/>
      <c r="CU139" s="45"/>
      <c r="CV139" s="45"/>
      <c r="CW139" s="45"/>
    </row>
    <row r="140" spans="1:101" ht="14.25" customHeight="1">
      <c r="A140" s="67">
        <v>72</v>
      </c>
      <c r="B140" s="68">
        <v>3.24</v>
      </c>
      <c r="C140" s="68">
        <v>5.32</v>
      </c>
      <c r="D140" s="68">
        <v>8.1</v>
      </c>
      <c r="E140" s="68">
        <v>10.57</v>
      </c>
      <c r="F140" s="68">
        <v>12.32</v>
      </c>
      <c r="G140" s="68">
        <v>15.04</v>
      </c>
      <c r="H140" s="68">
        <v>18.37</v>
      </c>
      <c r="I140" s="68">
        <v>22.58</v>
      </c>
      <c r="J140" s="68">
        <v>27.93</v>
      </c>
      <c r="K140" s="68">
        <v>35</v>
      </c>
      <c r="L140" s="68">
        <v>43.71</v>
      </c>
      <c r="M140" s="68">
        <v>51.64</v>
      </c>
      <c r="N140" s="68">
        <v>61.49</v>
      </c>
      <c r="O140" s="68">
        <v>71.06</v>
      </c>
      <c r="P140" s="68">
        <v>81.92</v>
      </c>
      <c r="Q140" s="68">
        <v>99.21</v>
      </c>
      <c r="R140" s="70">
        <v>119.59</v>
      </c>
      <c r="S140" s="17">
        <v>138.72999999999999</v>
      </c>
      <c r="T140" s="17">
        <v>156.44</v>
      </c>
      <c r="U140" s="17">
        <v>174.71</v>
      </c>
      <c r="V140" s="17">
        <v>193</v>
      </c>
      <c r="W140" s="17">
        <v>211.13</v>
      </c>
      <c r="X140" s="17">
        <v>228.17</v>
      </c>
      <c r="Y140" s="17">
        <v>243.4</v>
      </c>
      <c r="Z140" s="17">
        <v>262.43</v>
      </c>
      <c r="AA140" s="71">
        <v>282.69</v>
      </c>
      <c r="AB140" s="45">
        <v>304.70999999999998</v>
      </c>
      <c r="AC140" s="45">
        <v>328</v>
      </c>
      <c r="AD140" s="45">
        <v>352.09</v>
      </c>
      <c r="AE140" s="45">
        <v>374.47</v>
      </c>
      <c r="AF140" s="45">
        <v>396.8</v>
      </c>
      <c r="AG140" s="45">
        <v>418.66</v>
      </c>
      <c r="AH140" s="45">
        <v>439.65</v>
      </c>
      <c r="AI140" s="45">
        <v>459.36</v>
      </c>
      <c r="AJ140" s="45">
        <v>477.43</v>
      </c>
      <c r="AK140" s="45">
        <v>503.32</v>
      </c>
      <c r="AL140" s="45">
        <v>530.61</v>
      </c>
      <c r="AM140" s="45">
        <v>559.39</v>
      </c>
      <c r="AN140" s="45">
        <v>589.72</v>
      </c>
      <c r="AO140" s="45">
        <v>621.70000000000005</v>
      </c>
      <c r="AP140" s="45">
        <v>655.42</v>
      </c>
      <c r="AQ140" s="45">
        <v>690.96</v>
      </c>
      <c r="AR140" s="45">
        <v>728.43</v>
      </c>
      <c r="AS140" s="45">
        <v>767.94</v>
      </c>
      <c r="AT140" s="45">
        <v>809.58</v>
      </c>
      <c r="AU140" s="45">
        <v>853.48</v>
      </c>
      <c r="AV140" s="45">
        <v>899.77</v>
      </c>
      <c r="AW140" s="45">
        <v>948.56</v>
      </c>
      <c r="AX140" s="45">
        <v>1000</v>
      </c>
      <c r="AY140" s="45"/>
      <c r="AZ140" s="45"/>
      <c r="BA140" s="45"/>
      <c r="BB140" s="45"/>
      <c r="BC140" s="45"/>
      <c r="BD140" s="45"/>
      <c r="BE140" s="45"/>
      <c r="BF140" s="45"/>
      <c r="BG140" s="45"/>
      <c r="BH140" s="45"/>
      <c r="BI140" s="45"/>
      <c r="BJ140" s="45"/>
      <c r="BK140" s="45"/>
      <c r="BL140" s="45"/>
      <c r="BM140" s="45"/>
      <c r="BN140" s="45"/>
      <c r="BO140" s="45"/>
      <c r="BP140" s="45"/>
      <c r="BQ140" s="45"/>
      <c r="BR140" s="45"/>
      <c r="BS140" s="45"/>
      <c r="BT140" s="45"/>
      <c r="BU140" s="45"/>
      <c r="BV140" s="45"/>
      <c r="BW140" s="45"/>
      <c r="BX140" s="45"/>
      <c r="BY140" s="45"/>
      <c r="BZ140" s="45"/>
      <c r="CA140" s="45"/>
      <c r="CB140" s="45"/>
      <c r="CC140" s="45"/>
      <c r="CD140" s="45"/>
      <c r="CE140" s="45"/>
      <c r="CF140" s="45"/>
      <c r="CG140" s="45"/>
      <c r="CH140" s="45"/>
      <c r="CI140" s="45"/>
      <c r="CJ140" s="45"/>
      <c r="CK140" s="45"/>
      <c r="CL140" s="45"/>
      <c r="CM140" s="45"/>
      <c r="CN140" s="45"/>
      <c r="CO140" s="45"/>
      <c r="CP140" s="45"/>
      <c r="CQ140" s="45"/>
      <c r="CR140" s="45"/>
      <c r="CS140" s="45"/>
      <c r="CT140" s="45"/>
      <c r="CU140" s="45"/>
      <c r="CV140" s="45"/>
      <c r="CW140" s="45"/>
    </row>
    <row r="141" spans="1:101" ht="14.25" customHeight="1">
      <c r="A141" s="67">
        <v>73</v>
      </c>
      <c r="B141" s="68">
        <v>3.52</v>
      </c>
      <c r="C141" s="68">
        <v>5.68</v>
      </c>
      <c r="D141" s="68">
        <v>8.8699999999999992</v>
      </c>
      <c r="E141" s="68">
        <v>11.68</v>
      </c>
      <c r="F141" s="68">
        <v>14.12</v>
      </c>
      <c r="G141" s="68">
        <v>17.09</v>
      </c>
      <c r="H141" s="68">
        <v>20.81</v>
      </c>
      <c r="I141" s="68">
        <v>25.52</v>
      </c>
      <c r="J141" s="68">
        <v>32.409999999999997</v>
      </c>
      <c r="K141" s="68">
        <v>40.72</v>
      </c>
      <c r="L141" s="68">
        <v>51.36</v>
      </c>
      <c r="M141" s="68">
        <v>61.4</v>
      </c>
      <c r="N141" s="68">
        <v>70.989999999999995</v>
      </c>
      <c r="O141" s="68">
        <v>81.819999999999993</v>
      </c>
      <c r="P141" s="68">
        <v>98.53</v>
      </c>
      <c r="Q141" s="69">
        <v>119.12</v>
      </c>
      <c r="R141" s="17">
        <v>138.72999999999999</v>
      </c>
      <c r="S141" s="17">
        <v>156.44</v>
      </c>
      <c r="T141" s="17">
        <v>174.71</v>
      </c>
      <c r="U141" s="17">
        <v>193</v>
      </c>
      <c r="V141" s="17">
        <v>211.13</v>
      </c>
      <c r="W141" s="17">
        <v>228.17</v>
      </c>
      <c r="X141" s="17">
        <v>243.4</v>
      </c>
      <c r="Y141" s="17">
        <v>262.43</v>
      </c>
      <c r="Z141" s="17">
        <v>282.69</v>
      </c>
      <c r="AA141" s="71">
        <v>304.70999999999998</v>
      </c>
      <c r="AB141" s="45">
        <v>328</v>
      </c>
      <c r="AC141" s="45">
        <v>352.09</v>
      </c>
      <c r="AD141" s="45">
        <v>374.47</v>
      </c>
      <c r="AE141" s="45">
        <v>396.8</v>
      </c>
      <c r="AF141" s="45">
        <v>418.66</v>
      </c>
      <c r="AG141" s="45">
        <v>439.65</v>
      </c>
      <c r="AH141" s="45">
        <v>459.36</v>
      </c>
      <c r="AI141" s="45">
        <v>477.43</v>
      </c>
      <c r="AJ141" s="45">
        <v>503.32</v>
      </c>
      <c r="AK141" s="45">
        <v>530.61</v>
      </c>
      <c r="AL141" s="45">
        <v>559.39</v>
      </c>
      <c r="AM141" s="45">
        <v>589.72</v>
      </c>
      <c r="AN141" s="45">
        <v>621.70000000000005</v>
      </c>
      <c r="AO141" s="45">
        <v>655.42</v>
      </c>
      <c r="AP141" s="45">
        <v>690.96</v>
      </c>
      <c r="AQ141" s="45">
        <v>728.43</v>
      </c>
      <c r="AR141" s="45">
        <v>767.94</v>
      </c>
      <c r="AS141" s="45">
        <v>809.58</v>
      </c>
      <c r="AT141" s="45">
        <v>853.48</v>
      </c>
      <c r="AU141" s="45">
        <v>899.77</v>
      </c>
      <c r="AV141" s="45">
        <v>948.56</v>
      </c>
      <c r="AW141" s="45">
        <v>1000</v>
      </c>
      <c r="AX141" s="45"/>
      <c r="AY141" s="45"/>
      <c r="AZ141" s="45"/>
      <c r="BA141" s="45"/>
      <c r="BB141" s="45"/>
      <c r="BC141" s="45"/>
      <c r="BD141" s="45"/>
      <c r="BE141" s="45"/>
      <c r="BF141" s="45"/>
      <c r="BG141" s="45"/>
      <c r="BH141" s="45"/>
      <c r="BI141" s="45"/>
      <c r="BJ141" s="45"/>
      <c r="BK141" s="45"/>
      <c r="BL141" s="45"/>
      <c r="BM141" s="45"/>
      <c r="BN141" s="45"/>
      <c r="BO141" s="45"/>
      <c r="BP141" s="45"/>
      <c r="BQ141" s="45"/>
      <c r="BR141" s="45"/>
      <c r="BS141" s="45"/>
      <c r="BT141" s="45"/>
      <c r="BU141" s="45"/>
      <c r="BV141" s="45"/>
      <c r="BW141" s="45"/>
      <c r="BX141" s="45"/>
      <c r="BY141" s="45"/>
      <c r="BZ141" s="45"/>
      <c r="CA141" s="45"/>
      <c r="CB141" s="45"/>
      <c r="CC141" s="45"/>
      <c r="CD141" s="45"/>
      <c r="CE141" s="45"/>
      <c r="CF141" s="45"/>
      <c r="CG141" s="45"/>
      <c r="CH141" s="45"/>
      <c r="CI141" s="45"/>
      <c r="CJ141" s="45"/>
      <c r="CK141" s="45"/>
      <c r="CL141" s="45"/>
      <c r="CM141" s="45"/>
      <c r="CN141" s="45"/>
      <c r="CO141" s="45"/>
      <c r="CP141" s="45"/>
      <c r="CQ141" s="45"/>
      <c r="CR141" s="45"/>
      <c r="CS141" s="45"/>
      <c r="CT141" s="45"/>
      <c r="CU141" s="45"/>
      <c r="CV141" s="45"/>
      <c r="CW141" s="45"/>
    </row>
    <row r="142" spans="1:101" ht="14.25" customHeight="1">
      <c r="A142" s="67">
        <v>74</v>
      </c>
      <c r="B142" s="68">
        <v>3.91</v>
      </c>
      <c r="C142" s="68">
        <v>6.25</v>
      </c>
      <c r="D142" s="68">
        <v>9.94</v>
      </c>
      <c r="E142" s="68">
        <v>13.2</v>
      </c>
      <c r="F142" s="68">
        <v>16.010000000000002</v>
      </c>
      <c r="G142" s="68">
        <v>19.52</v>
      </c>
      <c r="H142" s="68">
        <v>24.01</v>
      </c>
      <c r="I142" s="68">
        <v>29.58</v>
      </c>
      <c r="J142" s="68">
        <v>37.65</v>
      </c>
      <c r="K142" s="68">
        <v>47.75</v>
      </c>
      <c r="L142" s="68">
        <v>61.11</v>
      </c>
      <c r="M142" s="68">
        <v>70.92</v>
      </c>
      <c r="N142" s="68">
        <v>81.72</v>
      </c>
      <c r="O142" s="68">
        <v>95.84</v>
      </c>
      <c r="P142" s="68">
        <v>114.74</v>
      </c>
      <c r="Q142" s="70">
        <v>136.97999999999999</v>
      </c>
      <c r="R142" s="17">
        <v>156.44</v>
      </c>
      <c r="S142" s="17">
        <v>174.71</v>
      </c>
      <c r="T142" s="17">
        <v>193</v>
      </c>
      <c r="U142" s="17">
        <v>211.13</v>
      </c>
      <c r="V142" s="17">
        <v>228.17</v>
      </c>
      <c r="W142" s="17">
        <v>243.4</v>
      </c>
      <c r="X142" s="17">
        <v>262.43</v>
      </c>
      <c r="Y142" s="17">
        <v>282.69</v>
      </c>
      <c r="Z142" s="17">
        <v>304.70999999999998</v>
      </c>
      <c r="AA142" s="71">
        <v>328</v>
      </c>
      <c r="AB142" s="45">
        <v>352.09</v>
      </c>
      <c r="AC142" s="45">
        <v>374.47</v>
      </c>
      <c r="AD142" s="45">
        <v>396.8</v>
      </c>
      <c r="AE142" s="45">
        <v>418.66</v>
      </c>
      <c r="AF142" s="45">
        <v>439.65</v>
      </c>
      <c r="AG142" s="45">
        <v>459.36</v>
      </c>
      <c r="AH142" s="45">
        <v>477.43</v>
      </c>
      <c r="AI142" s="45">
        <v>503.32</v>
      </c>
      <c r="AJ142" s="45">
        <v>530.61</v>
      </c>
      <c r="AK142" s="45">
        <v>559.39</v>
      </c>
      <c r="AL142" s="45">
        <v>589.72</v>
      </c>
      <c r="AM142" s="45">
        <v>621.70000000000005</v>
      </c>
      <c r="AN142" s="45">
        <v>655.42</v>
      </c>
      <c r="AO142" s="45">
        <v>690.96</v>
      </c>
      <c r="AP142" s="45">
        <v>728.43</v>
      </c>
      <c r="AQ142" s="45">
        <v>767.94</v>
      </c>
      <c r="AR142" s="45">
        <v>809.58</v>
      </c>
      <c r="AS142" s="45">
        <v>853.48</v>
      </c>
      <c r="AT142" s="45">
        <v>899.77</v>
      </c>
      <c r="AU142" s="45">
        <v>948.56</v>
      </c>
      <c r="AV142" s="45">
        <v>1000</v>
      </c>
      <c r="AW142" s="45"/>
      <c r="AX142" s="45"/>
      <c r="AY142" s="45"/>
      <c r="AZ142" s="45"/>
      <c r="BA142" s="45"/>
      <c r="BB142" s="45"/>
      <c r="BC142" s="45"/>
      <c r="BD142" s="45"/>
      <c r="BE142" s="45"/>
      <c r="BF142" s="45"/>
      <c r="BG142" s="45"/>
      <c r="BH142" s="45"/>
      <c r="BI142" s="45"/>
      <c r="BJ142" s="45"/>
      <c r="BK142" s="45"/>
      <c r="BL142" s="45"/>
      <c r="BM142" s="45"/>
      <c r="BN142" s="45"/>
      <c r="BO142" s="45"/>
      <c r="BP142" s="45"/>
      <c r="BQ142" s="45"/>
      <c r="BR142" s="45"/>
      <c r="BS142" s="45"/>
      <c r="BT142" s="45"/>
      <c r="BU142" s="45"/>
      <c r="BV142" s="45"/>
      <c r="BW142" s="45"/>
      <c r="BX142" s="45"/>
      <c r="BY142" s="45"/>
      <c r="BZ142" s="45"/>
      <c r="CA142" s="45"/>
      <c r="CB142" s="45"/>
      <c r="CC142" s="45"/>
      <c r="CD142" s="45"/>
      <c r="CE142" s="45"/>
      <c r="CF142" s="45"/>
      <c r="CG142" s="45"/>
      <c r="CH142" s="45"/>
      <c r="CI142" s="45"/>
      <c r="CJ142" s="45"/>
      <c r="CK142" s="45"/>
      <c r="CL142" s="45"/>
      <c r="CM142" s="45"/>
      <c r="CN142" s="45"/>
      <c r="CO142" s="45"/>
      <c r="CP142" s="45"/>
      <c r="CQ142" s="45"/>
      <c r="CR142" s="45"/>
      <c r="CS142" s="45"/>
      <c r="CT142" s="45"/>
      <c r="CU142" s="45"/>
      <c r="CV142" s="45"/>
      <c r="CW142" s="45"/>
    </row>
    <row r="143" spans="1:101" ht="14.25" customHeight="1">
      <c r="A143" s="67">
        <v>75</v>
      </c>
      <c r="B143" s="68">
        <v>4.29</v>
      </c>
      <c r="C143" s="68">
        <v>6.92</v>
      </c>
      <c r="D143" s="68">
        <v>11.14</v>
      </c>
      <c r="E143" s="68">
        <v>14.92</v>
      </c>
      <c r="F143" s="68">
        <v>18.239999999999998</v>
      </c>
      <c r="G143" s="68">
        <v>22.5</v>
      </c>
      <c r="H143" s="68">
        <v>27.78</v>
      </c>
      <c r="I143" s="68">
        <v>34.31</v>
      </c>
      <c r="J143" s="68">
        <v>44.12</v>
      </c>
      <c r="K143" s="68">
        <v>55.72</v>
      </c>
      <c r="L143" s="68">
        <v>70.86</v>
      </c>
      <c r="M143" s="68">
        <v>81.63</v>
      </c>
      <c r="N143" s="68">
        <v>94.87</v>
      </c>
      <c r="O143" s="68">
        <v>113.46</v>
      </c>
      <c r="P143" s="70">
        <v>134.22</v>
      </c>
      <c r="Q143" s="17">
        <v>156.44</v>
      </c>
      <c r="R143" s="17">
        <v>174.71</v>
      </c>
      <c r="S143" s="17">
        <v>193</v>
      </c>
      <c r="T143" s="17">
        <v>211.13</v>
      </c>
      <c r="U143" s="17">
        <v>228.17</v>
      </c>
      <c r="V143" s="17">
        <v>243.4</v>
      </c>
      <c r="W143" s="17">
        <v>262.43</v>
      </c>
      <c r="X143" s="17">
        <v>282.69</v>
      </c>
      <c r="Y143" s="17">
        <v>304.70999999999998</v>
      </c>
      <c r="Z143" s="17">
        <v>328</v>
      </c>
      <c r="AA143" s="69">
        <v>352.09</v>
      </c>
      <c r="AB143" s="45">
        <v>374.47</v>
      </c>
      <c r="AC143" s="45">
        <v>396.8</v>
      </c>
      <c r="AD143" s="45">
        <v>418.66</v>
      </c>
      <c r="AE143" s="45">
        <v>439.65</v>
      </c>
      <c r="AF143" s="45">
        <v>459.36</v>
      </c>
      <c r="AG143" s="45">
        <v>477.43</v>
      </c>
      <c r="AH143" s="45">
        <v>503.32</v>
      </c>
      <c r="AI143" s="45">
        <v>530.61</v>
      </c>
      <c r="AJ143" s="45">
        <v>559.39</v>
      </c>
      <c r="AK143" s="45">
        <v>589.72</v>
      </c>
      <c r="AL143" s="45">
        <v>621.70000000000005</v>
      </c>
      <c r="AM143" s="45">
        <v>655.42</v>
      </c>
      <c r="AN143" s="45">
        <v>690.96</v>
      </c>
      <c r="AO143" s="45">
        <v>728.43</v>
      </c>
      <c r="AP143" s="45">
        <v>767.94</v>
      </c>
      <c r="AQ143" s="45">
        <v>809.58</v>
      </c>
      <c r="AR143" s="45">
        <v>853.48</v>
      </c>
      <c r="AS143" s="45">
        <v>899.77</v>
      </c>
      <c r="AT143" s="45">
        <v>948.56</v>
      </c>
      <c r="AU143" s="45">
        <v>1000</v>
      </c>
      <c r="AV143" s="45"/>
      <c r="AW143" s="45"/>
      <c r="AX143" s="45"/>
      <c r="AY143" s="45"/>
      <c r="AZ143" s="45"/>
      <c r="BA143" s="45"/>
      <c r="BB143" s="45"/>
      <c r="BC143" s="45"/>
      <c r="BD143" s="45"/>
      <c r="BE143" s="45"/>
      <c r="BF143" s="45"/>
      <c r="BG143" s="45"/>
      <c r="BH143" s="45"/>
      <c r="BI143" s="45"/>
      <c r="BJ143" s="45"/>
      <c r="BK143" s="45"/>
      <c r="BL143" s="45"/>
      <c r="BM143" s="45"/>
      <c r="BN143" s="45"/>
      <c r="BO143" s="45"/>
      <c r="BP143" s="45"/>
      <c r="BQ143" s="45"/>
      <c r="BR143" s="45"/>
      <c r="BS143" s="45"/>
      <c r="BT143" s="45"/>
      <c r="BU143" s="45"/>
      <c r="BV143" s="45"/>
      <c r="BW143" s="45"/>
      <c r="BX143" s="45"/>
      <c r="BY143" s="45"/>
      <c r="BZ143" s="45"/>
      <c r="CA143" s="45"/>
      <c r="CB143" s="45"/>
      <c r="CC143" s="45"/>
      <c r="CD143" s="45"/>
      <c r="CE143" s="45"/>
      <c r="CF143" s="45"/>
      <c r="CG143" s="45"/>
      <c r="CH143" s="45"/>
      <c r="CI143" s="45"/>
      <c r="CJ143" s="45"/>
      <c r="CK143" s="45"/>
      <c r="CL143" s="45"/>
      <c r="CM143" s="45"/>
      <c r="CN143" s="45"/>
      <c r="CO143" s="45"/>
      <c r="CP143" s="45"/>
      <c r="CQ143" s="45"/>
      <c r="CR143" s="45"/>
      <c r="CS143" s="45"/>
      <c r="CT143" s="45"/>
      <c r="CU143" s="45"/>
      <c r="CV143" s="45"/>
      <c r="CW143" s="45"/>
    </row>
    <row r="144" spans="1:101" ht="14.25" customHeight="1">
      <c r="A144" s="67">
        <v>76</v>
      </c>
      <c r="B144" s="68">
        <v>4.67</v>
      </c>
      <c r="C144" s="68">
        <v>7.52</v>
      </c>
      <c r="D144" s="68">
        <v>12.35</v>
      </c>
      <c r="E144" s="68">
        <v>16.95</v>
      </c>
      <c r="F144" s="68">
        <v>20.98</v>
      </c>
      <c r="G144" s="68">
        <v>25.98</v>
      </c>
      <c r="H144" s="68">
        <v>32.159999999999997</v>
      </c>
      <c r="I144" s="68">
        <v>40.119999999999997</v>
      </c>
      <c r="J144" s="68">
        <v>51.42</v>
      </c>
      <c r="K144" s="68">
        <v>64.45</v>
      </c>
      <c r="L144" s="68">
        <v>80.989999999999995</v>
      </c>
      <c r="M144" s="68">
        <v>94.01</v>
      </c>
      <c r="N144" s="68">
        <v>112.74</v>
      </c>
      <c r="O144" s="70">
        <v>133.38</v>
      </c>
      <c r="P144" s="68">
        <v>156.44</v>
      </c>
      <c r="Q144" s="17">
        <v>174.71</v>
      </c>
      <c r="R144" s="17">
        <v>193</v>
      </c>
      <c r="S144" s="17">
        <v>211.13</v>
      </c>
      <c r="T144" s="17">
        <v>228.17</v>
      </c>
      <c r="U144" s="17">
        <v>243.4</v>
      </c>
      <c r="V144" s="17">
        <v>262.43</v>
      </c>
      <c r="W144" s="17">
        <v>282.69</v>
      </c>
      <c r="X144" s="17">
        <v>304.70999999999998</v>
      </c>
      <c r="Y144" s="17">
        <v>328</v>
      </c>
      <c r="Z144" s="68">
        <v>352.09</v>
      </c>
      <c r="AA144" s="69">
        <v>374.47</v>
      </c>
      <c r="AB144" s="45">
        <v>396.8</v>
      </c>
      <c r="AC144" s="45">
        <v>418.66</v>
      </c>
      <c r="AD144" s="45">
        <v>439.65</v>
      </c>
      <c r="AE144" s="45">
        <v>459.36</v>
      </c>
      <c r="AF144" s="45">
        <v>477.43</v>
      </c>
      <c r="AG144" s="45">
        <v>503.32</v>
      </c>
      <c r="AH144" s="45">
        <v>530.61</v>
      </c>
      <c r="AI144" s="45">
        <v>559.39</v>
      </c>
      <c r="AJ144" s="45">
        <v>589.72</v>
      </c>
      <c r="AK144" s="45">
        <v>621.70000000000005</v>
      </c>
      <c r="AL144" s="45">
        <v>655.42</v>
      </c>
      <c r="AM144" s="45">
        <v>690.96</v>
      </c>
      <c r="AN144" s="45">
        <v>728.43</v>
      </c>
      <c r="AO144" s="45">
        <v>767.94</v>
      </c>
      <c r="AP144" s="45">
        <v>809.58</v>
      </c>
      <c r="AQ144" s="45">
        <v>853.48</v>
      </c>
      <c r="AR144" s="45">
        <v>899.77</v>
      </c>
      <c r="AS144" s="45">
        <v>948.56</v>
      </c>
      <c r="AT144" s="45">
        <v>1000</v>
      </c>
      <c r="AU144" s="45"/>
      <c r="AV144" s="45"/>
      <c r="AW144" s="45"/>
      <c r="AX144" s="45"/>
      <c r="AY144" s="45"/>
      <c r="AZ144" s="45"/>
      <c r="BA144" s="45"/>
      <c r="BB144" s="45"/>
      <c r="BC144" s="45"/>
      <c r="BD144" s="45"/>
      <c r="BE144" s="45"/>
      <c r="BF144" s="45"/>
      <c r="BG144" s="45"/>
      <c r="BH144" s="45"/>
      <c r="BI144" s="45"/>
      <c r="BJ144" s="45"/>
      <c r="BK144" s="45"/>
      <c r="BL144" s="45"/>
      <c r="BM144" s="45"/>
      <c r="BN144" s="45"/>
      <c r="BO144" s="45"/>
      <c r="BP144" s="45"/>
      <c r="BQ144" s="45"/>
      <c r="BR144" s="45"/>
      <c r="BS144" s="45"/>
      <c r="BT144" s="45"/>
      <c r="BU144" s="45"/>
      <c r="BV144" s="45"/>
      <c r="BW144" s="45"/>
      <c r="BX144" s="45"/>
      <c r="BY144" s="45"/>
      <c r="BZ144" s="45"/>
      <c r="CA144" s="45"/>
      <c r="CB144" s="45"/>
      <c r="CC144" s="45"/>
      <c r="CD144" s="45"/>
      <c r="CE144" s="45"/>
      <c r="CF144" s="45"/>
      <c r="CG144" s="45"/>
      <c r="CH144" s="45"/>
      <c r="CI144" s="45"/>
      <c r="CJ144" s="45"/>
      <c r="CK144" s="45"/>
      <c r="CL144" s="45"/>
      <c r="CM144" s="45"/>
      <c r="CN144" s="45"/>
      <c r="CO144" s="45"/>
      <c r="CP144" s="45"/>
      <c r="CQ144" s="45"/>
      <c r="CR144" s="45"/>
      <c r="CS144" s="45"/>
      <c r="CT144" s="45"/>
      <c r="CU144" s="45"/>
      <c r="CV144" s="45"/>
      <c r="CW144" s="45"/>
    </row>
    <row r="145" spans="1:101" ht="14.25" customHeight="1">
      <c r="A145" s="67">
        <v>77</v>
      </c>
      <c r="B145" s="68">
        <v>4.8499999999999996</v>
      </c>
      <c r="C145" s="68">
        <v>7.82</v>
      </c>
      <c r="D145" s="68">
        <v>12.97</v>
      </c>
      <c r="E145" s="68">
        <v>18.22</v>
      </c>
      <c r="F145" s="68">
        <v>23.1</v>
      </c>
      <c r="G145" s="68">
        <v>28.67</v>
      </c>
      <c r="H145" s="68">
        <v>35.89</v>
      </c>
      <c r="I145" s="68">
        <v>46.74</v>
      </c>
      <c r="J145" s="68">
        <v>59.51</v>
      </c>
      <c r="K145" s="68">
        <v>73.61</v>
      </c>
      <c r="L145" s="68">
        <v>93</v>
      </c>
      <c r="M145" s="68">
        <v>111.41</v>
      </c>
      <c r="N145" s="69">
        <v>132.83000000000001</v>
      </c>
      <c r="O145" s="68">
        <v>156.44</v>
      </c>
      <c r="P145" s="68">
        <v>174.71</v>
      </c>
      <c r="Q145" s="17">
        <v>193</v>
      </c>
      <c r="R145" s="17">
        <v>211.13</v>
      </c>
      <c r="S145" s="17">
        <v>228.17</v>
      </c>
      <c r="T145" s="17">
        <v>243.4</v>
      </c>
      <c r="U145" s="17">
        <v>262.43</v>
      </c>
      <c r="V145" s="17">
        <v>282.69</v>
      </c>
      <c r="W145" s="17">
        <v>304.70999999999998</v>
      </c>
      <c r="X145" s="17">
        <v>328</v>
      </c>
      <c r="Y145" s="68">
        <v>352.09</v>
      </c>
      <c r="Z145" s="68">
        <v>374.47</v>
      </c>
      <c r="AA145" s="69">
        <v>396.8</v>
      </c>
      <c r="AB145" s="45">
        <v>418.66</v>
      </c>
      <c r="AC145" s="45">
        <v>439.65</v>
      </c>
      <c r="AD145" s="45">
        <v>459.36</v>
      </c>
      <c r="AE145" s="45">
        <v>477.43</v>
      </c>
      <c r="AF145" s="45">
        <v>503.32</v>
      </c>
      <c r="AG145" s="45">
        <v>530.61</v>
      </c>
      <c r="AH145" s="45">
        <v>559.39</v>
      </c>
      <c r="AI145" s="45">
        <v>589.72</v>
      </c>
      <c r="AJ145" s="45">
        <v>621.70000000000005</v>
      </c>
      <c r="AK145" s="45">
        <v>655.42</v>
      </c>
      <c r="AL145" s="45">
        <v>690.96</v>
      </c>
      <c r="AM145" s="45">
        <v>728.43</v>
      </c>
      <c r="AN145" s="45">
        <v>767.94</v>
      </c>
      <c r="AO145" s="45">
        <v>809.58</v>
      </c>
      <c r="AP145" s="45">
        <v>853.48</v>
      </c>
      <c r="AQ145" s="45">
        <v>899.77</v>
      </c>
      <c r="AR145" s="45">
        <v>948.56</v>
      </c>
      <c r="AS145" s="45">
        <v>1000</v>
      </c>
      <c r="AT145" s="45"/>
      <c r="AU145" s="45"/>
      <c r="AV145" s="45"/>
      <c r="AW145" s="45"/>
      <c r="AX145" s="45"/>
      <c r="AY145" s="45"/>
      <c r="AZ145" s="45"/>
      <c r="BA145" s="45"/>
      <c r="BB145" s="45"/>
      <c r="BC145" s="45"/>
      <c r="BD145" s="45"/>
      <c r="BE145" s="45"/>
      <c r="BF145" s="45"/>
      <c r="BG145" s="45"/>
      <c r="BH145" s="45"/>
      <c r="BI145" s="45"/>
      <c r="BJ145" s="45"/>
      <c r="BK145" s="45"/>
      <c r="BL145" s="45"/>
      <c r="BM145" s="45"/>
      <c r="BN145" s="45"/>
      <c r="BO145" s="45"/>
      <c r="BP145" s="45"/>
      <c r="BQ145" s="45"/>
      <c r="BR145" s="45"/>
      <c r="BS145" s="45"/>
      <c r="BT145" s="45"/>
      <c r="BU145" s="45"/>
      <c r="BV145" s="45"/>
      <c r="BW145" s="45"/>
      <c r="BX145" s="45"/>
      <c r="BY145" s="45"/>
      <c r="BZ145" s="45"/>
      <c r="CA145" s="45"/>
      <c r="CB145" s="45"/>
      <c r="CC145" s="45"/>
      <c r="CD145" s="45"/>
      <c r="CE145" s="45"/>
      <c r="CF145" s="45"/>
      <c r="CG145" s="45"/>
      <c r="CH145" s="45"/>
      <c r="CI145" s="45"/>
      <c r="CJ145" s="45"/>
      <c r="CK145" s="45"/>
      <c r="CL145" s="45"/>
      <c r="CM145" s="45"/>
      <c r="CN145" s="45"/>
      <c r="CO145" s="45"/>
      <c r="CP145" s="45"/>
      <c r="CQ145" s="45"/>
      <c r="CR145" s="45"/>
      <c r="CS145" s="45"/>
      <c r="CT145" s="45"/>
      <c r="CU145" s="45"/>
      <c r="CV145" s="45"/>
      <c r="CW145" s="45"/>
    </row>
    <row r="146" spans="1:101" ht="14.25" customHeight="1">
      <c r="A146" s="67">
        <v>78</v>
      </c>
      <c r="B146" s="68">
        <v>5.08</v>
      </c>
      <c r="C146" s="68">
        <v>8.2100000000000009</v>
      </c>
      <c r="D146" s="68">
        <v>13.81</v>
      </c>
      <c r="E146" s="68">
        <v>19.809999999999999</v>
      </c>
      <c r="F146" s="68">
        <v>25.18</v>
      </c>
      <c r="G146" s="68">
        <v>32.270000000000003</v>
      </c>
      <c r="H146" s="68">
        <v>40.33</v>
      </c>
      <c r="I146" s="68">
        <v>54.13</v>
      </c>
      <c r="J146" s="68">
        <v>68.09</v>
      </c>
      <c r="K146" s="68">
        <v>84.01</v>
      </c>
      <c r="L146" s="68">
        <v>108.98</v>
      </c>
      <c r="M146" s="68">
        <v>130.84</v>
      </c>
      <c r="N146" s="70">
        <v>154.87</v>
      </c>
      <c r="O146" s="68">
        <v>174.71</v>
      </c>
      <c r="P146" s="68">
        <v>193</v>
      </c>
      <c r="Q146" s="17">
        <v>211.13</v>
      </c>
      <c r="R146" s="17">
        <v>228.17</v>
      </c>
      <c r="S146" s="17">
        <v>243.4</v>
      </c>
      <c r="T146" s="17">
        <v>262.43</v>
      </c>
      <c r="U146" s="17">
        <v>282.69</v>
      </c>
      <c r="V146" s="17">
        <v>304.70999999999998</v>
      </c>
      <c r="W146" s="17">
        <v>328</v>
      </c>
      <c r="X146" s="68">
        <v>352.09</v>
      </c>
      <c r="Y146" s="68">
        <v>374.47</v>
      </c>
      <c r="Z146" s="68">
        <v>396.8</v>
      </c>
      <c r="AA146" s="69">
        <v>418.66</v>
      </c>
      <c r="AB146" s="45">
        <v>439.65</v>
      </c>
      <c r="AC146" s="45">
        <v>459.36</v>
      </c>
      <c r="AD146" s="45">
        <v>477.43</v>
      </c>
      <c r="AE146" s="45">
        <v>503.32</v>
      </c>
      <c r="AF146" s="45">
        <v>530.61</v>
      </c>
      <c r="AG146" s="45">
        <v>559.39</v>
      </c>
      <c r="AH146" s="45">
        <v>589.72</v>
      </c>
      <c r="AI146" s="45">
        <v>621.70000000000005</v>
      </c>
      <c r="AJ146" s="45">
        <v>655.42</v>
      </c>
      <c r="AK146" s="45">
        <v>690.96</v>
      </c>
      <c r="AL146" s="45">
        <v>728.43</v>
      </c>
      <c r="AM146" s="45">
        <v>767.94</v>
      </c>
      <c r="AN146" s="45">
        <v>809.58</v>
      </c>
      <c r="AO146" s="45">
        <v>853.48</v>
      </c>
      <c r="AP146" s="45">
        <v>899.77</v>
      </c>
      <c r="AQ146" s="45">
        <v>948.56</v>
      </c>
      <c r="AR146" s="45">
        <v>1000</v>
      </c>
      <c r="AS146" s="45"/>
      <c r="AT146" s="45"/>
      <c r="AU146" s="45"/>
      <c r="AV146" s="45"/>
      <c r="AW146" s="45"/>
      <c r="AX146" s="45"/>
      <c r="AY146" s="45"/>
      <c r="AZ146" s="45"/>
      <c r="BA146" s="45"/>
      <c r="BB146" s="45"/>
      <c r="BC146" s="45"/>
      <c r="BD146" s="45"/>
      <c r="BE146" s="45"/>
      <c r="BF146" s="45"/>
      <c r="BG146" s="45"/>
      <c r="BH146" s="45"/>
      <c r="BI146" s="45"/>
      <c r="BJ146" s="45"/>
      <c r="BK146" s="45"/>
      <c r="BL146" s="45"/>
      <c r="BM146" s="45"/>
      <c r="BN146" s="45"/>
      <c r="BO146" s="45"/>
      <c r="BP146" s="45"/>
      <c r="BQ146" s="45"/>
      <c r="BR146" s="45"/>
      <c r="BS146" s="45"/>
      <c r="BT146" s="45"/>
      <c r="BU146" s="45"/>
      <c r="BV146" s="45"/>
      <c r="BW146" s="45"/>
      <c r="BX146" s="45"/>
      <c r="BY146" s="45"/>
      <c r="BZ146" s="45"/>
      <c r="CA146" s="45"/>
      <c r="CB146" s="45"/>
      <c r="CC146" s="45"/>
      <c r="CD146" s="45"/>
      <c r="CE146" s="45"/>
      <c r="CF146" s="45"/>
      <c r="CG146" s="45"/>
      <c r="CH146" s="45"/>
      <c r="CI146" s="45"/>
      <c r="CJ146" s="45"/>
      <c r="CK146" s="45"/>
      <c r="CL146" s="45"/>
      <c r="CM146" s="45"/>
      <c r="CN146" s="45"/>
      <c r="CO146" s="45"/>
      <c r="CP146" s="45"/>
      <c r="CQ146" s="45"/>
      <c r="CR146" s="45"/>
      <c r="CS146" s="45"/>
      <c r="CT146" s="45"/>
      <c r="CU146" s="45"/>
      <c r="CV146" s="45"/>
      <c r="CW146" s="45"/>
    </row>
    <row r="147" spans="1:101" ht="14.25" customHeight="1">
      <c r="A147" s="67">
        <v>79</v>
      </c>
      <c r="B147" s="68">
        <v>5.27</v>
      </c>
      <c r="C147" s="68">
        <v>8.56</v>
      </c>
      <c r="D147" s="68">
        <v>14.66</v>
      </c>
      <c r="E147" s="68">
        <v>21.3</v>
      </c>
      <c r="F147" s="68">
        <v>27.57</v>
      </c>
      <c r="G147" s="68">
        <v>35.340000000000003</v>
      </c>
      <c r="H147" s="68">
        <v>45.1</v>
      </c>
      <c r="I147" s="68">
        <v>59.91</v>
      </c>
      <c r="J147" s="68">
        <v>75.58</v>
      </c>
      <c r="K147" s="68">
        <v>95.81</v>
      </c>
      <c r="L147" s="68">
        <v>125.31</v>
      </c>
      <c r="M147" s="70">
        <v>150.9</v>
      </c>
      <c r="N147" s="68">
        <v>174.71</v>
      </c>
      <c r="O147" s="68">
        <v>193</v>
      </c>
      <c r="P147" s="68">
        <v>211.13</v>
      </c>
      <c r="Q147" s="17">
        <v>228.17</v>
      </c>
      <c r="R147" s="17">
        <v>243.4</v>
      </c>
      <c r="S147" s="17">
        <v>262.43</v>
      </c>
      <c r="T147" s="17">
        <v>282.69</v>
      </c>
      <c r="U147" s="17">
        <v>304.70999999999998</v>
      </c>
      <c r="V147" s="17">
        <v>328</v>
      </c>
      <c r="W147" s="68">
        <v>352.09</v>
      </c>
      <c r="X147" s="68">
        <v>374.47</v>
      </c>
      <c r="Y147" s="68">
        <v>396.8</v>
      </c>
      <c r="Z147" s="68">
        <v>418.66</v>
      </c>
      <c r="AA147" s="69">
        <v>439.65</v>
      </c>
      <c r="AB147" s="45">
        <v>459.36</v>
      </c>
      <c r="AC147" s="45">
        <v>477.43</v>
      </c>
      <c r="AD147" s="45">
        <v>503.32</v>
      </c>
      <c r="AE147" s="45">
        <v>530.61</v>
      </c>
      <c r="AF147" s="45">
        <v>559.39</v>
      </c>
      <c r="AG147" s="45">
        <v>589.72</v>
      </c>
      <c r="AH147" s="45">
        <v>621.70000000000005</v>
      </c>
      <c r="AI147" s="45">
        <v>655.42</v>
      </c>
      <c r="AJ147" s="45">
        <v>690.96</v>
      </c>
      <c r="AK147" s="45">
        <v>728.43</v>
      </c>
      <c r="AL147" s="45">
        <v>767.94</v>
      </c>
      <c r="AM147" s="45">
        <v>809.58</v>
      </c>
      <c r="AN147" s="45">
        <v>853.48</v>
      </c>
      <c r="AO147" s="45">
        <v>899.77</v>
      </c>
      <c r="AP147" s="45">
        <v>948.56</v>
      </c>
      <c r="AQ147" s="45">
        <v>1000</v>
      </c>
      <c r="AR147" s="45"/>
      <c r="AS147" s="45"/>
      <c r="AT147" s="45"/>
      <c r="AU147" s="45"/>
      <c r="AV147" s="45"/>
      <c r="AW147" s="45"/>
      <c r="AX147" s="45"/>
      <c r="AY147" s="45"/>
      <c r="AZ147" s="45"/>
      <c r="BA147" s="45"/>
      <c r="BB147" s="45"/>
      <c r="BC147" s="45"/>
      <c r="BD147" s="45"/>
      <c r="BE147" s="45"/>
      <c r="BF147" s="45"/>
      <c r="BG147" s="45"/>
      <c r="BH147" s="45"/>
      <c r="BI147" s="45"/>
      <c r="BJ147" s="45"/>
      <c r="BK147" s="45"/>
      <c r="BL147" s="45"/>
      <c r="BM147" s="45"/>
      <c r="BN147" s="45"/>
      <c r="BO147" s="45"/>
      <c r="BP147" s="45"/>
      <c r="BQ147" s="45"/>
      <c r="BR147" s="45"/>
      <c r="BS147" s="45"/>
      <c r="BT147" s="45"/>
      <c r="BU147" s="45"/>
      <c r="BV147" s="45"/>
      <c r="BW147" s="45"/>
      <c r="BX147" s="45"/>
      <c r="BY147" s="45"/>
      <c r="BZ147" s="45"/>
      <c r="CA147" s="45"/>
      <c r="CB147" s="45"/>
      <c r="CC147" s="45"/>
      <c r="CD147" s="45"/>
      <c r="CE147" s="45"/>
      <c r="CF147" s="45"/>
      <c r="CG147" s="45"/>
      <c r="CH147" s="45"/>
      <c r="CI147" s="45"/>
      <c r="CJ147" s="45"/>
      <c r="CK147" s="45"/>
      <c r="CL147" s="45"/>
      <c r="CM147" s="45"/>
      <c r="CN147" s="45"/>
      <c r="CO147" s="45"/>
      <c r="CP147" s="45"/>
      <c r="CQ147" s="45"/>
      <c r="CR147" s="45"/>
      <c r="CS147" s="45"/>
      <c r="CT147" s="45"/>
      <c r="CU147" s="45"/>
      <c r="CV147" s="45"/>
      <c r="CW147" s="45"/>
    </row>
    <row r="148" spans="1:101" ht="14.25" customHeight="1">
      <c r="A148" s="67">
        <v>80</v>
      </c>
      <c r="B148" s="68">
        <v>5.46</v>
      </c>
      <c r="C148" s="68">
        <v>8.9499999999999993</v>
      </c>
      <c r="D148" s="68">
        <v>15.56</v>
      </c>
      <c r="E148" s="68">
        <v>23.11</v>
      </c>
      <c r="F148" s="68">
        <v>29.95</v>
      </c>
      <c r="G148" s="68">
        <v>38.299999999999997</v>
      </c>
      <c r="H148" s="68">
        <v>49.95</v>
      </c>
      <c r="I148" s="68">
        <v>65.58</v>
      </c>
      <c r="J148" s="68">
        <v>83.88</v>
      </c>
      <c r="K148" s="68">
        <v>109.15</v>
      </c>
      <c r="L148" s="69">
        <v>145.04</v>
      </c>
      <c r="M148" s="17">
        <v>174.71</v>
      </c>
      <c r="N148" s="17">
        <v>193</v>
      </c>
      <c r="O148" s="17">
        <v>211.13</v>
      </c>
      <c r="P148" s="17">
        <v>228.17</v>
      </c>
      <c r="Q148" s="17">
        <v>243.4</v>
      </c>
      <c r="R148" s="17">
        <v>262.43</v>
      </c>
      <c r="S148" s="17">
        <v>282.69</v>
      </c>
      <c r="T148" s="17">
        <v>304.70999999999998</v>
      </c>
      <c r="U148" s="17">
        <v>328</v>
      </c>
      <c r="V148" s="68">
        <v>352.09</v>
      </c>
      <c r="W148" s="68">
        <v>374.47</v>
      </c>
      <c r="X148" s="68">
        <v>396.8</v>
      </c>
      <c r="Y148" s="68">
        <v>418.66</v>
      </c>
      <c r="Z148" s="68">
        <v>439.65</v>
      </c>
      <c r="AA148" s="69">
        <v>459.36</v>
      </c>
      <c r="AB148" s="45">
        <v>477.43</v>
      </c>
      <c r="AC148" s="45">
        <v>503.32</v>
      </c>
      <c r="AD148" s="45">
        <v>530.61</v>
      </c>
      <c r="AE148" s="45">
        <v>559.39</v>
      </c>
      <c r="AF148" s="45">
        <v>589.72</v>
      </c>
      <c r="AG148" s="45">
        <v>621.70000000000005</v>
      </c>
      <c r="AH148" s="45">
        <v>655.42</v>
      </c>
      <c r="AI148" s="45">
        <v>690.96</v>
      </c>
      <c r="AJ148" s="45">
        <v>728.43</v>
      </c>
      <c r="AK148" s="45">
        <v>767.94</v>
      </c>
      <c r="AL148" s="45">
        <v>809.58</v>
      </c>
      <c r="AM148" s="45">
        <v>853.48</v>
      </c>
      <c r="AN148" s="45">
        <v>899.77</v>
      </c>
      <c r="AO148" s="45">
        <v>948.56</v>
      </c>
      <c r="AP148" s="45">
        <v>1000</v>
      </c>
      <c r="AQ148" s="45"/>
      <c r="AR148" s="45"/>
      <c r="AS148" s="45"/>
      <c r="AT148" s="45"/>
      <c r="AU148" s="45"/>
      <c r="AV148" s="45"/>
      <c r="AW148" s="45"/>
      <c r="AX148" s="45"/>
      <c r="AY148" s="45"/>
      <c r="AZ148" s="45"/>
      <c r="BA148" s="45"/>
      <c r="BB148" s="45"/>
      <c r="BC148" s="45"/>
      <c r="BD148" s="45"/>
      <c r="BE148" s="45"/>
      <c r="BF148" s="45"/>
      <c r="BG148" s="45"/>
      <c r="BH148" s="45"/>
      <c r="BI148" s="45"/>
      <c r="BJ148" s="45"/>
      <c r="BK148" s="45"/>
      <c r="BL148" s="45"/>
      <c r="BM148" s="45"/>
      <c r="BN148" s="45"/>
      <c r="BO148" s="45"/>
      <c r="BP148" s="45"/>
      <c r="BQ148" s="45"/>
      <c r="BR148" s="45"/>
      <c r="BS148" s="45"/>
      <c r="BT148" s="45"/>
      <c r="BU148" s="45"/>
      <c r="BV148" s="45"/>
      <c r="BW148" s="45"/>
      <c r="BX148" s="45"/>
      <c r="BY148" s="45"/>
      <c r="BZ148" s="45"/>
      <c r="CA148" s="45"/>
      <c r="CB148" s="45"/>
      <c r="CC148" s="45"/>
      <c r="CD148" s="45"/>
      <c r="CE148" s="45"/>
      <c r="CF148" s="45"/>
      <c r="CG148" s="45"/>
      <c r="CH148" s="45"/>
      <c r="CI148" s="45"/>
      <c r="CJ148" s="45"/>
      <c r="CK148" s="45"/>
      <c r="CL148" s="45"/>
      <c r="CM148" s="45"/>
      <c r="CN148" s="45"/>
      <c r="CO148" s="45"/>
      <c r="CP148" s="45"/>
      <c r="CQ148" s="45"/>
      <c r="CR148" s="45"/>
      <c r="CS148" s="45"/>
      <c r="CT148" s="45"/>
      <c r="CU148" s="45"/>
      <c r="CV148" s="45"/>
      <c r="CW148" s="45"/>
    </row>
    <row r="149" spans="1:101" ht="14.25" customHeight="1">
      <c r="A149" s="67">
        <v>81</v>
      </c>
      <c r="B149" s="68">
        <v>5.92</v>
      </c>
      <c r="C149" s="68">
        <v>9.77</v>
      </c>
      <c r="D149" s="68">
        <v>17.52</v>
      </c>
      <c r="E149" s="68">
        <v>26.23</v>
      </c>
      <c r="F149" s="68">
        <v>34</v>
      </c>
      <c r="G149" s="68">
        <v>43.68</v>
      </c>
      <c r="H149" s="68">
        <v>57.7</v>
      </c>
      <c r="I149" s="68">
        <v>74.72</v>
      </c>
      <c r="J149" s="68">
        <v>98.71</v>
      </c>
      <c r="K149" s="68">
        <v>129.30000000000001</v>
      </c>
      <c r="L149" s="70">
        <v>165.53</v>
      </c>
      <c r="M149" s="17">
        <v>193</v>
      </c>
      <c r="N149" s="17">
        <v>211.13</v>
      </c>
      <c r="O149" s="17">
        <v>228.17</v>
      </c>
      <c r="P149" s="17">
        <v>243.4</v>
      </c>
      <c r="Q149" s="17">
        <v>262.43</v>
      </c>
      <c r="R149" s="17">
        <v>282.69</v>
      </c>
      <c r="S149" s="17">
        <v>304.70999999999998</v>
      </c>
      <c r="T149" s="17">
        <v>328</v>
      </c>
      <c r="U149" s="68">
        <v>352.09</v>
      </c>
      <c r="V149" s="68">
        <v>374.47</v>
      </c>
      <c r="W149" s="68">
        <v>396.8</v>
      </c>
      <c r="X149" s="68">
        <v>418.66</v>
      </c>
      <c r="Y149" s="68">
        <v>439.65</v>
      </c>
      <c r="Z149" s="68">
        <v>459.36</v>
      </c>
      <c r="AA149" s="69">
        <v>477.43</v>
      </c>
      <c r="AB149" s="45">
        <v>503.32</v>
      </c>
      <c r="AC149" s="45">
        <v>530.61</v>
      </c>
      <c r="AD149" s="45">
        <v>559.39</v>
      </c>
      <c r="AE149" s="45">
        <v>589.72</v>
      </c>
      <c r="AF149" s="45">
        <v>621.70000000000005</v>
      </c>
      <c r="AG149" s="45">
        <v>655.42</v>
      </c>
      <c r="AH149" s="45">
        <v>690.96</v>
      </c>
      <c r="AI149" s="45">
        <v>728.43</v>
      </c>
      <c r="AJ149" s="45">
        <v>767.94</v>
      </c>
      <c r="AK149" s="45">
        <v>809.58</v>
      </c>
      <c r="AL149" s="45">
        <v>853.48</v>
      </c>
      <c r="AM149" s="45">
        <v>899.77</v>
      </c>
      <c r="AN149" s="45">
        <v>948.56</v>
      </c>
      <c r="AO149" s="45">
        <v>1000</v>
      </c>
      <c r="AP149" s="45"/>
      <c r="AQ149" s="45"/>
      <c r="AR149" s="45"/>
      <c r="AS149" s="45"/>
      <c r="AT149" s="45"/>
      <c r="AU149" s="45"/>
      <c r="AV149" s="45"/>
      <c r="AW149" s="45"/>
      <c r="AX149" s="45"/>
      <c r="AY149" s="45"/>
      <c r="AZ149" s="45"/>
      <c r="BA149" s="45"/>
      <c r="BB149" s="45"/>
      <c r="BC149" s="45"/>
      <c r="BD149" s="45"/>
      <c r="BE149" s="45"/>
      <c r="BF149" s="45"/>
      <c r="BG149" s="45"/>
      <c r="BH149" s="45"/>
      <c r="BI149" s="45"/>
      <c r="BJ149" s="45"/>
      <c r="BK149" s="45"/>
      <c r="BL149" s="45"/>
      <c r="BM149" s="45"/>
      <c r="BN149" s="45"/>
      <c r="BO149" s="45"/>
      <c r="BP149" s="45"/>
      <c r="BQ149" s="45"/>
      <c r="BR149" s="45"/>
      <c r="BS149" s="45"/>
      <c r="BT149" s="45"/>
      <c r="BU149" s="45"/>
      <c r="BV149" s="45"/>
      <c r="BW149" s="45"/>
      <c r="BX149" s="45"/>
      <c r="BY149" s="45"/>
      <c r="BZ149" s="45"/>
      <c r="CA149" s="45"/>
      <c r="CB149" s="45"/>
      <c r="CC149" s="45"/>
      <c r="CD149" s="45"/>
      <c r="CE149" s="45"/>
      <c r="CF149" s="45"/>
      <c r="CG149" s="45"/>
      <c r="CH149" s="45"/>
      <c r="CI149" s="45"/>
      <c r="CJ149" s="45"/>
      <c r="CK149" s="45"/>
      <c r="CL149" s="45"/>
      <c r="CM149" s="45"/>
      <c r="CN149" s="45"/>
      <c r="CO149" s="45"/>
      <c r="CP149" s="45"/>
      <c r="CQ149" s="45"/>
      <c r="CR149" s="45"/>
      <c r="CS149" s="45"/>
      <c r="CT149" s="45"/>
      <c r="CU149" s="45"/>
      <c r="CV149" s="45"/>
      <c r="CW149" s="45"/>
    </row>
    <row r="150" spans="1:101" ht="14.25" customHeight="1">
      <c r="A150" s="67">
        <v>82</v>
      </c>
      <c r="B150" s="68">
        <v>6.51</v>
      </c>
      <c r="C150" s="68">
        <v>10.9</v>
      </c>
      <c r="D150" s="68">
        <v>20</v>
      </c>
      <c r="E150" s="68">
        <v>30.21</v>
      </c>
      <c r="F150" s="68">
        <v>39.28</v>
      </c>
      <c r="G150" s="68">
        <v>50.12</v>
      </c>
      <c r="H150" s="68">
        <v>67.36</v>
      </c>
      <c r="I150" s="68">
        <v>90.04</v>
      </c>
      <c r="J150" s="68">
        <v>118.16</v>
      </c>
      <c r="K150" s="70">
        <v>158.53</v>
      </c>
      <c r="L150" s="17">
        <v>193</v>
      </c>
      <c r="M150" s="17">
        <v>211.13</v>
      </c>
      <c r="N150" s="17">
        <v>228.17</v>
      </c>
      <c r="O150" s="17">
        <v>243.4</v>
      </c>
      <c r="P150" s="17">
        <v>262.43</v>
      </c>
      <c r="Q150" s="17">
        <v>282.69</v>
      </c>
      <c r="R150" s="17">
        <v>304.70999999999998</v>
      </c>
      <c r="S150" s="17">
        <v>328</v>
      </c>
      <c r="T150" s="68">
        <v>352.09</v>
      </c>
      <c r="U150" s="68">
        <v>374.47</v>
      </c>
      <c r="V150" s="68">
        <v>396.8</v>
      </c>
      <c r="W150" s="68">
        <v>418.66</v>
      </c>
      <c r="X150" s="68">
        <v>439.65</v>
      </c>
      <c r="Y150" s="68">
        <v>459.36</v>
      </c>
      <c r="Z150" s="68">
        <v>477.43</v>
      </c>
      <c r="AA150" s="69">
        <v>503.32</v>
      </c>
      <c r="AB150" s="45">
        <v>530.61</v>
      </c>
      <c r="AC150" s="45">
        <v>559.39</v>
      </c>
      <c r="AD150" s="45">
        <v>589.72</v>
      </c>
      <c r="AE150" s="45">
        <v>621.70000000000005</v>
      </c>
      <c r="AF150" s="45">
        <v>655.42</v>
      </c>
      <c r="AG150" s="45">
        <v>690.96</v>
      </c>
      <c r="AH150" s="45">
        <v>728.43</v>
      </c>
      <c r="AI150" s="45">
        <v>767.94</v>
      </c>
      <c r="AJ150" s="45">
        <v>809.58</v>
      </c>
      <c r="AK150" s="45">
        <v>853.48</v>
      </c>
      <c r="AL150" s="45">
        <v>899.77</v>
      </c>
      <c r="AM150" s="45">
        <v>948.56</v>
      </c>
      <c r="AN150" s="45">
        <v>1000</v>
      </c>
      <c r="AO150" s="45"/>
      <c r="AP150" s="45"/>
      <c r="AQ150" s="45"/>
      <c r="AR150" s="45"/>
      <c r="AS150" s="45"/>
      <c r="AT150" s="45"/>
      <c r="AU150" s="45"/>
      <c r="AV150" s="45"/>
      <c r="AW150" s="45"/>
      <c r="AX150" s="45"/>
      <c r="AY150" s="45"/>
      <c r="AZ150" s="45"/>
      <c r="BA150" s="45"/>
      <c r="BB150" s="45"/>
      <c r="BC150" s="45"/>
      <c r="BD150" s="45"/>
      <c r="BE150" s="45"/>
      <c r="BF150" s="45"/>
      <c r="BG150" s="45"/>
      <c r="BH150" s="45"/>
      <c r="BI150" s="45"/>
      <c r="BJ150" s="45"/>
      <c r="BK150" s="45"/>
      <c r="BL150" s="45"/>
      <c r="BM150" s="45"/>
      <c r="BN150" s="45"/>
      <c r="BO150" s="45"/>
      <c r="BP150" s="45"/>
      <c r="BQ150" s="45"/>
      <c r="BR150" s="45"/>
      <c r="BS150" s="45"/>
      <c r="BT150" s="45"/>
      <c r="BU150" s="45"/>
      <c r="BV150" s="45"/>
      <c r="BW150" s="45"/>
      <c r="BX150" s="45"/>
      <c r="BY150" s="45"/>
      <c r="BZ150" s="45"/>
      <c r="CA150" s="45"/>
      <c r="CB150" s="45"/>
      <c r="CC150" s="45"/>
      <c r="CD150" s="45"/>
      <c r="CE150" s="45"/>
      <c r="CF150" s="45"/>
      <c r="CG150" s="45"/>
      <c r="CH150" s="45"/>
      <c r="CI150" s="45"/>
      <c r="CJ150" s="45"/>
      <c r="CK150" s="45"/>
      <c r="CL150" s="45"/>
      <c r="CM150" s="45"/>
      <c r="CN150" s="45"/>
      <c r="CO150" s="45"/>
      <c r="CP150" s="45"/>
      <c r="CQ150" s="45"/>
      <c r="CR150" s="45"/>
      <c r="CS150" s="45"/>
      <c r="CT150" s="45"/>
      <c r="CU150" s="45"/>
      <c r="CV150" s="45"/>
      <c r="CW150" s="45"/>
    </row>
    <row r="151" spans="1:101" ht="14.25" customHeight="1">
      <c r="A151" s="67">
        <v>83</v>
      </c>
      <c r="B151" s="68">
        <v>7.49</v>
      </c>
      <c r="C151" s="68">
        <v>12.7</v>
      </c>
      <c r="D151" s="68">
        <v>23.84</v>
      </c>
      <c r="E151" s="68">
        <v>35.99</v>
      </c>
      <c r="F151" s="68">
        <v>47.24</v>
      </c>
      <c r="G151" s="68">
        <v>60.65</v>
      </c>
      <c r="H151" s="68">
        <v>82.2</v>
      </c>
      <c r="I151" s="68">
        <v>111.61</v>
      </c>
      <c r="J151" s="70">
        <v>150.51</v>
      </c>
      <c r="K151" s="17">
        <v>193</v>
      </c>
      <c r="L151" s="17">
        <v>211.13</v>
      </c>
      <c r="M151" s="17">
        <v>228.17</v>
      </c>
      <c r="N151" s="17">
        <v>243.4</v>
      </c>
      <c r="O151" s="17">
        <v>262.43</v>
      </c>
      <c r="P151" s="17">
        <v>282.69</v>
      </c>
      <c r="Q151" s="17">
        <v>304.70999999999998</v>
      </c>
      <c r="R151" s="17">
        <v>328</v>
      </c>
      <c r="S151" s="68">
        <v>352.09</v>
      </c>
      <c r="T151" s="68">
        <v>374.47</v>
      </c>
      <c r="U151" s="68">
        <v>396.8</v>
      </c>
      <c r="V151" s="68">
        <v>418.66</v>
      </c>
      <c r="W151" s="68">
        <v>439.65</v>
      </c>
      <c r="X151" s="68">
        <v>459.36</v>
      </c>
      <c r="Y151" s="68">
        <v>477.43</v>
      </c>
      <c r="Z151" s="68">
        <v>503.32</v>
      </c>
      <c r="AA151" s="69">
        <v>530.61</v>
      </c>
      <c r="AB151" s="45">
        <v>559.39</v>
      </c>
      <c r="AC151" s="45">
        <v>589.72</v>
      </c>
      <c r="AD151" s="45">
        <v>621.70000000000005</v>
      </c>
      <c r="AE151" s="45">
        <v>655.42</v>
      </c>
      <c r="AF151" s="45">
        <v>690.96</v>
      </c>
      <c r="AG151" s="45">
        <v>728.43</v>
      </c>
      <c r="AH151" s="45">
        <v>767.94</v>
      </c>
      <c r="AI151" s="45">
        <v>809.58</v>
      </c>
      <c r="AJ151" s="45">
        <v>853.48</v>
      </c>
      <c r="AK151" s="45">
        <v>899.77</v>
      </c>
      <c r="AL151" s="45">
        <v>948.56</v>
      </c>
      <c r="AM151" s="45">
        <v>1000</v>
      </c>
      <c r="AN151" s="45"/>
      <c r="AO151" s="45"/>
      <c r="AP151" s="45"/>
      <c r="AQ151" s="45"/>
      <c r="AR151" s="45"/>
      <c r="AS151" s="45"/>
      <c r="AT151" s="45"/>
      <c r="AU151" s="45"/>
      <c r="AV151" s="45"/>
      <c r="AW151" s="45"/>
      <c r="AX151" s="45"/>
      <c r="AY151" s="45"/>
      <c r="AZ151" s="45"/>
      <c r="BA151" s="45"/>
      <c r="BB151" s="45"/>
      <c r="BC151" s="45"/>
      <c r="BD151" s="45"/>
      <c r="BE151" s="45"/>
      <c r="BF151" s="45"/>
      <c r="BG151" s="45"/>
      <c r="BH151" s="45"/>
      <c r="BI151" s="45"/>
      <c r="BJ151" s="45"/>
      <c r="BK151" s="45"/>
      <c r="BL151" s="45"/>
      <c r="BM151" s="45"/>
      <c r="BN151" s="45"/>
      <c r="BO151" s="45"/>
      <c r="BP151" s="45"/>
      <c r="BQ151" s="45"/>
      <c r="BR151" s="45"/>
      <c r="BS151" s="45"/>
      <c r="BT151" s="45"/>
      <c r="BU151" s="45"/>
      <c r="BV151" s="45"/>
      <c r="BW151" s="45"/>
      <c r="BX151" s="45"/>
      <c r="BY151" s="45"/>
      <c r="BZ151" s="45"/>
      <c r="CA151" s="45"/>
      <c r="CB151" s="45"/>
      <c r="CC151" s="45"/>
      <c r="CD151" s="45"/>
      <c r="CE151" s="45"/>
      <c r="CF151" s="45"/>
      <c r="CG151" s="45"/>
      <c r="CH151" s="45"/>
      <c r="CI151" s="45"/>
      <c r="CJ151" s="45"/>
      <c r="CK151" s="45"/>
      <c r="CL151" s="45"/>
      <c r="CM151" s="45"/>
      <c r="CN151" s="45"/>
      <c r="CO151" s="45"/>
      <c r="CP151" s="45"/>
      <c r="CQ151" s="45"/>
      <c r="CR151" s="45"/>
      <c r="CS151" s="45"/>
      <c r="CT151" s="45"/>
      <c r="CU151" s="45"/>
      <c r="CV151" s="45"/>
      <c r="CW151" s="45"/>
    </row>
    <row r="152" spans="1:101" ht="14.25" customHeight="1">
      <c r="A152" s="67">
        <v>84</v>
      </c>
      <c r="B152" s="68">
        <v>8.82</v>
      </c>
      <c r="C152" s="68">
        <v>15.42</v>
      </c>
      <c r="D152" s="68">
        <v>29.89</v>
      </c>
      <c r="E152" s="68">
        <v>45.45</v>
      </c>
      <c r="F152" s="68">
        <v>59.78</v>
      </c>
      <c r="G152" s="68">
        <v>78.23</v>
      </c>
      <c r="H152" s="68">
        <v>105.69</v>
      </c>
      <c r="I152" s="69">
        <v>147.83000000000001</v>
      </c>
      <c r="J152" s="17">
        <v>193</v>
      </c>
      <c r="K152" s="17">
        <v>211.13</v>
      </c>
      <c r="L152" s="17">
        <v>228.17</v>
      </c>
      <c r="M152" s="17">
        <v>243.4</v>
      </c>
      <c r="N152" s="17">
        <v>262.43</v>
      </c>
      <c r="O152" s="17">
        <v>282.69</v>
      </c>
      <c r="P152" s="17">
        <v>304.70999999999998</v>
      </c>
      <c r="Q152" s="17">
        <v>328</v>
      </c>
      <c r="R152" s="17">
        <v>352.09</v>
      </c>
      <c r="S152" s="68">
        <v>374.47</v>
      </c>
      <c r="T152" s="68">
        <v>396.8</v>
      </c>
      <c r="U152" s="68">
        <v>418.66</v>
      </c>
      <c r="V152" s="68">
        <v>439.65</v>
      </c>
      <c r="W152" s="68">
        <v>459.36</v>
      </c>
      <c r="X152" s="68">
        <v>477.43</v>
      </c>
      <c r="Y152" s="68">
        <v>503.32</v>
      </c>
      <c r="Z152" s="68">
        <v>530.61</v>
      </c>
      <c r="AA152" s="69">
        <v>559.39</v>
      </c>
      <c r="AB152" s="45">
        <v>589.72</v>
      </c>
      <c r="AC152" s="45">
        <v>621.70000000000005</v>
      </c>
      <c r="AD152" s="45">
        <v>655.42</v>
      </c>
      <c r="AE152" s="45">
        <v>690.96</v>
      </c>
      <c r="AF152" s="45">
        <v>728.43</v>
      </c>
      <c r="AG152" s="45">
        <v>767.94</v>
      </c>
      <c r="AH152" s="45">
        <v>809.58</v>
      </c>
      <c r="AI152" s="45">
        <v>853.48</v>
      </c>
      <c r="AJ152" s="45">
        <v>899.77</v>
      </c>
      <c r="AK152" s="45">
        <v>948.56</v>
      </c>
      <c r="AL152" s="45">
        <v>1000</v>
      </c>
      <c r="AM152" s="45"/>
      <c r="AN152" s="45"/>
      <c r="AO152" s="45"/>
      <c r="AP152" s="45"/>
      <c r="AQ152" s="45"/>
      <c r="AR152" s="45"/>
      <c r="AS152" s="45"/>
      <c r="AT152" s="45"/>
      <c r="AU152" s="45"/>
      <c r="AV152" s="45"/>
      <c r="AW152" s="45"/>
      <c r="AX152" s="45"/>
      <c r="AY152" s="45"/>
      <c r="AZ152" s="45"/>
      <c r="BA152" s="45"/>
      <c r="BB152" s="45"/>
      <c r="BC152" s="45"/>
      <c r="BD152" s="45"/>
      <c r="BE152" s="45"/>
      <c r="BF152" s="45"/>
      <c r="BG152" s="45"/>
      <c r="BH152" s="45"/>
      <c r="BI152" s="45"/>
      <c r="BJ152" s="45"/>
      <c r="BK152" s="45"/>
      <c r="BL152" s="45"/>
      <c r="BM152" s="45"/>
      <c r="BN152" s="45"/>
      <c r="BO152" s="45"/>
      <c r="BP152" s="45"/>
      <c r="BQ152" s="45"/>
      <c r="BR152" s="45"/>
      <c r="BS152" s="45"/>
      <c r="BT152" s="45"/>
      <c r="BU152" s="45"/>
      <c r="BV152" s="45"/>
      <c r="BW152" s="45"/>
      <c r="BX152" s="45"/>
      <c r="BY152" s="45"/>
      <c r="BZ152" s="45"/>
      <c r="CA152" s="45"/>
      <c r="CB152" s="45"/>
      <c r="CC152" s="45"/>
      <c r="CD152" s="45"/>
      <c r="CE152" s="45"/>
      <c r="CF152" s="45"/>
      <c r="CG152" s="45"/>
      <c r="CH152" s="45"/>
      <c r="CI152" s="45"/>
      <c r="CJ152" s="45"/>
      <c r="CK152" s="45"/>
      <c r="CL152" s="45"/>
      <c r="CM152" s="45"/>
      <c r="CN152" s="45"/>
      <c r="CO152" s="45"/>
      <c r="CP152" s="45"/>
      <c r="CQ152" s="45"/>
      <c r="CR152" s="45"/>
      <c r="CS152" s="45"/>
      <c r="CT152" s="45"/>
      <c r="CU152" s="45"/>
      <c r="CV152" s="45"/>
      <c r="CW152" s="45"/>
    </row>
    <row r="153" spans="1:101" ht="14.25" customHeight="1">
      <c r="A153" s="67">
        <v>85</v>
      </c>
      <c r="B153" s="68">
        <v>10.44</v>
      </c>
      <c r="C153" s="68">
        <v>18.61</v>
      </c>
      <c r="D153" s="68">
        <v>36.81</v>
      </c>
      <c r="E153" s="68">
        <v>56.06</v>
      </c>
      <c r="F153" s="68">
        <v>75.03</v>
      </c>
      <c r="G153" s="68">
        <v>99.84</v>
      </c>
      <c r="H153" s="68">
        <v>136.44</v>
      </c>
      <c r="I153" s="70">
        <v>175.46</v>
      </c>
      <c r="J153" s="17">
        <v>211.13</v>
      </c>
      <c r="K153" s="17">
        <v>228.17</v>
      </c>
      <c r="L153" s="17">
        <v>243.4</v>
      </c>
      <c r="M153" s="17">
        <v>262.43</v>
      </c>
      <c r="N153" s="17">
        <v>282.69</v>
      </c>
      <c r="O153" s="17">
        <v>304.70999999999998</v>
      </c>
      <c r="P153" s="17">
        <v>328</v>
      </c>
      <c r="Q153" s="17">
        <v>352.09</v>
      </c>
      <c r="R153" s="17">
        <v>374.47</v>
      </c>
      <c r="S153" s="68">
        <v>396.8</v>
      </c>
      <c r="T153" s="68">
        <v>418.66</v>
      </c>
      <c r="U153" s="68">
        <v>439.65</v>
      </c>
      <c r="V153" s="68">
        <v>459.36</v>
      </c>
      <c r="W153" s="68">
        <v>477.43</v>
      </c>
      <c r="X153" s="68">
        <v>503.32</v>
      </c>
      <c r="Y153" s="68">
        <v>530.61</v>
      </c>
      <c r="Z153" s="68">
        <v>559.39</v>
      </c>
      <c r="AA153" s="69">
        <v>589.72</v>
      </c>
      <c r="AB153" s="45">
        <v>621.70000000000005</v>
      </c>
      <c r="AC153" s="45">
        <v>655.42</v>
      </c>
      <c r="AD153" s="45">
        <v>690.96</v>
      </c>
      <c r="AE153" s="45">
        <v>728.43</v>
      </c>
      <c r="AF153" s="45">
        <v>767.94</v>
      </c>
      <c r="AG153" s="45">
        <v>809.58</v>
      </c>
      <c r="AH153" s="45">
        <v>853.48</v>
      </c>
      <c r="AI153" s="45">
        <v>899.77</v>
      </c>
      <c r="AJ153" s="45">
        <v>948.56</v>
      </c>
      <c r="AK153" s="45">
        <v>1000</v>
      </c>
      <c r="AL153" s="45"/>
      <c r="AM153" s="45"/>
      <c r="AN153" s="45"/>
      <c r="AO153" s="45"/>
      <c r="AP153" s="45"/>
      <c r="AQ153" s="45"/>
      <c r="AR153" s="45"/>
      <c r="AS153" s="45"/>
      <c r="AT153" s="45"/>
      <c r="AU153" s="45"/>
      <c r="AV153" s="45"/>
      <c r="AW153" s="45"/>
      <c r="AX153" s="45"/>
      <c r="AY153" s="45"/>
      <c r="AZ153" s="45"/>
      <c r="BA153" s="45"/>
      <c r="BB153" s="45"/>
      <c r="BC153" s="45"/>
      <c r="BD153" s="45"/>
      <c r="BE153" s="45"/>
      <c r="BF153" s="45"/>
      <c r="BG153" s="45"/>
      <c r="BH153" s="45"/>
      <c r="BI153" s="45"/>
      <c r="BJ153" s="45"/>
      <c r="BK153" s="45"/>
      <c r="BL153" s="45"/>
      <c r="BM153" s="45"/>
      <c r="BN153" s="45"/>
      <c r="BO153" s="45"/>
      <c r="BP153" s="45"/>
      <c r="BQ153" s="45"/>
      <c r="BR153" s="45"/>
      <c r="BS153" s="45"/>
      <c r="BT153" s="45"/>
      <c r="BU153" s="45"/>
      <c r="BV153" s="45"/>
      <c r="BW153" s="45"/>
      <c r="BX153" s="45"/>
      <c r="BY153" s="45"/>
      <c r="BZ153" s="45"/>
      <c r="CA153" s="45"/>
      <c r="CB153" s="45"/>
      <c r="CC153" s="45"/>
      <c r="CD153" s="45"/>
      <c r="CE153" s="45"/>
      <c r="CF153" s="45"/>
      <c r="CG153" s="45"/>
      <c r="CH153" s="45"/>
      <c r="CI153" s="45"/>
      <c r="CJ153" s="45"/>
      <c r="CK153" s="45"/>
      <c r="CL153" s="45"/>
      <c r="CM153" s="45"/>
      <c r="CN153" s="45"/>
      <c r="CO153" s="45"/>
      <c r="CP153" s="45"/>
      <c r="CQ153" s="45"/>
      <c r="CR153" s="45"/>
      <c r="CS153" s="45"/>
      <c r="CT153" s="45"/>
      <c r="CU153" s="45"/>
      <c r="CV153" s="45"/>
      <c r="CW153" s="45"/>
    </row>
    <row r="154" spans="1:101" ht="14.25" customHeight="1">
      <c r="A154" s="67">
        <v>86</v>
      </c>
      <c r="B154" s="68">
        <v>12.6</v>
      </c>
      <c r="C154" s="68">
        <v>22.91</v>
      </c>
      <c r="D154" s="68">
        <v>46.36</v>
      </c>
      <c r="E154" s="68">
        <v>71.39</v>
      </c>
      <c r="F154" s="68">
        <v>97.25</v>
      </c>
      <c r="G154" s="68">
        <v>131.03</v>
      </c>
      <c r="H154" s="70">
        <v>170.81</v>
      </c>
      <c r="I154" s="17">
        <v>211.13</v>
      </c>
      <c r="J154" s="17">
        <v>228.17</v>
      </c>
      <c r="K154" s="17">
        <v>243.4</v>
      </c>
      <c r="L154" s="17">
        <v>262.43</v>
      </c>
      <c r="M154" s="17">
        <v>282.69</v>
      </c>
      <c r="N154" s="17">
        <v>304.70999999999998</v>
      </c>
      <c r="O154" s="17">
        <v>328</v>
      </c>
      <c r="P154" s="17">
        <v>352.09</v>
      </c>
      <c r="Q154" s="17">
        <v>374.47</v>
      </c>
      <c r="R154" s="17">
        <v>396.8</v>
      </c>
      <c r="S154" s="68">
        <v>418.66</v>
      </c>
      <c r="T154" s="68">
        <v>439.65</v>
      </c>
      <c r="U154" s="68">
        <v>459.36</v>
      </c>
      <c r="V154" s="68">
        <v>477.43</v>
      </c>
      <c r="W154" s="68">
        <v>503.32</v>
      </c>
      <c r="X154" s="68">
        <v>530.61</v>
      </c>
      <c r="Y154" s="68">
        <v>559.39</v>
      </c>
      <c r="Z154" s="68">
        <v>589.72</v>
      </c>
      <c r="AA154" s="69">
        <v>621.70000000000005</v>
      </c>
      <c r="AB154" s="45">
        <v>655.42</v>
      </c>
      <c r="AC154" s="45">
        <v>690.96</v>
      </c>
      <c r="AD154" s="45">
        <v>728.43</v>
      </c>
      <c r="AE154" s="45">
        <v>767.94</v>
      </c>
      <c r="AF154" s="45">
        <v>809.58</v>
      </c>
      <c r="AG154" s="45">
        <v>853.48</v>
      </c>
      <c r="AH154" s="45">
        <v>899.77</v>
      </c>
      <c r="AI154" s="45">
        <v>948.56</v>
      </c>
      <c r="AJ154" s="45">
        <v>1000</v>
      </c>
      <c r="AK154" s="45"/>
      <c r="AL154" s="45"/>
      <c r="AM154" s="45"/>
      <c r="AN154" s="45"/>
      <c r="AO154" s="45"/>
      <c r="AP154" s="45"/>
      <c r="AQ154" s="45"/>
      <c r="AR154" s="45"/>
      <c r="AS154" s="45"/>
      <c r="AT154" s="45"/>
      <c r="AU154" s="45"/>
      <c r="AV154" s="45"/>
      <c r="AW154" s="45"/>
      <c r="AX154" s="45"/>
      <c r="AY154" s="45"/>
      <c r="AZ154" s="45"/>
      <c r="BA154" s="45"/>
      <c r="BB154" s="45"/>
      <c r="BC154" s="45"/>
      <c r="BD154" s="45"/>
      <c r="BE154" s="45"/>
      <c r="BF154" s="45"/>
      <c r="BG154" s="45"/>
      <c r="BH154" s="45"/>
      <c r="BI154" s="45"/>
      <c r="BJ154" s="45"/>
      <c r="BK154" s="45"/>
      <c r="BL154" s="45"/>
      <c r="BM154" s="45"/>
      <c r="BN154" s="45"/>
      <c r="BO154" s="45"/>
      <c r="BP154" s="45"/>
      <c r="BQ154" s="45"/>
      <c r="BR154" s="45"/>
      <c r="BS154" s="45"/>
      <c r="BT154" s="45"/>
      <c r="BU154" s="45"/>
      <c r="BV154" s="45"/>
      <c r="BW154" s="45"/>
      <c r="BX154" s="45"/>
      <c r="BY154" s="45"/>
      <c r="BZ154" s="45"/>
      <c r="CA154" s="45"/>
      <c r="CB154" s="45"/>
      <c r="CC154" s="45"/>
      <c r="CD154" s="45"/>
      <c r="CE154" s="45"/>
      <c r="CF154" s="45"/>
      <c r="CG154" s="45"/>
      <c r="CH154" s="45"/>
      <c r="CI154" s="45"/>
      <c r="CJ154" s="45"/>
      <c r="CK154" s="45"/>
      <c r="CL154" s="45"/>
      <c r="CM154" s="45"/>
      <c r="CN154" s="45"/>
      <c r="CO154" s="45"/>
      <c r="CP154" s="45"/>
      <c r="CQ154" s="45"/>
      <c r="CR154" s="45"/>
      <c r="CS154" s="45"/>
      <c r="CT154" s="45"/>
      <c r="CU154" s="45"/>
      <c r="CV154" s="45"/>
      <c r="CW154" s="45"/>
    </row>
    <row r="155" spans="1:101" ht="14.25" customHeight="1">
      <c r="A155" s="67">
        <v>87</v>
      </c>
      <c r="B155" s="68">
        <v>15.11</v>
      </c>
      <c r="C155" s="68">
        <v>28.15</v>
      </c>
      <c r="D155" s="68">
        <v>58.13</v>
      </c>
      <c r="E155" s="68">
        <v>91.35</v>
      </c>
      <c r="F155" s="68">
        <v>125.82</v>
      </c>
      <c r="G155" s="69">
        <v>166.38</v>
      </c>
      <c r="H155" s="17">
        <v>211.13</v>
      </c>
      <c r="I155" s="17">
        <v>228.17</v>
      </c>
      <c r="J155" s="17">
        <v>243.4</v>
      </c>
      <c r="K155" s="17">
        <v>262.43</v>
      </c>
      <c r="L155" s="17">
        <v>282.69</v>
      </c>
      <c r="M155" s="17">
        <v>304.70999999999998</v>
      </c>
      <c r="N155" s="17">
        <v>328</v>
      </c>
      <c r="O155" s="17">
        <v>352.09</v>
      </c>
      <c r="P155" s="17">
        <v>374.47</v>
      </c>
      <c r="Q155" s="17">
        <v>396.8</v>
      </c>
      <c r="R155" s="17">
        <v>418.66</v>
      </c>
      <c r="S155" s="68">
        <v>439.65</v>
      </c>
      <c r="T155" s="68">
        <v>459.36</v>
      </c>
      <c r="U155" s="68">
        <v>477.43</v>
      </c>
      <c r="V155" s="68">
        <v>503.32</v>
      </c>
      <c r="W155" s="68">
        <v>530.61</v>
      </c>
      <c r="X155" s="68">
        <v>559.39</v>
      </c>
      <c r="Y155" s="68">
        <v>589.72</v>
      </c>
      <c r="Z155" s="68">
        <v>621.70000000000005</v>
      </c>
      <c r="AA155" s="69">
        <v>655.42</v>
      </c>
      <c r="AB155" s="45">
        <v>690.96</v>
      </c>
      <c r="AC155" s="45">
        <v>728.43</v>
      </c>
      <c r="AD155" s="45">
        <v>767.94</v>
      </c>
      <c r="AE155" s="45">
        <v>809.58</v>
      </c>
      <c r="AF155" s="45">
        <v>853.48</v>
      </c>
      <c r="AG155" s="45">
        <v>899.77</v>
      </c>
      <c r="AH155" s="45">
        <v>948.56</v>
      </c>
      <c r="AI155" s="45">
        <v>1000</v>
      </c>
      <c r="AJ155" s="45"/>
      <c r="AK155" s="45"/>
      <c r="AL155" s="45"/>
      <c r="AM155" s="45"/>
      <c r="AN155" s="45"/>
      <c r="AO155" s="45"/>
      <c r="AP155" s="45"/>
      <c r="AQ155" s="45"/>
      <c r="AR155" s="45"/>
      <c r="AS155" s="45"/>
      <c r="AT155" s="45"/>
      <c r="AU155" s="45"/>
      <c r="AV155" s="45"/>
      <c r="AW155" s="45"/>
      <c r="AX155" s="45"/>
      <c r="AY155" s="45"/>
      <c r="AZ155" s="45"/>
      <c r="BA155" s="45"/>
      <c r="BB155" s="45"/>
      <c r="BC155" s="45"/>
      <c r="BD155" s="45"/>
      <c r="BE155" s="45"/>
      <c r="BF155" s="45"/>
      <c r="BG155" s="45"/>
      <c r="BH155" s="45"/>
      <c r="BI155" s="45"/>
      <c r="BJ155" s="45"/>
      <c r="BK155" s="45"/>
      <c r="BL155" s="45"/>
      <c r="BM155" s="45"/>
      <c r="BN155" s="45"/>
      <c r="BO155" s="45"/>
      <c r="BP155" s="45"/>
      <c r="BQ155" s="45"/>
      <c r="BR155" s="45"/>
      <c r="BS155" s="45"/>
      <c r="BT155" s="45"/>
      <c r="BU155" s="45"/>
      <c r="BV155" s="45"/>
      <c r="BW155" s="45"/>
      <c r="BX155" s="45"/>
      <c r="BY155" s="45"/>
      <c r="BZ155" s="45"/>
      <c r="CA155" s="45"/>
      <c r="CB155" s="45"/>
      <c r="CC155" s="45"/>
      <c r="CD155" s="45"/>
      <c r="CE155" s="45"/>
      <c r="CF155" s="45"/>
      <c r="CG155" s="45"/>
      <c r="CH155" s="45"/>
      <c r="CI155" s="45"/>
      <c r="CJ155" s="45"/>
      <c r="CK155" s="45"/>
      <c r="CL155" s="45"/>
      <c r="CM155" s="45"/>
      <c r="CN155" s="45"/>
      <c r="CO155" s="45"/>
      <c r="CP155" s="45"/>
      <c r="CQ155" s="45"/>
      <c r="CR155" s="45"/>
      <c r="CS155" s="45"/>
      <c r="CT155" s="45"/>
      <c r="CU155" s="45"/>
      <c r="CV155" s="45"/>
      <c r="CW155" s="45"/>
    </row>
    <row r="156" spans="1:101" ht="14.25" customHeight="1">
      <c r="A156" s="67">
        <v>88</v>
      </c>
      <c r="B156" s="68">
        <v>17.64</v>
      </c>
      <c r="C156" s="68">
        <v>33.99</v>
      </c>
      <c r="D156" s="68">
        <v>71.64</v>
      </c>
      <c r="E156" s="68">
        <v>114.44</v>
      </c>
      <c r="F156" s="68">
        <v>159.07</v>
      </c>
      <c r="G156" s="72">
        <v>211.13</v>
      </c>
      <c r="H156" s="17">
        <v>228.17</v>
      </c>
      <c r="I156" s="17">
        <v>243.4</v>
      </c>
      <c r="J156" s="17">
        <v>262.43</v>
      </c>
      <c r="K156" s="17">
        <v>282.69</v>
      </c>
      <c r="L156" s="17">
        <v>304.70999999999998</v>
      </c>
      <c r="M156" s="17">
        <v>328</v>
      </c>
      <c r="N156" s="17">
        <v>352.09</v>
      </c>
      <c r="O156" s="17">
        <v>374.47</v>
      </c>
      <c r="P156" s="17">
        <v>396.8</v>
      </c>
      <c r="Q156" s="17">
        <v>418.66</v>
      </c>
      <c r="R156" s="17">
        <v>439.65</v>
      </c>
      <c r="S156" s="68">
        <v>459.36</v>
      </c>
      <c r="T156" s="68">
        <v>477.43</v>
      </c>
      <c r="U156" s="68">
        <v>503.32</v>
      </c>
      <c r="V156" s="68">
        <v>530.61</v>
      </c>
      <c r="W156" s="68">
        <v>559.39</v>
      </c>
      <c r="X156" s="68">
        <v>589.72</v>
      </c>
      <c r="Y156" s="68">
        <v>621.70000000000005</v>
      </c>
      <c r="Z156" s="68">
        <v>655.42</v>
      </c>
      <c r="AA156" s="69">
        <v>690.96</v>
      </c>
      <c r="AB156" s="45">
        <v>728.43</v>
      </c>
      <c r="AC156" s="45">
        <v>767.94</v>
      </c>
      <c r="AD156" s="45">
        <v>809.58</v>
      </c>
      <c r="AE156" s="45">
        <v>853.48</v>
      </c>
      <c r="AF156" s="45">
        <v>899.77</v>
      </c>
      <c r="AG156" s="45">
        <v>948.56</v>
      </c>
      <c r="AH156" s="45">
        <v>1000</v>
      </c>
      <c r="AI156" s="45"/>
      <c r="AJ156" s="45"/>
      <c r="AK156" s="45"/>
      <c r="AL156" s="45"/>
      <c r="AM156" s="45"/>
      <c r="AN156" s="45"/>
      <c r="AO156" s="45"/>
      <c r="AP156" s="45"/>
      <c r="AQ156" s="45"/>
      <c r="AR156" s="45"/>
      <c r="AS156" s="45"/>
      <c r="AT156" s="45"/>
      <c r="AU156" s="45"/>
      <c r="AV156" s="45"/>
      <c r="AW156" s="45"/>
      <c r="AX156" s="45"/>
      <c r="AY156" s="45"/>
      <c r="AZ156" s="45"/>
      <c r="BA156" s="45"/>
      <c r="BB156" s="45"/>
      <c r="BC156" s="45"/>
      <c r="BD156" s="45"/>
      <c r="BE156" s="45"/>
      <c r="BF156" s="45"/>
      <c r="BG156" s="45"/>
      <c r="BH156" s="45"/>
      <c r="BI156" s="45"/>
      <c r="BJ156" s="45"/>
      <c r="BK156" s="45"/>
      <c r="BL156" s="45"/>
      <c r="BM156" s="45"/>
      <c r="BN156" s="45"/>
      <c r="BO156" s="45"/>
      <c r="BP156" s="45"/>
      <c r="BQ156" s="45"/>
      <c r="BR156" s="45"/>
      <c r="BS156" s="45"/>
      <c r="BT156" s="45"/>
      <c r="BU156" s="45"/>
      <c r="BV156" s="45"/>
      <c r="BW156" s="45"/>
      <c r="BX156" s="45"/>
      <c r="BY156" s="45"/>
      <c r="BZ156" s="45"/>
      <c r="CA156" s="45"/>
      <c r="CB156" s="45"/>
      <c r="CC156" s="45"/>
      <c r="CD156" s="45"/>
      <c r="CE156" s="45"/>
      <c r="CF156" s="45"/>
      <c r="CG156" s="45"/>
      <c r="CH156" s="45"/>
      <c r="CI156" s="45"/>
      <c r="CJ156" s="45"/>
      <c r="CK156" s="45"/>
      <c r="CL156" s="45"/>
      <c r="CM156" s="45"/>
      <c r="CN156" s="45"/>
      <c r="CO156" s="45"/>
      <c r="CP156" s="45"/>
      <c r="CQ156" s="45"/>
      <c r="CR156" s="45"/>
      <c r="CS156" s="45"/>
      <c r="CT156" s="45"/>
      <c r="CU156" s="45"/>
      <c r="CV156" s="45"/>
      <c r="CW156" s="45"/>
    </row>
    <row r="157" spans="1:101" ht="14.25" customHeight="1">
      <c r="A157" s="67">
        <v>89</v>
      </c>
      <c r="B157" s="68">
        <v>20.27</v>
      </c>
      <c r="C157" s="68">
        <v>39.79</v>
      </c>
      <c r="D157" s="68">
        <v>86.51</v>
      </c>
      <c r="E157" s="68">
        <v>140.4</v>
      </c>
      <c r="F157" s="70">
        <v>194.57</v>
      </c>
      <c r="G157" s="17">
        <v>228.17</v>
      </c>
      <c r="H157" s="17">
        <v>243.4</v>
      </c>
      <c r="I157" s="17">
        <v>262.43</v>
      </c>
      <c r="J157" s="17">
        <v>282.69</v>
      </c>
      <c r="K157" s="17">
        <v>304.70999999999998</v>
      </c>
      <c r="L157" s="17">
        <v>328</v>
      </c>
      <c r="M157" s="68">
        <v>352.09</v>
      </c>
      <c r="N157" s="68">
        <v>374.47</v>
      </c>
      <c r="O157" s="68">
        <v>396.8</v>
      </c>
      <c r="P157" s="68">
        <v>418.66</v>
      </c>
      <c r="Q157" s="68">
        <v>439.65</v>
      </c>
      <c r="R157" s="68">
        <v>459.36</v>
      </c>
      <c r="S157" s="68">
        <v>477.43</v>
      </c>
      <c r="T157" s="68">
        <v>503.32</v>
      </c>
      <c r="U157" s="68">
        <v>530.61</v>
      </c>
      <c r="V157" s="68">
        <v>559.39</v>
      </c>
      <c r="W157" s="68">
        <v>589.72</v>
      </c>
      <c r="X157" s="68">
        <v>621.70000000000005</v>
      </c>
      <c r="Y157" s="68">
        <v>655.42</v>
      </c>
      <c r="Z157" s="68">
        <v>690.96</v>
      </c>
      <c r="AA157" s="69">
        <v>728.43</v>
      </c>
      <c r="AB157" s="45">
        <v>767.94</v>
      </c>
      <c r="AC157" s="45">
        <v>809.58</v>
      </c>
      <c r="AD157" s="45">
        <v>853.48</v>
      </c>
      <c r="AE157" s="45">
        <v>899.77</v>
      </c>
      <c r="AF157" s="45">
        <v>948.56</v>
      </c>
      <c r="AG157" s="45">
        <v>1000</v>
      </c>
      <c r="AH157" s="45"/>
      <c r="AI157" s="45"/>
      <c r="AJ157" s="45"/>
      <c r="AK157" s="45"/>
      <c r="AL157" s="45"/>
      <c r="AM157" s="45"/>
      <c r="AN157" s="45"/>
      <c r="AO157" s="45"/>
      <c r="AP157" s="45"/>
      <c r="AQ157" s="45"/>
      <c r="AR157" s="45"/>
      <c r="AS157" s="45"/>
      <c r="AT157" s="45"/>
      <c r="AU157" s="45"/>
      <c r="AV157" s="45"/>
      <c r="AW157" s="45"/>
      <c r="AX157" s="45"/>
      <c r="AY157" s="45"/>
      <c r="AZ157" s="45"/>
      <c r="BA157" s="45"/>
      <c r="BB157" s="45"/>
      <c r="BC157" s="45"/>
      <c r="BD157" s="45"/>
      <c r="BE157" s="45"/>
      <c r="BF157" s="45"/>
      <c r="BG157" s="45"/>
      <c r="BH157" s="45"/>
      <c r="BI157" s="45"/>
      <c r="BJ157" s="45"/>
      <c r="BK157" s="45"/>
      <c r="BL157" s="45"/>
      <c r="BM157" s="45"/>
      <c r="BN157" s="45"/>
      <c r="BO157" s="45"/>
      <c r="BP157" s="45"/>
      <c r="BQ157" s="45"/>
      <c r="BR157" s="45"/>
      <c r="BS157" s="45"/>
      <c r="BT157" s="45"/>
      <c r="BU157" s="45"/>
      <c r="BV157" s="45"/>
      <c r="BW157" s="45"/>
      <c r="BX157" s="45"/>
      <c r="BY157" s="45"/>
      <c r="BZ157" s="45"/>
      <c r="CA157" s="45"/>
      <c r="CB157" s="45"/>
      <c r="CC157" s="45"/>
      <c r="CD157" s="45"/>
      <c r="CE157" s="45"/>
      <c r="CF157" s="45"/>
      <c r="CG157" s="45"/>
      <c r="CH157" s="45"/>
      <c r="CI157" s="45"/>
      <c r="CJ157" s="45"/>
      <c r="CK157" s="45"/>
      <c r="CL157" s="45"/>
      <c r="CM157" s="45"/>
      <c r="CN157" s="45"/>
      <c r="CO157" s="45"/>
      <c r="CP157" s="45"/>
      <c r="CQ157" s="45"/>
      <c r="CR157" s="45"/>
      <c r="CS157" s="45"/>
      <c r="CT157" s="45"/>
      <c r="CU157" s="45"/>
      <c r="CV157" s="45"/>
      <c r="CW157" s="45"/>
    </row>
    <row r="158" spans="1:101" ht="14.25" customHeight="1">
      <c r="A158" s="67">
        <v>90</v>
      </c>
      <c r="B158" s="73">
        <v>23.29</v>
      </c>
      <c r="C158" s="68">
        <v>46.57</v>
      </c>
      <c r="D158" s="68">
        <v>103.83</v>
      </c>
      <c r="E158" s="70">
        <v>172.43</v>
      </c>
      <c r="F158" s="17">
        <v>228.17</v>
      </c>
      <c r="G158" s="17">
        <v>243.4</v>
      </c>
      <c r="H158" s="17">
        <v>262.43</v>
      </c>
      <c r="I158" s="17">
        <v>282.69</v>
      </c>
      <c r="J158" s="17">
        <v>304.70999999999998</v>
      </c>
      <c r="K158" s="17">
        <v>328</v>
      </c>
      <c r="L158" s="68">
        <v>352.09</v>
      </c>
      <c r="M158" s="68">
        <v>374.47</v>
      </c>
      <c r="N158" s="68">
        <v>396.8</v>
      </c>
      <c r="O158" s="68">
        <v>418.66</v>
      </c>
      <c r="P158" s="68">
        <v>439.65</v>
      </c>
      <c r="Q158" s="68">
        <v>459.36</v>
      </c>
      <c r="R158" s="68">
        <v>477.43</v>
      </c>
      <c r="S158" s="68">
        <v>503.32</v>
      </c>
      <c r="T158" s="68">
        <v>530.61</v>
      </c>
      <c r="U158" s="68">
        <v>559.39</v>
      </c>
      <c r="V158" s="68">
        <v>589.72</v>
      </c>
      <c r="W158" s="68">
        <v>621.70000000000005</v>
      </c>
      <c r="X158" s="68">
        <v>655.42</v>
      </c>
      <c r="Y158" s="68">
        <v>690.96</v>
      </c>
      <c r="Z158" s="68">
        <v>728.43</v>
      </c>
      <c r="AA158" s="69">
        <v>767.94</v>
      </c>
      <c r="AB158" s="45">
        <v>809.58</v>
      </c>
      <c r="AC158" s="45">
        <v>853.48</v>
      </c>
      <c r="AD158" s="45">
        <v>899.77</v>
      </c>
      <c r="AE158" s="45">
        <v>948.56</v>
      </c>
      <c r="AF158" s="45">
        <v>1000</v>
      </c>
      <c r="AG158" s="45"/>
      <c r="AH158" s="45"/>
      <c r="AI158" s="45"/>
      <c r="AJ158" s="45"/>
      <c r="AK158" s="45"/>
      <c r="AL158" s="45"/>
      <c r="AM158" s="45"/>
      <c r="AN158" s="45"/>
      <c r="AO158" s="45"/>
      <c r="AP158" s="45"/>
      <c r="AQ158" s="45"/>
      <c r="AR158" s="45"/>
      <c r="AS158" s="45"/>
      <c r="AT158" s="45"/>
      <c r="AU158" s="45"/>
      <c r="AV158" s="45"/>
      <c r="AW158" s="45"/>
      <c r="AX158" s="45"/>
      <c r="AY158" s="45"/>
      <c r="AZ158" s="45"/>
      <c r="BA158" s="45"/>
      <c r="BB158" s="45"/>
      <c r="BC158" s="45"/>
      <c r="BD158" s="45"/>
      <c r="BE158" s="45"/>
      <c r="BF158" s="45"/>
      <c r="BG158" s="45"/>
      <c r="BH158" s="45"/>
      <c r="BI158" s="45"/>
      <c r="BJ158" s="45"/>
      <c r="BK158" s="45"/>
      <c r="BL158" s="45"/>
      <c r="BM158" s="45"/>
      <c r="BN158" s="45"/>
      <c r="BO158" s="45"/>
      <c r="BP158" s="45"/>
      <c r="BQ158" s="45"/>
      <c r="BR158" s="45"/>
      <c r="BS158" s="45"/>
      <c r="BT158" s="45"/>
      <c r="BU158" s="45"/>
      <c r="BV158" s="45"/>
      <c r="BW158" s="45"/>
      <c r="BX158" s="45"/>
      <c r="BY158" s="45"/>
      <c r="BZ158" s="45"/>
      <c r="CA158" s="45"/>
      <c r="CB158" s="45"/>
      <c r="CC158" s="45"/>
      <c r="CD158" s="45"/>
      <c r="CE158" s="45"/>
      <c r="CF158" s="45"/>
      <c r="CG158" s="45"/>
      <c r="CH158" s="45"/>
      <c r="CI158" s="45"/>
      <c r="CJ158" s="45"/>
      <c r="CK158" s="45"/>
      <c r="CL158" s="45"/>
      <c r="CM158" s="45"/>
      <c r="CN158" s="45"/>
      <c r="CO158" s="45"/>
      <c r="CP158" s="45"/>
      <c r="CQ158" s="45"/>
      <c r="CR158" s="45"/>
      <c r="CS158" s="45"/>
      <c r="CT158" s="45"/>
      <c r="CU158" s="45"/>
      <c r="CV158" s="45"/>
      <c r="CW158" s="45"/>
    </row>
    <row r="159" spans="1:101" ht="14.25" customHeight="1">
      <c r="A159" s="67">
        <v>91</v>
      </c>
      <c r="B159" s="68">
        <v>29.41</v>
      </c>
      <c r="C159" s="68">
        <v>72.819999999999993</v>
      </c>
      <c r="D159" s="70">
        <v>157.05000000000001</v>
      </c>
      <c r="E159" s="17">
        <v>228.17</v>
      </c>
      <c r="F159" s="17">
        <v>243.4</v>
      </c>
      <c r="G159" s="17">
        <v>262.43</v>
      </c>
      <c r="H159" s="17">
        <v>282.69</v>
      </c>
      <c r="I159" s="17">
        <v>304.70999999999998</v>
      </c>
      <c r="J159" s="17">
        <v>328</v>
      </c>
      <c r="K159" s="68">
        <v>352.09</v>
      </c>
      <c r="L159" s="68">
        <v>374.47</v>
      </c>
      <c r="M159" s="68">
        <v>396.8</v>
      </c>
      <c r="N159" s="68">
        <v>418.66</v>
      </c>
      <c r="O159" s="68">
        <v>439.65</v>
      </c>
      <c r="P159" s="68">
        <v>459.36</v>
      </c>
      <c r="Q159" s="68">
        <v>477.43</v>
      </c>
      <c r="R159" s="68">
        <v>503.32</v>
      </c>
      <c r="S159" s="68">
        <v>530.61</v>
      </c>
      <c r="T159" s="68">
        <v>559.39</v>
      </c>
      <c r="U159" s="68">
        <v>589.72</v>
      </c>
      <c r="V159" s="68">
        <v>621.70000000000005</v>
      </c>
      <c r="W159" s="68">
        <v>655.42</v>
      </c>
      <c r="X159" s="68">
        <v>690.96</v>
      </c>
      <c r="Y159" s="68">
        <v>728.43</v>
      </c>
      <c r="Z159" s="68">
        <v>767.94</v>
      </c>
      <c r="AA159" s="69">
        <v>809.58</v>
      </c>
      <c r="AB159" s="45">
        <v>853.48</v>
      </c>
      <c r="AC159" s="45">
        <v>899.77</v>
      </c>
      <c r="AD159" s="45">
        <v>948.56</v>
      </c>
      <c r="AE159" s="45">
        <v>1000</v>
      </c>
      <c r="AF159" s="45"/>
      <c r="AG159" s="45"/>
      <c r="AH159" s="45"/>
      <c r="AI159" s="45"/>
      <c r="AJ159" s="45"/>
      <c r="AK159" s="45"/>
      <c r="AL159" s="45"/>
      <c r="AM159" s="45"/>
      <c r="AN159" s="45"/>
      <c r="AO159" s="45"/>
      <c r="AP159" s="45"/>
      <c r="AQ159" s="45"/>
      <c r="AR159" s="45"/>
      <c r="AS159" s="45"/>
      <c r="AT159" s="45"/>
      <c r="AU159" s="45"/>
      <c r="AV159" s="45"/>
      <c r="AW159" s="45"/>
      <c r="AX159" s="45"/>
      <c r="AY159" s="45"/>
      <c r="AZ159" s="45"/>
      <c r="BA159" s="45"/>
      <c r="BB159" s="45"/>
      <c r="BC159" s="45"/>
      <c r="BD159" s="45"/>
      <c r="BE159" s="45"/>
      <c r="BF159" s="45"/>
      <c r="BG159" s="45"/>
      <c r="BH159" s="45"/>
      <c r="BI159" s="45"/>
      <c r="BJ159" s="45"/>
      <c r="BK159" s="45"/>
      <c r="BL159" s="45"/>
      <c r="BM159" s="45"/>
      <c r="BN159" s="45"/>
      <c r="BO159" s="45"/>
      <c r="BP159" s="45"/>
      <c r="BQ159" s="45"/>
      <c r="BR159" s="45"/>
      <c r="BS159" s="45"/>
      <c r="BT159" s="45"/>
      <c r="BU159" s="45"/>
      <c r="BV159" s="45"/>
      <c r="BW159" s="45"/>
      <c r="BX159" s="45"/>
      <c r="BY159" s="45"/>
      <c r="BZ159" s="45"/>
      <c r="CA159" s="45"/>
      <c r="CB159" s="45"/>
      <c r="CC159" s="45"/>
      <c r="CD159" s="45"/>
      <c r="CE159" s="45"/>
      <c r="CF159" s="45"/>
      <c r="CG159" s="45"/>
      <c r="CH159" s="45"/>
      <c r="CI159" s="45"/>
      <c r="CJ159" s="45"/>
      <c r="CK159" s="45"/>
      <c r="CL159" s="45"/>
      <c r="CM159" s="45"/>
      <c r="CN159" s="45"/>
      <c r="CO159" s="45"/>
      <c r="CP159" s="45"/>
      <c r="CQ159" s="45"/>
      <c r="CR159" s="45"/>
      <c r="CS159" s="45"/>
      <c r="CT159" s="45"/>
      <c r="CU159" s="45"/>
      <c r="CV159" s="45"/>
      <c r="CW159" s="45"/>
    </row>
    <row r="160" spans="1:101" ht="14.25" customHeight="1">
      <c r="A160" s="67">
        <v>92</v>
      </c>
      <c r="B160" s="68">
        <v>41.92</v>
      </c>
      <c r="C160" s="69">
        <v>109.64</v>
      </c>
      <c r="D160" s="17">
        <v>228.17</v>
      </c>
      <c r="E160" s="17">
        <v>243.4</v>
      </c>
      <c r="F160" s="17">
        <v>262.43</v>
      </c>
      <c r="G160" s="17">
        <v>282.69</v>
      </c>
      <c r="H160" s="17">
        <v>304.70999999999998</v>
      </c>
      <c r="I160" s="17">
        <v>328</v>
      </c>
      <c r="J160" s="68">
        <v>352.09</v>
      </c>
      <c r="K160" s="68">
        <v>374.47</v>
      </c>
      <c r="L160" s="68">
        <v>396.8</v>
      </c>
      <c r="M160" s="68">
        <v>418.66</v>
      </c>
      <c r="N160" s="68">
        <v>439.65</v>
      </c>
      <c r="O160" s="68">
        <v>459.36</v>
      </c>
      <c r="P160" s="68">
        <v>477.43</v>
      </c>
      <c r="Q160" s="68">
        <v>503.32</v>
      </c>
      <c r="R160" s="68">
        <v>530.61</v>
      </c>
      <c r="S160" s="68">
        <v>559.39</v>
      </c>
      <c r="T160" s="68">
        <v>589.72</v>
      </c>
      <c r="U160" s="68">
        <v>621.70000000000005</v>
      </c>
      <c r="V160" s="68">
        <v>655.42</v>
      </c>
      <c r="W160" s="68">
        <v>690.96</v>
      </c>
      <c r="X160" s="68">
        <v>728.43</v>
      </c>
      <c r="Y160" s="68">
        <v>767.94</v>
      </c>
      <c r="Z160" s="68">
        <v>809.58</v>
      </c>
      <c r="AA160" s="69">
        <v>853.48</v>
      </c>
      <c r="AB160" s="45">
        <v>899.77</v>
      </c>
      <c r="AC160" s="45">
        <v>948.56</v>
      </c>
      <c r="AD160" s="45">
        <v>1000</v>
      </c>
      <c r="AE160" s="45"/>
      <c r="AF160" s="45"/>
      <c r="AG160" s="45"/>
      <c r="AH160" s="45"/>
      <c r="AI160" s="45"/>
      <c r="AJ160" s="45"/>
      <c r="AK160" s="45"/>
      <c r="AL160" s="45"/>
      <c r="AM160" s="45"/>
      <c r="AN160" s="45"/>
      <c r="AO160" s="45"/>
      <c r="AP160" s="45"/>
      <c r="AQ160" s="45"/>
      <c r="AR160" s="45"/>
      <c r="AS160" s="45"/>
      <c r="AT160" s="45"/>
      <c r="AU160" s="45"/>
      <c r="AV160" s="45"/>
      <c r="AW160" s="45"/>
      <c r="AX160" s="45"/>
      <c r="AY160" s="45"/>
      <c r="AZ160" s="45"/>
      <c r="BA160" s="45"/>
      <c r="BB160" s="45"/>
      <c r="BC160" s="45"/>
      <c r="BD160" s="45"/>
      <c r="BE160" s="45"/>
      <c r="BF160" s="45"/>
      <c r="BG160" s="45"/>
      <c r="BH160" s="45"/>
      <c r="BI160" s="45"/>
      <c r="BJ160" s="45"/>
      <c r="BK160" s="45"/>
      <c r="BL160" s="45"/>
      <c r="BM160" s="45"/>
      <c r="BN160" s="45"/>
      <c r="BO160" s="45"/>
      <c r="BP160" s="45"/>
      <c r="BQ160" s="45"/>
      <c r="BR160" s="45"/>
      <c r="BS160" s="45"/>
      <c r="BT160" s="45"/>
      <c r="BU160" s="45"/>
      <c r="BV160" s="45"/>
      <c r="BW160" s="45"/>
      <c r="BX160" s="45"/>
      <c r="BY160" s="45"/>
      <c r="BZ160" s="45"/>
      <c r="CA160" s="45"/>
      <c r="CB160" s="45"/>
      <c r="CC160" s="45"/>
      <c r="CD160" s="45"/>
      <c r="CE160" s="45"/>
      <c r="CF160" s="45"/>
      <c r="CG160" s="45"/>
      <c r="CH160" s="45"/>
      <c r="CI160" s="45"/>
      <c r="CJ160" s="45"/>
      <c r="CK160" s="45"/>
      <c r="CL160" s="45"/>
      <c r="CM160" s="45"/>
      <c r="CN160" s="45"/>
      <c r="CO160" s="45"/>
      <c r="CP160" s="45"/>
      <c r="CQ160" s="45"/>
      <c r="CR160" s="45"/>
      <c r="CS160" s="45"/>
      <c r="CT160" s="45"/>
      <c r="CU160" s="45"/>
      <c r="CV160" s="45"/>
      <c r="CW160" s="45"/>
    </row>
    <row r="161" spans="1:101" ht="14.25" customHeight="1">
      <c r="A161" s="67">
        <v>93</v>
      </c>
      <c r="B161" s="68">
        <v>62.34</v>
      </c>
      <c r="C161" s="69">
        <v>159.43</v>
      </c>
      <c r="D161" s="17">
        <v>243.4</v>
      </c>
      <c r="E161" s="17">
        <v>262.43</v>
      </c>
      <c r="F161" s="17">
        <v>282.69</v>
      </c>
      <c r="G161" s="17">
        <v>304.70999999999998</v>
      </c>
      <c r="H161" s="17">
        <v>328</v>
      </c>
      <c r="I161" s="68">
        <v>352.09</v>
      </c>
      <c r="J161" s="68">
        <v>374.47</v>
      </c>
      <c r="K161" s="68">
        <v>396.8</v>
      </c>
      <c r="L161" s="68">
        <v>418.66</v>
      </c>
      <c r="M161" s="68">
        <v>439.65</v>
      </c>
      <c r="N161" s="68">
        <v>459.36</v>
      </c>
      <c r="O161" s="68">
        <v>477.43</v>
      </c>
      <c r="P161" s="68">
        <v>503.32</v>
      </c>
      <c r="Q161" s="68">
        <v>530.61</v>
      </c>
      <c r="R161" s="68">
        <v>559.39</v>
      </c>
      <c r="S161" s="68">
        <v>589.72</v>
      </c>
      <c r="T161" s="68">
        <v>621.70000000000005</v>
      </c>
      <c r="U161" s="68">
        <v>655.42</v>
      </c>
      <c r="V161" s="68">
        <v>690.96</v>
      </c>
      <c r="W161" s="68">
        <v>728.43</v>
      </c>
      <c r="X161" s="68">
        <v>767.94</v>
      </c>
      <c r="Y161" s="68">
        <v>809.58</v>
      </c>
      <c r="Z161" s="68">
        <v>853.48</v>
      </c>
      <c r="AA161" s="69">
        <v>899.77</v>
      </c>
      <c r="AB161" s="45">
        <v>948.56</v>
      </c>
      <c r="AC161" s="74">
        <v>1000</v>
      </c>
      <c r="AD161" s="45"/>
      <c r="AE161" s="45"/>
      <c r="AF161" s="45"/>
      <c r="AG161" s="45"/>
      <c r="AH161" s="45"/>
      <c r="AI161" s="45"/>
      <c r="AJ161" s="45"/>
      <c r="AK161" s="45"/>
      <c r="AL161" s="45"/>
      <c r="AM161" s="45"/>
      <c r="AN161" s="45"/>
      <c r="AO161" s="45"/>
      <c r="AP161" s="45"/>
      <c r="AQ161" s="45"/>
      <c r="AR161" s="45"/>
      <c r="AS161" s="45"/>
      <c r="AT161" s="45"/>
      <c r="AU161" s="45"/>
      <c r="AV161" s="45"/>
      <c r="AW161" s="45"/>
      <c r="AX161" s="45"/>
      <c r="AY161" s="45"/>
      <c r="AZ161" s="45"/>
      <c r="BA161" s="45"/>
      <c r="BB161" s="45"/>
      <c r="BC161" s="45"/>
      <c r="BD161" s="45"/>
      <c r="BE161" s="45"/>
      <c r="BF161" s="45"/>
      <c r="BG161" s="45"/>
      <c r="BH161" s="45"/>
      <c r="BI161" s="45"/>
      <c r="BJ161" s="45"/>
      <c r="BK161" s="45"/>
      <c r="BL161" s="45"/>
      <c r="BM161" s="45"/>
      <c r="BN161" s="45"/>
      <c r="BO161" s="45"/>
      <c r="BP161" s="45"/>
      <c r="BQ161" s="45"/>
      <c r="BR161" s="45"/>
      <c r="BS161" s="45"/>
      <c r="BT161" s="45"/>
      <c r="BU161" s="45"/>
      <c r="BV161" s="45"/>
      <c r="BW161" s="45"/>
      <c r="BX161" s="45"/>
      <c r="BY161" s="45"/>
      <c r="BZ161" s="45"/>
      <c r="CA161" s="45"/>
      <c r="CB161" s="45"/>
      <c r="CC161" s="45"/>
      <c r="CD161" s="45"/>
      <c r="CE161" s="45"/>
      <c r="CF161" s="45"/>
      <c r="CG161" s="45"/>
      <c r="CH161" s="45"/>
      <c r="CI161" s="45"/>
      <c r="CJ161" s="45"/>
      <c r="CK161" s="45"/>
      <c r="CL161" s="45"/>
      <c r="CM161" s="45"/>
      <c r="CN161" s="45"/>
      <c r="CO161" s="45"/>
      <c r="CP161" s="45"/>
      <c r="CQ161" s="45"/>
      <c r="CR161" s="45"/>
      <c r="CS161" s="45"/>
      <c r="CT161" s="45"/>
      <c r="CU161" s="45"/>
      <c r="CV161" s="45"/>
      <c r="CW161" s="45"/>
    </row>
    <row r="162" spans="1:101" ht="14.25" customHeight="1">
      <c r="A162" s="67">
        <v>94</v>
      </c>
      <c r="B162" s="68">
        <v>91.84</v>
      </c>
      <c r="C162" s="70">
        <v>186.72</v>
      </c>
      <c r="D162" s="17">
        <v>262.43</v>
      </c>
      <c r="E162" s="17">
        <v>282.69</v>
      </c>
      <c r="F162" s="17">
        <v>304.70999999999998</v>
      </c>
      <c r="G162" s="17">
        <v>328</v>
      </c>
      <c r="H162" s="68">
        <v>352.09</v>
      </c>
      <c r="I162" s="68">
        <v>374.47</v>
      </c>
      <c r="J162" s="68">
        <v>396.8</v>
      </c>
      <c r="K162" s="68">
        <v>418.66</v>
      </c>
      <c r="L162" s="68">
        <v>439.65</v>
      </c>
      <c r="M162" s="68">
        <v>459.36</v>
      </c>
      <c r="N162" s="68">
        <v>477.43</v>
      </c>
      <c r="O162" s="68">
        <v>503.32</v>
      </c>
      <c r="P162" s="68">
        <v>530.61</v>
      </c>
      <c r="Q162" s="68">
        <v>559.39</v>
      </c>
      <c r="R162" s="68">
        <v>589.72</v>
      </c>
      <c r="S162" s="68">
        <v>621.70000000000005</v>
      </c>
      <c r="T162" s="68">
        <v>655.42</v>
      </c>
      <c r="U162" s="68">
        <v>690.96</v>
      </c>
      <c r="V162" s="68">
        <v>728.43</v>
      </c>
      <c r="W162" s="68">
        <v>767.94</v>
      </c>
      <c r="X162" s="68">
        <v>809.58</v>
      </c>
      <c r="Y162" s="68">
        <v>853.48</v>
      </c>
      <c r="Z162" s="68">
        <v>899.77</v>
      </c>
      <c r="AA162" s="69">
        <v>948.56</v>
      </c>
      <c r="AB162" s="74">
        <v>1000</v>
      </c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  <c r="AM162" s="45"/>
      <c r="AN162" s="45"/>
      <c r="AO162" s="45"/>
      <c r="AP162" s="45"/>
      <c r="AQ162" s="45"/>
      <c r="AR162" s="45"/>
      <c r="AS162" s="45"/>
      <c r="AT162" s="45"/>
      <c r="AU162" s="45"/>
      <c r="AV162" s="45"/>
      <c r="AW162" s="45"/>
      <c r="AX162" s="45"/>
      <c r="AY162" s="45"/>
      <c r="AZ162" s="45"/>
      <c r="BA162" s="45"/>
      <c r="BB162" s="45"/>
      <c r="BC162" s="45"/>
      <c r="BD162" s="45"/>
      <c r="BE162" s="45"/>
      <c r="BF162" s="45"/>
      <c r="BG162" s="45"/>
      <c r="BH162" s="45"/>
      <c r="BI162" s="45"/>
      <c r="BJ162" s="45"/>
      <c r="BK162" s="45"/>
      <c r="BL162" s="45"/>
      <c r="BM162" s="45"/>
      <c r="BN162" s="45"/>
      <c r="BO162" s="45"/>
      <c r="BP162" s="45"/>
      <c r="BQ162" s="45"/>
      <c r="BR162" s="45"/>
      <c r="BS162" s="45"/>
      <c r="BT162" s="45"/>
      <c r="BU162" s="45"/>
      <c r="BV162" s="45"/>
      <c r="BW162" s="45"/>
      <c r="BX162" s="45"/>
      <c r="BY162" s="45"/>
      <c r="BZ162" s="45"/>
      <c r="CA162" s="45"/>
      <c r="CB162" s="45"/>
      <c r="CC162" s="45"/>
      <c r="CD162" s="45"/>
      <c r="CE162" s="45"/>
      <c r="CF162" s="45"/>
      <c r="CG162" s="45"/>
      <c r="CH162" s="45"/>
      <c r="CI162" s="45"/>
      <c r="CJ162" s="45"/>
      <c r="CK162" s="45"/>
      <c r="CL162" s="45"/>
      <c r="CM162" s="45"/>
      <c r="CN162" s="45"/>
      <c r="CO162" s="45"/>
      <c r="CP162" s="45"/>
      <c r="CQ162" s="45"/>
      <c r="CR162" s="45"/>
      <c r="CS162" s="45"/>
      <c r="CT162" s="45"/>
      <c r="CU162" s="45"/>
      <c r="CV162" s="45"/>
      <c r="CW162" s="45"/>
    </row>
    <row r="163" spans="1:101" ht="14.25" customHeight="1">
      <c r="A163" s="67">
        <v>95</v>
      </c>
      <c r="B163" s="75">
        <v>131.12</v>
      </c>
      <c r="C163" s="17">
        <v>262.43</v>
      </c>
      <c r="D163" s="17">
        <v>282.69</v>
      </c>
      <c r="E163" s="17">
        <v>304.70999999999998</v>
      </c>
      <c r="F163" s="17">
        <v>328</v>
      </c>
      <c r="G163" s="68">
        <v>352.09</v>
      </c>
      <c r="H163" s="68">
        <v>374.47</v>
      </c>
      <c r="I163" s="68">
        <v>396.8</v>
      </c>
      <c r="J163" s="68">
        <v>418.66</v>
      </c>
      <c r="K163" s="68">
        <v>439.65</v>
      </c>
      <c r="L163" s="68">
        <v>459.36</v>
      </c>
      <c r="M163" s="68">
        <v>477.43</v>
      </c>
      <c r="N163" s="68">
        <v>503.32</v>
      </c>
      <c r="O163" s="68">
        <v>530.61</v>
      </c>
      <c r="P163" s="68">
        <v>559.39</v>
      </c>
      <c r="Q163" s="68">
        <v>589.72</v>
      </c>
      <c r="R163" s="68">
        <v>621.70000000000005</v>
      </c>
      <c r="S163" s="68">
        <v>655.42</v>
      </c>
      <c r="T163" s="68">
        <v>690.96</v>
      </c>
      <c r="U163" s="68">
        <v>728.43</v>
      </c>
      <c r="V163" s="68">
        <v>767.94</v>
      </c>
      <c r="W163" s="68">
        <v>809.58</v>
      </c>
      <c r="X163" s="68">
        <v>853.48</v>
      </c>
      <c r="Y163" s="68">
        <v>899.77</v>
      </c>
      <c r="Z163" s="68">
        <v>948.56</v>
      </c>
      <c r="AA163" s="69">
        <v>1000</v>
      </c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  <c r="AM163" s="45"/>
      <c r="AN163" s="45"/>
      <c r="AO163" s="45"/>
      <c r="AP163" s="45"/>
      <c r="AQ163" s="45"/>
      <c r="AR163" s="45"/>
      <c r="AS163" s="45"/>
      <c r="AT163" s="45"/>
      <c r="AU163" s="45"/>
      <c r="AV163" s="45"/>
      <c r="AW163" s="45"/>
      <c r="AX163" s="45"/>
      <c r="AY163" s="45"/>
      <c r="AZ163" s="45"/>
      <c r="BA163" s="45"/>
      <c r="BB163" s="45"/>
      <c r="BC163" s="45"/>
      <c r="BD163" s="45"/>
      <c r="BE163" s="45"/>
      <c r="BF163" s="45"/>
      <c r="BG163" s="45"/>
      <c r="BH163" s="45"/>
      <c r="BI163" s="45"/>
      <c r="BJ163" s="45"/>
      <c r="BK163" s="45"/>
      <c r="BL163" s="45"/>
      <c r="BM163" s="45"/>
      <c r="BN163" s="45"/>
      <c r="BO163" s="45"/>
      <c r="BP163" s="45"/>
      <c r="BQ163" s="45"/>
      <c r="BR163" s="45"/>
      <c r="BS163" s="45"/>
      <c r="BT163" s="45"/>
      <c r="BU163" s="45"/>
      <c r="BV163" s="45"/>
      <c r="BW163" s="45"/>
      <c r="BX163" s="45"/>
      <c r="BY163" s="45"/>
      <c r="BZ163" s="45"/>
      <c r="CA163" s="45"/>
      <c r="CB163" s="45"/>
      <c r="CC163" s="45"/>
      <c r="CD163" s="45"/>
      <c r="CE163" s="45"/>
      <c r="CF163" s="45"/>
      <c r="CG163" s="45"/>
      <c r="CH163" s="45"/>
      <c r="CI163" s="45"/>
      <c r="CJ163" s="45"/>
      <c r="CK163" s="45"/>
      <c r="CL163" s="45"/>
      <c r="CM163" s="45"/>
      <c r="CN163" s="45"/>
      <c r="CO163" s="45"/>
      <c r="CP163" s="45"/>
      <c r="CQ163" s="45"/>
      <c r="CR163" s="45"/>
      <c r="CS163" s="45"/>
      <c r="CT163" s="45"/>
      <c r="CU163" s="45"/>
      <c r="CV163" s="45"/>
      <c r="CW163" s="45"/>
    </row>
    <row r="164" spans="1:101" ht="14.25" customHeight="1"/>
    <row r="165" spans="1:101" ht="14.25" customHeight="1">
      <c r="A165" s="280" t="s">
        <v>133</v>
      </c>
      <c r="B165" s="281"/>
      <c r="C165" s="281"/>
      <c r="D165" s="281"/>
      <c r="E165" s="281"/>
      <c r="F165" s="281"/>
      <c r="G165" s="281"/>
      <c r="H165" s="281"/>
      <c r="I165" s="281"/>
      <c r="J165" s="281"/>
      <c r="K165" s="281"/>
      <c r="L165" s="281"/>
      <c r="M165" s="281"/>
      <c r="N165" s="281"/>
      <c r="O165" s="281"/>
      <c r="P165" s="281"/>
      <c r="Q165" s="281"/>
      <c r="R165" s="281"/>
      <c r="S165" s="281"/>
      <c r="T165" s="281"/>
      <c r="U165" s="281"/>
      <c r="V165" s="281"/>
      <c r="W165" s="281"/>
      <c r="X165" s="281"/>
      <c r="Y165" s="281"/>
      <c r="Z165" s="281"/>
      <c r="AA165" s="281"/>
      <c r="AB165" s="281"/>
      <c r="AC165" s="281"/>
    </row>
    <row r="166" spans="1:101" ht="14.25" customHeight="1">
      <c r="B166" s="20" t="s">
        <v>130</v>
      </c>
      <c r="AC166" s="3"/>
    </row>
    <row r="167" spans="1:101" ht="14.25" customHeight="1">
      <c r="A167" s="3" t="s">
        <v>131</v>
      </c>
      <c r="B167" s="43">
        <v>1</v>
      </c>
      <c r="C167" s="43">
        <v>2</v>
      </c>
      <c r="D167" s="43">
        <v>3</v>
      </c>
      <c r="E167" s="43">
        <v>4</v>
      </c>
      <c r="F167" s="43">
        <v>5</v>
      </c>
      <c r="G167" s="43">
        <v>6</v>
      </c>
      <c r="H167" s="43">
        <v>7</v>
      </c>
      <c r="I167" s="43">
        <v>8</v>
      </c>
      <c r="J167" s="43">
        <v>9</v>
      </c>
      <c r="K167" s="43">
        <v>10</v>
      </c>
      <c r="L167" s="43">
        <v>11</v>
      </c>
      <c r="M167" s="43">
        <v>12</v>
      </c>
      <c r="N167" s="43">
        <v>13</v>
      </c>
      <c r="O167" s="43">
        <v>14</v>
      </c>
      <c r="P167" s="43">
        <v>15</v>
      </c>
      <c r="Q167" s="43">
        <v>16</v>
      </c>
      <c r="R167" s="43">
        <v>17</v>
      </c>
      <c r="S167" s="43">
        <v>18</v>
      </c>
      <c r="T167" s="43">
        <v>19</v>
      </c>
      <c r="U167" s="43">
        <v>20</v>
      </c>
      <c r="V167" s="43">
        <v>21</v>
      </c>
      <c r="W167" s="43">
        <v>22</v>
      </c>
      <c r="X167" s="43">
        <v>23</v>
      </c>
      <c r="Y167" s="43">
        <v>24</v>
      </c>
      <c r="Z167" s="43">
        <v>25</v>
      </c>
      <c r="AA167" s="43">
        <v>26</v>
      </c>
      <c r="AB167" s="66">
        <v>27</v>
      </c>
      <c r="AC167" s="44">
        <v>28</v>
      </c>
      <c r="AD167" s="44">
        <v>29</v>
      </c>
      <c r="AE167" s="44">
        <v>30</v>
      </c>
      <c r="AF167" s="44">
        <v>31</v>
      </c>
      <c r="AG167" s="44">
        <v>32</v>
      </c>
      <c r="AH167" s="44">
        <v>33</v>
      </c>
      <c r="AI167" s="44">
        <v>34</v>
      </c>
      <c r="AJ167" s="44">
        <v>35</v>
      </c>
      <c r="AK167" s="44">
        <v>36</v>
      </c>
      <c r="AL167" s="44">
        <v>37</v>
      </c>
      <c r="AM167" s="44">
        <v>38</v>
      </c>
      <c r="AN167" s="44">
        <v>39</v>
      </c>
      <c r="AO167" s="44">
        <v>40</v>
      </c>
      <c r="AP167" s="44">
        <v>41</v>
      </c>
      <c r="AQ167" s="44">
        <v>42</v>
      </c>
      <c r="AR167" s="44">
        <v>43</v>
      </c>
      <c r="AS167" s="44">
        <v>44</v>
      </c>
      <c r="AT167" s="44">
        <v>45</v>
      </c>
      <c r="AU167" s="44">
        <v>46</v>
      </c>
      <c r="AV167" s="44">
        <v>47</v>
      </c>
      <c r="AW167" s="44">
        <v>48</v>
      </c>
      <c r="AX167" s="44">
        <v>49</v>
      </c>
      <c r="AY167" s="44">
        <v>50</v>
      </c>
      <c r="AZ167" s="44">
        <v>51</v>
      </c>
      <c r="BA167" s="44">
        <v>52</v>
      </c>
      <c r="BB167" s="44">
        <v>53</v>
      </c>
      <c r="BC167" s="44">
        <v>54</v>
      </c>
      <c r="BD167" s="44">
        <v>55</v>
      </c>
      <c r="BE167" s="44">
        <v>56</v>
      </c>
      <c r="BF167" s="44">
        <v>57</v>
      </c>
      <c r="BG167" s="44">
        <v>58</v>
      </c>
      <c r="BH167" s="44">
        <v>59</v>
      </c>
      <c r="BI167" s="44">
        <v>60</v>
      </c>
      <c r="BJ167" s="44">
        <v>61</v>
      </c>
      <c r="BK167" s="44">
        <v>62</v>
      </c>
      <c r="BL167" s="44">
        <v>63</v>
      </c>
      <c r="BM167" s="44">
        <v>64</v>
      </c>
      <c r="BN167" s="44">
        <v>65</v>
      </c>
      <c r="BO167" s="44">
        <v>66</v>
      </c>
      <c r="BP167" s="44">
        <v>67</v>
      </c>
      <c r="BQ167" s="44">
        <v>68</v>
      </c>
      <c r="BR167" s="44">
        <v>69</v>
      </c>
      <c r="BS167" s="44">
        <v>70</v>
      </c>
      <c r="BT167" s="44">
        <v>71</v>
      </c>
      <c r="BU167" s="44">
        <v>72</v>
      </c>
      <c r="BV167" s="44">
        <v>73</v>
      </c>
      <c r="BW167" s="44">
        <v>74</v>
      </c>
      <c r="BX167" s="44">
        <v>75</v>
      </c>
      <c r="BY167" s="44">
        <v>76</v>
      </c>
      <c r="BZ167" s="44">
        <v>77</v>
      </c>
      <c r="CA167" s="44">
        <v>78</v>
      </c>
      <c r="CB167" s="44">
        <v>79</v>
      </c>
      <c r="CC167" s="44">
        <v>80</v>
      </c>
      <c r="CD167" s="44">
        <v>81</v>
      </c>
      <c r="CE167" s="44">
        <v>82</v>
      </c>
      <c r="CF167" s="44">
        <v>83</v>
      </c>
      <c r="CG167" s="44">
        <v>84</v>
      </c>
      <c r="CH167" s="44">
        <v>85</v>
      </c>
      <c r="CI167" s="44">
        <v>86</v>
      </c>
      <c r="CJ167" s="44">
        <v>87</v>
      </c>
      <c r="CK167" s="44">
        <v>88</v>
      </c>
      <c r="CL167" s="44">
        <v>89</v>
      </c>
      <c r="CM167" s="44">
        <v>90</v>
      </c>
      <c r="CN167" s="44">
        <v>91</v>
      </c>
      <c r="CO167" s="44">
        <v>92</v>
      </c>
      <c r="CP167" s="44">
        <v>93</v>
      </c>
      <c r="CQ167" s="44">
        <v>94</v>
      </c>
      <c r="CR167" s="44">
        <v>95</v>
      </c>
      <c r="CS167" s="44">
        <v>96</v>
      </c>
      <c r="CT167" s="44">
        <v>97</v>
      </c>
      <c r="CU167" s="44">
        <v>98</v>
      </c>
      <c r="CV167" s="44">
        <v>99</v>
      </c>
      <c r="CW167" s="44">
        <v>100</v>
      </c>
    </row>
    <row r="168" spans="1:101" ht="14.25" customHeight="1">
      <c r="A168" s="67">
        <v>18</v>
      </c>
      <c r="B168" s="68">
        <v>0.94</v>
      </c>
      <c r="C168" s="68">
        <v>0.97</v>
      </c>
      <c r="D168" s="68">
        <v>1.01</v>
      </c>
      <c r="E168" s="68">
        <v>1.05</v>
      </c>
      <c r="F168" s="68">
        <v>1.01</v>
      </c>
      <c r="G168" s="68">
        <v>0.97</v>
      </c>
      <c r="H168" s="68">
        <v>0.97</v>
      </c>
      <c r="I168" s="68">
        <v>0.96</v>
      </c>
      <c r="J168" s="68">
        <v>0.82</v>
      </c>
      <c r="K168" s="68">
        <v>0.79</v>
      </c>
      <c r="L168" s="68">
        <v>0.71</v>
      </c>
      <c r="M168" s="68">
        <v>0.65</v>
      </c>
      <c r="N168" s="68">
        <v>0.62</v>
      </c>
      <c r="O168" s="68">
        <v>0.65</v>
      </c>
      <c r="P168" s="68">
        <v>0.67</v>
      </c>
      <c r="Q168" s="68">
        <v>0.76</v>
      </c>
      <c r="R168" s="68">
        <v>0.88</v>
      </c>
      <c r="S168" s="68">
        <v>1.02</v>
      </c>
      <c r="T168" s="68">
        <v>1.19</v>
      </c>
      <c r="U168" s="68">
        <v>1.34</v>
      </c>
      <c r="V168" s="68">
        <v>1.47</v>
      </c>
      <c r="W168" s="68">
        <v>1.55</v>
      </c>
      <c r="X168" s="68">
        <v>1.62</v>
      </c>
      <c r="Y168" s="68">
        <v>1.71</v>
      </c>
      <c r="Z168" s="69">
        <v>1.82</v>
      </c>
      <c r="AA168" s="69">
        <v>1.93</v>
      </c>
      <c r="AB168" s="45">
        <v>2.02</v>
      </c>
      <c r="AC168" s="45">
        <v>2.08</v>
      </c>
      <c r="AD168" s="45">
        <v>2.16</v>
      </c>
      <c r="AE168" s="45">
        <v>2.23</v>
      </c>
      <c r="AF168" s="45">
        <v>2.3199999999999998</v>
      </c>
      <c r="AG168" s="45">
        <v>2.42</v>
      </c>
      <c r="AH168" s="45">
        <v>2.54</v>
      </c>
      <c r="AI168" s="45">
        <v>2.72</v>
      </c>
      <c r="AJ168" s="45">
        <v>2.97</v>
      </c>
      <c r="AK168" s="45">
        <v>3.25</v>
      </c>
      <c r="AL168" s="45">
        <v>3.55</v>
      </c>
      <c r="AM168" s="45">
        <v>3.85</v>
      </c>
      <c r="AN168" s="45">
        <v>4.13</v>
      </c>
      <c r="AO168" s="45">
        <v>4.4000000000000004</v>
      </c>
      <c r="AP168" s="45">
        <v>4.68</v>
      </c>
      <c r="AQ168" s="45">
        <v>5.01</v>
      </c>
      <c r="AR168" s="45">
        <v>5.42</v>
      </c>
      <c r="AS168" s="45">
        <v>5.95</v>
      </c>
      <c r="AT168" s="45">
        <v>6.62</v>
      </c>
      <c r="AU168" s="45">
        <v>7.38</v>
      </c>
      <c r="AV168" s="45">
        <v>8.2100000000000009</v>
      </c>
      <c r="AW168" s="45">
        <v>9.1199999999999992</v>
      </c>
      <c r="AX168" s="45">
        <v>10.07</v>
      </c>
      <c r="AY168" s="45">
        <v>11.1</v>
      </c>
      <c r="AZ168" s="45">
        <v>12.23</v>
      </c>
      <c r="BA168" s="45">
        <v>13.5</v>
      </c>
      <c r="BB168" s="45">
        <v>14.98</v>
      </c>
      <c r="BC168" s="45">
        <v>16.73</v>
      </c>
      <c r="BD168" s="45">
        <v>18.8</v>
      </c>
      <c r="BE168" s="45">
        <v>21.21</v>
      </c>
      <c r="BF168" s="45">
        <v>23.93</v>
      </c>
      <c r="BG168" s="45">
        <v>26.96</v>
      </c>
      <c r="BH168" s="45">
        <v>30.25</v>
      </c>
      <c r="BI168" s="45">
        <v>33.85</v>
      </c>
      <c r="BJ168" s="45">
        <v>37.799999999999997</v>
      </c>
      <c r="BK168" s="45">
        <v>42.29</v>
      </c>
      <c r="BL168" s="45">
        <v>47.44</v>
      </c>
      <c r="BM168" s="45">
        <v>53.56</v>
      </c>
      <c r="BN168" s="45">
        <v>60.38</v>
      </c>
      <c r="BO168" s="45">
        <v>68.31</v>
      </c>
      <c r="BP168" s="45">
        <v>77.44</v>
      </c>
      <c r="BQ168" s="45">
        <v>88.01</v>
      </c>
      <c r="BR168" s="45">
        <v>100.19</v>
      </c>
      <c r="BS168" s="45">
        <v>114.09</v>
      </c>
      <c r="BT168" s="45">
        <v>129.69999999999999</v>
      </c>
      <c r="BU168" s="45">
        <v>146.47</v>
      </c>
      <c r="BV168" s="45">
        <v>164.16</v>
      </c>
      <c r="BW168" s="45">
        <v>181.63</v>
      </c>
      <c r="BX168" s="45">
        <v>198.73</v>
      </c>
      <c r="BY168" s="45">
        <v>215.28</v>
      </c>
      <c r="BZ168" s="45">
        <v>230.4</v>
      </c>
      <c r="CA168" s="45">
        <v>243.4</v>
      </c>
      <c r="CB168" s="45">
        <v>262.43</v>
      </c>
      <c r="CC168" s="45">
        <v>282.69</v>
      </c>
      <c r="CD168" s="45">
        <v>304.70999999999998</v>
      </c>
      <c r="CE168" s="45">
        <v>328</v>
      </c>
      <c r="CF168" s="45">
        <v>352.09</v>
      </c>
      <c r="CG168" s="45">
        <v>374.47</v>
      </c>
      <c r="CH168" s="45">
        <v>396.8</v>
      </c>
      <c r="CI168" s="45">
        <v>418.66</v>
      </c>
      <c r="CJ168" s="45">
        <v>439.65</v>
      </c>
      <c r="CK168" s="45">
        <v>459.36</v>
      </c>
      <c r="CL168" s="45">
        <v>477.43</v>
      </c>
      <c r="CM168" s="45">
        <v>503.32</v>
      </c>
      <c r="CN168" s="45">
        <v>530.61</v>
      </c>
      <c r="CO168" s="45">
        <v>559.39</v>
      </c>
      <c r="CP168" s="45">
        <v>589.72</v>
      </c>
      <c r="CQ168" s="45">
        <v>621.70000000000005</v>
      </c>
      <c r="CR168" s="45">
        <v>655.42</v>
      </c>
      <c r="CS168" s="45">
        <v>690.96</v>
      </c>
      <c r="CT168" s="45">
        <v>728.43</v>
      </c>
      <c r="CU168" s="45">
        <v>767.94</v>
      </c>
      <c r="CV168" s="45">
        <v>809.58</v>
      </c>
      <c r="CW168" s="45">
        <v>853.48</v>
      </c>
    </row>
    <row r="169" spans="1:101" ht="14.25" customHeight="1">
      <c r="A169" s="67">
        <v>19</v>
      </c>
      <c r="B169" s="68">
        <v>0.87</v>
      </c>
      <c r="C169" s="68">
        <v>0.91</v>
      </c>
      <c r="D169" s="68">
        <v>0.93</v>
      </c>
      <c r="E169" s="68">
        <v>0.88</v>
      </c>
      <c r="F169" s="68">
        <v>0.87</v>
      </c>
      <c r="G169" s="68">
        <v>0.88</v>
      </c>
      <c r="H169" s="68">
        <v>0.89</v>
      </c>
      <c r="I169" s="68">
        <v>0.82</v>
      </c>
      <c r="J169" s="68">
        <v>0.71</v>
      </c>
      <c r="K169" s="68">
        <v>0.62</v>
      </c>
      <c r="L169" s="68">
        <v>0.65</v>
      </c>
      <c r="M169" s="68">
        <v>0.62</v>
      </c>
      <c r="N169" s="68">
        <v>0.61</v>
      </c>
      <c r="O169" s="68">
        <v>0.66</v>
      </c>
      <c r="P169" s="68">
        <v>0.73</v>
      </c>
      <c r="Q169" s="68">
        <v>0.79</v>
      </c>
      <c r="R169" s="68">
        <v>0.9</v>
      </c>
      <c r="S169" s="68">
        <v>1.06</v>
      </c>
      <c r="T169" s="68">
        <v>1.22</v>
      </c>
      <c r="U169" s="68">
        <v>1.37</v>
      </c>
      <c r="V169" s="68">
        <v>1.51</v>
      </c>
      <c r="W169" s="68">
        <v>1.59</v>
      </c>
      <c r="X169" s="68">
        <v>1.69</v>
      </c>
      <c r="Y169" s="68">
        <v>1.79</v>
      </c>
      <c r="Z169" s="69">
        <v>1.91</v>
      </c>
      <c r="AA169" s="69">
        <v>2.02</v>
      </c>
      <c r="AB169" s="45">
        <v>2.08</v>
      </c>
      <c r="AC169" s="45">
        <v>2.16</v>
      </c>
      <c r="AD169" s="45">
        <v>2.23</v>
      </c>
      <c r="AE169" s="45">
        <v>2.3199999999999998</v>
      </c>
      <c r="AF169" s="45">
        <v>2.42</v>
      </c>
      <c r="AG169" s="45">
        <v>2.54</v>
      </c>
      <c r="AH169" s="45">
        <v>2.72</v>
      </c>
      <c r="AI169" s="45">
        <v>2.97</v>
      </c>
      <c r="AJ169" s="45">
        <v>3.25</v>
      </c>
      <c r="AK169" s="45">
        <v>3.55</v>
      </c>
      <c r="AL169" s="45">
        <v>3.85</v>
      </c>
      <c r="AM169" s="45">
        <v>4.13</v>
      </c>
      <c r="AN169" s="45">
        <v>4.4000000000000004</v>
      </c>
      <c r="AO169" s="45">
        <v>4.68</v>
      </c>
      <c r="AP169" s="45">
        <v>5.01</v>
      </c>
      <c r="AQ169" s="45">
        <v>5.42</v>
      </c>
      <c r="AR169" s="45">
        <v>5.95</v>
      </c>
      <c r="AS169" s="45">
        <v>6.62</v>
      </c>
      <c r="AT169" s="45">
        <v>7.38</v>
      </c>
      <c r="AU169" s="45">
        <v>8.2100000000000009</v>
      </c>
      <c r="AV169" s="45">
        <v>9.1199999999999992</v>
      </c>
      <c r="AW169" s="45">
        <v>10.07</v>
      </c>
      <c r="AX169" s="45">
        <v>11.1</v>
      </c>
      <c r="AY169" s="45">
        <v>12.23</v>
      </c>
      <c r="AZ169" s="45">
        <v>13.5</v>
      </c>
      <c r="BA169" s="45">
        <v>14.98</v>
      </c>
      <c r="BB169" s="45">
        <v>16.73</v>
      </c>
      <c r="BC169" s="45">
        <v>18.8</v>
      </c>
      <c r="BD169" s="45">
        <v>21.21</v>
      </c>
      <c r="BE169" s="45">
        <v>23.93</v>
      </c>
      <c r="BF169" s="45">
        <v>26.96</v>
      </c>
      <c r="BG169" s="45">
        <v>30.25</v>
      </c>
      <c r="BH169" s="45">
        <v>33.85</v>
      </c>
      <c r="BI169" s="45">
        <v>37.799999999999997</v>
      </c>
      <c r="BJ169" s="45">
        <v>42.29</v>
      </c>
      <c r="BK169" s="45">
        <v>47.44</v>
      </c>
      <c r="BL169" s="45">
        <v>53.56</v>
      </c>
      <c r="BM169" s="45">
        <v>60.38</v>
      </c>
      <c r="BN169" s="45">
        <v>68.31</v>
      </c>
      <c r="BO169" s="45">
        <v>77.44</v>
      </c>
      <c r="BP169" s="45">
        <v>88.01</v>
      </c>
      <c r="BQ169" s="45">
        <v>100.19</v>
      </c>
      <c r="BR169" s="45">
        <v>114.09</v>
      </c>
      <c r="BS169" s="45">
        <v>129.69999999999999</v>
      </c>
      <c r="BT169" s="45">
        <v>146.47</v>
      </c>
      <c r="BU169" s="45">
        <v>164.16</v>
      </c>
      <c r="BV169" s="45">
        <v>181.63</v>
      </c>
      <c r="BW169" s="45">
        <v>198.73</v>
      </c>
      <c r="BX169" s="45">
        <v>215.28</v>
      </c>
      <c r="BY169" s="45">
        <v>230.4</v>
      </c>
      <c r="BZ169" s="45">
        <v>243.4</v>
      </c>
      <c r="CA169" s="45">
        <v>262.43</v>
      </c>
      <c r="CB169" s="45">
        <v>282.69</v>
      </c>
      <c r="CC169" s="45">
        <v>304.70999999999998</v>
      </c>
      <c r="CD169" s="45">
        <v>328</v>
      </c>
      <c r="CE169" s="45">
        <v>352.09</v>
      </c>
      <c r="CF169" s="45">
        <v>374.47</v>
      </c>
      <c r="CG169" s="45">
        <v>396.8</v>
      </c>
      <c r="CH169" s="45">
        <v>418.66</v>
      </c>
      <c r="CI169" s="45">
        <v>439.65</v>
      </c>
      <c r="CJ169" s="45">
        <v>459.36</v>
      </c>
      <c r="CK169" s="45">
        <v>477.43</v>
      </c>
      <c r="CL169" s="45">
        <v>503.32</v>
      </c>
      <c r="CM169" s="45">
        <v>530.61</v>
      </c>
      <c r="CN169" s="45">
        <v>559.39</v>
      </c>
      <c r="CO169" s="45">
        <v>589.72</v>
      </c>
      <c r="CP169" s="45">
        <v>621.70000000000005</v>
      </c>
      <c r="CQ169" s="45">
        <v>655.42</v>
      </c>
      <c r="CR169" s="45">
        <v>690.96</v>
      </c>
      <c r="CS169" s="45">
        <v>728.43</v>
      </c>
      <c r="CT169" s="45">
        <v>767.94</v>
      </c>
      <c r="CU169" s="45">
        <v>809.58</v>
      </c>
      <c r="CV169" s="45">
        <v>853.48</v>
      </c>
      <c r="CW169" s="45">
        <v>899.77</v>
      </c>
    </row>
    <row r="170" spans="1:101" ht="14.25" customHeight="1">
      <c r="A170" s="67">
        <v>20</v>
      </c>
      <c r="B170" s="68">
        <v>0.75</v>
      </c>
      <c r="C170" s="68">
        <v>0.77</v>
      </c>
      <c r="D170" s="68">
        <v>0.86</v>
      </c>
      <c r="E170" s="68">
        <v>0.83</v>
      </c>
      <c r="F170" s="68">
        <v>0.8</v>
      </c>
      <c r="G170" s="68">
        <v>0.78</v>
      </c>
      <c r="H170" s="68">
        <v>0.75</v>
      </c>
      <c r="I170" s="68">
        <v>0.69</v>
      </c>
      <c r="J170" s="68">
        <v>0.62</v>
      </c>
      <c r="K170" s="68">
        <v>0.62</v>
      </c>
      <c r="L170" s="68">
        <v>0.6</v>
      </c>
      <c r="M170" s="68">
        <v>0.6</v>
      </c>
      <c r="N170" s="68">
        <v>0.62</v>
      </c>
      <c r="O170" s="68">
        <v>0.68</v>
      </c>
      <c r="P170" s="68">
        <v>0.75</v>
      </c>
      <c r="Q170" s="68">
        <v>0.81</v>
      </c>
      <c r="R170" s="68">
        <v>0.94</v>
      </c>
      <c r="S170" s="68">
        <v>1.08</v>
      </c>
      <c r="T170" s="68">
        <v>1.24</v>
      </c>
      <c r="U170" s="68">
        <v>1.41</v>
      </c>
      <c r="V170" s="68">
        <v>1.55</v>
      </c>
      <c r="W170" s="68">
        <v>1.63</v>
      </c>
      <c r="X170" s="68">
        <v>1.71</v>
      </c>
      <c r="Y170" s="68">
        <v>1.82</v>
      </c>
      <c r="Z170" s="69">
        <v>1.95</v>
      </c>
      <c r="AA170" s="69">
        <v>2.08</v>
      </c>
      <c r="AB170" s="45">
        <v>2.16</v>
      </c>
      <c r="AC170" s="45">
        <v>2.23</v>
      </c>
      <c r="AD170" s="45">
        <v>2.3199999999999998</v>
      </c>
      <c r="AE170" s="45">
        <v>2.42</v>
      </c>
      <c r="AF170" s="45">
        <v>2.54</v>
      </c>
      <c r="AG170" s="45">
        <v>2.72</v>
      </c>
      <c r="AH170" s="45">
        <v>2.97</v>
      </c>
      <c r="AI170" s="45">
        <v>3.25</v>
      </c>
      <c r="AJ170" s="45">
        <v>3.55</v>
      </c>
      <c r="AK170" s="45">
        <v>3.85</v>
      </c>
      <c r="AL170" s="45">
        <v>4.13</v>
      </c>
      <c r="AM170" s="45">
        <v>4.4000000000000004</v>
      </c>
      <c r="AN170" s="45">
        <v>4.68</v>
      </c>
      <c r="AO170" s="45">
        <v>5.01</v>
      </c>
      <c r="AP170" s="45">
        <v>5.42</v>
      </c>
      <c r="AQ170" s="45">
        <v>5.95</v>
      </c>
      <c r="AR170" s="45">
        <v>6.62</v>
      </c>
      <c r="AS170" s="45">
        <v>7.38</v>
      </c>
      <c r="AT170" s="45">
        <v>8.2100000000000009</v>
      </c>
      <c r="AU170" s="45">
        <v>9.1199999999999992</v>
      </c>
      <c r="AV170" s="45">
        <v>10.07</v>
      </c>
      <c r="AW170" s="45">
        <v>11.1</v>
      </c>
      <c r="AX170" s="45">
        <v>12.23</v>
      </c>
      <c r="AY170" s="45">
        <v>13.5</v>
      </c>
      <c r="AZ170" s="45">
        <v>14.98</v>
      </c>
      <c r="BA170" s="45">
        <v>16.73</v>
      </c>
      <c r="BB170" s="45">
        <v>18.8</v>
      </c>
      <c r="BC170" s="45">
        <v>21.21</v>
      </c>
      <c r="BD170" s="45">
        <v>23.93</v>
      </c>
      <c r="BE170" s="45">
        <v>26.96</v>
      </c>
      <c r="BF170" s="45">
        <v>30.25</v>
      </c>
      <c r="BG170" s="45">
        <v>33.85</v>
      </c>
      <c r="BH170" s="45">
        <v>37.799999999999997</v>
      </c>
      <c r="BI170" s="45">
        <v>42.29</v>
      </c>
      <c r="BJ170" s="45">
        <v>47.44</v>
      </c>
      <c r="BK170" s="45">
        <v>53.56</v>
      </c>
      <c r="BL170" s="45">
        <v>60.38</v>
      </c>
      <c r="BM170" s="45">
        <v>68.31</v>
      </c>
      <c r="BN170" s="45">
        <v>77.44</v>
      </c>
      <c r="BO170" s="45">
        <v>88.01</v>
      </c>
      <c r="BP170" s="45">
        <v>100.19</v>
      </c>
      <c r="BQ170" s="45">
        <v>114.09</v>
      </c>
      <c r="BR170" s="45">
        <v>129.69999999999999</v>
      </c>
      <c r="BS170" s="45">
        <v>146.47</v>
      </c>
      <c r="BT170" s="45">
        <v>164.16</v>
      </c>
      <c r="BU170" s="45">
        <v>181.63</v>
      </c>
      <c r="BV170" s="45">
        <v>198.73</v>
      </c>
      <c r="BW170" s="45">
        <v>215.28</v>
      </c>
      <c r="BX170" s="45">
        <v>230.4</v>
      </c>
      <c r="BY170" s="45">
        <v>243.4</v>
      </c>
      <c r="BZ170" s="45">
        <v>262.43</v>
      </c>
      <c r="CA170" s="45">
        <v>282.69</v>
      </c>
      <c r="CB170" s="45">
        <v>304.70999999999998</v>
      </c>
      <c r="CC170" s="45">
        <v>328</v>
      </c>
      <c r="CD170" s="45">
        <v>352.09</v>
      </c>
      <c r="CE170" s="45">
        <v>374.47</v>
      </c>
      <c r="CF170" s="45">
        <v>396.8</v>
      </c>
      <c r="CG170" s="45">
        <v>418.66</v>
      </c>
      <c r="CH170" s="45">
        <v>439.65</v>
      </c>
      <c r="CI170" s="45">
        <v>459.36</v>
      </c>
      <c r="CJ170" s="45">
        <v>477.43</v>
      </c>
      <c r="CK170" s="45">
        <v>503.32</v>
      </c>
      <c r="CL170" s="45">
        <v>530.61</v>
      </c>
      <c r="CM170" s="45">
        <v>559.39</v>
      </c>
      <c r="CN170" s="45">
        <v>589.72</v>
      </c>
      <c r="CO170" s="45">
        <v>621.70000000000005</v>
      </c>
      <c r="CP170" s="45">
        <v>655.42</v>
      </c>
      <c r="CQ170" s="45">
        <v>690.96</v>
      </c>
      <c r="CR170" s="45">
        <v>728.43</v>
      </c>
      <c r="CS170" s="45">
        <v>767.94</v>
      </c>
      <c r="CT170" s="45">
        <v>809.58</v>
      </c>
      <c r="CU170" s="45">
        <v>853.48</v>
      </c>
      <c r="CV170" s="45">
        <v>899.77</v>
      </c>
      <c r="CW170" s="45">
        <v>948.56</v>
      </c>
    </row>
    <row r="171" spans="1:101" ht="14.25" customHeight="1">
      <c r="A171" s="67">
        <v>21</v>
      </c>
      <c r="B171" s="68">
        <v>0.63</v>
      </c>
      <c r="C171" s="68">
        <v>0.77</v>
      </c>
      <c r="D171" s="68">
        <v>0.69</v>
      </c>
      <c r="E171" s="68">
        <v>0.66</v>
      </c>
      <c r="F171" s="68">
        <v>0.64</v>
      </c>
      <c r="G171" s="68">
        <v>0.64</v>
      </c>
      <c r="H171" s="68">
        <v>0.62</v>
      </c>
      <c r="I171" s="68">
        <v>0.57999999999999996</v>
      </c>
      <c r="J171" s="68">
        <v>0.54</v>
      </c>
      <c r="K171" s="68">
        <v>0.56999999999999995</v>
      </c>
      <c r="L171" s="68">
        <v>0.57999999999999996</v>
      </c>
      <c r="M171" s="68">
        <v>0.6</v>
      </c>
      <c r="N171" s="68">
        <v>0.63</v>
      </c>
      <c r="O171" s="68">
        <v>0.7</v>
      </c>
      <c r="P171" s="68">
        <v>0.78</v>
      </c>
      <c r="Q171" s="68">
        <v>0.85</v>
      </c>
      <c r="R171" s="68">
        <v>0.97</v>
      </c>
      <c r="S171" s="68">
        <v>1.1100000000000001</v>
      </c>
      <c r="T171" s="68">
        <v>1.28</v>
      </c>
      <c r="U171" s="68">
        <v>1.45</v>
      </c>
      <c r="V171" s="68">
        <v>1.56</v>
      </c>
      <c r="W171" s="68">
        <v>1.64</v>
      </c>
      <c r="X171" s="68">
        <v>1.73</v>
      </c>
      <c r="Y171" s="68">
        <v>1.86</v>
      </c>
      <c r="Z171" s="69">
        <v>2.0099999999999998</v>
      </c>
      <c r="AA171" s="69">
        <v>2.16</v>
      </c>
      <c r="AB171" s="45">
        <v>2.23</v>
      </c>
      <c r="AC171" s="45">
        <v>2.3199999999999998</v>
      </c>
      <c r="AD171" s="45">
        <v>2.42</v>
      </c>
      <c r="AE171" s="45">
        <v>2.54</v>
      </c>
      <c r="AF171" s="45">
        <v>2.72</v>
      </c>
      <c r="AG171" s="45">
        <v>2.97</v>
      </c>
      <c r="AH171" s="45">
        <v>3.25</v>
      </c>
      <c r="AI171" s="45">
        <v>3.55</v>
      </c>
      <c r="AJ171" s="45">
        <v>3.85</v>
      </c>
      <c r="AK171" s="45">
        <v>4.13</v>
      </c>
      <c r="AL171" s="45">
        <v>4.4000000000000004</v>
      </c>
      <c r="AM171" s="45">
        <v>4.68</v>
      </c>
      <c r="AN171" s="45">
        <v>5.01</v>
      </c>
      <c r="AO171" s="45">
        <v>5.42</v>
      </c>
      <c r="AP171" s="45">
        <v>5.95</v>
      </c>
      <c r="AQ171" s="45">
        <v>6.62</v>
      </c>
      <c r="AR171" s="45">
        <v>7.38</v>
      </c>
      <c r="AS171" s="45">
        <v>8.2100000000000009</v>
      </c>
      <c r="AT171" s="45">
        <v>9.1199999999999992</v>
      </c>
      <c r="AU171" s="45">
        <v>10.07</v>
      </c>
      <c r="AV171" s="45">
        <v>11.1</v>
      </c>
      <c r="AW171" s="45">
        <v>12.23</v>
      </c>
      <c r="AX171" s="45">
        <v>13.5</v>
      </c>
      <c r="AY171" s="45">
        <v>14.98</v>
      </c>
      <c r="AZ171" s="45">
        <v>16.73</v>
      </c>
      <c r="BA171" s="45">
        <v>18.8</v>
      </c>
      <c r="BB171" s="45">
        <v>21.21</v>
      </c>
      <c r="BC171" s="45">
        <v>23.93</v>
      </c>
      <c r="BD171" s="45">
        <v>26.96</v>
      </c>
      <c r="BE171" s="45">
        <v>30.25</v>
      </c>
      <c r="BF171" s="45">
        <v>33.85</v>
      </c>
      <c r="BG171" s="45">
        <v>37.799999999999997</v>
      </c>
      <c r="BH171" s="45">
        <v>42.29</v>
      </c>
      <c r="BI171" s="45">
        <v>47.44</v>
      </c>
      <c r="BJ171" s="45">
        <v>53.56</v>
      </c>
      <c r="BK171" s="45">
        <v>60.38</v>
      </c>
      <c r="BL171" s="45">
        <v>68.31</v>
      </c>
      <c r="BM171" s="45">
        <v>77.44</v>
      </c>
      <c r="BN171" s="45">
        <v>88.01</v>
      </c>
      <c r="BO171" s="45">
        <v>100.19</v>
      </c>
      <c r="BP171" s="45">
        <v>114.09</v>
      </c>
      <c r="BQ171" s="45">
        <v>129.69999999999999</v>
      </c>
      <c r="BR171" s="45">
        <v>146.47</v>
      </c>
      <c r="BS171" s="45">
        <v>164.16</v>
      </c>
      <c r="BT171" s="45">
        <v>181.63</v>
      </c>
      <c r="BU171" s="45">
        <v>198.73</v>
      </c>
      <c r="BV171" s="45">
        <v>215.28</v>
      </c>
      <c r="BW171" s="45">
        <v>230.4</v>
      </c>
      <c r="BX171" s="45">
        <v>243.4</v>
      </c>
      <c r="BY171" s="45">
        <v>262.43</v>
      </c>
      <c r="BZ171" s="45">
        <v>282.69</v>
      </c>
      <c r="CA171" s="45">
        <v>304.70999999999998</v>
      </c>
      <c r="CB171" s="45">
        <v>328</v>
      </c>
      <c r="CC171" s="45">
        <v>352.09</v>
      </c>
      <c r="CD171" s="45">
        <v>374.47</v>
      </c>
      <c r="CE171" s="45">
        <v>396.8</v>
      </c>
      <c r="CF171" s="45">
        <v>418.66</v>
      </c>
      <c r="CG171" s="45">
        <v>439.65</v>
      </c>
      <c r="CH171" s="45">
        <v>459.36</v>
      </c>
      <c r="CI171" s="45">
        <v>477.43</v>
      </c>
      <c r="CJ171" s="45">
        <v>503.32</v>
      </c>
      <c r="CK171" s="45">
        <v>530.61</v>
      </c>
      <c r="CL171" s="45">
        <v>559.39</v>
      </c>
      <c r="CM171" s="45">
        <v>589.72</v>
      </c>
      <c r="CN171" s="45">
        <v>621.70000000000005</v>
      </c>
      <c r="CO171" s="45">
        <v>655.42</v>
      </c>
      <c r="CP171" s="45">
        <v>690.96</v>
      </c>
      <c r="CQ171" s="45">
        <v>728.43</v>
      </c>
      <c r="CR171" s="45">
        <v>767.94</v>
      </c>
      <c r="CS171" s="45">
        <v>809.58</v>
      </c>
      <c r="CT171" s="45">
        <v>853.48</v>
      </c>
      <c r="CU171" s="45">
        <v>899.77</v>
      </c>
      <c r="CV171" s="45">
        <v>948.56</v>
      </c>
      <c r="CW171" s="45">
        <v>1000</v>
      </c>
    </row>
    <row r="172" spans="1:101" ht="14.25" customHeight="1">
      <c r="A172" s="67">
        <v>22</v>
      </c>
      <c r="B172" s="68">
        <v>0.61</v>
      </c>
      <c r="C172" s="68">
        <v>0.64</v>
      </c>
      <c r="D172" s="68">
        <v>0.56999999999999995</v>
      </c>
      <c r="E172" s="68">
        <v>0.55000000000000004</v>
      </c>
      <c r="F172" s="68">
        <v>0.53</v>
      </c>
      <c r="G172" s="68">
        <v>0.52</v>
      </c>
      <c r="H172" s="68">
        <v>0.52</v>
      </c>
      <c r="I172" s="68">
        <v>0.5</v>
      </c>
      <c r="J172" s="68">
        <v>0.49</v>
      </c>
      <c r="K172" s="68">
        <v>0.55000000000000004</v>
      </c>
      <c r="L172" s="68">
        <v>0.56999999999999995</v>
      </c>
      <c r="M172" s="68">
        <v>0.61</v>
      </c>
      <c r="N172" s="68">
        <v>0.65</v>
      </c>
      <c r="O172" s="68">
        <v>0.73</v>
      </c>
      <c r="P172" s="68">
        <v>0.81</v>
      </c>
      <c r="Q172" s="68">
        <v>0.88</v>
      </c>
      <c r="R172" s="68">
        <v>0.99</v>
      </c>
      <c r="S172" s="68">
        <v>1.1499999999999999</v>
      </c>
      <c r="T172" s="68">
        <v>1.32</v>
      </c>
      <c r="U172" s="68">
        <v>1.48</v>
      </c>
      <c r="V172" s="68">
        <v>1.56</v>
      </c>
      <c r="W172" s="68">
        <v>1.64</v>
      </c>
      <c r="X172" s="68">
        <v>1.73</v>
      </c>
      <c r="Y172" s="68">
        <v>1.89</v>
      </c>
      <c r="Z172" s="69">
        <v>2.0699999999999998</v>
      </c>
      <c r="AA172" s="69">
        <v>2.23</v>
      </c>
      <c r="AB172" s="45">
        <v>2.3199999999999998</v>
      </c>
      <c r="AC172" s="45">
        <v>2.42</v>
      </c>
      <c r="AD172" s="45">
        <v>2.54</v>
      </c>
      <c r="AE172" s="45">
        <v>2.72</v>
      </c>
      <c r="AF172" s="45">
        <v>2.97</v>
      </c>
      <c r="AG172" s="45">
        <v>3.25</v>
      </c>
      <c r="AH172" s="45">
        <v>3.55</v>
      </c>
      <c r="AI172" s="45">
        <v>3.85</v>
      </c>
      <c r="AJ172" s="45">
        <v>4.13</v>
      </c>
      <c r="AK172" s="45">
        <v>4.4000000000000004</v>
      </c>
      <c r="AL172" s="45">
        <v>4.68</v>
      </c>
      <c r="AM172" s="45">
        <v>5.01</v>
      </c>
      <c r="AN172" s="45">
        <v>5.42</v>
      </c>
      <c r="AO172" s="45">
        <v>5.95</v>
      </c>
      <c r="AP172" s="45">
        <v>6.62</v>
      </c>
      <c r="AQ172" s="45">
        <v>7.38</v>
      </c>
      <c r="AR172" s="45">
        <v>8.2100000000000009</v>
      </c>
      <c r="AS172" s="45">
        <v>9.1199999999999992</v>
      </c>
      <c r="AT172" s="45">
        <v>10.07</v>
      </c>
      <c r="AU172" s="45">
        <v>11.1</v>
      </c>
      <c r="AV172" s="45">
        <v>12.23</v>
      </c>
      <c r="AW172" s="45">
        <v>13.5</v>
      </c>
      <c r="AX172" s="45">
        <v>14.98</v>
      </c>
      <c r="AY172" s="45">
        <v>16.73</v>
      </c>
      <c r="AZ172" s="45">
        <v>18.8</v>
      </c>
      <c r="BA172" s="45">
        <v>21.21</v>
      </c>
      <c r="BB172" s="45">
        <v>23.93</v>
      </c>
      <c r="BC172" s="45">
        <v>26.96</v>
      </c>
      <c r="BD172" s="45">
        <v>30.25</v>
      </c>
      <c r="BE172" s="45">
        <v>33.85</v>
      </c>
      <c r="BF172" s="45">
        <v>37.799999999999997</v>
      </c>
      <c r="BG172" s="45">
        <v>42.29</v>
      </c>
      <c r="BH172" s="45">
        <v>47.44</v>
      </c>
      <c r="BI172" s="45">
        <v>53.56</v>
      </c>
      <c r="BJ172" s="45">
        <v>60.38</v>
      </c>
      <c r="BK172" s="45">
        <v>68.31</v>
      </c>
      <c r="BL172" s="45">
        <v>77.44</v>
      </c>
      <c r="BM172" s="45">
        <v>88.01</v>
      </c>
      <c r="BN172" s="45">
        <v>100.19</v>
      </c>
      <c r="BO172" s="45">
        <v>114.09</v>
      </c>
      <c r="BP172" s="45">
        <v>129.69999999999999</v>
      </c>
      <c r="BQ172" s="45">
        <v>146.47</v>
      </c>
      <c r="BR172" s="45">
        <v>164.16</v>
      </c>
      <c r="BS172" s="45">
        <v>181.63</v>
      </c>
      <c r="BT172" s="45">
        <v>198.73</v>
      </c>
      <c r="BU172" s="45">
        <v>215.28</v>
      </c>
      <c r="BV172" s="45">
        <v>230.4</v>
      </c>
      <c r="BW172" s="45">
        <v>243.4</v>
      </c>
      <c r="BX172" s="45">
        <v>262.43</v>
      </c>
      <c r="BY172" s="45">
        <v>282.69</v>
      </c>
      <c r="BZ172" s="45">
        <v>304.70999999999998</v>
      </c>
      <c r="CA172" s="45">
        <v>328</v>
      </c>
      <c r="CB172" s="45">
        <v>352.09</v>
      </c>
      <c r="CC172" s="45">
        <v>374.47</v>
      </c>
      <c r="CD172" s="45">
        <v>396.8</v>
      </c>
      <c r="CE172" s="45">
        <v>418.66</v>
      </c>
      <c r="CF172" s="45">
        <v>439.65</v>
      </c>
      <c r="CG172" s="45">
        <v>459.36</v>
      </c>
      <c r="CH172" s="45">
        <v>477.43</v>
      </c>
      <c r="CI172" s="45">
        <v>503.32</v>
      </c>
      <c r="CJ172" s="45">
        <v>530.61</v>
      </c>
      <c r="CK172" s="45">
        <v>559.39</v>
      </c>
      <c r="CL172" s="45">
        <v>589.72</v>
      </c>
      <c r="CM172" s="45">
        <v>621.70000000000005</v>
      </c>
      <c r="CN172" s="45">
        <v>655.42</v>
      </c>
      <c r="CO172" s="45">
        <v>690.96</v>
      </c>
      <c r="CP172" s="45">
        <v>728.43</v>
      </c>
      <c r="CQ172" s="45">
        <v>767.94</v>
      </c>
      <c r="CR172" s="45">
        <v>809.58</v>
      </c>
      <c r="CS172" s="45">
        <v>853.48</v>
      </c>
      <c r="CT172" s="45">
        <v>899.77</v>
      </c>
      <c r="CU172" s="45">
        <v>948.56</v>
      </c>
      <c r="CV172" s="45">
        <v>1000</v>
      </c>
      <c r="CW172" s="45"/>
    </row>
    <row r="173" spans="1:101" ht="14.25" customHeight="1">
      <c r="A173" s="67">
        <v>23</v>
      </c>
      <c r="B173" s="68">
        <v>0.51</v>
      </c>
      <c r="C173" s="68">
        <v>0.53</v>
      </c>
      <c r="D173" s="68">
        <v>0.48</v>
      </c>
      <c r="E173" s="68">
        <v>0.46</v>
      </c>
      <c r="F173" s="68">
        <v>0.45</v>
      </c>
      <c r="G173" s="68">
        <v>0.45</v>
      </c>
      <c r="H173" s="68">
        <v>0.44</v>
      </c>
      <c r="I173" s="68">
        <v>0.45</v>
      </c>
      <c r="J173" s="68">
        <v>0.47</v>
      </c>
      <c r="K173" s="68">
        <v>0.54</v>
      </c>
      <c r="L173" s="68">
        <v>0.57999999999999996</v>
      </c>
      <c r="M173" s="68">
        <v>0.63</v>
      </c>
      <c r="N173" s="68">
        <v>0.68</v>
      </c>
      <c r="O173" s="68">
        <v>0.77</v>
      </c>
      <c r="P173" s="68">
        <v>0.85</v>
      </c>
      <c r="Q173" s="68">
        <v>0.91</v>
      </c>
      <c r="R173" s="68">
        <v>1.03</v>
      </c>
      <c r="S173" s="68">
        <v>1.2</v>
      </c>
      <c r="T173" s="68">
        <v>1.37</v>
      </c>
      <c r="U173" s="68">
        <v>1.49</v>
      </c>
      <c r="V173" s="68">
        <v>1.57</v>
      </c>
      <c r="W173" s="68">
        <v>1.64</v>
      </c>
      <c r="X173" s="68">
        <v>1.74</v>
      </c>
      <c r="Y173" s="68">
        <v>1.91</v>
      </c>
      <c r="Z173" s="69">
        <v>2.13</v>
      </c>
      <c r="AA173" s="69">
        <v>2.3199999999999998</v>
      </c>
      <c r="AB173" s="45">
        <v>2.42</v>
      </c>
      <c r="AC173" s="45">
        <v>2.54</v>
      </c>
      <c r="AD173" s="45">
        <v>2.72</v>
      </c>
      <c r="AE173" s="45">
        <v>2.97</v>
      </c>
      <c r="AF173" s="45">
        <v>3.25</v>
      </c>
      <c r="AG173" s="45">
        <v>3.55</v>
      </c>
      <c r="AH173" s="45">
        <v>3.85</v>
      </c>
      <c r="AI173" s="45">
        <v>4.13</v>
      </c>
      <c r="AJ173" s="45">
        <v>4.4000000000000004</v>
      </c>
      <c r="AK173" s="45">
        <v>4.68</v>
      </c>
      <c r="AL173" s="45">
        <v>5.01</v>
      </c>
      <c r="AM173" s="45">
        <v>5.42</v>
      </c>
      <c r="AN173" s="45">
        <v>5.95</v>
      </c>
      <c r="AO173" s="45">
        <v>6.62</v>
      </c>
      <c r="AP173" s="45">
        <v>7.38</v>
      </c>
      <c r="AQ173" s="45">
        <v>8.2100000000000009</v>
      </c>
      <c r="AR173" s="45">
        <v>9.1199999999999992</v>
      </c>
      <c r="AS173" s="45">
        <v>10.07</v>
      </c>
      <c r="AT173" s="45">
        <v>11.1</v>
      </c>
      <c r="AU173" s="45">
        <v>12.23</v>
      </c>
      <c r="AV173" s="45">
        <v>13.5</v>
      </c>
      <c r="AW173" s="45">
        <v>14.98</v>
      </c>
      <c r="AX173" s="45">
        <v>16.73</v>
      </c>
      <c r="AY173" s="45">
        <v>18.8</v>
      </c>
      <c r="AZ173" s="45">
        <v>21.21</v>
      </c>
      <c r="BA173" s="45">
        <v>23.93</v>
      </c>
      <c r="BB173" s="45">
        <v>26.96</v>
      </c>
      <c r="BC173" s="45">
        <v>30.25</v>
      </c>
      <c r="BD173" s="45">
        <v>33.85</v>
      </c>
      <c r="BE173" s="45">
        <v>37.799999999999997</v>
      </c>
      <c r="BF173" s="45">
        <v>42.29</v>
      </c>
      <c r="BG173" s="45">
        <v>47.44</v>
      </c>
      <c r="BH173" s="45">
        <v>53.56</v>
      </c>
      <c r="BI173" s="45">
        <v>60.38</v>
      </c>
      <c r="BJ173" s="45">
        <v>68.31</v>
      </c>
      <c r="BK173" s="45">
        <v>77.44</v>
      </c>
      <c r="BL173" s="45">
        <v>88.01</v>
      </c>
      <c r="BM173" s="45">
        <v>100.19</v>
      </c>
      <c r="BN173" s="45">
        <v>114.09</v>
      </c>
      <c r="BO173" s="45">
        <v>129.69999999999999</v>
      </c>
      <c r="BP173" s="45">
        <v>146.47</v>
      </c>
      <c r="BQ173" s="45">
        <v>164.16</v>
      </c>
      <c r="BR173" s="45">
        <v>181.63</v>
      </c>
      <c r="BS173" s="45">
        <v>198.73</v>
      </c>
      <c r="BT173" s="45">
        <v>215.28</v>
      </c>
      <c r="BU173" s="45">
        <v>230.4</v>
      </c>
      <c r="BV173" s="45">
        <v>243.4</v>
      </c>
      <c r="BW173" s="45">
        <v>262.43</v>
      </c>
      <c r="BX173" s="45">
        <v>282.69</v>
      </c>
      <c r="BY173" s="45">
        <v>304.70999999999998</v>
      </c>
      <c r="BZ173" s="45">
        <v>328</v>
      </c>
      <c r="CA173" s="45">
        <v>352.09</v>
      </c>
      <c r="CB173" s="45">
        <v>374.47</v>
      </c>
      <c r="CC173" s="45">
        <v>396.8</v>
      </c>
      <c r="CD173" s="45">
        <v>418.66</v>
      </c>
      <c r="CE173" s="45">
        <v>439.65</v>
      </c>
      <c r="CF173" s="45">
        <v>459.36</v>
      </c>
      <c r="CG173" s="45">
        <v>477.43</v>
      </c>
      <c r="CH173" s="45">
        <v>503.32</v>
      </c>
      <c r="CI173" s="45">
        <v>530.61</v>
      </c>
      <c r="CJ173" s="45">
        <v>559.39</v>
      </c>
      <c r="CK173" s="45">
        <v>589.72</v>
      </c>
      <c r="CL173" s="45">
        <v>621.70000000000005</v>
      </c>
      <c r="CM173" s="45">
        <v>655.42</v>
      </c>
      <c r="CN173" s="45">
        <v>690.96</v>
      </c>
      <c r="CO173" s="45">
        <v>728.43</v>
      </c>
      <c r="CP173" s="45">
        <v>767.94</v>
      </c>
      <c r="CQ173" s="45">
        <v>809.58</v>
      </c>
      <c r="CR173" s="45">
        <v>853.48</v>
      </c>
      <c r="CS173" s="45">
        <v>899.77</v>
      </c>
      <c r="CT173" s="45">
        <v>948.56</v>
      </c>
      <c r="CU173" s="45">
        <v>1000</v>
      </c>
      <c r="CV173" s="45"/>
      <c r="CW173" s="45"/>
    </row>
    <row r="174" spans="1:101" ht="14.25" customHeight="1">
      <c r="A174" s="67">
        <v>24</v>
      </c>
      <c r="B174" s="68">
        <v>0.43</v>
      </c>
      <c r="C174" s="68">
        <v>0.45</v>
      </c>
      <c r="D174" s="68">
        <v>0.4</v>
      </c>
      <c r="E174" s="68">
        <v>0.39</v>
      </c>
      <c r="F174" s="68">
        <v>0.39</v>
      </c>
      <c r="G174" s="68">
        <v>0.38</v>
      </c>
      <c r="H174" s="68">
        <v>0.4</v>
      </c>
      <c r="I174" s="68">
        <v>0.43</v>
      </c>
      <c r="J174" s="68">
        <v>0.46</v>
      </c>
      <c r="K174" s="68">
        <v>0.54</v>
      </c>
      <c r="L174" s="68">
        <v>0.59</v>
      </c>
      <c r="M174" s="68">
        <v>0.65</v>
      </c>
      <c r="N174" s="68">
        <v>0.71</v>
      </c>
      <c r="O174" s="68">
        <v>0.8</v>
      </c>
      <c r="P174" s="68">
        <v>0.88</v>
      </c>
      <c r="Q174" s="68">
        <v>0.95</v>
      </c>
      <c r="R174" s="68">
        <v>1.0900000000000001</v>
      </c>
      <c r="S174" s="68">
        <v>1.26</v>
      </c>
      <c r="T174" s="68">
        <v>1.41</v>
      </c>
      <c r="U174" s="68">
        <v>1.5</v>
      </c>
      <c r="V174" s="68">
        <v>1.58</v>
      </c>
      <c r="W174" s="68">
        <v>1.64</v>
      </c>
      <c r="X174" s="68">
        <v>1.74</v>
      </c>
      <c r="Y174" s="68">
        <v>1.96</v>
      </c>
      <c r="Z174" s="69">
        <v>2.19</v>
      </c>
      <c r="AA174" s="69">
        <v>2.42</v>
      </c>
      <c r="AB174" s="45">
        <v>2.54</v>
      </c>
      <c r="AC174" s="45">
        <v>2.72</v>
      </c>
      <c r="AD174" s="45">
        <v>2.97</v>
      </c>
      <c r="AE174" s="45">
        <v>3.25</v>
      </c>
      <c r="AF174" s="45">
        <v>3.55</v>
      </c>
      <c r="AG174" s="45">
        <v>3.85</v>
      </c>
      <c r="AH174" s="45">
        <v>4.13</v>
      </c>
      <c r="AI174" s="45">
        <v>4.4000000000000004</v>
      </c>
      <c r="AJ174" s="45">
        <v>4.68</v>
      </c>
      <c r="AK174" s="45">
        <v>5.01</v>
      </c>
      <c r="AL174" s="45">
        <v>5.42</v>
      </c>
      <c r="AM174" s="45">
        <v>5.95</v>
      </c>
      <c r="AN174" s="45">
        <v>6.62</v>
      </c>
      <c r="AO174" s="45">
        <v>7.38</v>
      </c>
      <c r="AP174" s="45">
        <v>8.2100000000000009</v>
      </c>
      <c r="AQ174" s="45">
        <v>9.1199999999999992</v>
      </c>
      <c r="AR174" s="45">
        <v>10.07</v>
      </c>
      <c r="AS174" s="45">
        <v>11.1</v>
      </c>
      <c r="AT174" s="45">
        <v>12.23</v>
      </c>
      <c r="AU174" s="45">
        <v>13.5</v>
      </c>
      <c r="AV174" s="45">
        <v>14.98</v>
      </c>
      <c r="AW174" s="45">
        <v>16.73</v>
      </c>
      <c r="AX174" s="45">
        <v>18.8</v>
      </c>
      <c r="AY174" s="45">
        <v>21.21</v>
      </c>
      <c r="AZ174" s="45">
        <v>23.93</v>
      </c>
      <c r="BA174" s="45">
        <v>26.96</v>
      </c>
      <c r="BB174" s="45">
        <v>30.25</v>
      </c>
      <c r="BC174" s="45">
        <v>33.85</v>
      </c>
      <c r="BD174" s="45">
        <v>37.799999999999997</v>
      </c>
      <c r="BE174" s="45">
        <v>42.29</v>
      </c>
      <c r="BF174" s="45">
        <v>47.44</v>
      </c>
      <c r="BG174" s="45">
        <v>53.56</v>
      </c>
      <c r="BH174" s="45">
        <v>60.38</v>
      </c>
      <c r="BI174" s="45">
        <v>68.31</v>
      </c>
      <c r="BJ174" s="45">
        <v>77.44</v>
      </c>
      <c r="BK174" s="45">
        <v>88.01</v>
      </c>
      <c r="BL174" s="45">
        <v>100.19</v>
      </c>
      <c r="BM174" s="45">
        <v>114.09</v>
      </c>
      <c r="BN174" s="45">
        <v>129.69999999999999</v>
      </c>
      <c r="BO174" s="45">
        <v>146.47</v>
      </c>
      <c r="BP174" s="45">
        <v>164.16</v>
      </c>
      <c r="BQ174" s="45">
        <v>181.63</v>
      </c>
      <c r="BR174" s="45">
        <v>198.73</v>
      </c>
      <c r="BS174" s="45">
        <v>215.28</v>
      </c>
      <c r="BT174" s="45">
        <v>230.4</v>
      </c>
      <c r="BU174" s="45">
        <v>243.4</v>
      </c>
      <c r="BV174" s="45">
        <v>262.43</v>
      </c>
      <c r="BW174" s="45">
        <v>282.69</v>
      </c>
      <c r="BX174" s="45">
        <v>304.70999999999998</v>
      </c>
      <c r="BY174" s="45">
        <v>328</v>
      </c>
      <c r="BZ174" s="45">
        <v>352.09</v>
      </c>
      <c r="CA174" s="45">
        <v>374.47</v>
      </c>
      <c r="CB174" s="45">
        <v>396.8</v>
      </c>
      <c r="CC174" s="45">
        <v>418.66</v>
      </c>
      <c r="CD174" s="45">
        <v>439.65</v>
      </c>
      <c r="CE174" s="45">
        <v>459.36</v>
      </c>
      <c r="CF174" s="45">
        <v>477.43</v>
      </c>
      <c r="CG174" s="45">
        <v>503.32</v>
      </c>
      <c r="CH174" s="45">
        <v>530.61</v>
      </c>
      <c r="CI174" s="45">
        <v>559.39</v>
      </c>
      <c r="CJ174" s="45">
        <v>589.72</v>
      </c>
      <c r="CK174" s="45">
        <v>621.70000000000005</v>
      </c>
      <c r="CL174" s="45">
        <v>655.42</v>
      </c>
      <c r="CM174" s="45">
        <v>690.96</v>
      </c>
      <c r="CN174" s="45">
        <v>728.43</v>
      </c>
      <c r="CO174" s="45">
        <v>767.94</v>
      </c>
      <c r="CP174" s="45">
        <v>809.58</v>
      </c>
      <c r="CQ174" s="45">
        <v>853.48</v>
      </c>
      <c r="CR174" s="45">
        <v>899.77</v>
      </c>
      <c r="CS174" s="45">
        <v>948.56</v>
      </c>
      <c r="CT174" s="45">
        <v>1000</v>
      </c>
      <c r="CU174" s="45"/>
      <c r="CV174" s="45"/>
      <c r="CW174" s="45"/>
    </row>
    <row r="175" spans="1:101" ht="14.25" customHeight="1">
      <c r="A175" s="67">
        <v>25</v>
      </c>
      <c r="B175" s="68">
        <v>0.37</v>
      </c>
      <c r="C175" s="68">
        <v>0.39</v>
      </c>
      <c r="D175" s="68">
        <v>0.35</v>
      </c>
      <c r="E175" s="68">
        <v>0.34</v>
      </c>
      <c r="F175" s="68">
        <v>0.35</v>
      </c>
      <c r="G175" s="68">
        <v>0.35</v>
      </c>
      <c r="H175" s="68">
        <v>0.38</v>
      </c>
      <c r="I175" s="68">
        <v>0.43</v>
      </c>
      <c r="J175" s="68">
        <v>0.46</v>
      </c>
      <c r="K175" s="68">
        <v>0.55000000000000004</v>
      </c>
      <c r="L175" s="68">
        <v>0.61</v>
      </c>
      <c r="M175" s="68">
        <v>0.69</v>
      </c>
      <c r="N175" s="68">
        <v>0.75</v>
      </c>
      <c r="O175" s="68">
        <v>0.84</v>
      </c>
      <c r="P175" s="68">
        <v>0.92</v>
      </c>
      <c r="Q175" s="68">
        <v>1.01</v>
      </c>
      <c r="R175" s="68">
        <v>1.17</v>
      </c>
      <c r="S175" s="68">
        <v>1.33</v>
      </c>
      <c r="T175" s="68">
        <v>1.44</v>
      </c>
      <c r="U175" s="68">
        <v>1.5</v>
      </c>
      <c r="V175" s="68">
        <v>1.59</v>
      </c>
      <c r="W175" s="68">
        <v>1.65</v>
      </c>
      <c r="X175" s="68">
        <v>1.84</v>
      </c>
      <c r="Y175" s="68">
        <v>2.0699999999999998</v>
      </c>
      <c r="Z175" s="69">
        <v>2.31</v>
      </c>
      <c r="AA175" s="69">
        <v>2.54</v>
      </c>
      <c r="AB175" s="45">
        <v>2.72</v>
      </c>
      <c r="AC175" s="45">
        <v>2.97</v>
      </c>
      <c r="AD175" s="45">
        <v>3.25</v>
      </c>
      <c r="AE175" s="45">
        <v>3.55</v>
      </c>
      <c r="AF175" s="45">
        <v>3.85</v>
      </c>
      <c r="AG175" s="45">
        <v>4.13</v>
      </c>
      <c r="AH175" s="45">
        <v>4.4000000000000004</v>
      </c>
      <c r="AI175" s="45">
        <v>4.68</v>
      </c>
      <c r="AJ175" s="45">
        <v>5.01</v>
      </c>
      <c r="AK175" s="45">
        <v>5.42</v>
      </c>
      <c r="AL175" s="45">
        <v>5.95</v>
      </c>
      <c r="AM175" s="45">
        <v>6.62</v>
      </c>
      <c r="AN175" s="45">
        <v>7.38</v>
      </c>
      <c r="AO175" s="45">
        <v>8.2100000000000009</v>
      </c>
      <c r="AP175" s="45">
        <v>9.1199999999999992</v>
      </c>
      <c r="AQ175" s="45">
        <v>10.07</v>
      </c>
      <c r="AR175" s="45">
        <v>11.1</v>
      </c>
      <c r="AS175" s="45">
        <v>12.23</v>
      </c>
      <c r="AT175" s="45">
        <v>13.5</v>
      </c>
      <c r="AU175" s="45">
        <v>14.98</v>
      </c>
      <c r="AV175" s="45">
        <v>16.73</v>
      </c>
      <c r="AW175" s="45">
        <v>18.8</v>
      </c>
      <c r="AX175" s="45">
        <v>21.21</v>
      </c>
      <c r="AY175" s="45">
        <v>23.93</v>
      </c>
      <c r="AZ175" s="45">
        <v>26.96</v>
      </c>
      <c r="BA175" s="45">
        <v>30.25</v>
      </c>
      <c r="BB175" s="45">
        <v>33.85</v>
      </c>
      <c r="BC175" s="45">
        <v>37.799999999999997</v>
      </c>
      <c r="BD175" s="45">
        <v>42.29</v>
      </c>
      <c r="BE175" s="45">
        <v>47.44</v>
      </c>
      <c r="BF175" s="45">
        <v>53.56</v>
      </c>
      <c r="BG175" s="45">
        <v>60.38</v>
      </c>
      <c r="BH175" s="45">
        <v>68.31</v>
      </c>
      <c r="BI175" s="45">
        <v>77.44</v>
      </c>
      <c r="BJ175" s="45">
        <v>88.01</v>
      </c>
      <c r="BK175" s="45">
        <v>100.19</v>
      </c>
      <c r="BL175" s="45">
        <v>114.09</v>
      </c>
      <c r="BM175" s="45">
        <v>129.69999999999999</v>
      </c>
      <c r="BN175" s="45">
        <v>146.47</v>
      </c>
      <c r="BO175" s="45">
        <v>164.16</v>
      </c>
      <c r="BP175" s="45">
        <v>181.63</v>
      </c>
      <c r="BQ175" s="45">
        <v>198.73</v>
      </c>
      <c r="BR175" s="45">
        <v>215.28</v>
      </c>
      <c r="BS175" s="45">
        <v>230.4</v>
      </c>
      <c r="BT175" s="45">
        <v>243.4</v>
      </c>
      <c r="BU175" s="45">
        <v>262.43</v>
      </c>
      <c r="BV175" s="45">
        <v>282.69</v>
      </c>
      <c r="BW175" s="45">
        <v>304.70999999999998</v>
      </c>
      <c r="BX175" s="45">
        <v>328</v>
      </c>
      <c r="BY175" s="45">
        <v>352.09</v>
      </c>
      <c r="BZ175" s="45">
        <v>374.47</v>
      </c>
      <c r="CA175" s="45">
        <v>396.8</v>
      </c>
      <c r="CB175" s="45">
        <v>418.66</v>
      </c>
      <c r="CC175" s="45">
        <v>439.65</v>
      </c>
      <c r="CD175" s="45">
        <v>459.36</v>
      </c>
      <c r="CE175" s="45">
        <v>477.43</v>
      </c>
      <c r="CF175" s="45">
        <v>503.32</v>
      </c>
      <c r="CG175" s="45">
        <v>530.61</v>
      </c>
      <c r="CH175" s="45">
        <v>559.39</v>
      </c>
      <c r="CI175" s="45">
        <v>589.72</v>
      </c>
      <c r="CJ175" s="45">
        <v>621.70000000000005</v>
      </c>
      <c r="CK175" s="45">
        <v>655.42</v>
      </c>
      <c r="CL175" s="45">
        <v>690.96</v>
      </c>
      <c r="CM175" s="45">
        <v>728.43</v>
      </c>
      <c r="CN175" s="45">
        <v>767.94</v>
      </c>
      <c r="CO175" s="45">
        <v>809.58</v>
      </c>
      <c r="CP175" s="45">
        <v>853.48</v>
      </c>
      <c r="CQ175" s="45">
        <v>899.77</v>
      </c>
      <c r="CR175" s="45">
        <v>948.56</v>
      </c>
      <c r="CS175" s="45">
        <v>1000</v>
      </c>
      <c r="CT175" s="45"/>
      <c r="CU175" s="45"/>
      <c r="CV175" s="45"/>
      <c r="CW175" s="45"/>
    </row>
    <row r="176" spans="1:101" ht="14.25" customHeight="1">
      <c r="A176" s="67">
        <v>26</v>
      </c>
      <c r="B176" s="68">
        <v>0.32</v>
      </c>
      <c r="C176" s="68">
        <v>0.34</v>
      </c>
      <c r="D176" s="68">
        <v>0.32</v>
      </c>
      <c r="E176" s="68">
        <v>0.33</v>
      </c>
      <c r="F176" s="68">
        <v>0.33</v>
      </c>
      <c r="G176" s="68">
        <v>0.34</v>
      </c>
      <c r="H176" s="68">
        <v>0.39</v>
      </c>
      <c r="I176" s="68">
        <v>0.44</v>
      </c>
      <c r="J176" s="68">
        <v>0.48</v>
      </c>
      <c r="K176" s="68">
        <v>0.57999999999999996</v>
      </c>
      <c r="L176" s="68">
        <v>0.66</v>
      </c>
      <c r="M176" s="68">
        <v>0.74</v>
      </c>
      <c r="N176" s="68">
        <v>0.8</v>
      </c>
      <c r="O176" s="68">
        <v>0.89</v>
      </c>
      <c r="P176" s="68">
        <v>0.99</v>
      </c>
      <c r="Q176" s="68">
        <v>1.0900000000000001</v>
      </c>
      <c r="R176" s="68">
        <v>1.25</v>
      </c>
      <c r="S176" s="68">
        <v>1.39</v>
      </c>
      <c r="T176" s="68">
        <v>1.47</v>
      </c>
      <c r="U176" s="68">
        <v>1.5</v>
      </c>
      <c r="V176" s="68">
        <v>1.59</v>
      </c>
      <c r="W176" s="68">
        <v>1.75</v>
      </c>
      <c r="X176" s="68">
        <v>1.97</v>
      </c>
      <c r="Y176" s="68">
        <v>2.2200000000000002</v>
      </c>
      <c r="Z176" s="69">
        <v>2.4700000000000002</v>
      </c>
      <c r="AA176" s="69">
        <v>2.72</v>
      </c>
      <c r="AB176" s="45">
        <v>2.97</v>
      </c>
      <c r="AC176" s="45">
        <v>3.25</v>
      </c>
      <c r="AD176" s="45">
        <v>3.55</v>
      </c>
      <c r="AE176" s="45">
        <v>3.85</v>
      </c>
      <c r="AF176" s="45">
        <v>4.13</v>
      </c>
      <c r="AG176" s="45">
        <v>4.4000000000000004</v>
      </c>
      <c r="AH176" s="45">
        <v>4.68</v>
      </c>
      <c r="AI176" s="45">
        <v>5.01</v>
      </c>
      <c r="AJ176" s="45">
        <v>5.42</v>
      </c>
      <c r="AK176" s="45">
        <v>5.95</v>
      </c>
      <c r="AL176" s="45">
        <v>6.62</v>
      </c>
      <c r="AM176" s="45">
        <v>7.38</v>
      </c>
      <c r="AN176" s="45">
        <v>8.2100000000000009</v>
      </c>
      <c r="AO176" s="45">
        <v>9.1199999999999992</v>
      </c>
      <c r="AP176" s="45">
        <v>10.07</v>
      </c>
      <c r="AQ176" s="45">
        <v>11.1</v>
      </c>
      <c r="AR176" s="45">
        <v>12.23</v>
      </c>
      <c r="AS176" s="45">
        <v>13.5</v>
      </c>
      <c r="AT176" s="45">
        <v>14.98</v>
      </c>
      <c r="AU176" s="45">
        <v>16.73</v>
      </c>
      <c r="AV176" s="45">
        <v>18.8</v>
      </c>
      <c r="AW176" s="45">
        <v>21.21</v>
      </c>
      <c r="AX176" s="45">
        <v>23.93</v>
      </c>
      <c r="AY176" s="45">
        <v>26.96</v>
      </c>
      <c r="AZ176" s="45">
        <v>30.25</v>
      </c>
      <c r="BA176" s="45">
        <v>33.85</v>
      </c>
      <c r="BB176" s="45">
        <v>37.799999999999997</v>
      </c>
      <c r="BC176" s="45">
        <v>42.29</v>
      </c>
      <c r="BD176" s="45">
        <v>47.44</v>
      </c>
      <c r="BE176" s="45">
        <v>53.56</v>
      </c>
      <c r="BF176" s="45">
        <v>60.38</v>
      </c>
      <c r="BG176" s="45">
        <v>68.31</v>
      </c>
      <c r="BH176" s="45">
        <v>77.44</v>
      </c>
      <c r="BI176" s="45">
        <v>88.01</v>
      </c>
      <c r="BJ176" s="45">
        <v>100.19</v>
      </c>
      <c r="BK176" s="45">
        <v>114.09</v>
      </c>
      <c r="BL176" s="45">
        <v>129.69999999999999</v>
      </c>
      <c r="BM176" s="45">
        <v>146.47</v>
      </c>
      <c r="BN176" s="45">
        <v>164.16</v>
      </c>
      <c r="BO176" s="45">
        <v>181.63</v>
      </c>
      <c r="BP176" s="45">
        <v>198.73</v>
      </c>
      <c r="BQ176" s="45">
        <v>215.28</v>
      </c>
      <c r="BR176" s="45">
        <v>230.4</v>
      </c>
      <c r="BS176" s="45">
        <v>243.4</v>
      </c>
      <c r="BT176" s="45">
        <v>262.43</v>
      </c>
      <c r="BU176" s="45">
        <v>282.69</v>
      </c>
      <c r="BV176" s="45">
        <v>304.70999999999998</v>
      </c>
      <c r="BW176" s="45">
        <v>328</v>
      </c>
      <c r="BX176" s="45">
        <v>352.09</v>
      </c>
      <c r="BY176" s="45">
        <v>374.47</v>
      </c>
      <c r="BZ176" s="45">
        <v>396.8</v>
      </c>
      <c r="CA176" s="45">
        <v>418.66</v>
      </c>
      <c r="CB176" s="45">
        <v>439.65</v>
      </c>
      <c r="CC176" s="45">
        <v>459.36</v>
      </c>
      <c r="CD176" s="45">
        <v>477.43</v>
      </c>
      <c r="CE176" s="45">
        <v>503.32</v>
      </c>
      <c r="CF176" s="45">
        <v>530.61</v>
      </c>
      <c r="CG176" s="45">
        <v>559.39</v>
      </c>
      <c r="CH176" s="45">
        <v>589.72</v>
      </c>
      <c r="CI176" s="45">
        <v>621.70000000000005</v>
      </c>
      <c r="CJ176" s="45">
        <v>655.42</v>
      </c>
      <c r="CK176" s="45">
        <v>690.96</v>
      </c>
      <c r="CL176" s="45">
        <v>728.43</v>
      </c>
      <c r="CM176" s="45">
        <v>767.94</v>
      </c>
      <c r="CN176" s="45">
        <v>809.58</v>
      </c>
      <c r="CO176" s="45">
        <v>853.48</v>
      </c>
      <c r="CP176" s="45">
        <v>899.77</v>
      </c>
      <c r="CQ176" s="45">
        <v>948.56</v>
      </c>
      <c r="CR176" s="45">
        <v>1000</v>
      </c>
      <c r="CS176" s="45"/>
      <c r="CT176" s="45"/>
      <c r="CU176" s="45"/>
      <c r="CV176" s="45"/>
      <c r="CW176" s="45"/>
    </row>
    <row r="177" spans="1:101" ht="14.25" customHeight="1">
      <c r="A177" s="67">
        <v>27</v>
      </c>
      <c r="B177" s="68">
        <v>0.28000000000000003</v>
      </c>
      <c r="C177" s="68">
        <v>0.31</v>
      </c>
      <c r="D177" s="68">
        <v>0.3</v>
      </c>
      <c r="E177" s="68">
        <v>0.31</v>
      </c>
      <c r="F177" s="68">
        <v>0.33</v>
      </c>
      <c r="G177" s="68">
        <v>0.36</v>
      </c>
      <c r="H177" s="68">
        <v>0.41</v>
      </c>
      <c r="I177" s="68">
        <v>0.46</v>
      </c>
      <c r="J177" s="68">
        <v>0.5</v>
      </c>
      <c r="K177" s="68">
        <v>0.62</v>
      </c>
      <c r="L177" s="68">
        <v>0.71</v>
      </c>
      <c r="M177" s="68">
        <v>0.79</v>
      </c>
      <c r="N177" s="68">
        <v>0.86</v>
      </c>
      <c r="O177" s="68">
        <v>0.97</v>
      </c>
      <c r="P177" s="68">
        <v>1.07</v>
      </c>
      <c r="Q177" s="68">
        <v>1.18</v>
      </c>
      <c r="R177" s="68">
        <v>1.33</v>
      </c>
      <c r="S177" s="68">
        <v>1.44</v>
      </c>
      <c r="T177" s="68">
        <v>1.5</v>
      </c>
      <c r="U177" s="68">
        <v>1.58</v>
      </c>
      <c r="V177" s="68">
        <v>1.7</v>
      </c>
      <c r="W177" s="68">
        <v>1.9</v>
      </c>
      <c r="X177" s="68">
        <v>2.14</v>
      </c>
      <c r="Y177" s="68">
        <v>2.4</v>
      </c>
      <c r="Z177" s="69">
        <v>2.68</v>
      </c>
      <c r="AA177" s="69">
        <v>2.97</v>
      </c>
      <c r="AB177" s="45">
        <v>3.25</v>
      </c>
      <c r="AC177" s="45">
        <v>3.55</v>
      </c>
      <c r="AD177" s="45">
        <v>3.85</v>
      </c>
      <c r="AE177" s="45">
        <v>4.13</v>
      </c>
      <c r="AF177" s="45">
        <v>4.4000000000000004</v>
      </c>
      <c r="AG177" s="45">
        <v>4.68</v>
      </c>
      <c r="AH177" s="45">
        <v>5.01</v>
      </c>
      <c r="AI177" s="45">
        <v>5.42</v>
      </c>
      <c r="AJ177" s="45">
        <v>5.95</v>
      </c>
      <c r="AK177" s="45">
        <v>6.62</v>
      </c>
      <c r="AL177" s="45">
        <v>7.38</v>
      </c>
      <c r="AM177" s="45">
        <v>8.2100000000000009</v>
      </c>
      <c r="AN177" s="45">
        <v>9.1199999999999992</v>
      </c>
      <c r="AO177" s="45">
        <v>10.07</v>
      </c>
      <c r="AP177" s="45">
        <v>11.1</v>
      </c>
      <c r="AQ177" s="45">
        <v>12.23</v>
      </c>
      <c r="AR177" s="45">
        <v>13.5</v>
      </c>
      <c r="AS177" s="45">
        <v>14.98</v>
      </c>
      <c r="AT177" s="45">
        <v>16.73</v>
      </c>
      <c r="AU177" s="45">
        <v>18.8</v>
      </c>
      <c r="AV177" s="45">
        <v>21.21</v>
      </c>
      <c r="AW177" s="45">
        <v>23.93</v>
      </c>
      <c r="AX177" s="45">
        <v>26.96</v>
      </c>
      <c r="AY177" s="45">
        <v>30.25</v>
      </c>
      <c r="AZ177" s="45">
        <v>33.85</v>
      </c>
      <c r="BA177" s="45">
        <v>37.799999999999997</v>
      </c>
      <c r="BB177" s="45">
        <v>42.29</v>
      </c>
      <c r="BC177" s="45">
        <v>47.44</v>
      </c>
      <c r="BD177" s="45">
        <v>53.56</v>
      </c>
      <c r="BE177" s="45">
        <v>60.38</v>
      </c>
      <c r="BF177" s="45">
        <v>68.31</v>
      </c>
      <c r="BG177" s="45">
        <v>77.44</v>
      </c>
      <c r="BH177" s="45">
        <v>88.01</v>
      </c>
      <c r="BI177" s="45">
        <v>100.19</v>
      </c>
      <c r="BJ177" s="45">
        <v>114.09</v>
      </c>
      <c r="BK177" s="45">
        <v>129.69999999999999</v>
      </c>
      <c r="BL177" s="45">
        <v>146.47</v>
      </c>
      <c r="BM177" s="45">
        <v>164.16</v>
      </c>
      <c r="BN177" s="45">
        <v>181.63</v>
      </c>
      <c r="BO177" s="45">
        <v>198.73</v>
      </c>
      <c r="BP177" s="45">
        <v>215.28</v>
      </c>
      <c r="BQ177" s="45">
        <v>230.4</v>
      </c>
      <c r="BR177" s="45">
        <v>243.4</v>
      </c>
      <c r="BS177" s="45">
        <v>262.43</v>
      </c>
      <c r="BT177" s="45">
        <v>282.69</v>
      </c>
      <c r="BU177" s="45">
        <v>304.70999999999998</v>
      </c>
      <c r="BV177" s="45">
        <v>328</v>
      </c>
      <c r="BW177" s="45">
        <v>352.09</v>
      </c>
      <c r="BX177" s="45">
        <v>374.47</v>
      </c>
      <c r="BY177" s="45">
        <v>396.8</v>
      </c>
      <c r="BZ177" s="45">
        <v>418.66</v>
      </c>
      <c r="CA177" s="45">
        <v>439.65</v>
      </c>
      <c r="CB177" s="45">
        <v>459.36</v>
      </c>
      <c r="CC177" s="45">
        <v>477.43</v>
      </c>
      <c r="CD177" s="45">
        <v>503.32</v>
      </c>
      <c r="CE177" s="45">
        <v>530.61</v>
      </c>
      <c r="CF177" s="45">
        <v>559.39</v>
      </c>
      <c r="CG177" s="45">
        <v>589.72</v>
      </c>
      <c r="CH177" s="45">
        <v>621.70000000000005</v>
      </c>
      <c r="CI177" s="45">
        <v>655.42</v>
      </c>
      <c r="CJ177" s="45">
        <v>690.96</v>
      </c>
      <c r="CK177" s="45">
        <v>728.43</v>
      </c>
      <c r="CL177" s="45">
        <v>767.94</v>
      </c>
      <c r="CM177" s="45">
        <v>809.58</v>
      </c>
      <c r="CN177" s="45">
        <v>853.48</v>
      </c>
      <c r="CO177" s="45">
        <v>899.77</v>
      </c>
      <c r="CP177" s="45">
        <v>948.56</v>
      </c>
      <c r="CQ177" s="45">
        <v>1000</v>
      </c>
      <c r="CR177" s="45"/>
      <c r="CS177" s="45"/>
      <c r="CT177" s="45"/>
      <c r="CU177" s="45"/>
      <c r="CV177" s="45"/>
      <c r="CW177" s="45"/>
    </row>
    <row r="178" spans="1:101" ht="14.25" customHeight="1">
      <c r="A178" s="67">
        <v>28</v>
      </c>
      <c r="B178" s="68">
        <v>0.25</v>
      </c>
      <c r="C178" s="68">
        <v>0.27</v>
      </c>
      <c r="D178" s="68">
        <v>0.28999999999999998</v>
      </c>
      <c r="E178" s="68">
        <v>0.33</v>
      </c>
      <c r="F178" s="68">
        <v>0.35</v>
      </c>
      <c r="G178" s="68">
        <v>0.38</v>
      </c>
      <c r="H178" s="68">
        <v>0.43</v>
      </c>
      <c r="I178" s="68">
        <v>0.49</v>
      </c>
      <c r="J178" s="68">
        <v>0.54</v>
      </c>
      <c r="K178" s="68">
        <v>0.68</v>
      </c>
      <c r="L178" s="68">
        <v>0.77</v>
      </c>
      <c r="M178" s="68">
        <v>0.86</v>
      </c>
      <c r="N178" s="68">
        <v>0.93</v>
      </c>
      <c r="O178" s="68">
        <v>1.05</v>
      </c>
      <c r="P178" s="68">
        <v>1.1599999999999999</v>
      </c>
      <c r="Q178" s="68">
        <v>1.26</v>
      </c>
      <c r="R178" s="68">
        <v>1.4</v>
      </c>
      <c r="S178" s="68">
        <v>1.49</v>
      </c>
      <c r="T178" s="68">
        <v>1.58</v>
      </c>
      <c r="U178" s="68">
        <v>1.69</v>
      </c>
      <c r="V178" s="68">
        <v>1.85</v>
      </c>
      <c r="W178" s="68">
        <v>2.0699999999999998</v>
      </c>
      <c r="X178" s="68">
        <v>2.33</v>
      </c>
      <c r="Y178" s="68">
        <v>2.61</v>
      </c>
      <c r="Z178" s="69">
        <v>2.92</v>
      </c>
      <c r="AA178" s="69">
        <v>3.25</v>
      </c>
      <c r="AB178" s="45">
        <v>3.55</v>
      </c>
      <c r="AC178" s="45">
        <v>3.85</v>
      </c>
      <c r="AD178" s="45">
        <v>4.13</v>
      </c>
      <c r="AE178" s="45">
        <v>4.4000000000000004</v>
      </c>
      <c r="AF178" s="45">
        <v>4.68</v>
      </c>
      <c r="AG178" s="45">
        <v>5.01</v>
      </c>
      <c r="AH178" s="45">
        <v>5.42</v>
      </c>
      <c r="AI178" s="45">
        <v>5.95</v>
      </c>
      <c r="AJ178" s="45">
        <v>6.62</v>
      </c>
      <c r="AK178" s="45">
        <v>7.38</v>
      </c>
      <c r="AL178" s="45">
        <v>8.2100000000000009</v>
      </c>
      <c r="AM178" s="45">
        <v>9.1199999999999992</v>
      </c>
      <c r="AN178" s="45">
        <v>10.07</v>
      </c>
      <c r="AO178" s="45">
        <v>11.1</v>
      </c>
      <c r="AP178" s="45">
        <v>12.23</v>
      </c>
      <c r="AQ178" s="45">
        <v>13.5</v>
      </c>
      <c r="AR178" s="45">
        <v>14.98</v>
      </c>
      <c r="AS178" s="45">
        <v>16.73</v>
      </c>
      <c r="AT178" s="45">
        <v>18.8</v>
      </c>
      <c r="AU178" s="45">
        <v>21.21</v>
      </c>
      <c r="AV178" s="45">
        <v>23.93</v>
      </c>
      <c r="AW178" s="45">
        <v>26.96</v>
      </c>
      <c r="AX178" s="45">
        <v>30.25</v>
      </c>
      <c r="AY178" s="45">
        <v>33.85</v>
      </c>
      <c r="AZ178" s="45">
        <v>37.799999999999997</v>
      </c>
      <c r="BA178" s="45">
        <v>42.29</v>
      </c>
      <c r="BB178" s="45">
        <v>47.44</v>
      </c>
      <c r="BC178" s="45">
        <v>53.56</v>
      </c>
      <c r="BD178" s="45">
        <v>60.38</v>
      </c>
      <c r="BE178" s="45">
        <v>68.31</v>
      </c>
      <c r="BF178" s="45">
        <v>77.44</v>
      </c>
      <c r="BG178" s="45">
        <v>88.01</v>
      </c>
      <c r="BH178" s="45">
        <v>100.19</v>
      </c>
      <c r="BI178" s="45">
        <v>114.09</v>
      </c>
      <c r="BJ178" s="45">
        <v>129.69999999999999</v>
      </c>
      <c r="BK178" s="45">
        <v>146.47</v>
      </c>
      <c r="BL178" s="45">
        <v>164.16</v>
      </c>
      <c r="BM178" s="45">
        <v>181.63</v>
      </c>
      <c r="BN178" s="45">
        <v>198.73</v>
      </c>
      <c r="BO178" s="45">
        <v>215.28</v>
      </c>
      <c r="BP178" s="45">
        <v>230.4</v>
      </c>
      <c r="BQ178" s="45">
        <v>243.4</v>
      </c>
      <c r="BR178" s="45">
        <v>262.43</v>
      </c>
      <c r="BS178" s="45">
        <v>282.69</v>
      </c>
      <c r="BT178" s="45">
        <v>304.70999999999998</v>
      </c>
      <c r="BU178" s="45">
        <v>328</v>
      </c>
      <c r="BV178" s="45">
        <v>352.09</v>
      </c>
      <c r="BW178" s="45">
        <v>374.47</v>
      </c>
      <c r="BX178" s="45">
        <v>396.8</v>
      </c>
      <c r="BY178" s="45">
        <v>418.66</v>
      </c>
      <c r="BZ178" s="45">
        <v>439.65</v>
      </c>
      <c r="CA178" s="45">
        <v>459.36</v>
      </c>
      <c r="CB178" s="45">
        <v>477.43</v>
      </c>
      <c r="CC178" s="45">
        <v>503.32</v>
      </c>
      <c r="CD178" s="45">
        <v>530.61</v>
      </c>
      <c r="CE178" s="45">
        <v>559.39</v>
      </c>
      <c r="CF178" s="45">
        <v>589.72</v>
      </c>
      <c r="CG178" s="45">
        <v>621.70000000000005</v>
      </c>
      <c r="CH178" s="45">
        <v>655.42</v>
      </c>
      <c r="CI178" s="45">
        <v>690.96</v>
      </c>
      <c r="CJ178" s="45">
        <v>728.43</v>
      </c>
      <c r="CK178" s="45">
        <v>767.94</v>
      </c>
      <c r="CL178" s="45">
        <v>809.58</v>
      </c>
      <c r="CM178" s="45">
        <v>853.48</v>
      </c>
      <c r="CN178" s="45">
        <v>899.77</v>
      </c>
      <c r="CO178" s="45">
        <v>948.56</v>
      </c>
      <c r="CP178" s="45">
        <v>1000</v>
      </c>
      <c r="CQ178" s="45"/>
      <c r="CR178" s="45"/>
      <c r="CS178" s="45"/>
      <c r="CT178" s="45"/>
      <c r="CU178" s="45"/>
      <c r="CV178" s="45"/>
      <c r="CW178" s="45"/>
    </row>
    <row r="179" spans="1:101" ht="14.25" customHeight="1">
      <c r="A179" s="67">
        <v>29</v>
      </c>
      <c r="B179" s="68">
        <v>0.23</v>
      </c>
      <c r="C179" s="68">
        <v>0.26</v>
      </c>
      <c r="D179" s="68">
        <v>0.28999999999999998</v>
      </c>
      <c r="E179" s="68">
        <v>0.34</v>
      </c>
      <c r="F179" s="68">
        <v>0.38</v>
      </c>
      <c r="G179" s="68">
        <v>0.42</v>
      </c>
      <c r="H179" s="68">
        <v>0.46</v>
      </c>
      <c r="I179" s="68">
        <v>0.53</v>
      </c>
      <c r="J179" s="68">
        <v>0.59</v>
      </c>
      <c r="K179" s="68">
        <v>0.74</v>
      </c>
      <c r="L179" s="68">
        <v>0.84</v>
      </c>
      <c r="M179" s="68">
        <v>0.93</v>
      </c>
      <c r="N179" s="68">
        <v>1</v>
      </c>
      <c r="O179" s="68">
        <v>1.1200000000000001</v>
      </c>
      <c r="P179" s="68">
        <v>1.24</v>
      </c>
      <c r="Q179" s="68">
        <v>1.33</v>
      </c>
      <c r="R179" s="68">
        <v>1.46</v>
      </c>
      <c r="S179" s="68">
        <v>1.57</v>
      </c>
      <c r="T179" s="68">
        <v>1.68</v>
      </c>
      <c r="U179" s="68">
        <v>1.82</v>
      </c>
      <c r="V179" s="68">
        <v>2.02</v>
      </c>
      <c r="W179" s="68">
        <v>2.27</v>
      </c>
      <c r="X179" s="68">
        <v>2.5499999999999998</v>
      </c>
      <c r="Y179" s="68">
        <v>2.85</v>
      </c>
      <c r="Z179" s="69">
        <v>3.2</v>
      </c>
      <c r="AA179" s="69">
        <v>3.55</v>
      </c>
      <c r="AB179" s="45">
        <v>3.85</v>
      </c>
      <c r="AC179" s="45">
        <v>4.13</v>
      </c>
      <c r="AD179" s="45">
        <v>4.4000000000000004</v>
      </c>
      <c r="AE179" s="45">
        <v>4.68</v>
      </c>
      <c r="AF179" s="45">
        <v>5.01</v>
      </c>
      <c r="AG179" s="45">
        <v>5.42</v>
      </c>
      <c r="AH179" s="45">
        <v>5.95</v>
      </c>
      <c r="AI179" s="45">
        <v>6.62</v>
      </c>
      <c r="AJ179" s="45">
        <v>7.38</v>
      </c>
      <c r="AK179" s="45">
        <v>8.2100000000000009</v>
      </c>
      <c r="AL179" s="45">
        <v>9.1199999999999992</v>
      </c>
      <c r="AM179" s="45">
        <v>10.07</v>
      </c>
      <c r="AN179" s="45">
        <v>11.1</v>
      </c>
      <c r="AO179" s="45">
        <v>12.23</v>
      </c>
      <c r="AP179" s="45">
        <v>13.5</v>
      </c>
      <c r="AQ179" s="45">
        <v>14.98</v>
      </c>
      <c r="AR179" s="45">
        <v>16.73</v>
      </c>
      <c r="AS179" s="45">
        <v>18.8</v>
      </c>
      <c r="AT179" s="45">
        <v>21.21</v>
      </c>
      <c r="AU179" s="45">
        <v>23.93</v>
      </c>
      <c r="AV179" s="45">
        <v>26.96</v>
      </c>
      <c r="AW179" s="45">
        <v>30.25</v>
      </c>
      <c r="AX179" s="45">
        <v>33.85</v>
      </c>
      <c r="AY179" s="45">
        <v>37.799999999999997</v>
      </c>
      <c r="AZ179" s="45">
        <v>42.29</v>
      </c>
      <c r="BA179" s="45">
        <v>47.44</v>
      </c>
      <c r="BB179" s="45">
        <v>53.56</v>
      </c>
      <c r="BC179" s="45">
        <v>60.38</v>
      </c>
      <c r="BD179" s="45">
        <v>68.31</v>
      </c>
      <c r="BE179" s="45">
        <v>77.44</v>
      </c>
      <c r="BF179" s="45">
        <v>88.01</v>
      </c>
      <c r="BG179" s="45">
        <v>100.19</v>
      </c>
      <c r="BH179" s="45">
        <v>114.09</v>
      </c>
      <c r="BI179" s="45">
        <v>129.69999999999999</v>
      </c>
      <c r="BJ179" s="45">
        <v>146.47</v>
      </c>
      <c r="BK179" s="45">
        <v>164.16</v>
      </c>
      <c r="BL179" s="45">
        <v>181.63</v>
      </c>
      <c r="BM179" s="45">
        <v>198.73</v>
      </c>
      <c r="BN179" s="45">
        <v>215.28</v>
      </c>
      <c r="BO179" s="45">
        <v>230.4</v>
      </c>
      <c r="BP179" s="45">
        <v>243.4</v>
      </c>
      <c r="BQ179" s="45">
        <v>262.43</v>
      </c>
      <c r="BR179" s="45">
        <v>282.69</v>
      </c>
      <c r="BS179" s="45">
        <v>304.70999999999998</v>
      </c>
      <c r="BT179" s="45">
        <v>328</v>
      </c>
      <c r="BU179" s="45">
        <v>352.09</v>
      </c>
      <c r="BV179" s="45">
        <v>374.47</v>
      </c>
      <c r="BW179" s="45">
        <v>396.8</v>
      </c>
      <c r="BX179" s="45">
        <v>418.66</v>
      </c>
      <c r="BY179" s="45">
        <v>439.65</v>
      </c>
      <c r="BZ179" s="45">
        <v>459.36</v>
      </c>
      <c r="CA179" s="45">
        <v>477.43</v>
      </c>
      <c r="CB179" s="45">
        <v>503.32</v>
      </c>
      <c r="CC179" s="45">
        <v>530.61</v>
      </c>
      <c r="CD179" s="45">
        <v>559.39</v>
      </c>
      <c r="CE179" s="45">
        <v>589.72</v>
      </c>
      <c r="CF179" s="45">
        <v>621.70000000000005</v>
      </c>
      <c r="CG179" s="45">
        <v>655.42</v>
      </c>
      <c r="CH179" s="45">
        <v>690.96</v>
      </c>
      <c r="CI179" s="45">
        <v>728.43</v>
      </c>
      <c r="CJ179" s="45">
        <v>767.94</v>
      </c>
      <c r="CK179" s="45">
        <v>809.58</v>
      </c>
      <c r="CL179" s="45">
        <v>853.48</v>
      </c>
      <c r="CM179" s="45">
        <v>899.77</v>
      </c>
      <c r="CN179" s="45">
        <v>948.56</v>
      </c>
      <c r="CO179" s="45">
        <v>1000</v>
      </c>
      <c r="CP179" s="45"/>
      <c r="CQ179" s="45"/>
      <c r="CR179" s="45"/>
      <c r="CS179" s="45"/>
      <c r="CT179" s="45"/>
      <c r="CU179" s="45"/>
      <c r="CV179" s="45"/>
      <c r="CW179" s="45"/>
    </row>
    <row r="180" spans="1:101" ht="14.25" customHeight="1">
      <c r="A180" s="67">
        <v>30</v>
      </c>
      <c r="B180" s="68">
        <v>0.22</v>
      </c>
      <c r="C180" s="68">
        <v>0.23</v>
      </c>
      <c r="D180" s="68">
        <v>0.3</v>
      </c>
      <c r="E180" s="68">
        <v>0.35</v>
      </c>
      <c r="F180" s="68">
        <v>0.38</v>
      </c>
      <c r="G180" s="68">
        <v>0.42</v>
      </c>
      <c r="H180" s="68">
        <v>0.47</v>
      </c>
      <c r="I180" s="68">
        <v>0.53</v>
      </c>
      <c r="J180" s="68">
        <v>0.61</v>
      </c>
      <c r="K180" s="68">
        <v>0.76</v>
      </c>
      <c r="L180" s="68">
        <v>0.86</v>
      </c>
      <c r="M180" s="68">
        <v>0.94</v>
      </c>
      <c r="N180" s="68">
        <v>1.01</v>
      </c>
      <c r="O180" s="68">
        <v>1.1499999999999999</v>
      </c>
      <c r="P180" s="68">
        <v>1.25</v>
      </c>
      <c r="Q180" s="68">
        <v>1.39</v>
      </c>
      <c r="R180" s="68">
        <v>1.55</v>
      </c>
      <c r="S180" s="68">
        <v>1.67</v>
      </c>
      <c r="T180" s="68">
        <v>1.8</v>
      </c>
      <c r="U180" s="68">
        <v>1.97</v>
      </c>
      <c r="V180" s="68">
        <v>2.2000000000000002</v>
      </c>
      <c r="W180" s="68">
        <v>2.48</v>
      </c>
      <c r="X180" s="68">
        <v>2.78</v>
      </c>
      <c r="Y180" s="68">
        <v>3.12</v>
      </c>
      <c r="Z180" s="69">
        <v>3.5</v>
      </c>
      <c r="AA180" s="69">
        <v>3.85</v>
      </c>
      <c r="AB180" s="45">
        <v>4.13</v>
      </c>
      <c r="AC180" s="45">
        <v>4.4000000000000004</v>
      </c>
      <c r="AD180" s="45">
        <v>4.68</v>
      </c>
      <c r="AE180" s="45">
        <v>5.01</v>
      </c>
      <c r="AF180" s="45">
        <v>5.42</v>
      </c>
      <c r="AG180" s="45">
        <v>5.95</v>
      </c>
      <c r="AH180" s="45">
        <v>6.62</v>
      </c>
      <c r="AI180" s="45">
        <v>7.38</v>
      </c>
      <c r="AJ180" s="45">
        <v>8.2100000000000009</v>
      </c>
      <c r="AK180" s="45">
        <v>9.1199999999999992</v>
      </c>
      <c r="AL180" s="45">
        <v>10.07</v>
      </c>
      <c r="AM180" s="45">
        <v>11.1</v>
      </c>
      <c r="AN180" s="45">
        <v>12.23</v>
      </c>
      <c r="AO180" s="45">
        <v>13.5</v>
      </c>
      <c r="AP180" s="45">
        <v>14.98</v>
      </c>
      <c r="AQ180" s="45">
        <v>16.73</v>
      </c>
      <c r="AR180" s="45">
        <v>18.8</v>
      </c>
      <c r="AS180" s="45">
        <v>21.21</v>
      </c>
      <c r="AT180" s="45">
        <v>23.93</v>
      </c>
      <c r="AU180" s="45">
        <v>26.96</v>
      </c>
      <c r="AV180" s="45">
        <v>30.25</v>
      </c>
      <c r="AW180" s="45">
        <v>33.85</v>
      </c>
      <c r="AX180" s="45">
        <v>37.799999999999997</v>
      </c>
      <c r="AY180" s="45">
        <v>42.29</v>
      </c>
      <c r="AZ180" s="45">
        <v>47.44</v>
      </c>
      <c r="BA180" s="45">
        <v>53.56</v>
      </c>
      <c r="BB180" s="45">
        <v>60.38</v>
      </c>
      <c r="BC180" s="45">
        <v>68.31</v>
      </c>
      <c r="BD180" s="45">
        <v>77.44</v>
      </c>
      <c r="BE180" s="45">
        <v>88.01</v>
      </c>
      <c r="BF180" s="45">
        <v>100.19</v>
      </c>
      <c r="BG180" s="45">
        <v>114.09</v>
      </c>
      <c r="BH180" s="45">
        <v>129.69999999999999</v>
      </c>
      <c r="BI180" s="45">
        <v>146.47</v>
      </c>
      <c r="BJ180" s="45">
        <v>164.16</v>
      </c>
      <c r="BK180" s="45">
        <v>181.63</v>
      </c>
      <c r="BL180" s="45">
        <v>198.73</v>
      </c>
      <c r="BM180" s="45">
        <v>215.28</v>
      </c>
      <c r="BN180" s="45">
        <v>230.4</v>
      </c>
      <c r="BO180" s="45">
        <v>243.4</v>
      </c>
      <c r="BP180" s="45">
        <v>262.43</v>
      </c>
      <c r="BQ180" s="45">
        <v>282.69</v>
      </c>
      <c r="BR180" s="45">
        <v>304.70999999999998</v>
      </c>
      <c r="BS180" s="45">
        <v>328</v>
      </c>
      <c r="BT180" s="45">
        <v>352.09</v>
      </c>
      <c r="BU180" s="45">
        <v>374.47</v>
      </c>
      <c r="BV180" s="45">
        <v>396.8</v>
      </c>
      <c r="BW180" s="45">
        <v>418.66</v>
      </c>
      <c r="BX180" s="45">
        <v>439.65</v>
      </c>
      <c r="BY180" s="45">
        <v>459.36</v>
      </c>
      <c r="BZ180" s="45">
        <v>477.43</v>
      </c>
      <c r="CA180" s="45">
        <v>503.32</v>
      </c>
      <c r="CB180" s="45">
        <v>530.61</v>
      </c>
      <c r="CC180" s="45">
        <v>559.39</v>
      </c>
      <c r="CD180" s="45">
        <v>589.72</v>
      </c>
      <c r="CE180" s="45">
        <v>621.70000000000005</v>
      </c>
      <c r="CF180" s="45">
        <v>655.42</v>
      </c>
      <c r="CG180" s="45">
        <v>690.96</v>
      </c>
      <c r="CH180" s="45">
        <v>728.43</v>
      </c>
      <c r="CI180" s="45">
        <v>767.94</v>
      </c>
      <c r="CJ180" s="45">
        <v>809.58</v>
      </c>
      <c r="CK180" s="45">
        <v>853.48</v>
      </c>
      <c r="CL180" s="45">
        <v>899.77</v>
      </c>
      <c r="CM180" s="45">
        <v>948.56</v>
      </c>
      <c r="CN180" s="45">
        <v>1000</v>
      </c>
      <c r="CO180" s="45"/>
      <c r="CP180" s="45"/>
      <c r="CQ180" s="45"/>
      <c r="CR180" s="45"/>
      <c r="CS180" s="45"/>
      <c r="CT180" s="45"/>
      <c r="CU180" s="45"/>
      <c r="CV180" s="45"/>
      <c r="CW180" s="45"/>
    </row>
    <row r="181" spans="1:101" ht="14.25" customHeight="1">
      <c r="A181" s="67">
        <v>31</v>
      </c>
      <c r="B181" s="68">
        <v>0.18</v>
      </c>
      <c r="C181" s="68">
        <v>0.21</v>
      </c>
      <c r="D181" s="68">
        <v>0.3</v>
      </c>
      <c r="E181" s="68">
        <v>0.35</v>
      </c>
      <c r="F181" s="68">
        <v>0.38</v>
      </c>
      <c r="G181" s="68">
        <v>0.42</v>
      </c>
      <c r="H181" s="68">
        <v>0.47</v>
      </c>
      <c r="I181" s="68">
        <v>0.55000000000000004</v>
      </c>
      <c r="J181" s="68">
        <v>0.67</v>
      </c>
      <c r="K181" s="68">
        <v>0.79</v>
      </c>
      <c r="L181" s="68">
        <v>0.88</v>
      </c>
      <c r="M181" s="68">
        <v>0.96</v>
      </c>
      <c r="N181" s="68">
        <v>1.05</v>
      </c>
      <c r="O181" s="68">
        <v>1.17</v>
      </c>
      <c r="P181" s="68">
        <v>1.3</v>
      </c>
      <c r="Q181" s="68">
        <v>1.48</v>
      </c>
      <c r="R181" s="68">
        <v>1.65</v>
      </c>
      <c r="S181" s="68">
        <v>1.78</v>
      </c>
      <c r="T181" s="68">
        <v>1.94</v>
      </c>
      <c r="U181" s="68">
        <v>2.14</v>
      </c>
      <c r="V181" s="68">
        <v>2.4</v>
      </c>
      <c r="W181" s="68">
        <v>2.7</v>
      </c>
      <c r="X181" s="68">
        <v>3.04</v>
      </c>
      <c r="Y181" s="68">
        <v>3.41</v>
      </c>
      <c r="Z181" s="69">
        <v>3.8</v>
      </c>
      <c r="AA181" s="69">
        <v>4.13</v>
      </c>
      <c r="AB181" s="45">
        <v>4.4000000000000004</v>
      </c>
      <c r="AC181" s="45">
        <v>4.68</v>
      </c>
      <c r="AD181" s="45">
        <v>5.01</v>
      </c>
      <c r="AE181" s="45">
        <v>5.42</v>
      </c>
      <c r="AF181" s="45">
        <v>5.95</v>
      </c>
      <c r="AG181" s="45">
        <v>6.62</v>
      </c>
      <c r="AH181" s="45">
        <v>7.38</v>
      </c>
      <c r="AI181" s="45">
        <v>8.2100000000000009</v>
      </c>
      <c r="AJ181" s="45">
        <v>9.1199999999999992</v>
      </c>
      <c r="AK181" s="45">
        <v>10.07</v>
      </c>
      <c r="AL181" s="45">
        <v>11.1</v>
      </c>
      <c r="AM181" s="45">
        <v>12.23</v>
      </c>
      <c r="AN181" s="45">
        <v>13.5</v>
      </c>
      <c r="AO181" s="45">
        <v>14.98</v>
      </c>
      <c r="AP181" s="45">
        <v>16.73</v>
      </c>
      <c r="AQ181" s="45">
        <v>18.8</v>
      </c>
      <c r="AR181" s="45">
        <v>21.21</v>
      </c>
      <c r="AS181" s="45">
        <v>23.93</v>
      </c>
      <c r="AT181" s="45">
        <v>26.96</v>
      </c>
      <c r="AU181" s="45">
        <v>30.25</v>
      </c>
      <c r="AV181" s="45">
        <v>33.85</v>
      </c>
      <c r="AW181" s="45">
        <v>37.799999999999997</v>
      </c>
      <c r="AX181" s="45">
        <v>42.29</v>
      </c>
      <c r="AY181" s="45">
        <v>47.44</v>
      </c>
      <c r="AZ181" s="45">
        <v>53.56</v>
      </c>
      <c r="BA181" s="45">
        <v>60.38</v>
      </c>
      <c r="BB181" s="45">
        <v>68.31</v>
      </c>
      <c r="BC181" s="45">
        <v>77.44</v>
      </c>
      <c r="BD181" s="45">
        <v>88.01</v>
      </c>
      <c r="BE181" s="45">
        <v>100.19</v>
      </c>
      <c r="BF181" s="45">
        <v>114.09</v>
      </c>
      <c r="BG181" s="45">
        <v>129.69999999999999</v>
      </c>
      <c r="BH181" s="45">
        <v>146.47</v>
      </c>
      <c r="BI181" s="45">
        <v>164.16</v>
      </c>
      <c r="BJ181" s="45">
        <v>181.63</v>
      </c>
      <c r="BK181" s="45">
        <v>198.73</v>
      </c>
      <c r="BL181" s="45">
        <v>215.28</v>
      </c>
      <c r="BM181" s="45">
        <v>230.4</v>
      </c>
      <c r="BN181" s="45">
        <v>243.4</v>
      </c>
      <c r="BO181" s="45">
        <v>262.43</v>
      </c>
      <c r="BP181" s="45">
        <v>282.69</v>
      </c>
      <c r="BQ181" s="45">
        <v>304.70999999999998</v>
      </c>
      <c r="BR181" s="45">
        <v>328</v>
      </c>
      <c r="BS181" s="45">
        <v>352.09</v>
      </c>
      <c r="BT181" s="45">
        <v>374.47</v>
      </c>
      <c r="BU181" s="45">
        <v>396.8</v>
      </c>
      <c r="BV181" s="45">
        <v>418.66</v>
      </c>
      <c r="BW181" s="45">
        <v>439.65</v>
      </c>
      <c r="BX181" s="45">
        <v>459.36</v>
      </c>
      <c r="BY181" s="45">
        <v>477.43</v>
      </c>
      <c r="BZ181" s="45">
        <v>503.32</v>
      </c>
      <c r="CA181" s="45">
        <v>530.61</v>
      </c>
      <c r="CB181" s="45">
        <v>559.39</v>
      </c>
      <c r="CC181" s="45">
        <v>589.72</v>
      </c>
      <c r="CD181" s="45">
        <v>621.70000000000005</v>
      </c>
      <c r="CE181" s="45">
        <v>655.42</v>
      </c>
      <c r="CF181" s="45">
        <v>690.96</v>
      </c>
      <c r="CG181" s="45">
        <v>728.43</v>
      </c>
      <c r="CH181" s="45">
        <v>767.94</v>
      </c>
      <c r="CI181" s="45">
        <v>809.58</v>
      </c>
      <c r="CJ181" s="45">
        <v>853.48</v>
      </c>
      <c r="CK181" s="45">
        <v>899.77</v>
      </c>
      <c r="CL181" s="45">
        <v>948.56</v>
      </c>
      <c r="CM181" s="45">
        <v>1000</v>
      </c>
      <c r="CN181" s="45"/>
      <c r="CO181" s="45"/>
      <c r="CP181" s="45"/>
      <c r="CQ181" s="45"/>
      <c r="CR181" s="45"/>
      <c r="CS181" s="45"/>
      <c r="CT181" s="45"/>
      <c r="CU181" s="45"/>
      <c r="CV181" s="45"/>
      <c r="CW181" s="45"/>
    </row>
    <row r="182" spans="1:101" ht="14.25" customHeight="1">
      <c r="A182" s="67">
        <v>32</v>
      </c>
      <c r="B182" s="68">
        <v>0.19</v>
      </c>
      <c r="C182" s="68">
        <v>0.21</v>
      </c>
      <c r="D182" s="68">
        <v>0.31</v>
      </c>
      <c r="E182" s="68">
        <v>0.37</v>
      </c>
      <c r="F182" s="68">
        <v>0.4</v>
      </c>
      <c r="G182" s="68">
        <v>0.44</v>
      </c>
      <c r="H182" s="68">
        <v>0.51</v>
      </c>
      <c r="I182" s="68">
        <v>0.6</v>
      </c>
      <c r="J182" s="68">
        <v>0.74</v>
      </c>
      <c r="K182" s="68">
        <v>0.86</v>
      </c>
      <c r="L182" s="68">
        <v>0.95</v>
      </c>
      <c r="M182" s="68">
        <v>1.01</v>
      </c>
      <c r="N182" s="68">
        <v>1.1100000000000001</v>
      </c>
      <c r="O182" s="68">
        <v>1.23</v>
      </c>
      <c r="P182" s="68">
        <v>1.39</v>
      </c>
      <c r="Q182" s="68">
        <v>1.58</v>
      </c>
      <c r="R182" s="68">
        <v>1.76</v>
      </c>
      <c r="S182" s="68">
        <v>1.91</v>
      </c>
      <c r="T182" s="68">
        <v>2.09</v>
      </c>
      <c r="U182" s="68">
        <v>2.3199999999999998</v>
      </c>
      <c r="V182" s="68">
        <v>2.61</v>
      </c>
      <c r="W182" s="68">
        <v>2.95</v>
      </c>
      <c r="X182" s="68">
        <v>3.32</v>
      </c>
      <c r="Y182" s="68">
        <v>3.71</v>
      </c>
      <c r="Z182" s="69">
        <v>4.09</v>
      </c>
      <c r="AA182" s="69">
        <v>4.4000000000000004</v>
      </c>
      <c r="AB182" s="45">
        <v>4.68</v>
      </c>
      <c r="AC182" s="45">
        <v>5.01</v>
      </c>
      <c r="AD182" s="45">
        <v>5.42</v>
      </c>
      <c r="AE182" s="45">
        <v>5.95</v>
      </c>
      <c r="AF182" s="45">
        <v>6.62</v>
      </c>
      <c r="AG182" s="45">
        <v>7.38</v>
      </c>
      <c r="AH182" s="45">
        <v>8.2100000000000009</v>
      </c>
      <c r="AI182" s="45">
        <v>9.1199999999999992</v>
      </c>
      <c r="AJ182" s="45">
        <v>10.07</v>
      </c>
      <c r="AK182" s="45">
        <v>11.1</v>
      </c>
      <c r="AL182" s="45">
        <v>12.23</v>
      </c>
      <c r="AM182" s="45">
        <v>13.5</v>
      </c>
      <c r="AN182" s="45">
        <v>14.98</v>
      </c>
      <c r="AO182" s="45">
        <v>16.73</v>
      </c>
      <c r="AP182" s="45">
        <v>18.8</v>
      </c>
      <c r="AQ182" s="45">
        <v>21.21</v>
      </c>
      <c r="AR182" s="45">
        <v>23.93</v>
      </c>
      <c r="AS182" s="45">
        <v>26.96</v>
      </c>
      <c r="AT182" s="45">
        <v>30.25</v>
      </c>
      <c r="AU182" s="45">
        <v>33.85</v>
      </c>
      <c r="AV182" s="45">
        <v>37.799999999999997</v>
      </c>
      <c r="AW182" s="45">
        <v>42.29</v>
      </c>
      <c r="AX182" s="45">
        <v>47.44</v>
      </c>
      <c r="AY182" s="45">
        <v>53.56</v>
      </c>
      <c r="AZ182" s="45">
        <v>60.38</v>
      </c>
      <c r="BA182" s="45">
        <v>68.31</v>
      </c>
      <c r="BB182" s="45">
        <v>77.44</v>
      </c>
      <c r="BC182" s="45">
        <v>88.01</v>
      </c>
      <c r="BD182" s="45">
        <v>100.19</v>
      </c>
      <c r="BE182" s="45">
        <v>114.09</v>
      </c>
      <c r="BF182" s="45">
        <v>129.69999999999999</v>
      </c>
      <c r="BG182" s="45">
        <v>146.47</v>
      </c>
      <c r="BH182" s="45">
        <v>164.16</v>
      </c>
      <c r="BI182" s="45">
        <v>181.63</v>
      </c>
      <c r="BJ182" s="45">
        <v>198.73</v>
      </c>
      <c r="BK182" s="45">
        <v>215.28</v>
      </c>
      <c r="BL182" s="45">
        <v>230.4</v>
      </c>
      <c r="BM182" s="45">
        <v>243.4</v>
      </c>
      <c r="BN182" s="45">
        <v>262.43</v>
      </c>
      <c r="BO182" s="45">
        <v>282.69</v>
      </c>
      <c r="BP182" s="45">
        <v>304.70999999999998</v>
      </c>
      <c r="BQ182" s="45">
        <v>328</v>
      </c>
      <c r="BR182" s="45">
        <v>352.09</v>
      </c>
      <c r="BS182" s="45">
        <v>374.47</v>
      </c>
      <c r="BT182" s="45">
        <v>396.8</v>
      </c>
      <c r="BU182" s="45">
        <v>418.66</v>
      </c>
      <c r="BV182" s="45">
        <v>439.65</v>
      </c>
      <c r="BW182" s="45">
        <v>459.36</v>
      </c>
      <c r="BX182" s="45">
        <v>477.43</v>
      </c>
      <c r="BY182" s="45">
        <v>503.32</v>
      </c>
      <c r="BZ182" s="45">
        <v>530.61</v>
      </c>
      <c r="CA182" s="45">
        <v>559.39</v>
      </c>
      <c r="CB182" s="45">
        <v>589.72</v>
      </c>
      <c r="CC182" s="45">
        <v>621.70000000000005</v>
      </c>
      <c r="CD182" s="45">
        <v>655.42</v>
      </c>
      <c r="CE182" s="45">
        <v>690.96</v>
      </c>
      <c r="CF182" s="45">
        <v>728.43</v>
      </c>
      <c r="CG182" s="45">
        <v>767.94</v>
      </c>
      <c r="CH182" s="45">
        <v>809.58</v>
      </c>
      <c r="CI182" s="45">
        <v>853.48</v>
      </c>
      <c r="CJ182" s="45">
        <v>899.77</v>
      </c>
      <c r="CK182" s="45">
        <v>948.56</v>
      </c>
      <c r="CL182" s="45">
        <v>1000</v>
      </c>
      <c r="CM182" s="45"/>
      <c r="CN182" s="45"/>
      <c r="CO182" s="45"/>
      <c r="CP182" s="45"/>
      <c r="CQ182" s="45"/>
      <c r="CR182" s="45"/>
      <c r="CS182" s="45"/>
      <c r="CT182" s="45"/>
      <c r="CU182" s="45"/>
      <c r="CV182" s="45"/>
      <c r="CW182" s="45"/>
    </row>
    <row r="183" spans="1:101" ht="14.25" customHeight="1">
      <c r="A183" s="67">
        <v>33</v>
      </c>
      <c r="B183" s="68">
        <v>0.2</v>
      </c>
      <c r="C183" s="68">
        <v>0.22</v>
      </c>
      <c r="D183" s="68">
        <v>0.33</v>
      </c>
      <c r="E183" s="68">
        <v>0.39</v>
      </c>
      <c r="F183" s="68">
        <v>0.43</v>
      </c>
      <c r="G183" s="68">
        <v>0.48</v>
      </c>
      <c r="H183" s="68">
        <v>0.56999999999999995</v>
      </c>
      <c r="I183" s="68">
        <v>0.66</v>
      </c>
      <c r="J183" s="68">
        <v>0.81</v>
      </c>
      <c r="K183" s="68">
        <v>0.93</v>
      </c>
      <c r="L183" s="68">
        <v>1</v>
      </c>
      <c r="M183" s="68">
        <v>1.06</v>
      </c>
      <c r="N183" s="68">
        <v>1.1599999999999999</v>
      </c>
      <c r="O183" s="68">
        <v>1.32</v>
      </c>
      <c r="P183" s="68">
        <v>1.49</v>
      </c>
      <c r="Q183" s="68">
        <v>1.68</v>
      </c>
      <c r="R183" s="68">
        <v>1.87</v>
      </c>
      <c r="S183" s="68">
        <v>2.04</v>
      </c>
      <c r="T183" s="68">
        <v>2.25</v>
      </c>
      <c r="U183" s="68">
        <v>2.5</v>
      </c>
      <c r="V183" s="68">
        <v>2.83</v>
      </c>
      <c r="W183" s="68">
        <v>3.21</v>
      </c>
      <c r="X183" s="68">
        <v>3.61</v>
      </c>
      <c r="Y183" s="68">
        <v>4.01</v>
      </c>
      <c r="Z183" s="69">
        <v>4.37</v>
      </c>
      <c r="AA183" s="69">
        <v>4.68</v>
      </c>
      <c r="AB183" s="45">
        <v>5.01</v>
      </c>
      <c r="AC183" s="45">
        <v>5.42</v>
      </c>
      <c r="AD183" s="45">
        <v>5.95</v>
      </c>
      <c r="AE183" s="45">
        <v>6.62</v>
      </c>
      <c r="AF183" s="45">
        <v>7.38</v>
      </c>
      <c r="AG183" s="45">
        <v>8.2100000000000009</v>
      </c>
      <c r="AH183" s="45">
        <v>9.1199999999999992</v>
      </c>
      <c r="AI183" s="45">
        <v>10.07</v>
      </c>
      <c r="AJ183" s="45">
        <v>11.1</v>
      </c>
      <c r="AK183" s="45">
        <v>12.23</v>
      </c>
      <c r="AL183" s="45">
        <v>13.5</v>
      </c>
      <c r="AM183" s="45">
        <v>14.98</v>
      </c>
      <c r="AN183" s="45">
        <v>16.73</v>
      </c>
      <c r="AO183" s="45">
        <v>18.8</v>
      </c>
      <c r="AP183" s="45">
        <v>21.21</v>
      </c>
      <c r="AQ183" s="45">
        <v>23.93</v>
      </c>
      <c r="AR183" s="45">
        <v>26.96</v>
      </c>
      <c r="AS183" s="45">
        <v>30.25</v>
      </c>
      <c r="AT183" s="45">
        <v>33.85</v>
      </c>
      <c r="AU183" s="45">
        <v>37.799999999999997</v>
      </c>
      <c r="AV183" s="45">
        <v>42.29</v>
      </c>
      <c r="AW183" s="45">
        <v>47.44</v>
      </c>
      <c r="AX183" s="45">
        <v>53.56</v>
      </c>
      <c r="AY183" s="45">
        <v>60.38</v>
      </c>
      <c r="AZ183" s="45">
        <v>68.31</v>
      </c>
      <c r="BA183" s="45">
        <v>77.44</v>
      </c>
      <c r="BB183" s="45">
        <v>88.01</v>
      </c>
      <c r="BC183" s="45">
        <v>100.19</v>
      </c>
      <c r="BD183" s="45">
        <v>114.09</v>
      </c>
      <c r="BE183" s="45">
        <v>129.69999999999999</v>
      </c>
      <c r="BF183" s="45">
        <v>146.47</v>
      </c>
      <c r="BG183" s="45">
        <v>164.16</v>
      </c>
      <c r="BH183" s="45">
        <v>181.63</v>
      </c>
      <c r="BI183" s="45">
        <v>198.73</v>
      </c>
      <c r="BJ183" s="45">
        <v>215.28</v>
      </c>
      <c r="BK183" s="45">
        <v>230.4</v>
      </c>
      <c r="BL183" s="45">
        <v>243.4</v>
      </c>
      <c r="BM183" s="45">
        <v>262.43</v>
      </c>
      <c r="BN183" s="45">
        <v>282.69</v>
      </c>
      <c r="BO183" s="45">
        <v>304.70999999999998</v>
      </c>
      <c r="BP183" s="45">
        <v>328</v>
      </c>
      <c r="BQ183" s="45">
        <v>352.09</v>
      </c>
      <c r="BR183" s="45">
        <v>374.47</v>
      </c>
      <c r="BS183" s="45">
        <v>396.8</v>
      </c>
      <c r="BT183" s="45">
        <v>418.66</v>
      </c>
      <c r="BU183" s="45">
        <v>439.65</v>
      </c>
      <c r="BV183" s="45">
        <v>459.36</v>
      </c>
      <c r="BW183" s="45">
        <v>477.43</v>
      </c>
      <c r="BX183" s="45">
        <v>503.32</v>
      </c>
      <c r="BY183" s="45">
        <v>530.61</v>
      </c>
      <c r="BZ183" s="45">
        <v>559.39</v>
      </c>
      <c r="CA183" s="45">
        <v>589.72</v>
      </c>
      <c r="CB183" s="45">
        <v>621.70000000000005</v>
      </c>
      <c r="CC183" s="45">
        <v>655.42</v>
      </c>
      <c r="CD183" s="45">
        <v>690.96</v>
      </c>
      <c r="CE183" s="45">
        <v>728.43</v>
      </c>
      <c r="CF183" s="45">
        <v>767.94</v>
      </c>
      <c r="CG183" s="45">
        <v>809.58</v>
      </c>
      <c r="CH183" s="45">
        <v>853.48</v>
      </c>
      <c r="CI183" s="45">
        <v>899.77</v>
      </c>
      <c r="CJ183" s="45">
        <v>948.56</v>
      </c>
      <c r="CK183" s="45">
        <v>1000</v>
      </c>
      <c r="CL183" s="45"/>
      <c r="CM183" s="45"/>
      <c r="CN183" s="45"/>
      <c r="CO183" s="45"/>
      <c r="CP183" s="45"/>
      <c r="CQ183" s="45"/>
      <c r="CR183" s="45"/>
      <c r="CS183" s="45"/>
      <c r="CT183" s="45"/>
      <c r="CU183" s="45"/>
      <c r="CV183" s="45"/>
      <c r="CW183" s="45"/>
    </row>
    <row r="184" spans="1:101" ht="14.25" customHeight="1">
      <c r="A184" s="67">
        <v>34</v>
      </c>
      <c r="B184" s="68">
        <v>0.2</v>
      </c>
      <c r="C184" s="68">
        <v>0.23</v>
      </c>
      <c r="D184" s="68">
        <v>0.36</v>
      </c>
      <c r="E184" s="68">
        <v>0.41</v>
      </c>
      <c r="F184" s="68">
        <v>0.46</v>
      </c>
      <c r="G184" s="68">
        <v>0.54</v>
      </c>
      <c r="H184" s="68">
        <v>0.63</v>
      </c>
      <c r="I184" s="68">
        <v>0.74</v>
      </c>
      <c r="J184" s="68">
        <v>0.88</v>
      </c>
      <c r="K184" s="68">
        <v>0.98</v>
      </c>
      <c r="L184" s="68">
        <v>1.04</v>
      </c>
      <c r="M184" s="68">
        <v>1.1100000000000001</v>
      </c>
      <c r="N184" s="68">
        <v>1.25</v>
      </c>
      <c r="O184" s="68">
        <v>1.42</v>
      </c>
      <c r="P184" s="68">
        <v>1.6</v>
      </c>
      <c r="Q184" s="68">
        <v>1.8</v>
      </c>
      <c r="R184" s="68">
        <v>2</v>
      </c>
      <c r="S184" s="68">
        <v>2.19</v>
      </c>
      <c r="T184" s="68">
        <v>2.42</v>
      </c>
      <c r="U184" s="68">
        <v>2.72</v>
      </c>
      <c r="V184" s="68">
        <v>3.09</v>
      </c>
      <c r="W184" s="68">
        <v>3.51</v>
      </c>
      <c r="X184" s="68">
        <v>3.93</v>
      </c>
      <c r="Y184" s="68">
        <v>4.32</v>
      </c>
      <c r="Z184" s="69">
        <v>4.67</v>
      </c>
      <c r="AA184" s="69">
        <v>5.01</v>
      </c>
      <c r="AB184" s="45">
        <v>5.42</v>
      </c>
      <c r="AC184" s="45">
        <v>5.95</v>
      </c>
      <c r="AD184" s="45">
        <v>6.62</v>
      </c>
      <c r="AE184" s="45">
        <v>7.38</v>
      </c>
      <c r="AF184" s="45">
        <v>8.2100000000000009</v>
      </c>
      <c r="AG184" s="45">
        <v>9.1199999999999992</v>
      </c>
      <c r="AH184" s="45">
        <v>10.07</v>
      </c>
      <c r="AI184" s="45">
        <v>11.1</v>
      </c>
      <c r="AJ184" s="45">
        <v>12.23</v>
      </c>
      <c r="AK184" s="45">
        <v>13.5</v>
      </c>
      <c r="AL184" s="45">
        <v>14.98</v>
      </c>
      <c r="AM184" s="45">
        <v>16.73</v>
      </c>
      <c r="AN184" s="45">
        <v>18.8</v>
      </c>
      <c r="AO184" s="45">
        <v>21.21</v>
      </c>
      <c r="AP184" s="45">
        <v>23.93</v>
      </c>
      <c r="AQ184" s="45">
        <v>26.96</v>
      </c>
      <c r="AR184" s="45">
        <v>30.25</v>
      </c>
      <c r="AS184" s="45">
        <v>33.85</v>
      </c>
      <c r="AT184" s="45">
        <v>37.799999999999997</v>
      </c>
      <c r="AU184" s="45">
        <v>42.29</v>
      </c>
      <c r="AV184" s="45">
        <v>47.44</v>
      </c>
      <c r="AW184" s="45">
        <v>53.56</v>
      </c>
      <c r="AX184" s="45">
        <v>60.38</v>
      </c>
      <c r="AY184" s="45">
        <v>68.31</v>
      </c>
      <c r="AZ184" s="45">
        <v>77.44</v>
      </c>
      <c r="BA184" s="45">
        <v>88.01</v>
      </c>
      <c r="BB184" s="45">
        <v>100.19</v>
      </c>
      <c r="BC184" s="45">
        <v>114.09</v>
      </c>
      <c r="BD184" s="45">
        <v>129.69999999999999</v>
      </c>
      <c r="BE184" s="45">
        <v>146.47</v>
      </c>
      <c r="BF184" s="45">
        <v>164.16</v>
      </c>
      <c r="BG184" s="45">
        <v>181.63</v>
      </c>
      <c r="BH184" s="45">
        <v>198.73</v>
      </c>
      <c r="BI184" s="45">
        <v>215.28</v>
      </c>
      <c r="BJ184" s="45">
        <v>230.4</v>
      </c>
      <c r="BK184" s="45">
        <v>243.4</v>
      </c>
      <c r="BL184" s="45">
        <v>262.43</v>
      </c>
      <c r="BM184" s="45">
        <v>282.69</v>
      </c>
      <c r="BN184" s="45">
        <v>304.70999999999998</v>
      </c>
      <c r="BO184" s="45">
        <v>328</v>
      </c>
      <c r="BP184" s="45">
        <v>352.09</v>
      </c>
      <c r="BQ184" s="45">
        <v>374.47</v>
      </c>
      <c r="BR184" s="45">
        <v>396.8</v>
      </c>
      <c r="BS184" s="45">
        <v>418.66</v>
      </c>
      <c r="BT184" s="45">
        <v>439.65</v>
      </c>
      <c r="BU184" s="45">
        <v>459.36</v>
      </c>
      <c r="BV184" s="45">
        <v>477.43</v>
      </c>
      <c r="BW184" s="45">
        <v>503.32</v>
      </c>
      <c r="BX184" s="45">
        <v>530.61</v>
      </c>
      <c r="BY184" s="45">
        <v>559.39</v>
      </c>
      <c r="BZ184" s="45">
        <v>589.72</v>
      </c>
      <c r="CA184" s="45">
        <v>621.70000000000005</v>
      </c>
      <c r="CB184" s="45">
        <v>655.42</v>
      </c>
      <c r="CC184" s="45">
        <v>690.96</v>
      </c>
      <c r="CD184" s="45">
        <v>728.43</v>
      </c>
      <c r="CE184" s="45">
        <v>767.94</v>
      </c>
      <c r="CF184" s="45">
        <v>809.58</v>
      </c>
      <c r="CG184" s="45">
        <v>853.48</v>
      </c>
      <c r="CH184" s="45">
        <v>899.77</v>
      </c>
      <c r="CI184" s="45">
        <v>948.56</v>
      </c>
      <c r="CJ184" s="45">
        <v>1000</v>
      </c>
      <c r="CK184" s="45"/>
      <c r="CL184" s="45"/>
      <c r="CM184" s="45"/>
      <c r="CN184" s="45"/>
      <c r="CO184" s="45"/>
      <c r="CP184" s="45"/>
      <c r="CQ184" s="45"/>
      <c r="CR184" s="45"/>
      <c r="CS184" s="45"/>
      <c r="CT184" s="45"/>
      <c r="CU184" s="45"/>
      <c r="CV184" s="45"/>
      <c r="CW184" s="45"/>
    </row>
    <row r="185" spans="1:101" ht="14.25" customHeight="1">
      <c r="A185" s="67">
        <v>35</v>
      </c>
      <c r="B185" s="68">
        <v>0.21</v>
      </c>
      <c r="C185" s="68">
        <v>0.24</v>
      </c>
      <c r="D185" s="68">
        <v>0.39</v>
      </c>
      <c r="E185" s="68">
        <v>0.45</v>
      </c>
      <c r="F185" s="68">
        <v>0.52</v>
      </c>
      <c r="G185" s="68">
        <v>0.59</v>
      </c>
      <c r="H185" s="68">
        <v>0.67</v>
      </c>
      <c r="I185" s="68">
        <v>0.81</v>
      </c>
      <c r="J185" s="68">
        <v>0.94</v>
      </c>
      <c r="K185" s="68">
        <v>1.02</v>
      </c>
      <c r="L185" s="68">
        <v>1.0900000000000001</v>
      </c>
      <c r="M185" s="68">
        <v>1.2</v>
      </c>
      <c r="N185" s="68">
        <v>1.36</v>
      </c>
      <c r="O185" s="68">
        <v>1.54</v>
      </c>
      <c r="P185" s="68">
        <v>1.72</v>
      </c>
      <c r="Q185" s="68">
        <v>1.93</v>
      </c>
      <c r="R185" s="68">
        <v>2.14</v>
      </c>
      <c r="S185" s="68">
        <v>2.35</v>
      </c>
      <c r="T185" s="68">
        <v>2.62</v>
      </c>
      <c r="U185" s="68">
        <v>2.96</v>
      </c>
      <c r="V185" s="68">
        <v>3.38</v>
      </c>
      <c r="W185" s="68">
        <v>3.83</v>
      </c>
      <c r="X185" s="68">
        <v>4.2699999999999996</v>
      </c>
      <c r="Y185" s="68">
        <v>4.6500000000000004</v>
      </c>
      <c r="Z185" s="69">
        <v>5</v>
      </c>
      <c r="AA185" s="69">
        <v>5.42</v>
      </c>
      <c r="AB185" s="45">
        <v>5.95</v>
      </c>
      <c r="AC185" s="45">
        <v>6.62</v>
      </c>
      <c r="AD185" s="45">
        <v>7.38</v>
      </c>
      <c r="AE185" s="45">
        <v>8.2100000000000009</v>
      </c>
      <c r="AF185" s="45">
        <v>9.1199999999999992</v>
      </c>
      <c r="AG185" s="45">
        <v>10.07</v>
      </c>
      <c r="AH185" s="45">
        <v>11.1</v>
      </c>
      <c r="AI185" s="45">
        <v>12.23</v>
      </c>
      <c r="AJ185" s="45">
        <v>13.5</v>
      </c>
      <c r="AK185" s="45">
        <v>14.98</v>
      </c>
      <c r="AL185" s="45">
        <v>16.73</v>
      </c>
      <c r="AM185" s="45">
        <v>18.8</v>
      </c>
      <c r="AN185" s="45">
        <v>21.21</v>
      </c>
      <c r="AO185" s="45">
        <v>23.93</v>
      </c>
      <c r="AP185" s="45">
        <v>26.96</v>
      </c>
      <c r="AQ185" s="45">
        <v>30.25</v>
      </c>
      <c r="AR185" s="45">
        <v>33.85</v>
      </c>
      <c r="AS185" s="45">
        <v>37.799999999999997</v>
      </c>
      <c r="AT185" s="45">
        <v>42.29</v>
      </c>
      <c r="AU185" s="45">
        <v>47.44</v>
      </c>
      <c r="AV185" s="45">
        <v>53.56</v>
      </c>
      <c r="AW185" s="45">
        <v>60.38</v>
      </c>
      <c r="AX185" s="45">
        <v>68.31</v>
      </c>
      <c r="AY185" s="45">
        <v>77.44</v>
      </c>
      <c r="AZ185" s="45">
        <v>88.01</v>
      </c>
      <c r="BA185" s="45">
        <v>100.19</v>
      </c>
      <c r="BB185" s="45">
        <v>114.09</v>
      </c>
      <c r="BC185" s="45">
        <v>129.69999999999999</v>
      </c>
      <c r="BD185" s="45">
        <v>146.47</v>
      </c>
      <c r="BE185" s="45">
        <v>164.16</v>
      </c>
      <c r="BF185" s="45">
        <v>181.63</v>
      </c>
      <c r="BG185" s="45">
        <v>198.73</v>
      </c>
      <c r="BH185" s="45">
        <v>215.28</v>
      </c>
      <c r="BI185" s="45">
        <v>230.4</v>
      </c>
      <c r="BJ185" s="45">
        <v>243.4</v>
      </c>
      <c r="BK185" s="45">
        <v>262.43</v>
      </c>
      <c r="BL185" s="45">
        <v>282.69</v>
      </c>
      <c r="BM185" s="45">
        <v>304.70999999999998</v>
      </c>
      <c r="BN185" s="45">
        <v>328</v>
      </c>
      <c r="BO185" s="45">
        <v>352.09</v>
      </c>
      <c r="BP185" s="45">
        <v>374.47</v>
      </c>
      <c r="BQ185" s="45">
        <v>396.8</v>
      </c>
      <c r="BR185" s="45">
        <v>418.66</v>
      </c>
      <c r="BS185" s="45">
        <v>439.65</v>
      </c>
      <c r="BT185" s="45">
        <v>459.36</v>
      </c>
      <c r="BU185" s="45">
        <v>477.43</v>
      </c>
      <c r="BV185" s="45">
        <v>503.32</v>
      </c>
      <c r="BW185" s="45">
        <v>530.61</v>
      </c>
      <c r="BX185" s="45">
        <v>559.39</v>
      </c>
      <c r="BY185" s="45">
        <v>589.72</v>
      </c>
      <c r="BZ185" s="45">
        <v>621.70000000000005</v>
      </c>
      <c r="CA185" s="45">
        <v>655.42</v>
      </c>
      <c r="CB185" s="45">
        <v>690.96</v>
      </c>
      <c r="CC185" s="45">
        <v>728.43</v>
      </c>
      <c r="CD185" s="45">
        <v>767.94</v>
      </c>
      <c r="CE185" s="45">
        <v>809.58</v>
      </c>
      <c r="CF185" s="45">
        <v>853.48</v>
      </c>
      <c r="CG185" s="45">
        <v>899.77</v>
      </c>
      <c r="CH185" s="45">
        <v>948.56</v>
      </c>
      <c r="CI185" s="45">
        <v>1000</v>
      </c>
      <c r="CJ185" s="45"/>
      <c r="CK185" s="45"/>
      <c r="CL185" s="45"/>
      <c r="CM185" s="45"/>
      <c r="CN185" s="45"/>
      <c r="CO185" s="45"/>
      <c r="CP185" s="45"/>
      <c r="CQ185" s="45"/>
      <c r="CR185" s="45"/>
      <c r="CS185" s="45"/>
      <c r="CT185" s="45"/>
      <c r="CU185" s="45"/>
      <c r="CV185" s="45"/>
      <c r="CW185" s="45"/>
    </row>
    <row r="186" spans="1:101" ht="14.25" customHeight="1">
      <c r="A186" s="67">
        <v>36</v>
      </c>
      <c r="B186" s="68">
        <v>0.21</v>
      </c>
      <c r="C186" s="68">
        <v>0.26</v>
      </c>
      <c r="D186" s="68">
        <v>0.42</v>
      </c>
      <c r="E186" s="68">
        <v>0.5</v>
      </c>
      <c r="F186" s="68">
        <v>0.57999999999999996</v>
      </c>
      <c r="G186" s="68">
        <v>0.66</v>
      </c>
      <c r="H186" s="68">
        <v>0.75</v>
      </c>
      <c r="I186" s="68">
        <v>0.89</v>
      </c>
      <c r="J186" s="68">
        <v>0.99</v>
      </c>
      <c r="K186" s="68">
        <v>1.07</v>
      </c>
      <c r="L186" s="68">
        <v>1.18</v>
      </c>
      <c r="M186" s="68">
        <v>1.31</v>
      </c>
      <c r="N186" s="68">
        <v>1.48</v>
      </c>
      <c r="O186" s="68">
        <v>1.67</v>
      </c>
      <c r="P186" s="68">
        <v>1.86</v>
      </c>
      <c r="Q186" s="68">
        <v>2.0699999999999998</v>
      </c>
      <c r="R186" s="68">
        <v>2.29</v>
      </c>
      <c r="S186" s="68">
        <v>2.5299999999999998</v>
      </c>
      <c r="T186" s="68">
        <v>2.85</v>
      </c>
      <c r="U186" s="68">
        <v>3.25</v>
      </c>
      <c r="V186" s="68">
        <v>3.72</v>
      </c>
      <c r="W186" s="68">
        <v>4.2</v>
      </c>
      <c r="X186" s="68">
        <v>4.63</v>
      </c>
      <c r="Y186" s="68">
        <v>5</v>
      </c>
      <c r="Z186" s="69">
        <v>5.42</v>
      </c>
      <c r="AA186" s="69">
        <v>5.95</v>
      </c>
      <c r="AB186" s="45">
        <v>6.62</v>
      </c>
      <c r="AC186" s="45">
        <v>7.38</v>
      </c>
      <c r="AD186" s="45">
        <v>8.2100000000000009</v>
      </c>
      <c r="AE186" s="45">
        <v>9.1199999999999992</v>
      </c>
      <c r="AF186" s="45">
        <v>10.07</v>
      </c>
      <c r="AG186" s="45">
        <v>11.1</v>
      </c>
      <c r="AH186" s="45">
        <v>12.23</v>
      </c>
      <c r="AI186" s="45">
        <v>13.5</v>
      </c>
      <c r="AJ186" s="45">
        <v>14.98</v>
      </c>
      <c r="AK186" s="45">
        <v>16.73</v>
      </c>
      <c r="AL186" s="45">
        <v>18.8</v>
      </c>
      <c r="AM186" s="45">
        <v>21.21</v>
      </c>
      <c r="AN186" s="45">
        <v>23.93</v>
      </c>
      <c r="AO186" s="45">
        <v>26.96</v>
      </c>
      <c r="AP186" s="45">
        <v>30.25</v>
      </c>
      <c r="AQ186" s="45">
        <v>33.85</v>
      </c>
      <c r="AR186" s="45">
        <v>37.799999999999997</v>
      </c>
      <c r="AS186" s="45">
        <v>42.29</v>
      </c>
      <c r="AT186" s="45">
        <v>47.44</v>
      </c>
      <c r="AU186" s="45">
        <v>53.56</v>
      </c>
      <c r="AV186" s="45">
        <v>60.38</v>
      </c>
      <c r="AW186" s="45">
        <v>68.31</v>
      </c>
      <c r="AX186" s="45">
        <v>77.44</v>
      </c>
      <c r="AY186" s="45">
        <v>88.01</v>
      </c>
      <c r="AZ186" s="45">
        <v>100.19</v>
      </c>
      <c r="BA186" s="45">
        <v>114.09</v>
      </c>
      <c r="BB186" s="45">
        <v>129.69999999999999</v>
      </c>
      <c r="BC186" s="45">
        <v>146.47</v>
      </c>
      <c r="BD186" s="45">
        <v>164.16</v>
      </c>
      <c r="BE186" s="45">
        <v>181.63</v>
      </c>
      <c r="BF186" s="45">
        <v>198.73</v>
      </c>
      <c r="BG186" s="45">
        <v>215.28</v>
      </c>
      <c r="BH186" s="45">
        <v>230.4</v>
      </c>
      <c r="BI186" s="45">
        <v>243.4</v>
      </c>
      <c r="BJ186" s="45">
        <v>262.43</v>
      </c>
      <c r="BK186" s="45">
        <v>282.69</v>
      </c>
      <c r="BL186" s="45">
        <v>304.70999999999998</v>
      </c>
      <c r="BM186" s="45">
        <v>328</v>
      </c>
      <c r="BN186" s="45">
        <v>352.09</v>
      </c>
      <c r="BO186" s="45">
        <v>374.47</v>
      </c>
      <c r="BP186" s="45">
        <v>396.8</v>
      </c>
      <c r="BQ186" s="45">
        <v>418.66</v>
      </c>
      <c r="BR186" s="45">
        <v>439.65</v>
      </c>
      <c r="BS186" s="45">
        <v>459.36</v>
      </c>
      <c r="BT186" s="45">
        <v>477.43</v>
      </c>
      <c r="BU186" s="45">
        <v>503.32</v>
      </c>
      <c r="BV186" s="45">
        <v>530.61</v>
      </c>
      <c r="BW186" s="45">
        <v>559.39</v>
      </c>
      <c r="BX186" s="45">
        <v>589.72</v>
      </c>
      <c r="BY186" s="45">
        <v>621.70000000000005</v>
      </c>
      <c r="BZ186" s="45">
        <v>655.42</v>
      </c>
      <c r="CA186" s="45">
        <v>690.96</v>
      </c>
      <c r="CB186" s="45">
        <v>728.43</v>
      </c>
      <c r="CC186" s="45">
        <v>767.94</v>
      </c>
      <c r="CD186" s="45">
        <v>809.58</v>
      </c>
      <c r="CE186" s="45">
        <v>853.48</v>
      </c>
      <c r="CF186" s="45">
        <v>899.77</v>
      </c>
      <c r="CG186" s="45">
        <v>948.56</v>
      </c>
      <c r="CH186" s="45">
        <v>1000</v>
      </c>
      <c r="CI186" s="45"/>
      <c r="CJ186" s="45"/>
      <c r="CK186" s="45"/>
      <c r="CL186" s="45"/>
      <c r="CM186" s="45"/>
      <c r="CN186" s="45"/>
      <c r="CO186" s="45"/>
      <c r="CP186" s="45"/>
      <c r="CQ186" s="45"/>
      <c r="CR186" s="45"/>
      <c r="CS186" s="45"/>
      <c r="CT186" s="45"/>
      <c r="CU186" s="45"/>
      <c r="CV186" s="45"/>
      <c r="CW186" s="45"/>
    </row>
    <row r="187" spans="1:101" ht="14.25" customHeight="1">
      <c r="A187" s="67">
        <v>37</v>
      </c>
      <c r="B187" s="68">
        <v>0.21</v>
      </c>
      <c r="C187" s="68">
        <v>0.28000000000000003</v>
      </c>
      <c r="D187" s="68">
        <v>0.45</v>
      </c>
      <c r="E187" s="68">
        <v>0.55000000000000004</v>
      </c>
      <c r="F187" s="68">
        <v>0.64</v>
      </c>
      <c r="G187" s="68">
        <v>0.71</v>
      </c>
      <c r="H187" s="68">
        <v>0.84</v>
      </c>
      <c r="I187" s="68">
        <v>0.95</v>
      </c>
      <c r="J187" s="68">
        <v>1.04</v>
      </c>
      <c r="K187" s="68">
        <v>1.1599999999999999</v>
      </c>
      <c r="L187" s="68">
        <v>1.29</v>
      </c>
      <c r="M187" s="68">
        <v>1.44</v>
      </c>
      <c r="N187" s="68">
        <v>1.62</v>
      </c>
      <c r="O187" s="68">
        <v>1.81</v>
      </c>
      <c r="P187" s="68">
        <v>2.0099999999999998</v>
      </c>
      <c r="Q187" s="68">
        <v>2.23</v>
      </c>
      <c r="R187" s="68">
        <v>2.4700000000000002</v>
      </c>
      <c r="S187" s="68">
        <v>2.75</v>
      </c>
      <c r="T187" s="68">
        <v>3.13</v>
      </c>
      <c r="U187" s="68">
        <v>3.6</v>
      </c>
      <c r="V187" s="68">
        <v>4.1100000000000003</v>
      </c>
      <c r="W187" s="68">
        <v>4.5999999999999996</v>
      </c>
      <c r="X187" s="68">
        <v>5</v>
      </c>
      <c r="Y187" s="68">
        <v>5.42</v>
      </c>
      <c r="Z187" s="69">
        <v>5.95</v>
      </c>
      <c r="AA187" s="69">
        <v>6.62</v>
      </c>
      <c r="AB187" s="45">
        <v>7.38</v>
      </c>
      <c r="AC187" s="45">
        <v>8.2100000000000009</v>
      </c>
      <c r="AD187" s="45">
        <v>9.1199999999999992</v>
      </c>
      <c r="AE187" s="45">
        <v>10.07</v>
      </c>
      <c r="AF187" s="45">
        <v>11.1</v>
      </c>
      <c r="AG187" s="45">
        <v>12.23</v>
      </c>
      <c r="AH187" s="45">
        <v>13.5</v>
      </c>
      <c r="AI187" s="45">
        <v>14.98</v>
      </c>
      <c r="AJ187" s="45">
        <v>16.73</v>
      </c>
      <c r="AK187" s="45">
        <v>18.8</v>
      </c>
      <c r="AL187" s="45">
        <v>21.21</v>
      </c>
      <c r="AM187" s="45">
        <v>23.93</v>
      </c>
      <c r="AN187" s="45">
        <v>26.96</v>
      </c>
      <c r="AO187" s="45">
        <v>30.25</v>
      </c>
      <c r="AP187" s="45">
        <v>33.85</v>
      </c>
      <c r="AQ187" s="45">
        <v>37.799999999999997</v>
      </c>
      <c r="AR187" s="45">
        <v>42.29</v>
      </c>
      <c r="AS187" s="45">
        <v>47.44</v>
      </c>
      <c r="AT187" s="45">
        <v>53.56</v>
      </c>
      <c r="AU187" s="45">
        <v>60.38</v>
      </c>
      <c r="AV187" s="45">
        <v>68.31</v>
      </c>
      <c r="AW187" s="45">
        <v>77.44</v>
      </c>
      <c r="AX187" s="45">
        <v>88.01</v>
      </c>
      <c r="AY187" s="45">
        <v>100.19</v>
      </c>
      <c r="AZ187" s="45">
        <v>114.09</v>
      </c>
      <c r="BA187" s="45">
        <v>129.69999999999999</v>
      </c>
      <c r="BB187" s="45">
        <v>146.47</v>
      </c>
      <c r="BC187" s="45">
        <v>164.16</v>
      </c>
      <c r="BD187" s="45">
        <v>181.63</v>
      </c>
      <c r="BE187" s="45">
        <v>198.73</v>
      </c>
      <c r="BF187" s="45">
        <v>215.28</v>
      </c>
      <c r="BG187" s="45">
        <v>230.4</v>
      </c>
      <c r="BH187" s="45">
        <v>243.4</v>
      </c>
      <c r="BI187" s="45">
        <v>262.43</v>
      </c>
      <c r="BJ187" s="45">
        <v>282.69</v>
      </c>
      <c r="BK187" s="45">
        <v>304.70999999999998</v>
      </c>
      <c r="BL187" s="45">
        <v>328</v>
      </c>
      <c r="BM187" s="45">
        <v>352.09</v>
      </c>
      <c r="BN187" s="45">
        <v>374.47</v>
      </c>
      <c r="BO187" s="45">
        <v>396.8</v>
      </c>
      <c r="BP187" s="45">
        <v>418.66</v>
      </c>
      <c r="BQ187" s="45">
        <v>439.65</v>
      </c>
      <c r="BR187" s="45">
        <v>459.36</v>
      </c>
      <c r="BS187" s="45">
        <v>477.43</v>
      </c>
      <c r="BT187" s="45">
        <v>503.32</v>
      </c>
      <c r="BU187" s="45">
        <v>530.61</v>
      </c>
      <c r="BV187" s="45">
        <v>559.39</v>
      </c>
      <c r="BW187" s="45">
        <v>589.72</v>
      </c>
      <c r="BX187" s="45">
        <v>621.70000000000005</v>
      </c>
      <c r="BY187" s="45">
        <v>655.42</v>
      </c>
      <c r="BZ187" s="45">
        <v>690.96</v>
      </c>
      <c r="CA187" s="45">
        <v>728.43</v>
      </c>
      <c r="CB187" s="45">
        <v>767.94</v>
      </c>
      <c r="CC187" s="45">
        <v>809.58</v>
      </c>
      <c r="CD187" s="45">
        <v>853.48</v>
      </c>
      <c r="CE187" s="45">
        <v>899.77</v>
      </c>
      <c r="CF187" s="45">
        <v>948.56</v>
      </c>
      <c r="CG187" s="45">
        <v>1000</v>
      </c>
      <c r="CH187" s="45"/>
      <c r="CI187" s="45"/>
      <c r="CJ187" s="45"/>
      <c r="CK187" s="45"/>
      <c r="CL187" s="45"/>
      <c r="CM187" s="45"/>
      <c r="CN187" s="45"/>
      <c r="CO187" s="45"/>
      <c r="CP187" s="45"/>
      <c r="CQ187" s="45"/>
      <c r="CR187" s="45"/>
      <c r="CS187" s="45"/>
      <c r="CT187" s="45"/>
      <c r="CU187" s="45"/>
      <c r="CV187" s="45"/>
      <c r="CW187" s="45"/>
    </row>
    <row r="188" spans="1:101" ht="14.25" customHeight="1">
      <c r="A188" s="67">
        <v>38</v>
      </c>
      <c r="B188" s="68">
        <v>0.21</v>
      </c>
      <c r="C188" s="68">
        <v>0.31</v>
      </c>
      <c r="D188" s="68">
        <v>0.49</v>
      </c>
      <c r="E188" s="68">
        <v>0.59</v>
      </c>
      <c r="F188" s="68">
        <v>0.69</v>
      </c>
      <c r="G188" s="68">
        <v>0.79</v>
      </c>
      <c r="H188" s="68">
        <v>0.92</v>
      </c>
      <c r="I188" s="68">
        <v>1.01</v>
      </c>
      <c r="J188" s="68">
        <v>1.1299999999999999</v>
      </c>
      <c r="K188" s="68">
        <v>1.27</v>
      </c>
      <c r="L188" s="68">
        <v>1.42</v>
      </c>
      <c r="M188" s="68">
        <v>1.58</v>
      </c>
      <c r="N188" s="68">
        <v>1.77</v>
      </c>
      <c r="O188" s="68">
        <v>1.97</v>
      </c>
      <c r="P188" s="68">
        <v>2.1800000000000002</v>
      </c>
      <c r="Q188" s="68">
        <v>2.42</v>
      </c>
      <c r="R188" s="68">
        <v>2.69</v>
      </c>
      <c r="S188" s="68">
        <v>3.03</v>
      </c>
      <c r="T188" s="68">
        <v>3.48</v>
      </c>
      <c r="U188" s="68">
        <v>4.01</v>
      </c>
      <c r="V188" s="68">
        <v>4.55</v>
      </c>
      <c r="W188" s="68">
        <v>5</v>
      </c>
      <c r="X188" s="68">
        <v>5.42</v>
      </c>
      <c r="Y188" s="68">
        <v>5.95</v>
      </c>
      <c r="Z188" s="69">
        <v>6.59</v>
      </c>
      <c r="AA188" s="69">
        <v>7.38</v>
      </c>
      <c r="AB188" s="45">
        <v>8.2100000000000009</v>
      </c>
      <c r="AC188" s="45">
        <v>9.1199999999999992</v>
      </c>
      <c r="AD188" s="45">
        <v>10.07</v>
      </c>
      <c r="AE188" s="45">
        <v>11.1</v>
      </c>
      <c r="AF188" s="45">
        <v>12.23</v>
      </c>
      <c r="AG188" s="45">
        <v>13.5</v>
      </c>
      <c r="AH188" s="45">
        <v>14.98</v>
      </c>
      <c r="AI188" s="45">
        <v>16.73</v>
      </c>
      <c r="AJ188" s="45">
        <v>18.8</v>
      </c>
      <c r="AK188" s="45">
        <v>21.21</v>
      </c>
      <c r="AL188" s="45">
        <v>23.93</v>
      </c>
      <c r="AM188" s="45">
        <v>26.96</v>
      </c>
      <c r="AN188" s="45">
        <v>30.25</v>
      </c>
      <c r="AO188" s="45">
        <v>33.85</v>
      </c>
      <c r="AP188" s="45">
        <v>37.799999999999997</v>
      </c>
      <c r="AQ188" s="45">
        <v>42.29</v>
      </c>
      <c r="AR188" s="45">
        <v>47.44</v>
      </c>
      <c r="AS188" s="45">
        <v>53.56</v>
      </c>
      <c r="AT188" s="45">
        <v>60.38</v>
      </c>
      <c r="AU188" s="45">
        <v>68.31</v>
      </c>
      <c r="AV188" s="45">
        <v>77.44</v>
      </c>
      <c r="AW188" s="45">
        <v>88.01</v>
      </c>
      <c r="AX188" s="45">
        <v>100.19</v>
      </c>
      <c r="AY188" s="45">
        <v>114.09</v>
      </c>
      <c r="AZ188" s="45">
        <v>129.69999999999999</v>
      </c>
      <c r="BA188" s="45">
        <v>146.47</v>
      </c>
      <c r="BB188" s="45">
        <v>164.16</v>
      </c>
      <c r="BC188" s="45">
        <v>181.63</v>
      </c>
      <c r="BD188" s="45">
        <v>198.73</v>
      </c>
      <c r="BE188" s="45">
        <v>215.28</v>
      </c>
      <c r="BF188" s="45">
        <v>230.4</v>
      </c>
      <c r="BG188" s="45">
        <v>243.4</v>
      </c>
      <c r="BH188" s="45">
        <v>262.43</v>
      </c>
      <c r="BI188" s="45">
        <v>282.69</v>
      </c>
      <c r="BJ188" s="45">
        <v>304.70999999999998</v>
      </c>
      <c r="BK188" s="45">
        <v>328</v>
      </c>
      <c r="BL188" s="45">
        <v>352.09</v>
      </c>
      <c r="BM188" s="45">
        <v>374.47</v>
      </c>
      <c r="BN188" s="45">
        <v>396.8</v>
      </c>
      <c r="BO188" s="45">
        <v>418.66</v>
      </c>
      <c r="BP188" s="45">
        <v>439.65</v>
      </c>
      <c r="BQ188" s="45">
        <v>459.36</v>
      </c>
      <c r="BR188" s="45">
        <v>477.43</v>
      </c>
      <c r="BS188" s="45">
        <v>503.32</v>
      </c>
      <c r="BT188" s="45">
        <v>530.61</v>
      </c>
      <c r="BU188" s="45">
        <v>559.39</v>
      </c>
      <c r="BV188" s="45">
        <v>589.72</v>
      </c>
      <c r="BW188" s="45">
        <v>621.70000000000005</v>
      </c>
      <c r="BX188" s="45">
        <v>655.42</v>
      </c>
      <c r="BY188" s="45">
        <v>690.96</v>
      </c>
      <c r="BZ188" s="45">
        <v>728.43</v>
      </c>
      <c r="CA188" s="45">
        <v>767.94</v>
      </c>
      <c r="CB188" s="45">
        <v>809.58</v>
      </c>
      <c r="CC188" s="45">
        <v>853.48</v>
      </c>
      <c r="CD188" s="45">
        <v>899.77</v>
      </c>
      <c r="CE188" s="45">
        <v>948.56</v>
      </c>
      <c r="CF188" s="45">
        <v>1000</v>
      </c>
      <c r="CG188" s="45"/>
      <c r="CH188" s="45"/>
      <c r="CI188" s="45"/>
      <c r="CJ188" s="45"/>
      <c r="CK188" s="45"/>
      <c r="CL188" s="45"/>
      <c r="CM188" s="45"/>
      <c r="CN188" s="45"/>
      <c r="CO188" s="45"/>
      <c r="CP188" s="45"/>
      <c r="CQ188" s="45"/>
      <c r="CR188" s="45"/>
      <c r="CS188" s="45"/>
      <c r="CT188" s="45"/>
      <c r="CU188" s="45"/>
      <c r="CV188" s="45"/>
      <c r="CW188" s="45"/>
    </row>
    <row r="189" spans="1:101" ht="14.25" customHeight="1">
      <c r="A189" s="67">
        <v>39</v>
      </c>
      <c r="B189" s="68">
        <v>0.22</v>
      </c>
      <c r="C189" s="68">
        <v>0.36</v>
      </c>
      <c r="D189" s="68">
        <v>0.55000000000000004</v>
      </c>
      <c r="E189" s="68">
        <v>0.65</v>
      </c>
      <c r="F189" s="68">
        <v>0.74</v>
      </c>
      <c r="G189" s="68">
        <v>0.87</v>
      </c>
      <c r="H189" s="68">
        <v>0.98</v>
      </c>
      <c r="I189" s="68">
        <v>1.0900000000000001</v>
      </c>
      <c r="J189" s="68">
        <v>1.23</v>
      </c>
      <c r="K189" s="68">
        <v>1.4</v>
      </c>
      <c r="L189" s="68">
        <v>1.57</v>
      </c>
      <c r="M189" s="68">
        <v>1.74</v>
      </c>
      <c r="N189" s="68">
        <v>1.94</v>
      </c>
      <c r="O189" s="68">
        <v>2.16</v>
      </c>
      <c r="P189" s="68">
        <v>2.38</v>
      </c>
      <c r="Q189" s="68">
        <v>2.64</v>
      </c>
      <c r="R189" s="68">
        <v>2.97</v>
      </c>
      <c r="S189" s="68">
        <v>3.38</v>
      </c>
      <c r="T189" s="68">
        <v>3.91</v>
      </c>
      <c r="U189" s="68">
        <v>4.4800000000000004</v>
      </c>
      <c r="V189" s="68">
        <v>5</v>
      </c>
      <c r="W189" s="68">
        <v>5.42</v>
      </c>
      <c r="X189" s="68">
        <v>5.95</v>
      </c>
      <c r="Y189" s="68">
        <v>6.56</v>
      </c>
      <c r="Z189" s="69">
        <v>7.36</v>
      </c>
      <c r="AA189" s="69">
        <v>8.2100000000000009</v>
      </c>
      <c r="AB189" s="45">
        <v>9.1199999999999992</v>
      </c>
      <c r="AC189" s="45">
        <v>10.07</v>
      </c>
      <c r="AD189" s="45">
        <v>11.1</v>
      </c>
      <c r="AE189" s="45">
        <v>12.23</v>
      </c>
      <c r="AF189" s="45">
        <v>13.5</v>
      </c>
      <c r="AG189" s="45">
        <v>14.98</v>
      </c>
      <c r="AH189" s="45">
        <v>16.73</v>
      </c>
      <c r="AI189" s="45">
        <v>18.8</v>
      </c>
      <c r="AJ189" s="45">
        <v>21.21</v>
      </c>
      <c r="AK189" s="45">
        <v>23.93</v>
      </c>
      <c r="AL189" s="45">
        <v>26.96</v>
      </c>
      <c r="AM189" s="45">
        <v>30.25</v>
      </c>
      <c r="AN189" s="45">
        <v>33.85</v>
      </c>
      <c r="AO189" s="45">
        <v>37.799999999999997</v>
      </c>
      <c r="AP189" s="45">
        <v>42.29</v>
      </c>
      <c r="AQ189" s="45">
        <v>47.44</v>
      </c>
      <c r="AR189" s="45">
        <v>53.56</v>
      </c>
      <c r="AS189" s="45">
        <v>60.38</v>
      </c>
      <c r="AT189" s="45">
        <v>68.31</v>
      </c>
      <c r="AU189" s="45">
        <v>77.44</v>
      </c>
      <c r="AV189" s="45">
        <v>88.01</v>
      </c>
      <c r="AW189" s="45">
        <v>100.19</v>
      </c>
      <c r="AX189" s="45">
        <v>114.09</v>
      </c>
      <c r="AY189" s="45">
        <v>129.69999999999999</v>
      </c>
      <c r="AZ189" s="45">
        <v>146.47</v>
      </c>
      <c r="BA189" s="45">
        <v>164.16</v>
      </c>
      <c r="BB189" s="45">
        <v>181.63</v>
      </c>
      <c r="BC189" s="45">
        <v>198.73</v>
      </c>
      <c r="BD189" s="45">
        <v>215.28</v>
      </c>
      <c r="BE189" s="45">
        <v>230.4</v>
      </c>
      <c r="BF189" s="45">
        <v>243.4</v>
      </c>
      <c r="BG189" s="45">
        <v>262.43</v>
      </c>
      <c r="BH189" s="45">
        <v>282.69</v>
      </c>
      <c r="BI189" s="45">
        <v>304.70999999999998</v>
      </c>
      <c r="BJ189" s="45">
        <v>328</v>
      </c>
      <c r="BK189" s="45">
        <v>352.09</v>
      </c>
      <c r="BL189" s="45">
        <v>374.47</v>
      </c>
      <c r="BM189" s="45">
        <v>396.8</v>
      </c>
      <c r="BN189" s="45">
        <v>418.66</v>
      </c>
      <c r="BO189" s="45">
        <v>439.65</v>
      </c>
      <c r="BP189" s="45">
        <v>459.36</v>
      </c>
      <c r="BQ189" s="45">
        <v>477.43</v>
      </c>
      <c r="BR189" s="45">
        <v>503.32</v>
      </c>
      <c r="BS189" s="45">
        <v>530.61</v>
      </c>
      <c r="BT189" s="45">
        <v>559.39</v>
      </c>
      <c r="BU189" s="45">
        <v>589.72</v>
      </c>
      <c r="BV189" s="45">
        <v>621.70000000000005</v>
      </c>
      <c r="BW189" s="45">
        <v>655.42</v>
      </c>
      <c r="BX189" s="45">
        <v>690.96</v>
      </c>
      <c r="BY189" s="45">
        <v>728.43</v>
      </c>
      <c r="BZ189" s="45">
        <v>767.94</v>
      </c>
      <c r="CA189" s="45">
        <v>809.58</v>
      </c>
      <c r="CB189" s="45">
        <v>853.48</v>
      </c>
      <c r="CC189" s="45">
        <v>899.77</v>
      </c>
      <c r="CD189" s="45">
        <v>948.56</v>
      </c>
      <c r="CE189" s="45">
        <v>1000</v>
      </c>
      <c r="CF189" s="45"/>
      <c r="CG189" s="45"/>
      <c r="CH189" s="45"/>
      <c r="CI189" s="45"/>
      <c r="CJ189" s="45"/>
      <c r="CK189" s="45"/>
      <c r="CL189" s="45"/>
      <c r="CM189" s="45"/>
      <c r="CN189" s="45"/>
      <c r="CO189" s="45"/>
      <c r="CP189" s="45"/>
      <c r="CQ189" s="45"/>
      <c r="CR189" s="45"/>
      <c r="CS189" s="45"/>
      <c r="CT189" s="45"/>
      <c r="CU189" s="45"/>
      <c r="CV189" s="45"/>
      <c r="CW189" s="45"/>
    </row>
    <row r="190" spans="1:101" ht="14.25" customHeight="1">
      <c r="A190" s="67">
        <v>40</v>
      </c>
      <c r="B190" s="68">
        <v>0.24</v>
      </c>
      <c r="C190" s="68">
        <v>0.42</v>
      </c>
      <c r="D190" s="68">
        <v>0.6</v>
      </c>
      <c r="E190" s="68">
        <v>0.71</v>
      </c>
      <c r="F190" s="68">
        <v>0.83</v>
      </c>
      <c r="G190" s="68">
        <v>0.94</v>
      </c>
      <c r="H190" s="68">
        <v>1.06</v>
      </c>
      <c r="I190" s="68">
        <v>1.18</v>
      </c>
      <c r="J190" s="68">
        <v>1.35</v>
      </c>
      <c r="K190" s="68">
        <v>1.55</v>
      </c>
      <c r="L190" s="68">
        <v>1.73</v>
      </c>
      <c r="M190" s="68">
        <v>1.9</v>
      </c>
      <c r="N190" s="68">
        <v>2.13</v>
      </c>
      <c r="O190" s="68">
        <v>2.37</v>
      </c>
      <c r="P190" s="68">
        <v>2.62</v>
      </c>
      <c r="Q190" s="68">
        <v>2.92</v>
      </c>
      <c r="R190" s="68">
        <v>3.31</v>
      </c>
      <c r="S190" s="68">
        <v>3.81</v>
      </c>
      <c r="T190" s="68">
        <v>4.4000000000000004</v>
      </c>
      <c r="U190" s="68">
        <v>4.99</v>
      </c>
      <c r="V190" s="68">
        <v>5.42</v>
      </c>
      <c r="W190" s="68">
        <v>5.95</v>
      </c>
      <c r="X190" s="68">
        <v>6.54</v>
      </c>
      <c r="Y190" s="68">
        <v>7.27</v>
      </c>
      <c r="Z190" s="69">
        <v>8.19</v>
      </c>
      <c r="AA190" s="69">
        <v>9.1199999999999992</v>
      </c>
      <c r="AB190" s="45">
        <v>10.07</v>
      </c>
      <c r="AC190" s="45">
        <v>11.1</v>
      </c>
      <c r="AD190" s="45">
        <v>12.23</v>
      </c>
      <c r="AE190" s="45">
        <v>13.5</v>
      </c>
      <c r="AF190" s="45">
        <v>14.98</v>
      </c>
      <c r="AG190" s="45">
        <v>16.73</v>
      </c>
      <c r="AH190" s="45">
        <v>18.8</v>
      </c>
      <c r="AI190" s="45">
        <v>21.21</v>
      </c>
      <c r="AJ190" s="45">
        <v>23.93</v>
      </c>
      <c r="AK190" s="45">
        <v>26.96</v>
      </c>
      <c r="AL190" s="45">
        <v>30.25</v>
      </c>
      <c r="AM190" s="45">
        <v>33.85</v>
      </c>
      <c r="AN190" s="45">
        <v>37.799999999999997</v>
      </c>
      <c r="AO190" s="45">
        <v>42.29</v>
      </c>
      <c r="AP190" s="45">
        <v>47.44</v>
      </c>
      <c r="AQ190" s="45">
        <v>53.56</v>
      </c>
      <c r="AR190" s="45">
        <v>60.38</v>
      </c>
      <c r="AS190" s="45">
        <v>68.31</v>
      </c>
      <c r="AT190" s="45">
        <v>77.44</v>
      </c>
      <c r="AU190" s="45">
        <v>88.01</v>
      </c>
      <c r="AV190" s="45">
        <v>100.19</v>
      </c>
      <c r="AW190" s="45">
        <v>114.09</v>
      </c>
      <c r="AX190" s="45">
        <v>129.69999999999999</v>
      </c>
      <c r="AY190" s="45">
        <v>146.47</v>
      </c>
      <c r="AZ190" s="45">
        <v>164.16</v>
      </c>
      <c r="BA190" s="45">
        <v>181.63</v>
      </c>
      <c r="BB190" s="45">
        <v>198.73</v>
      </c>
      <c r="BC190" s="45">
        <v>215.28</v>
      </c>
      <c r="BD190" s="45">
        <v>230.4</v>
      </c>
      <c r="BE190" s="45">
        <v>243.4</v>
      </c>
      <c r="BF190" s="45">
        <v>262.43</v>
      </c>
      <c r="BG190" s="45">
        <v>282.69</v>
      </c>
      <c r="BH190" s="45">
        <v>304.70999999999998</v>
      </c>
      <c r="BI190" s="45">
        <v>328</v>
      </c>
      <c r="BJ190" s="45">
        <v>352.09</v>
      </c>
      <c r="BK190" s="45">
        <v>374.47</v>
      </c>
      <c r="BL190" s="45">
        <v>396.8</v>
      </c>
      <c r="BM190" s="45">
        <v>418.66</v>
      </c>
      <c r="BN190" s="45">
        <v>439.65</v>
      </c>
      <c r="BO190" s="45">
        <v>459.36</v>
      </c>
      <c r="BP190" s="45">
        <v>477.43</v>
      </c>
      <c r="BQ190" s="45">
        <v>503.32</v>
      </c>
      <c r="BR190" s="45">
        <v>530.61</v>
      </c>
      <c r="BS190" s="45">
        <v>559.39</v>
      </c>
      <c r="BT190" s="45">
        <v>589.72</v>
      </c>
      <c r="BU190" s="45">
        <v>621.70000000000005</v>
      </c>
      <c r="BV190" s="45">
        <v>655.42</v>
      </c>
      <c r="BW190" s="45">
        <v>690.96</v>
      </c>
      <c r="BX190" s="45">
        <v>728.43</v>
      </c>
      <c r="BY190" s="45">
        <v>767.94</v>
      </c>
      <c r="BZ190" s="45">
        <v>809.58</v>
      </c>
      <c r="CA190" s="45">
        <v>853.48</v>
      </c>
      <c r="CB190" s="45">
        <v>899.77</v>
      </c>
      <c r="CC190" s="45">
        <v>948.56</v>
      </c>
      <c r="CD190" s="45">
        <v>1000</v>
      </c>
      <c r="CE190" s="45"/>
      <c r="CF190" s="45"/>
      <c r="CG190" s="45"/>
      <c r="CH190" s="45"/>
      <c r="CI190" s="45"/>
      <c r="CJ190" s="45"/>
      <c r="CK190" s="45"/>
      <c r="CL190" s="45"/>
      <c r="CM190" s="45"/>
      <c r="CN190" s="45"/>
      <c r="CO190" s="45"/>
      <c r="CP190" s="45"/>
      <c r="CQ190" s="45"/>
      <c r="CR190" s="45"/>
      <c r="CS190" s="45"/>
      <c r="CT190" s="45"/>
      <c r="CU190" s="45"/>
      <c r="CV190" s="45"/>
      <c r="CW190" s="45"/>
    </row>
    <row r="191" spans="1:101" ht="14.25" customHeight="1">
      <c r="A191" s="67">
        <v>41</v>
      </c>
      <c r="B191" s="68">
        <v>0.27</v>
      </c>
      <c r="C191" s="68">
        <v>0.49</v>
      </c>
      <c r="D191" s="68">
        <v>0.66</v>
      </c>
      <c r="E191" s="68">
        <v>0.77</v>
      </c>
      <c r="F191" s="68">
        <v>0.89</v>
      </c>
      <c r="G191" s="68">
        <v>1.02</v>
      </c>
      <c r="H191" s="68">
        <v>1.1299999999999999</v>
      </c>
      <c r="I191" s="68">
        <v>1.28</v>
      </c>
      <c r="J191" s="68">
        <v>1.48</v>
      </c>
      <c r="K191" s="68">
        <v>1.7</v>
      </c>
      <c r="L191" s="68">
        <v>1.88</v>
      </c>
      <c r="M191" s="68">
        <v>2.08</v>
      </c>
      <c r="N191" s="68">
        <v>2.34</v>
      </c>
      <c r="O191" s="68">
        <v>2.61</v>
      </c>
      <c r="P191" s="68">
        <v>2.89</v>
      </c>
      <c r="Q191" s="68">
        <v>3.25</v>
      </c>
      <c r="R191" s="68">
        <v>3.74</v>
      </c>
      <c r="S191" s="68">
        <v>4.32</v>
      </c>
      <c r="T191" s="68">
        <v>4.9400000000000004</v>
      </c>
      <c r="U191" s="68">
        <v>5.42</v>
      </c>
      <c r="V191" s="68">
        <v>5.95</v>
      </c>
      <c r="W191" s="68">
        <v>6.54</v>
      </c>
      <c r="X191" s="68">
        <v>7.18</v>
      </c>
      <c r="Y191" s="68">
        <v>8.1</v>
      </c>
      <c r="Z191" s="69">
        <v>9.0399999999999991</v>
      </c>
      <c r="AA191" s="69">
        <v>10.07</v>
      </c>
      <c r="AB191" s="45">
        <v>11.1</v>
      </c>
      <c r="AC191" s="45">
        <v>12.23</v>
      </c>
      <c r="AD191" s="45">
        <v>13.5</v>
      </c>
      <c r="AE191" s="45">
        <v>14.98</v>
      </c>
      <c r="AF191" s="45">
        <v>16.73</v>
      </c>
      <c r="AG191" s="45">
        <v>18.8</v>
      </c>
      <c r="AH191" s="45">
        <v>21.21</v>
      </c>
      <c r="AI191" s="45">
        <v>23.93</v>
      </c>
      <c r="AJ191" s="45">
        <v>26.96</v>
      </c>
      <c r="AK191" s="45">
        <v>30.25</v>
      </c>
      <c r="AL191" s="45">
        <v>33.85</v>
      </c>
      <c r="AM191" s="45">
        <v>37.799999999999997</v>
      </c>
      <c r="AN191" s="45">
        <v>42.29</v>
      </c>
      <c r="AO191" s="45">
        <v>47.44</v>
      </c>
      <c r="AP191" s="45">
        <v>53.56</v>
      </c>
      <c r="AQ191" s="45">
        <v>60.38</v>
      </c>
      <c r="AR191" s="45">
        <v>68.31</v>
      </c>
      <c r="AS191" s="45">
        <v>77.44</v>
      </c>
      <c r="AT191" s="45">
        <v>88.01</v>
      </c>
      <c r="AU191" s="45">
        <v>100.19</v>
      </c>
      <c r="AV191" s="45">
        <v>114.09</v>
      </c>
      <c r="AW191" s="45">
        <v>129.69999999999999</v>
      </c>
      <c r="AX191" s="45">
        <v>146.47</v>
      </c>
      <c r="AY191" s="45">
        <v>164.16</v>
      </c>
      <c r="AZ191" s="45">
        <v>181.63</v>
      </c>
      <c r="BA191" s="45">
        <v>198.73</v>
      </c>
      <c r="BB191" s="45">
        <v>215.28</v>
      </c>
      <c r="BC191" s="45">
        <v>230.4</v>
      </c>
      <c r="BD191" s="45">
        <v>243.4</v>
      </c>
      <c r="BE191" s="45">
        <v>262.43</v>
      </c>
      <c r="BF191" s="45">
        <v>282.69</v>
      </c>
      <c r="BG191" s="45">
        <v>304.70999999999998</v>
      </c>
      <c r="BH191" s="45">
        <v>328</v>
      </c>
      <c r="BI191" s="45">
        <v>352.09</v>
      </c>
      <c r="BJ191" s="45">
        <v>374.47</v>
      </c>
      <c r="BK191" s="45">
        <v>396.8</v>
      </c>
      <c r="BL191" s="45">
        <v>418.66</v>
      </c>
      <c r="BM191" s="45">
        <v>439.65</v>
      </c>
      <c r="BN191" s="45">
        <v>459.36</v>
      </c>
      <c r="BO191" s="45">
        <v>477.43</v>
      </c>
      <c r="BP191" s="45">
        <v>503.32</v>
      </c>
      <c r="BQ191" s="45">
        <v>530.61</v>
      </c>
      <c r="BR191" s="45">
        <v>559.39</v>
      </c>
      <c r="BS191" s="45">
        <v>589.72</v>
      </c>
      <c r="BT191" s="45">
        <v>621.70000000000005</v>
      </c>
      <c r="BU191" s="45">
        <v>655.42</v>
      </c>
      <c r="BV191" s="45">
        <v>690.96</v>
      </c>
      <c r="BW191" s="45">
        <v>728.43</v>
      </c>
      <c r="BX191" s="45">
        <v>767.94</v>
      </c>
      <c r="BY191" s="45">
        <v>809.58</v>
      </c>
      <c r="BZ191" s="45">
        <v>853.48</v>
      </c>
      <c r="CA191" s="45">
        <v>899.77</v>
      </c>
      <c r="CB191" s="45">
        <v>948.56</v>
      </c>
      <c r="CC191" s="45">
        <v>1000</v>
      </c>
      <c r="CD191" s="45"/>
      <c r="CE191" s="45"/>
      <c r="CF191" s="45"/>
      <c r="CG191" s="45"/>
      <c r="CH191" s="45"/>
      <c r="CI191" s="45"/>
      <c r="CJ191" s="45"/>
      <c r="CK191" s="45"/>
      <c r="CL191" s="45"/>
      <c r="CM191" s="45"/>
      <c r="CN191" s="45"/>
      <c r="CO191" s="45"/>
      <c r="CP191" s="45"/>
      <c r="CQ191" s="45"/>
      <c r="CR191" s="45"/>
      <c r="CS191" s="45"/>
      <c r="CT191" s="45"/>
      <c r="CU191" s="45"/>
      <c r="CV191" s="45"/>
      <c r="CW191" s="45"/>
    </row>
    <row r="192" spans="1:101" ht="14.25" customHeight="1">
      <c r="A192" s="67">
        <v>42</v>
      </c>
      <c r="B192" s="68">
        <v>0.31</v>
      </c>
      <c r="C192" s="68">
        <v>0.55000000000000004</v>
      </c>
      <c r="D192" s="68">
        <v>0.71</v>
      </c>
      <c r="E192" s="68">
        <v>0.83</v>
      </c>
      <c r="F192" s="68">
        <v>0.97</v>
      </c>
      <c r="G192" s="68">
        <v>1.08</v>
      </c>
      <c r="H192" s="68">
        <v>1.2</v>
      </c>
      <c r="I192" s="68">
        <v>1.38</v>
      </c>
      <c r="J192" s="68">
        <v>1.61</v>
      </c>
      <c r="K192" s="68">
        <v>1.84</v>
      </c>
      <c r="L192" s="68">
        <v>2.04</v>
      </c>
      <c r="M192" s="68">
        <v>2.27</v>
      </c>
      <c r="N192" s="68">
        <v>2.57</v>
      </c>
      <c r="O192" s="68">
        <v>2.88</v>
      </c>
      <c r="P192" s="68">
        <v>3.21</v>
      </c>
      <c r="Q192" s="68">
        <v>3.65</v>
      </c>
      <c r="R192" s="68">
        <v>4.2300000000000004</v>
      </c>
      <c r="S192" s="68">
        <v>4.88</v>
      </c>
      <c r="T192" s="68">
        <v>5.42</v>
      </c>
      <c r="U192" s="68">
        <v>5.95</v>
      </c>
      <c r="V192" s="68">
        <v>6.54</v>
      </c>
      <c r="W192" s="68">
        <v>7.12</v>
      </c>
      <c r="X192" s="68">
        <v>7.9</v>
      </c>
      <c r="Y192" s="68">
        <v>8.85</v>
      </c>
      <c r="Z192" s="69">
        <v>9.93</v>
      </c>
      <c r="AA192" s="69">
        <v>11.1</v>
      </c>
      <c r="AB192" s="45">
        <v>12.23</v>
      </c>
      <c r="AC192" s="45">
        <v>13.5</v>
      </c>
      <c r="AD192" s="45">
        <v>14.98</v>
      </c>
      <c r="AE192" s="45">
        <v>16.73</v>
      </c>
      <c r="AF192" s="45">
        <v>18.8</v>
      </c>
      <c r="AG192" s="45">
        <v>21.21</v>
      </c>
      <c r="AH192" s="45">
        <v>23.93</v>
      </c>
      <c r="AI192" s="45">
        <v>26.96</v>
      </c>
      <c r="AJ192" s="45">
        <v>30.25</v>
      </c>
      <c r="AK192" s="45">
        <v>33.85</v>
      </c>
      <c r="AL192" s="45">
        <v>37.799999999999997</v>
      </c>
      <c r="AM192" s="45">
        <v>42.29</v>
      </c>
      <c r="AN192" s="45">
        <v>47.44</v>
      </c>
      <c r="AO192" s="45">
        <v>53.56</v>
      </c>
      <c r="AP192" s="45">
        <v>60.38</v>
      </c>
      <c r="AQ192" s="45">
        <v>68.31</v>
      </c>
      <c r="AR192" s="45">
        <v>77.44</v>
      </c>
      <c r="AS192" s="45">
        <v>88.01</v>
      </c>
      <c r="AT192" s="45">
        <v>100.19</v>
      </c>
      <c r="AU192" s="45">
        <v>114.09</v>
      </c>
      <c r="AV192" s="45">
        <v>129.69999999999999</v>
      </c>
      <c r="AW192" s="45">
        <v>146.47</v>
      </c>
      <c r="AX192" s="45">
        <v>164.16</v>
      </c>
      <c r="AY192" s="45">
        <v>181.63</v>
      </c>
      <c r="AZ192" s="45">
        <v>198.73</v>
      </c>
      <c r="BA192" s="45">
        <v>215.28</v>
      </c>
      <c r="BB192" s="45">
        <v>230.4</v>
      </c>
      <c r="BC192" s="45">
        <v>243.4</v>
      </c>
      <c r="BD192" s="45">
        <v>262.43</v>
      </c>
      <c r="BE192" s="45">
        <v>282.69</v>
      </c>
      <c r="BF192" s="45">
        <v>304.70999999999998</v>
      </c>
      <c r="BG192" s="45">
        <v>328</v>
      </c>
      <c r="BH192" s="45">
        <v>352.09</v>
      </c>
      <c r="BI192" s="45">
        <v>374.47</v>
      </c>
      <c r="BJ192" s="45">
        <v>396.8</v>
      </c>
      <c r="BK192" s="45">
        <v>418.66</v>
      </c>
      <c r="BL192" s="45">
        <v>439.65</v>
      </c>
      <c r="BM192" s="45">
        <v>459.36</v>
      </c>
      <c r="BN192" s="45">
        <v>477.43</v>
      </c>
      <c r="BO192" s="45">
        <v>503.32</v>
      </c>
      <c r="BP192" s="45">
        <v>530.61</v>
      </c>
      <c r="BQ192" s="45">
        <v>559.39</v>
      </c>
      <c r="BR192" s="45">
        <v>589.72</v>
      </c>
      <c r="BS192" s="45">
        <v>621.70000000000005</v>
      </c>
      <c r="BT192" s="45">
        <v>655.42</v>
      </c>
      <c r="BU192" s="45">
        <v>690.96</v>
      </c>
      <c r="BV192" s="45">
        <v>728.43</v>
      </c>
      <c r="BW192" s="45">
        <v>767.94</v>
      </c>
      <c r="BX192" s="45">
        <v>809.58</v>
      </c>
      <c r="BY192" s="45">
        <v>853.48</v>
      </c>
      <c r="BZ192" s="45">
        <v>899.77</v>
      </c>
      <c r="CA192" s="45">
        <v>948.56</v>
      </c>
      <c r="CB192" s="45">
        <v>1000</v>
      </c>
      <c r="CC192" s="45"/>
      <c r="CD192" s="45"/>
      <c r="CE192" s="45"/>
      <c r="CF192" s="45"/>
      <c r="CG192" s="45"/>
      <c r="CH192" s="45"/>
      <c r="CI192" s="45"/>
      <c r="CJ192" s="45"/>
      <c r="CK192" s="45"/>
      <c r="CL192" s="45"/>
      <c r="CM192" s="45"/>
      <c r="CN192" s="45"/>
      <c r="CO192" s="45"/>
      <c r="CP192" s="45"/>
      <c r="CQ192" s="45"/>
      <c r="CR192" s="45"/>
      <c r="CS192" s="45"/>
      <c r="CT192" s="45"/>
      <c r="CU192" s="45"/>
      <c r="CV192" s="45"/>
      <c r="CW192" s="45"/>
    </row>
    <row r="193" spans="1:101" ht="14.25" customHeight="1">
      <c r="A193" s="67">
        <v>43</v>
      </c>
      <c r="B193" s="68">
        <v>0.37</v>
      </c>
      <c r="C193" s="68">
        <v>0.61</v>
      </c>
      <c r="D193" s="68">
        <v>0.75</v>
      </c>
      <c r="E193" s="68">
        <v>0.91</v>
      </c>
      <c r="F193" s="68">
        <v>1.04</v>
      </c>
      <c r="G193" s="68">
        <v>1.1399999999999999</v>
      </c>
      <c r="H193" s="68">
        <v>1.29</v>
      </c>
      <c r="I193" s="68">
        <v>1.5</v>
      </c>
      <c r="J193" s="68">
        <v>1.75</v>
      </c>
      <c r="K193" s="68">
        <v>1.98</v>
      </c>
      <c r="L193" s="68">
        <v>2.2000000000000002</v>
      </c>
      <c r="M193" s="68">
        <v>2.4700000000000002</v>
      </c>
      <c r="N193" s="68">
        <v>2.82</v>
      </c>
      <c r="O193" s="68">
        <v>3.18</v>
      </c>
      <c r="P193" s="68">
        <v>3.57</v>
      </c>
      <c r="Q193" s="68">
        <v>4.0999999999999996</v>
      </c>
      <c r="R193" s="68">
        <v>4.7699999999999996</v>
      </c>
      <c r="S193" s="68">
        <v>5.42</v>
      </c>
      <c r="T193" s="68">
        <v>5.95</v>
      </c>
      <c r="U193" s="68">
        <v>6.54</v>
      </c>
      <c r="V193" s="68">
        <v>7.08</v>
      </c>
      <c r="W193" s="68">
        <v>7.79</v>
      </c>
      <c r="X193" s="68">
        <v>8.6999999999999993</v>
      </c>
      <c r="Y193" s="68">
        <v>9.7799999999999994</v>
      </c>
      <c r="Z193" s="69">
        <v>10.95</v>
      </c>
      <c r="AA193" s="69">
        <v>12.23</v>
      </c>
      <c r="AB193" s="45">
        <v>13.5</v>
      </c>
      <c r="AC193" s="45">
        <v>14.98</v>
      </c>
      <c r="AD193" s="45">
        <v>16.73</v>
      </c>
      <c r="AE193" s="45">
        <v>18.8</v>
      </c>
      <c r="AF193" s="45">
        <v>21.21</v>
      </c>
      <c r="AG193" s="45">
        <v>23.93</v>
      </c>
      <c r="AH193" s="45">
        <v>26.96</v>
      </c>
      <c r="AI193" s="45">
        <v>30.25</v>
      </c>
      <c r="AJ193" s="45">
        <v>33.85</v>
      </c>
      <c r="AK193" s="45">
        <v>37.799999999999997</v>
      </c>
      <c r="AL193" s="45">
        <v>42.29</v>
      </c>
      <c r="AM193" s="45">
        <v>47.44</v>
      </c>
      <c r="AN193" s="45">
        <v>53.56</v>
      </c>
      <c r="AO193" s="45">
        <v>60.38</v>
      </c>
      <c r="AP193" s="45">
        <v>68.31</v>
      </c>
      <c r="AQ193" s="45">
        <v>77.44</v>
      </c>
      <c r="AR193" s="45">
        <v>88.01</v>
      </c>
      <c r="AS193" s="45">
        <v>100.19</v>
      </c>
      <c r="AT193" s="45">
        <v>114.09</v>
      </c>
      <c r="AU193" s="45">
        <v>129.69999999999999</v>
      </c>
      <c r="AV193" s="45">
        <v>146.47</v>
      </c>
      <c r="AW193" s="45">
        <v>164.16</v>
      </c>
      <c r="AX193" s="45">
        <v>181.63</v>
      </c>
      <c r="AY193" s="45">
        <v>198.73</v>
      </c>
      <c r="AZ193" s="45">
        <v>215.28</v>
      </c>
      <c r="BA193" s="45">
        <v>230.4</v>
      </c>
      <c r="BB193" s="45">
        <v>243.4</v>
      </c>
      <c r="BC193" s="45">
        <v>262.43</v>
      </c>
      <c r="BD193" s="45">
        <v>282.69</v>
      </c>
      <c r="BE193" s="45">
        <v>304.70999999999998</v>
      </c>
      <c r="BF193" s="45">
        <v>328</v>
      </c>
      <c r="BG193" s="45">
        <v>352.09</v>
      </c>
      <c r="BH193" s="45">
        <v>374.47</v>
      </c>
      <c r="BI193" s="45">
        <v>396.8</v>
      </c>
      <c r="BJ193" s="45">
        <v>418.66</v>
      </c>
      <c r="BK193" s="45">
        <v>439.65</v>
      </c>
      <c r="BL193" s="45">
        <v>459.36</v>
      </c>
      <c r="BM193" s="45">
        <v>477.43</v>
      </c>
      <c r="BN193" s="45">
        <v>503.32</v>
      </c>
      <c r="BO193" s="45">
        <v>530.61</v>
      </c>
      <c r="BP193" s="45">
        <v>559.39</v>
      </c>
      <c r="BQ193" s="45">
        <v>589.72</v>
      </c>
      <c r="BR193" s="45">
        <v>621.70000000000005</v>
      </c>
      <c r="BS193" s="45">
        <v>655.42</v>
      </c>
      <c r="BT193" s="45">
        <v>690.96</v>
      </c>
      <c r="BU193" s="45">
        <v>728.43</v>
      </c>
      <c r="BV193" s="45">
        <v>767.94</v>
      </c>
      <c r="BW193" s="45">
        <v>809.58</v>
      </c>
      <c r="BX193" s="45">
        <v>853.48</v>
      </c>
      <c r="BY193" s="45">
        <v>899.77</v>
      </c>
      <c r="BZ193" s="45">
        <v>948.56</v>
      </c>
      <c r="CA193" s="45">
        <v>1000</v>
      </c>
      <c r="CB193" s="45"/>
      <c r="CC193" s="45"/>
      <c r="CD193" s="45"/>
      <c r="CE193" s="45"/>
      <c r="CF193" s="45"/>
      <c r="CG193" s="45"/>
      <c r="CH193" s="45"/>
      <c r="CI193" s="45"/>
      <c r="CJ193" s="45"/>
      <c r="CK193" s="45"/>
      <c r="CL193" s="45"/>
      <c r="CM193" s="45"/>
      <c r="CN193" s="45"/>
      <c r="CO193" s="45"/>
      <c r="CP193" s="45"/>
      <c r="CQ193" s="45"/>
      <c r="CR193" s="45"/>
      <c r="CS193" s="45"/>
      <c r="CT193" s="45"/>
      <c r="CU193" s="45"/>
      <c r="CV193" s="45"/>
      <c r="CW193" s="45"/>
    </row>
    <row r="194" spans="1:101" ht="14.25" customHeight="1">
      <c r="A194" s="67">
        <v>44</v>
      </c>
      <c r="B194" s="68">
        <v>0.44</v>
      </c>
      <c r="C194" s="68">
        <v>0.64</v>
      </c>
      <c r="D194" s="68">
        <v>0.82</v>
      </c>
      <c r="E194" s="68">
        <v>0.99</v>
      </c>
      <c r="F194" s="68">
        <v>1.1000000000000001</v>
      </c>
      <c r="G194" s="68">
        <v>1.21</v>
      </c>
      <c r="H194" s="68">
        <v>1.39</v>
      </c>
      <c r="I194" s="68">
        <v>1.64</v>
      </c>
      <c r="J194" s="68">
        <v>1.89</v>
      </c>
      <c r="K194" s="68">
        <v>2.13</v>
      </c>
      <c r="L194" s="68">
        <v>2.38</v>
      </c>
      <c r="M194" s="68">
        <v>2.71</v>
      </c>
      <c r="N194" s="68">
        <v>3.11</v>
      </c>
      <c r="O194" s="68">
        <v>3.51</v>
      </c>
      <c r="P194" s="68">
        <v>3.97</v>
      </c>
      <c r="Q194" s="68">
        <v>4.59</v>
      </c>
      <c r="R194" s="68">
        <v>5.33</v>
      </c>
      <c r="S194" s="68">
        <v>5.95</v>
      </c>
      <c r="T194" s="68">
        <v>6.54</v>
      </c>
      <c r="U194" s="68">
        <v>7.07</v>
      </c>
      <c r="V194" s="68">
        <v>7.69</v>
      </c>
      <c r="W194" s="68">
        <v>8.57</v>
      </c>
      <c r="X194" s="68">
        <v>9.64</v>
      </c>
      <c r="Y194" s="68">
        <v>10.82</v>
      </c>
      <c r="Z194" s="69">
        <v>12.08</v>
      </c>
      <c r="AA194" s="69">
        <v>13.5</v>
      </c>
      <c r="AB194" s="45">
        <v>14.98</v>
      </c>
      <c r="AC194" s="45">
        <v>16.73</v>
      </c>
      <c r="AD194" s="45">
        <v>18.8</v>
      </c>
      <c r="AE194" s="45">
        <v>21.21</v>
      </c>
      <c r="AF194" s="45">
        <v>23.93</v>
      </c>
      <c r="AG194" s="45">
        <v>26.96</v>
      </c>
      <c r="AH194" s="45">
        <v>30.25</v>
      </c>
      <c r="AI194" s="45">
        <v>33.85</v>
      </c>
      <c r="AJ194" s="45">
        <v>37.799999999999997</v>
      </c>
      <c r="AK194" s="45">
        <v>42.29</v>
      </c>
      <c r="AL194" s="45">
        <v>47.44</v>
      </c>
      <c r="AM194" s="45">
        <v>53.56</v>
      </c>
      <c r="AN194" s="45">
        <v>60.38</v>
      </c>
      <c r="AO194" s="45">
        <v>68.31</v>
      </c>
      <c r="AP194" s="45">
        <v>77.44</v>
      </c>
      <c r="AQ194" s="45">
        <v>88.01</v>
      </c>
      <c r="AR194" s="45">
        <v>100.19</v>
      </c>
      <c r="AS194" s="45">
        <v>114.09</v>
      </c>
      <c r="AT194" s="45">
        <v>129.69999999999999</v>
      </c>
      <c r="AU194" s="45">
        <v>146.47</v>
      </c>
      <c r="AV194" s="45">
        <v>164.16</v>
      </c>
      <c r="AW194" s="45">
        <v>181.63</v>
      </c>
      <c r="AX194" s="45">
        <v>198.73</v>
      </c>
      <c r="AY194" s="45">
        <v>215.28</v>
      </c>
      <c r="AZ194" s="45">
        <v>230.4</v>
      </c>
      <c r="BA194" s="45">
        <v>243.4</v>
      </c>
      <c r="BB194" s="45">
        <v>262.43</v>
      </c>
      <c r="BC194" s="45">
        <v>282.69</v>
      </c>
      <c r="BD194" s="45">
        <v>304.70999999999998</v>
      </c>
      <c r="BE194" s="45">
        <v>328</v>
      </c>
      <c r="BF194" s="45">
        <v>352.09</v>
      </c>
      <c r="BG194" s="45">
        <v>374.47</v>
      </c>
      <c r="BH194" s="45">
        <v>396.8</v>
      </c>
      <c r="BI194" s="45">
        <v>418.66</v>
      </c>
      <c r="BJ194" s="45">
        <v>439.65</v>
      </c>
      <c r="BK194" s="45">
        <v>459.36</v>
      </c>
      <c r="BL194" s="45">
        <v>477.43</v>
      </c>
      <c r="BM194" s="45">
        <v>503.32</v>
      </c>
      <c r="BN194" s="45">
        <v>530.61</v>
      </c>
      <c r="BO194" s="45">
        <v>559.39</v>
      </c>
      <c r="BP194" s="45">
        <v>589.72</v>
      </c>
      <c r="BQ194" s="45">
        <v>621.70000000000005</v>
      </c>
      <c r="BR194" s="45">
        <v>655.42</v>
      </c>
      <c r="BS194" s="45">
        <v>690.96</v>
      </c>
      <c r="BT194" s="45">
        <v>728.43</v>
      </c>
      <c r="BU194" s="45">
        <v>767.94</v>
      </c>
      <c r="BV194" s="45">
        <v>809.58</v>
      </c>
      <c r="BW194" s="45">
        <v>853.48</v>
      </c>
      <c r="BX194" s="45">
        <v>899.77</v>
      </c>
      <c r="BY194" s="45">
        <v>948.56</v>
      </c>
      <c r="BZ194" s="45">
        <v>1000</v>
      </c>
      <c r="CA194" s="45"/>
      <c r="CB194" s="45"/>
      <c r="CC194" s="45"/>
      <c r="CD194" s="45"/>
      <c r="CE194" s="45"/>
      <c r="CF194" s="45"/>
      <c r="CG194" s="45"/>
      <c r="CH194" s="45"/>
      <c r="CI194" s="45"/>
      <c r="CJ194" s="45"/>
      <c r="CK194" s="45"/>
      <c r="CL194" s="45"/>
      <c r="CM194" s="45"/>
      <c r="CN194" s="45"/>
      <c r="CO194" s="45"/>
      <c r="CP194" s="45"/>
      <c r="CQ194" s="45"/>
      <c r="CR194" s="45"/>
      <c r="CS194" s="45"/>
      <c r="CT194" s="45"/>
      <c r="CU194" s="45"/>
      <c r="CV194" s="45"/>
      <c r="CW194" s="45"/>
    </row>
    <row r="195" spans="1:101" ht="14.25" customHeight="1">
      <c r="A195" s="67">
        <v>45</v>
      </c>
      <c r="B195" s="68">
        <v>0.5</v>
      </c>
      <c r="C195" s="68">
        <v>0.69</v>
      </c>
      <c r="D195" s="68">
        <v>0.88</v>
      </c>
      <c r="E195" s="68">
        <v>1.08</v>
      </c>
      <c r="F195" s="68">
        <v>1.18</v>
      </c>
      <c r="G195" s="68">
        <v>1.31</v>
      </c>
      <c r="H195" s="68">
        <v>1.54</v>
      </c>
      <c r="I195" s="68">
        <v>1.8</v>
      </c>
      <c r="J195" s="68">
        <v>2.04</v>
      </c>
      <c r="K195" s="68">
        <v>2.29</v>
      </c>
      <c r="L195" s="68">
        <v>2.6</v>
      </c>
      <c r="M195" s="68">
        <v>2.98</v>
      </c>
      <c r="N195" s="68">
        <v>3.42</v>
      </c>
      <c r="O195" s="68">
        <v>3.88</v>
      </c>
      <c r="P195" s="68">
        <v>4.41</v>
      </c>
      <c r="Q195" s="68">
        <v>5.1100000000000003</v>
      </c>
      <c r="R195" s="68">
        <v>5.88</v>
      </c>
      <c r="S195" s="68">
        <v>6.54</v>
      </c>
      <c r="T195" s="68">
        <v>7.07</v>
      </c>
      <c r="U195" s="68">
        <v>7.68</v>
      </c>
      <c r="V195" s="68">
        <v>8.4</v>
      </c>
      <c r="W195" s="68">
        <v>9.52</v>
      </c>
      <c r="X195" s="68">
        <v>10.75</v>
      </c>
      <c r="Y195" s="68">
        <v>12.05</v>
      </c>
      <c r="Z195" s="69">
        <v>13.41</v>
      </c>
      <c r="AA195" s="69">
        <v>14.98</v>
      </c>
      <c r="AB195" s="45">
        <v>16.73</v>
      </c>
      <c r="AC195" s="45">
        <v>18.8</v>
      </c>
      <c r="AD195" s="45">
        <v>21.21</v>
      </c>
      <c r="AE195" s="45">
        <v>23.93</v>
      </c>
      <c r="AF195" s="45">
        <v>26.96</v>
      </c>
      <c r="AG195" s="45">
        <v>30.25</v>
      </c>
      <c r="AH195" s="45">
        <v>33.85</v>
      </c>
      <c r="AI195" s="45">
        <v>37.799999999999997</v>
      </c>
      <c r="AJ195" s="45">
        <v>42.29</v>
      </c>
      <c r="AK195" s="45">
        <v>47.44</v>
      </c>
      <c r="AL195" s="45">
        <v>53.56</v>
      </c>
      <c r="AM195" s="45">
        <v>60.38</v>
      </c>
      <c r="AN195" s="45">
        <v>68.31</v>
      </c>
      <c r="AO195" s="45">
        <v>77.44</v>
      </c>
      <c r="AP195" s="45">
        <v>88.01</v>
      </c>
      <c r="AQ195" s="45">
        <v>100.19</v>
      </c>
      <c r="AR195" s="45">
        <v>114.09</v>
      </c>
      <c r="AS195" s="45">
        <v>129.69999999999999</v>
      </c>
      <c r="AT195" s="45">
        <v>146.47</v>
      </c>
      <c r="AU195" s="45">
        <v>164.16</v>
      </c>
      <c r="AV195" s="45">
        <v>181.63</v>
      </c>
      <c r="AW195" s="45">
        <v>198.73</v>
      </c>
      <c r="AX195" s="45">
        <v>215.28</v>
      </c>
      <c r="AY195" s="45">
        <v>230.4</v>
      </c>
      <c r="AZ195" s="45">
        <v>243.4</v>
      </c>
      <c r="BA195" s="45">
        <v>262.43</v>
      </c>
      <c r="BB195" s="45">
        <v>282.69</v>
      </c>
      <c r="BC195" s="45">
        <v>304.70999999999998</v>
      </c>
      <c r="BD195" s="45">
        <v>328</v>
      </c>
      <c r="BE195" s="45">
        <v>352.09</v>
      </c>
      <c r="BF195" s="45">
        <v>374.47</v>
      </c>
      <c r="BG195" s="45">
        <v>396.8</v>
      </c>
      <c r="BH195" s="45">
        <v>418.66</v>
      </c>
      <c r="BI195" s="45">
        <v>439.65</v>
      </c>
      <c r="BJ195" s="45">
        <v>459.36</v>
      </c>
      <c r="BK195" s="45">
        <v>477.43</v>
      </c>
      <c r="BL195" s="45">
        <v>503.32</v>
      </c>
      <c r="BM195" s="45">
        <v>530.61</v>
      </c>
      <c r="BN195" s="45">
        <v>559.39</v>
      </c>
      <c r="BO195" s="45">
        <v>589.72</v>
      </c>
      <c r="BP195" s="45">
        <v>621.70000000000005</v>
      </c>
      <c r="BQ195" s="45">
        <v>655.42</v>
      </c>
      <c r="BR195" s="45">
        <v>690.96</v>
      </c>
      <c r="BS195" s="45">
        <v>728.43</v>
      </c>
      <c r="BT195" s="45">
        <v>767.94</v>
      </c>
      <c r="BU195" s="45">
        <v>809.58</v>
      </c>
      <c r="BV195" s="45">
        <v>853.48</v>
      </c>
      <c r="BW195" s="45">
        <v>899.77</v>
      </c>
      <c r="BX195" s="45">
        <v>948.56</v>
      </c>
      <c r="BY195" s="45">
        <v>1000</v>
      </c>
      <c r="BZ195" s="45"/>
      <c r="CA195" s="45"/>
      <c r="CB195" s="45"/>
      <c r="CC195" s="45"/>
      <c r="CD195" s="45"/>
      <c r="CE195" s="45"/>
      <c r="CF195" s="45"/>
      <c r="CG195" s="45"/>
      <c r="CH195" s="45"/>
      <c r="CI195" s="45"/>
      <c r="CJ195" s="45"/>
      <c r="CK195" s="45"/>
      <c r="CL195" s="45"/>
      <c r="CM195" s="45"/>
      <c r="CN195" s="45"/>
      <c r="CO195" s="45"/>
      <c r="CP195" s="45"/>
      <c r="CQ195" s="45"/>
      <c r="CR195" s="45"/>
      <c r="CS195" s="45"/>
      <c r="CT195" s="45"/>
      <c r="CU195" s="45"/>
      <c r="CV195" s="45"/>
      <c r="CW195" s="45"/>
    </row>
    <row r="196" spans="1:101" ht="14.25" customHeight="1">
      <c r="A196" s="67">
        <v>46</v>
      </c>
      <c r="B196" s="68">
        <v>0.56999999999999995</v>
      </c>
      <c r="C196" s="68">
        <v>0.72</v>
      </c>
      <c r="D196" s="68">
        <v>0.95</v>
      </c>
      <c r="E196" s="68">
        <v>1.17</v>
      </c>
      <c r="F196" s="68">
        <v>1.27</v>
      </c>
      <c r="G196" s="68">
        <v>1.45</v>
      </c>
      <c r="H196" s="68">
        <v>1.71</v>
      </c>
      <c r="I196" s="68">
        <v>1.97</v>
      </c>
      <c r="J196" s="68">
        <v>2.21</v>
      </c>
      <c r="K196" s="68">
        <v>2.5</v>
      </c>
      <c r="L196" s="68">
        <v>2.87</v>
      </c>
      <c r="M196" s="68">
        <v>3.29</v>
      </c>
      <c r="N196" s="68">
        <v>3.77</v>
      </c>
      <c r="O196" s="68">
        <v>4.2699999999999996</v>
      </c>
      <c r="P196" s="68">
        <v>4.87</v>
      </c>
      <c r="Q196" s="68">
        <v>5.62</v>
      </c>
      <c r="R196" s="68">
        <v>6.42</v>
      </c>
      <c r="S196" s="68">
        <v>7.06</v>
      </c>
      <c r="T196" s="68">
        <v>7.68</v>
      </c>
      <c r="U196" s="68">
        <v>8.35</v>
      </c>
      <c r="V196" s="68">
        <v>9.26</v>
      </c>
      <c r="W196" s="68">
        <v>10.63</v>
      </c>
      <c r="X196" s="68">
        <v>11.97</v>
      </c>
      <c r="Y196" s="68">
        <v>13.37</v>
      </c>
      <c r="Z196" s="69">
        <v>14.97</v>
      </c>
      <c r="AA196" s="69">
        <v>16.73</v>
      </c>
      <c r="AB196" s="45">
        <v>18.8</v>
      </c>
      <c r="AC196" s="45">
        <v>21.21</v>
      </c>
      <c r="AD196" s="45">
        <v>23.93</v>
      </c>
      <c r="AE196" s="45">
        <v>26.96</v>
      </c>
      <c r="AF196" s="45">
        <v>30.25</v>
      </c>
      <c r="AG196" s="45">
        <v>33.85</v>
      </c>
      <c r="AH196" s="45">
        <v>37.799999999999997</v>
      </c>
      <c r="AI196" s="45">
        <v>42.29</v>
      </c>
      <c r="AJ196" s="45">
        <v>47.44</v>
      </c>
      <c r="AK196" s="45">
        <v>53.56</v>
      </c>
      <c r="AL196" s="45">
        <v>60.38</v>
      </c>
      <c r="AM196" s="45">
        <v>68.31</v>
      </c>
      <c r="AN196" s="45">
        <v>77.44</v>
      </c>
      <c r="AO196" s="45">
        <v>88.01</v>
      </c>
      <c r="AP196" s="45">
        <v>100.19</v>
      </c>
      <c r="AQ196" s="45">
        <v>114.09</v>
      </c>
      <c r="AR196" s="45">
        <v>129.69999999999999</v>
      </c>
      <c r="AS196" s="45">
        <v>146.47</v>
      </c>
      <c r="AT196" s="45">
        <v>164.16</v>
      </c>
      <c r="AU196" s="45">
        <v>181.63</v>
      </c>
      <c r="AV196" s="45">
        <v>198.73</v>
      </c>
      <c r="AW196" s="45">
        <v>215.28</v>
      </c>
      <c r="AX196" s="45">
        <v>230.4</v>
      </c>
      <c r="AY196" s="45">
        <v>243.4</v>
      </c>
      <c r="AZ196" s="45">
        <v>262.43</v>
      </c>
      <c r="BA196" s="45">
        <v>282.69</v>
      </c>
      <c r="BB196" s="45">
        <v>304.70999999999998</v>
      </c>
      <c r="BC196" s="45">
        <v>328</v>
      </c>
      <c r="BD196" s="45">
        <v>352.09</v>
      </c>
      <c r="BE196" s="45">
        <v>374.47</v>
      </c>
      <c r="BF196" s="45">
        <v>396.8</v>
      </c>
      <c r="BG196" s="45">
        <v>418.66</v>
      </c>
      <c r="BH196" s="45">
        <v>439.65</v>
      </c>
      <c r="BI196" s="45">
        <v>459.36</v>
      </c>
      <c r="BJ196" s="45">
        <v>477.43</v>
      </c>
      <c r="BK196" s="45">
        <v>503.32</v>
      </c>
      <c r="BL196" s="45">
        <v>530.61</v>
      </c>
      <c r="BM196" s="45">
        <v>559.39</v>
      </c>
      <c r="BN196" s="45">
        <v>589.72</v>
      </c>
      <c r="BO196" s="45">
        <v>621.70000000000005</v>
      </c>
      <c r="BP196" s="45">
        <v>655.42</v>
      </c>
      <c r="BQ196" s="45">
        <v>690.96</v>
      </c>
      <c r="BR196" s="45">
        <v>728.43</v>
      </c>
      <c r="BS196" s="45">
        <v>767.94</v>
      </c>
      <c r="BT196" s="45">
        <v>809.58</v>
      </c>
      <c r="BU196" s="45">
        <v>853.48</v>
      </c>
      <c r="BV196" s="45">
        <v>899.77</v>
      </c>
      <c r="BW196" s="45">
        <v>948.56</v>
      </c>
      <c r="BX196" s="45">
        <v>1000</v>
      </c>
      <c r="BY196" s="45"/>
      <c r="BZ196" s="45"/>
      <c r="CA196" s="45"/>
      <c r="CB196" s="45"/>
      <c r="CC196" s="45"/>
      <c r="CD196" s="45"/>
      <c r="CE196" s="45"/>
      <c r="CF196" s="45"/>
      <c r="CG196" s="45"/>
      <c r="CH196" s="45"/>
      <c r="CI196" s="45"/>
      <c r="CJ196" s="45"/>
      <c r="CK196" s="45"/>
      <c r="CL196" s="45"/>
      <c r="CM196" s="45"/>
      <c r="CN196" s="45"/>
      <c r="CO196" s="45"/>
      <c r="CP196" s="45"/>
      <c r="CQ196" s="45"/>
      <c r="CR196" s="45"/>
      <c r="CS196" s="45"/>
      <c r="CT196" s="45"/>
      <c r="CU196" s="45"/>
      <c r="CV196" s="45"/>
      <c r="CW196" s="45"/>
    </row>
    <row r="197" spans="1:101" ht="14.25" customHeight="1">
      <c r="A197" s="67">
        <v>47</v>
      </c>
      <c r="B197" s="68">
        <v>0.64</v>
      </c>
      <c r="C197" s="68">
        <v>0.75</v>
      </c>
      <c r="D197" s="68">
        <v>1.03</v>
      </c>
      <c r="E197" s="68">
        <v>1.26</v>
      </c>
      <c r="F197" s="68">
        <v>1.4</v>
      </c>
      <c r="G197" s="68">
        <v>1.63</v>
      </c>
      <c r="H197" s="68">
        <v>1.91</v>
      </c>
      <c r="I197" s="68">
        <v>2.16</v>
      </c>
      <c r="J197" s="68">
        <v>2.4</v>
      </c>
      <c r="K197" s="68">
        <v>2.75</v>
      </c>
      <c r="L197" s="68">
        <v>3.19</v>
      </c>
      <c r="M197" s="68">
        <v>3.64</v>
      </c>
      <c r="N197" s="68">
        <v>4.1399999999999997</v>
      </c>
      <c r="O197" s="68">
        <v>4.68</v>
      </c>
      <c r="P197" s="68">
        <v>5.35</v>
      </c>
      <c r="Q197" s="68">
        <v>6.16</v>
      </c>
      <c r="R197" s="68">
        <v>6.99</v>
      </c>
      <c r="S197" s="68">
        <v>7.68</v>
      </c>
      <c r="T197" s="68">
        <v>8.31</v>
      </c>
      <c r="U197" s="68">
        <v>9.1</v>
      </c>
      <c r="V197" s="68">
        <v>10.3</v>
      </c>
      <c r="W197" s="68">
        <v>11.92</v>
      </c>
      <c r="X197" s="68">
        <v>13.37</v>
      </c>
      <c r="Y197" s="68">
        <v>14.97</v>
      </c>
      <c r="Z197" s="69">
        <v>16.73</v>
      </c>
      <c r="AA197" s="69">
        <v>18.8</v>
      </c>
      <c r="AB197" s="45">
        <v>21.21</v>
      </c>
      <c r="AC197" s="45">
        <v>23.93</v>
      </c>
      <c r="AD197" s="45">
        <v>26.96</v>
      </c>
      <c r="AE197" s="45">
        <v>30.25</v>
      </c>
      <c r="AF197" s="45">
        <v>33.85</v>
      </c>
      <c r="AG197" s="45">
        <v>37.799999999999997</v>
      </c>
      <c r="AH197" s="45">
        <v>42.29</v>
      </c>
      <c r="AI197" s="45">
        <v>47.44</v>
      </c>
      <c r="AJ197" s="45">
        <v>53.56</v>
      </c>
      <c r="AK197" s="45">
        <v>60.38</v>
      </c>
      <c r="AL197" s="45">
        <v>68.31</v>
      </c>
      <c r="AM197" s="45">
        <v>77.44</v>
      </c>
      <c r="AN197" s="45">
        <v>88.01</v>
      </c>
      <c r="AO197" s="45">
        <v>100.19</v>
      </c>
      <c r="AP197" s="45">
        <v>114.09</v>
      </c>
      <c r="AQ197" s="45">
        <v>129.69999999999999</v>
      </c>
      <c r="AR197" s="45">
        <v>146.47</v>
      </c>
      <c r="AS197" s="45">
        <v>164.16</v>
      </c>
      <c r="AT197" s="45">
        <v>181.63</v>
      </c>
      <c r="AU197" s="45">
        <v>198.73</v>
      </c>
      <c r="AV197" s="45">
        <v>215.28</v>
      </c>
      <c r="AW197" s="45">
        <v>230.4</v>
      </c>
      <c r="AX197" s="45">
        <v>243.4</v>
      </c>
      <c r="AY197" s="45">
        <v>262.43</v>
      </c>
      <c r="AZ197" s="45">
        <v>282.69</v>
      </c>
      <c r="BA197" s="45">
        <v>304.70999999999998</v>
      </c>
      <c r="BB197" s="45">
        <v>328</v>
      </c>
      <c r="BC197" s="45">
        <v>352.09</v>
      </c>
      <c r="BD197" s="45">
        <v>374.47</v>
      </c>
      <c r="BE197" s="45">
        <v>396.8</v>
      </c>
      <c r="BF197" s="45">
        <v>418.66</v>
      </c>
      <c r="BG197" s="45">
        <v>439.65</v>
      </c>
      <c r="BH197" s="45">
        <v>459.36</v>
      </c>
      <c r="BI197" s="45">
        <v>477.43</v>
      </c>
      <c r="BJ197" s="45">
        <v>503.32</v>
      </c>
      <c r="BK197" s="45">
        <v>530.61</v>
      </c>
      <c r="BL197" s="45">
        <v>559.39</v>
      </c>
      <c r="BM197" s="45">
        <v>589.72</v>
      </c>
      <c r="BN197" s="45">
        <v>621.70000000000005</v>
      </c>
      <c r="BO197" s="45">
        <v>655.42</v>
      </c>
      <c r="BP197" s="45">
        <v>690.96</v>
      </c>
      <c r="BQ197" s="45">
        <v>728.43</v>
      </c>
      <c r="BR197" s="45">
        <v>767.94</v>
      </c>
      <c r="BS197" s="45">
        <v>809.58</v>
      </c>
      <c r="BT197" s="45">
        <v>853.48</v>
      </c>
      <c r="BU197" s="45">
        <v>899.77</v>
      </c>
      <c r="BV197" s="45">
        <v>948.56</v>
      </c>
      <c r="BW197" s="45">
        <v>1000</v>
      </c>
      <c r="BX197" s="45"/>
      <c r="BY197" s="45"/>
      <c r="BZ197" s="45"/>
      <c r="CA197" s="45"/>
      <c r="CB197" s="45"/>
      <c r="CC197" s="45"/>
      <c r="CD197" s="45"/>
      <c r="CE197" s="45"/>
      <c r="CF197" s="45"/>
      <c r="CG197" s="45"/>
      <c r="CH197" s="45"/>
      <c r="CI197" s="45"/>
      <c r="CJ197" s="45"/>
      <c r="CK197" s="45"/>
      <c r="CL197" s="45"/>
      <c r="CM197" s="45"/>
      <c r="CN197" s="45"/>
      <c r="CO197" s="45"/>
      <c r="CP197" s="45"/>
      <c r="CQ197" s="45"/>
      <c r="CR197" s="45"/>
      <c r="CS197" s="45"/>
      <c r="CT197" s="45"/>
      <c r="CU197" s="45"/>
      <c r="CV197" s="45"/>
      <c r="CW197" s="45"/>
    </row>
    <row r="198" spans="1:101" ht="14.25" customHeight="1">
      <c r="A198" s="67">
        <v>48</v>
      </c>
      <c r="B198" s="68">
        <v>0.69</v>
      </c>
      <c r="C198" s="68">
        <v>0.79</v>
      </c>
      <c r="D198" s="68">
        <v>1.1299999999999999</v>
      </c>
      <c r="E198" s="68">
        <v>1.37</v>
      </c>
      <c r="F198" s="68">
        <v>1.56</v>
      </c>
      <c r="G198" s="68">
        <v>1.84</v>
      </c>
      <c r="H198" s="68">
        <v>2.13</v>
      </c>
      <c r="I198" s="68">
        <v>2.36</v>
      </c>
      <c r="J198" s="68">
        <v>2.64</v>
      </c>
      <c r="K198" s="68">
        <v>3.07</v>
      </c>
      <c r="L198" s="68">
        <v>3.55</v>
      </c>
      <c r="M198" s="68">
        <v>4.0199999999999996</v>
      </c>
      <c r="N198" s="68">
        <v>4.5199999999999996</v>
      </c>
      <c r="O198" s="68">
        <v>5.1100000000000003</v>
      </c>
      <c r="P198" s="68">
        <v>5.84</v>
      </c>
      <c r="Q198" s="68">
        <v>6.72</v>
      </c>
      <c r="R198" s="68">
        <v>7.59</v>
      </c>
      <c r="S198" s="68">
        <v>8.31</v>
      </c>
      <c r="T198" s="68">
        <v>9.06</v>
      </c>
      <c r="U198" s="68">
        <v>10.06</v>
      </c>
      <c r="V198" s="68">
        <v>11.54</v>
      </c>
      <c r="W198" s="68">
        <v>13.37</v>
      </c>
      <c r="X198" s="68">
        <v>14.96</v>
      </c>
      <c r="Y198" s="68">
        <v>16.73</v>
      </c>
      <c r="Z198" s="69">
        <v>18.8</v>
      </c>
      <c r="AA198" s="69">
        <v>21.21</v>
      </c>
      <c r="AB198" s="45">
        <v>23.93</v>
      </c>
      <c r="AC198" s="45">
        <v>26.96</v>
      </c>
      <c r="AD198" s="45">
        <v>30.25</v>
      </c>
      <c r="AE198" s="45">
        <v>33.85</v>
      </c>
      <c r="AF198" s="45">
        <v>37.799999999999997</v>
      </c>
      <c r="AG198" s="45">
        <v>42.29</v>
      </c>
      <c r="AH198" s="45">
        <v>47.44</v>
      </c>
      <c r="AI198" s="45">
        <v>53.56</v>
      </c>
      <c r="AJ198" s="45">
        <v>60.38</v>
      </c>
      <c r="AK198" s="45">
        <v>68.31</v>
      </c>
      <c r="AL198" s="45">
        <v>77.44</v>
      </c>
      <c r="AM198" s="45">
        <v>88.01</v>
      </c>
      <c r="AN198" s="45">
        <v>100.19</v>
      </c>
      <c r="AO198" s="45">
        <v>114.09</v>
      </c>
      <c r="AP198" s="45">
        <v>129.69999999999999</v>
      </c>
      <c r="AQ198" s="45">
        <v>146.47</v>
      </c>
      <c r="AR198" s="45">
        <v>164.16</v>
      </c>
      <c r="AS198" s="45">
        <v>181.63</v>
      </c>
      <c r="AT198" s="45">
        <v>198.73</v>
      </c>
      <c r="AU198" s="45">
        <v>215.28</v>
      </c>
      <c r="AV198" s="45">
        <v>230.4</v>
      </c>
      <c r="AW198" s="45">
        <v>243.4</v>
      </c>
      <c r="AX198" s="45">
        <v>262.43</v>
      </c>
      <c r="AY198" s="45">
        <v>282.69</v>
      </c>
      <c r="AZ198" s="45">
        <v>304.70999999999998</v>
      </c>
      <c r="BA198" s="45">
        <v>328</v>
      </c>
      <c r="BB198" s="45">
        <v>352.09</v>
      </c>
      <c r="BC198" s="45">
        <v>374.47</v>
      </c>
      <c r="BD198" s="45">
        <v>396.8</v>
      </c>
      <c r="BE198" s="45">
        <v>418.66</v>
      </c>
      <c r="BF198" s="45">
        <v>439.65</v>
      </c>
      <c r="BG198" s="45">
        <v>459.36</v>
      </c>
      <c r="BH198" s="45">
        <v>477.43</v>
      </c>
      <c r="BI198" s="45">
        <v>503.32</v>
      </c>
      <c r="BJ198" s="45">
        <v>530.61</v>
      </c>
      <c r="BK198" s="45">
        <v>559.39</v>
      </c>
      <c r="BL198" s="45">
        <v>589.72</v>
      </c>
      <c r="BM198" s="45">
        <v>621.70000000000005</v>
      </c>
      <c r="BN198" s="45">
        <v>655.42</v>
      </c>
      <c r="BO198" s="45">
        <v>690.96</v>
      </c>
      <c r="BP198" s="45">
        <v>728.43</v>
      </c>
      <c r="BQ198" s="45">
        <v>767.94</v>
      </c>
      <c r="BR198" s="45">
        <v>809.58</v>
      </c>
      <c r="BS198" s="45">
        <v>853.48</v>
      </c>
      <c r="BT198" s="45">
        <v>899.77</v>
      </c>
      <c r="BU198" s="45">
        <v>948.56</v>
      </c>
      <c r="BV198" s="45">
        <v>1000</v>
      </c>
      <c r="BW198" s="45"/>
      <c r="BX198" s="45"/>
      <c r="BY198" s="45"/>
      <c r="BZ198" s="45"/>
      <c r="CA198" s="45"/>
      <c r="CB198" s="45"/>
      <c r="CC198" s="45"/>
      <c r="CD198" s="45"/>
      <c r="CE198" s="45"/>
      <c r="CF198" s="45"/>
      <c r="CG198" s="45"/>
      <c r="CH198" s="45"/>
      <c r="CI198" s="45"/>
      <c r="CJ198" s="45"/>
      <c r="CK198" s="45"/>
      <c r="CL198" s="45"/>
      <c r="CM198" s="45"/>
      <c r="CN198" s="45"/>
      <c r="CO198" s="45"/>
      <c r="CP198" s="45"/>
      <c r="CQ198" s="45"/>
      <c r="CR198" s="45"/>
      <c r="CS198" s="45"/>
      <c r="CT198" s="45"/>
      <c r="CU198" s="45"/>
      <c r="CV198" s="45"/>
      <c r="CW198" s="45"/>
    </row>
    <row r="199" spans="1:101" ht="14.25" customHeight="1">
      <c r="A199" s="67">
        <v>49</v>
      </c>
      <c r="B199" s="68">
        <v>0.73</v>
      </c>
      <c r="C199" s="68">
        <v>0.86</v>
      </c>
      <c r="D199" s="68">
        <v>1.23</v>
      </c>
      <c r="E199" s="68">
        <v>1.49</v>
      </c>
      <c r="F199" s="68">
        <v>1.75</v>
      </c>
      <c r="G199" s="68">
        <v>2.0699999999999998</v>
      </c>
      <c r="H199" s="68">
        <v>2.34</v>
      </c>
      <c r="I199" s="68">
        <v>2.57</v>
      </c>
      <c r="J199" s="68">
        <v>2.92</v>
      </c>
      <c r="K199" s="68">
        <v>3.43</v>
      </c>
      <c r="L199" s="68">
        <v>3.94</v>
      </c>
      <c r="M199" s="68">
        <v>4.4000000000000004</v>
      </c>
      <c r="N199" s="68">
        <v>4.9000000000000004</v>
      </c>
      <c r="O199" s="68">
        <v>5.54</v>
      </c>
      <c r="P199" s="68">
        <v>6.35</v>
      </c>
      <c r="Q199" s="68">
        <v>7.29</v>
      </c>
      <c r="R199" s="68">
        <v>8.1999999999999993</v>
      </c>
      <c r="S199" s="68">
        <v>9</v>
      </c>
      <c r="T199" s="68">
        <v>9.9</v>
      </c>
      <c r="U199" s="68">
        <v>11.15</v>
      </c>
      <c r="V199" s="68">
        <v>12.91</v>
      </c>
      <c r="W199" s="68">
        <v>14.93</v>
      </c>
      <c r="X199" s="68">
        <v>16.73</v>
      </c>
      <c r="Y199" s="68">
        <v>18.760000000000002</v>
      </c>
      <c r="Z199" s="69">
        <v>21.12</v>
      </c>
      <c r="AA199" s="69">
        <v>23.93</v>
      </c>
      <c r="AB199" s="45">
        <v>26.96</v>
      </c>
      <c r="AC199" s="45">
        <v>30.25</v>
      </c>
      <c r="AD199" s="45">
        <v>33.85</v>
      </c>
      <c r="AE199" s="45">
        <v>37.799999999999997</v>
      </c>
      <c r="AF199" s="45">
        <v>42.29</v>
      </c>
      <c r="AG199" s="45">
        <v>47.44</v>
      </c>
      <c r="AH199" s="45">
        <v>53.56</v>
      </c>
      <c r="AI199" s="45">
        <v>60.38</v>
      </c>
      <c r="AJ199" s="45">
        <v>68.31</v>
      </c>
      <c r="AK199" s="45">
        <v>77.44</v>
      </c>
      <c r="AL199" s="45">
        <v>88.01</v>
      </c>
      <c r="AM199" s="45">
        <v>100.19</v>
      </c>
      <c r="AN199" s="45">
        <v>114.09</v>
      </c>
      <c r="AO199" s="45">
        <v>129.69999999999999</v>
      </c>
      <c r="AP199" s="45">
        <v>146.47</v>
      </c>
      <c r="AQ199" s="45">
        <v>164.16</v>
      </c>
      <c r="AR199" s="45">
        <v>181.63</v>
      </c>
      <c r="AS199" s="45">
        <v>198.73</v>
      </c>
      <c r="AT199" s="45">
        <v>215.28</v>
      </c>
      <c r="AU199" s="45">
        <v>230.4</v>
      </c>
      <c r="AV199" s="45">
        <v>243.4</v>
      </c>
      <c r="AW199" s="45">
        <v>262.43</v>
      </c>
      <c r="AX199" s="45">
        <v>282.69</v>
      </c>
      <c r="AY199" s="45">
        <v>304.70999999999998</v>
      </c>
      <c r="AZ199" s="45">
        <v>328</v>
      </c>
      <c r="BA199" s="45">
        <v>352.09</v>
      </c>
      <c r="BB199" s="45">
        <v>374.47</v>
      </c>
      <c r="BC199" s="45">
        <v>396.8</v>
      </c>
      <c r="BD199" s="45">
        <v>418.66</v>
      </c>
      <c r="BE199" s="45">
        <v>439.65</v>
      </c>
      <c r="BF199" s="45">
        <v>459.36</v>
      </c>
      <c r="BG199" s="45">
        <v>477.43</v>
      </c>
      <c r="BH199" s="45">
        <v>503.32</v>
      </c>
      <c r="BI199" s="45">
        <v>530.61</v>
      </c>
      <c r="BJ199" s="45">
        <v>559.39</v>
      </c>
      <c r="BK199" s="45">
        <v>589.72</v>
      </c>
      <c r="BL199" s="45">
        <v>621.70000000000005</v>
      </c>
      <c r="BM199" s="45">
        <v>655.42</v>
      </c>
      <c r="BN199" s="45">
        <v>690.96</v>
      </c>
      <c r="BO199" s="45">
        <v>728.43</v>
      </c>
      <c r="BP199" s="45">
        <v>767.94</v>
      </c>
      <c r="BQ199" s="45">
        <v>809.58</v>
      </c>
      <c r="BR199" s="45">
        <v>853.48</v>
      </c>
      <c r="BS199" s="45">
        <v>899.77</v>
      </c>
      <c r="BT199" s="45">
        <v>948.56</v>
      </c>
      <c r="BU199" s="45">
        <v>1000</v>
      </c>
      <c r="BV199" s="45"/>
      <c r="BW199" s="45"/>
      <c r="BX199" s="45"/>
      <c r="BY199" s="45"/>
      <c r="BZ199" s="45"/>
      <c r="CA199" s="45"/>
      <c r="CB199" s="45"/>
      <c r="CC199" s="45"/>
      <c r="CD199" s="45"/>
      <c r="CE199" s="45"/>
      <c r="CF199" s="45"/>
      <c r="CG199" s="45"/>
      <c r="CH199" s="45"/>
      <c r="CI199" s="45"/>
      <c r="CJ199" s="45"/>
      <c r="CK199" s="45"/>
      <c r="CL199" s="45"/>
      <c r="CM199" s="45"/>
      <c r="CN199" s="45"/>
      <c r="CO199" s="45"/>
      <c r="CP199" s="45"/>
      <c r="CQ199" s="45"/>
      <c r="CR199" s="45"/>
      <c r="CS199" s="45"/>
      <c r="CT199" s="45"/>
      <c r="CU199" s="45"/>
      <c r="CV199" s="45"/>
      <c r="CW199" s="45"/>
    </row>
    <row r="200" spans="1:101" ht="14.25" customHeight="1">
      <c r="A200" s="67">
        <v>50</v>
      </c>
      <c r="B200" s="68">
        <v>0.74</v>
      </c>
      <c r="C200" s="68">
        <v>0.96</v>
      </c>
      <c r="D200" s="68">
        <v>1.35</v>
      </c>
      <c r="E200" s="68">
        <v>1.63</v>
      </c>
      <c r="F200" s="68">
        <v>1.96</v>
      </c>
      <c r="G200" s="68">
        <v>2.29</v>
      </c>
      <c r="H200" s="68">
        <v>2.52</v>
      </c>
      <c r="I200" s="68">
        <v>2.79</v>
      </c>
      <c r="J200" s="68">
        <v>3.24</v>
      </c>
      <c r="K200" s="68">
        <v>3.84</v>
      </c>
      <c r="L200" s="68">
        <v>4.3499999999999996</v>
      </c>
      <c r="M200" s="68">
        <v>4.7699999999999996</v>
      </c>
      <c r="N200" s="68">
        <v>5.3</v>
      </c>
      <c r="O200" s="68">
        <v>6.02</v>
      </c>
      <c r="P200" s="68">
        <v>6.91</v>
      </c>
      <c r="Q200" s="68">
        <v>7.92</v>
      </c>
      <c r="R200" s="68">
        <v>8.8800000000000008</v>
      </c>
      <c r="S200" s="68">
        <v>9.77</v>
      </c>
      <c r="T200" s="68">
        <v>10.88</v>
      </c>
      <c r="U200" s="68">
        <v>12.39</v>
      </c>
      <c r="V200" s="68">
        <v>14.43</v>
      </c>
      <c r="W200" s="68">
        <v>16.55</v>
      </c>
      <c r="X200" s="68">
        <v>18.670000000000002</v>
      </c>
      <c r="Y200" s="68">
        <v>21.12</v>
      </c>
      <c r="Z200" s="69">
        <v>23.88</v>
      </c>
      <c r="AA200" s="69">
        <v>26.96</v>
      </c>
      <c r="AB200" s="45">
        <v>30.25</v>
      </c>
      <c r="AC200" s="45">
        <v>33.85</v>
      </c>
      <c r="AD200" s="45">
        <v>37.799999999999997</v>
      </c>
      <c r="AE200" s="45">
        <v>42.29</v>
      </c>
      <c r="AF200" s="45">
        <v>47.44</v>
      </c>
      <c r="AG200" s="45">
        <v>53.56</v>
      </c>
      <c r="AH200" s="45">
        <v>60.38</v>
      </c>
      <c r="AI200" s="45">
        <v>68.31</v>
      </c>
      <c r="AJ200" s="45">
        <v>77.44</v>
      </c>
      <c r="AK200" s="45">
        <v>88.01</v>
      </c>
      <c r="AL200" s="45">
        <v>100.19</v>
      </c>
      <c r="AM200" s="45">
        <v>114.09</v>
      </c>
      <c r="AN200" s="45">
        <v>129.69999999999999</v>
      </c>
      <c r="AO200" s="45">
        <v>146.47</v>
      </c>
      <c r="AP200" s="45">
        <v>164.16</v>
      </c>
      <c r="AQ200" s="45">
        <v>181.63</v>
      </c>
      <c r="AR200" s="45">
        <v>198.73</v>
      </c>
      <c r="AS200" s="45">
        <v>215.28</v>
      </c>
      <c r="AT200" s="45">
        <v>230.4</v>
      </c>
      <c r="AU200" s="45">
        <v>243.4</v>
      </c>
      <c r="AV200" s="45">
        <v>262.43</v>
      </c>
      <c r="AW200" s="45">
        <v>282.69</v>
      </c>
      <c r="AX200" s="45">
        <v>304.70999999999998</v>
      </c>
      <c r="AY200" s="45">
        <v>328</v>
      </c>
      <c r="AZ200" s="45">
        <v>352.09</v>
      </c>
      <c r="BA200" s="45">
        <v>374.47</v>
      </c>
      <c r="BB200" s="45">
        <v>396.8</v>
      </c>
      <c r="BC200" s="45">
        <v>418.66</v>
      </c>
      <c r="BD200" s="45">
        <v>439.65</v>
      </c>
      <c r="BE200" s="45">
        <v>459.36</v>
      </c>
      <c r="BF200" s="45">
        <v>477.43</v>
      </c>
      <c r="BG200" s="45">
        <v>503.32</v>
      </c>
      <c r="BH200" s="45">
        <v>530.61</v>
      </c>
      <c r="BI200" s="45">
        <v>559.39</v>
      </c>
      <c r="BJ200" s="45">
        <v>589.72</v>
      </c>
      <c r="BK200" s="45">
        <v>621.70000000000005</v>
      </c>
      <c r="BL200" s="45">
        <v>655.42</v>
      </c>
      <c r="BM200" s="45">
        <v>690.96</v>
      </c>
      <c r="BN200" s="45">
        <v>728.43</v>
      </c>
      <c r="BO200" s="45">
        <v>767.94</v>
      </c>
      <c r="BP200" s="45">
        <v>809.58</v>
      </c>
      <c r="BQ200" s="45">
        <v>853.48</v>
      </c>
      <c r="BR200" s="45">
        <v>899.77</v>
      </c>
      <c r="BS200" s="45">
        <v>948.56</v>
      </c>
      <c r="BT200" s="45">
        <v>1000</v>
      </c>
      <c r="BU200" s="45"/>
      <c r="BV200" s="45"/>
      <c r="BW200" s="45"/>
      <c r="BX200" s="45"/>
      <c r="BY200" s="45"/>
      <c r="BZ200" s="45"/>
      <c r="CA200" s="45"/>
      <c r="CB200" s="45"/>
      <c r="CC200" s="45"/>
      <c r="CD200" s="45"/>
      <c r="CE200" s="45"/>
      <c r="CF200" s="45"/>
      <c r="CG200" s="45"/>
      <c r="CH200" s="45"/>
      <c r="CI200" s="45"/>
      <c r="CJ200" s="45"/>
      <c r="CK200" s="45"/>
      <c r="CL200" s="45"/>
      <c r="CM200" s="45"/>
      <c r="CN200" s="45"/>
      <c r="CO200" s="45"/>
      <c r="CP200" s="45"/>
      <c r="CQ200" s="45"/>
      <c r="CR200" s="45"/>
      <c r="CS200" s="45"/>
      <c r="CT200" s="45"/>
      <c r="CU200" s="45"/>
      <c r="CV200" s="45"/>
      <c r="CW200" s="45"/>
    </row>
    <row r="201" spans="1:101" ht="14.25" customHeight="1">
      <c r="A201" s="67">
        <v>51</v>
      </c>
      <c r="B201" s="68">
        <v>0.74</v>
      </c>
      <c r="C201" s="68">
        <v>1.0900000000000001</v>
      </c>
      <c r="D201" s="68">
        <v>1.5</v>
      </c>
      <c r="E201" s="68">
        <v>1.8</v>
      </c>
      <c r="F201" s="68">
        <v>2.1800000000000002</v>
      </c>
      <c r="G201" s="68">
        <v>2.4700000000000002</v>
      </c>
      <c r="H201" s="68">
        <v>2.69</v>
      </c>
      <c r="I201" s="68">
        <v>3.04</v>
      </c>
      <c r="J201" s="68">
        <v>3.61</v>
      </c>
      <c r="K201" s="68">
        <v>4.28</v>
      </c>
      <c r="L201" s="68">
        <v>4.7699999999999996</v>
      </c>
      <c r="M201" s="68">
        <v>5.25</v>
      </c>
      <c r="N201" s="68">
        <v>5.76</v>
      </c>
      <c r="O201" s="68">
        <v>6.57</v>
      </c>
      <c r="P201" s="68">
        <v>7.57</v>
      </c>
      <c r="Q201" s="68">
        <v>8.65</v>
      </c>
      <c r="R201" s="68">
        <v>9.66</v>
      </c>
      <c r="S201" s="68">
        <v>10.68</v>
      </c>
      <c r="T201" s="68">
        <v>12.03</v>
      </c>
      <c r="U201" s="68">
        <v>13.82</v>
      </c>
      <c r="V201" s="68">
        <v>16</v>
      </c>
      <c r="W201" s="68">
        <v>18.25</v>
      </c>
      <c r="X201" s="68">
        <v>20.71</v>
      </c>
      <c r="Y201" s="68">
        <v>23.58</v>
      </c>
      <c r="Z201" s="69">
        <v>26.8</v>
      </c>
      <c r="AA201" s="69">
        <v>30.25</v>
      </c>
      <c r="AB201" s="45">
        <v>33.85</v>
      </c>
      <c r="AC201" s="45">
        <v>37.799999999999997</v>
      </c>
      <c r="AD201" s="45">
        <v>42.29</v>
      </c>
      <c r="AE201" s="45">
        <v>47.44</v>
      </c>
      <c r="AF201" s="45">
        <v>53.56</v>
      </c>
      <c r="AG201" s="45">
        <v>60.38</v>
      </c>
      <c r="AH201" s="45">
        <v>68.31</v>
      </c>
      <c r="AI201" s="45">
        <v>77.44</v>
      </c>
      <c r="AJ201" s="45">
        <v>88.01</v>
      </c>
      <c r="AK201" s="45">
        <v>100.19</v>
      </c>
      <c r="AL201" s="45">
        <v>114.09</v>
      </c>
      <c r="AM201" s="45">
        <v>129.69999999999999</v>
      </c>
      <c r="AN201" s="45">
        <v>146.47</v>
      </c>
      <c r="AO201" s="45">
        <v>164.16</v>
      </c>
      <c r="AP201" s="45">
        <v>181.63</v>
      </c>
      <c r="AQ201" s="45">
        <v>198.73</v>
      </c>
      <c r="AR201" s="45">
        <v>215.28</v>
      </c>
      <c r="AS201" s="45">
        <v>230.4</v>
      </c>
      <c r="AT201" s="45">
        <v>243.4</v>
      </c>
      <c r="AU201" s="45">
        <v>262.43</v>
      </c>
      <c r="AV201" s="45">
        <v>282.69</v>
      </c>
      <c r="AW201" s="45">
        <v>304.70999999999998</v>
      </c>
      <c r="AX201" s="45">
        <v>328</v>
      </c>
      <c r="AY201" s="45">
        <v>352.09</v>
      </c>
      <c r="AZ201" s="45">
        <v>374.47</v>
      </c>
      <c r="BA201" s="45">
        <v>396.8</v>
      </c>
      <c r="BB201" s="45">
        <v>418.66</v>
      </c>
      <c r="BC201" s="45">
        <v>439.65</v>
      </c>
      <c r="BD201" s="45">
        <v>459.36</v>
      </c>
      <c r="BE201" s="45">
        <v>477.43</v>
      </c>
      <c r="BF201" s="45">
        <v>503.32</v>
      </c>
      <c r="BG201" s="45">
        <v>530.61</v>
      </c>
      <c r="BH201" s="45">
        <v>559.39</v>
      </c>
      <c r="BI201" s="45">
        <v>589.72</v>
      </c>
      <c r="BJ201" s="45">
        <v>621.70000000000005</v>
      </c>
      <c r="BK201" s="45">
        <v>655.42</v>
      </c>
      <c r="BL201" s="45">
        <v>690.96</v>
      </c>
      <c r="BM201" s="45">
        <v>728.43</v>
      </c>
      <c r="BN201" s="45">
        <v>767.94</v>
      </c>
      <c r="BO201" s="45">
        <v>809.58</v>
      </c>
      <c r="BP201" s="45">
        <v>853.48</v>
      </c>
      <c r="BQ201" s="45">
        <v>899.77</v>
      </c>
      <c r="BR201" s="45">
        <v>948.56</v>
      </c>
      <c r="BS201" s="45">
        <v>1000</v>
      </c>
      <c r="BT201" s="45"/>
      <c r="BU201" s="45"/>
      <c r="BV201" s="45"/>
      <c r="BW201" s="45"/>
      <c r="BX201" s="45"/>
      <c r="BY201" s="45"/>
      <c r="BZ201" s="45"/>
      <c r="CA201" s="45"/>
      <c r="CB201" s="45"/>
      <c r="CC201" s="45"/>
      <c r="CD201" s="45"/>
      <c r="CE201" s="45"/>
      <c r="CF201" s="45"/>
      <c r="CG201" s="45"/>
      <c r="CH201" s="45"/>
      <c r="CI201" s="45"/>
      <c r="CJ201" s="45"/>
      <c r="CK201" s="45"/>
      <c r="CL201" s="45"/>
      <c r="CM201" s="45"/>
      <c r="CN201" s="45"/>
      <c r="CO201" s="45"/>
      <c r="CP201" s="45"/>
      <c r="CQ201" s="45"/>
      <c r="CR201" s="45"/>
      <c r="CS201" s="45"/>
      <c r="CT201" s="45"/>
      <c r="CU201" s="45"/>
      <c r="CV201" s="45"/>
      <c r="CW201" s="45"/>
    </row>
    <row r="202" spans="1:101" ht="14.25" customHeight="1">
      <c r="A202" s="67">
        <v>52</v>
      </c>
      <c r="B202" s="68">
        <v>0.75</v>
      </c>
      <c r="C202" s="68">
        <v>1.24</v>
      </c>
      <c r="D202" s="68">
        <v>1.66</v>
      </c>
      <c r="E202" s="68">
        <v>2</v>
      </c>
      <c r="F202" s="68">
        <v>2.39</v>
      </c>
      <c r="G202" s="68">
        <v>2.63</v>
      </c>
      <c r="H202" s="68">
        <v>2.87</v>
      </c>
      <c r="I202" s="68">
        <v>3.33</v>
      </c>
      <c r="J202" s="68">
        <v>4.03</v>
      </c>
      <c r="K202" s="68">
        <v>4.7300000000000004</v>
      </c>
      <c r="L202" s="68">
        <v>5.2</v>
      </c>
      <c r="M202" s="68">
        <v>5.74</v>
      </c>
      <c r="N202" s="68">
        <v>6.33</v>
      </c>
      <c r="O202" s="68">
        <v>7.29</v>
      </c>
      <c r="P202" s="68">
        <v>8.4</v>
      </c>
      <c r="Q202" s="68">
        <v>9.5299999999999994</v>
      </c>
      <c r="R202" s="68">
        <v>10.62</v>
      </c>
      <c r="S202" s="68">
        <v>11.82</v>
      </c>
      <c r="T202" s="68">
        <v>13.45</v>
      </c>
      <c r="U202" s="68">
        <v>15.49</v>
      </c>
      <c r="V202" s="68">
        <v>17.86</v>
      </c>
      <c r="W202" s="68">
        <v>20.260000000000002</v>
      </c>
      <c r="X202" s="68">
        <v>22.98</v>
      </c>
      <c r="Y202" s="68">
        <v>26.24</v>
      </c>
      <c r="Z202" s="69">
        <v>29.94</v>
      </c>
      <c r="AA202" s="69">
        <v>33.85</v>
      </c>
      <c r="AB202" s="45">
        <v>37.799999999999997</v>
      </c>
      <c r="AC202" s="45">
        <v>42.29</v>
      </c>
      <c r="AD202" s="45">
        <v>47.44</v>
      </c>
      <c r="AE202" s="45">
        <v>53.56</v>
      </c>
      <c r="AF202" s="45">
        <v>60.38</v>
      </c>
      <c r="AG202" s="45">
        <v>68.31</v>
      </c>
      <c r="AH202" s="45">
        <v>77.44</v>
      </c>
      <c r="AI202" s="45">
        <v>88.01</v>
      </c>
      <c r="AJ202" s="45">
        <v>100.19</v>
      </c>
      <c r="AK202" s="45">
        <v>114.09</v>
      </c>
      <c r="AL202" s="45">
        <v>129.69999999999999</v>
      </c>
      <c r="AM202" s="45">
        <v>146.47</v>
      </c>
      <c r="AN202" s="45">
        <v>164.16</v>
      </c>
      <c r="AO202" s="45">
        <v>181.63</v>
      </c>
      <c r="AP202" s="45">
        <v>198.73</v>
      </c>
      <c r="AQ202" s="45">
        <v>215.28</v>
      </c>
      <c r="AR202" s="45">
        <v>230.4</v>
      </c>
      <c r="AS202" s="45">
        <v>243.4</v>
      </c>
      <c r="AT202" s="45">
        <v>262.43</v>
      </c>
      <c r="AU202" s="45">
        <v>282.69</v>
      </c>
      <c r="AV202" s="45">
        <v>304.70999999999998</v>
      </c>
      <c r="AW202" s="45">
        <v>328</v>
      </c>
      <c r="AX202" s="45">
        <v>352.09</v>
      </c>
      <c r="AY202" s="45">
        <v>374.47</v>
      </c>
      <c r="AZ202" s="45">
        <v>396.8</v>
      </c>
      <c r="BA202" s="45">
        <v>418.66</v>
      </c>
      <c r="BB202" s="45">
        <v>439.65</v>
      </c>
      <c r="BC202" s="45">
        <v>459.36</v>
      </c>
      <c r="BD202" s="45">
        <v>477.43</v>
      </c>
      <c r="BE202" s="45">
        <v>503.32</v>
      </c>
      <c r="BF202" s="45">
        <v>530.61</v>
      </c>
      <c r="BG202" s="45">
        <v>559.39</v>
      </c>
      <c r="BH202" s="45">
        <v>589.72</v>
      </c>
      <c r="BI202" s="45">
        <v>621.70000000000005</v>
      </c>
      <c r="BJ202" s="45">
        <v>655.42</v>
      </c>
      <c r="BK202" s="45">
        <v>690.96</v>
      </c>
      <c r="BL202" s="45">
        <v>728.43</v>
      </c>
      <c r="BM202" s="45">
        <v>767.94</v>
      </c>
      <c r="BN202" s="45">
        <v>809.58</v>
      </c>
      <c r="BO202" s="45">
        <v>853.48</v>
      </c>
      <c r="BP202" s="45">
        <v>899.77</v>
      </c>
      <c r="BQ202" s="45">
        <v>948.56</v>
      </c>
      <c r="BR202" s="45">
        <v>1000</v>
      </c>
      <c r="BS202" s="45"/>
      <c r="BT202" s="45"/>
      <c r="BU202" s="45"/>
      <c r="BV202" s="45"/>
      <c r="BW202" s="45"/>
      <c r="BX202" s="45"/>
      <c r="BY202" s="45"/>
      <c r="BZ202" s="45"/>
      <c r="CA202" s="45"/>
      <c r="CB202" s="45"/>
      <c r="CC202" s="45"/>
      <c r="CD202" s="45"/>
      <c r="CE202" s="45"/>
      <c r="CF202" s="45"/>
      <c r="CG202" s="45"/>
      <c r="CH202" s="45"/>
      <c r="CI202" s="45"/>
      <c r="CJ202" s="45"/>
      <c r="CK202" s="45"/>
      <c r="CL202" s="45"/>
      <c r="CM202" s="45"/>
      <c r="CN202" s="45"/>
      <c r="CO202" s="45"/>
      <c r="CP202" s="45"/>
      <c r="CQ202" s="45"/>
      <c r="CR202" s="45"/>
      <c r="CS202" s="45"/>
      <c r="CT202" s="45"/>
      <c r="CU202" s="45"/>
      <c r="CV202" s="45"/>
      <c r="CW202" s="45"/>
    </row>
    <row r="203" spans="1:101" ht="14.25" customHeight="1">
      <c r="A203" s="67">
        <v>53</v>
      </c>
      <c r="B203" s="68">
        <v>0.76</v>
      </c>
      <c r="C203" s="68">
        <v>1.4</v>
      </c>
      <c r="D203" s="68">
        <v>1.85</v>
      </c>
      <c r="E203" s="68">
        <v>2.2599999999999998</v>
      </c>
      <c r="F203" s="68">
        <v>2.59</v>
      </c>
      <c r="G203" s="68">
        <v>2.8</v>
      </c>
      <c r="H203" s="68">
        <v>3.13</v>
      </c>
      <c r="I203" s="68">
        <v>3.68</v>
      </c>
      <c r="J203" s="68">
        <v>4.49</v>
      </c>
      <c r="K203" s="68">
        <v>5.2</v>
      </c>
      <c r="L203" s="68">
        <v>5.72</v>
      </c>
      <c r="M203" s="68">
        <v>6.29</v>
      </c>
      <c r="N203" s="68">
        <v>7.04</v>
      </c>
      <c r="O203" s="68">
        <v>8.17</v>
      </c>
      <c r="P203" s="68">
        <v>9.3699999999999992</v>
      </c>
      <c r="Q203" s="68">
        <v>10.61</v>
      </c>
      <c r="R203" s="68">
        <v>11.82</v>
      </c>
      <c r="S203" s="68">
        <v>13.44</v>
      </c>
      <c r="T203" s="68">
        <v>15.11</v>
      </c>
      <c r="U203" s="68">
        <v>17.36</v>
      </c>
      <c r="V203" s="68">
        <v>19.899999999999999</v>
      </c>
      <c r="W203" s="68">
        <v>22.6</v>
      </c>
      <c r="X203" s="68">
        <v>25.68</v>
      </c>
      <c r="Y203" s="68">
        <v>29.34</v>
      </c>
      <c r="Z203" s="69">
        <v>33.44</v>
      </c>
      <c r="AA203" s="69">
        <v>37.799999999999997</v>
      </c>
      <c r="AB203" s="45">
        <v>42.29</v>
      </c>
      <c r="AC203" s="45">
        <v>47.44</v>
      </c>
      <c r="AD203" s="45">
        <v>53.56</v>
      </c>
      <c r="AE203" s="45">
        <v>60.38</v>
      </c>
      <c r="AF203" s="45">
        <v>68.31</v>
      </c>
      <c r="AG203" s="45">
        <v>77.44</v>
      </c>
      <c r="AH203" s="45">
        <v>88.01</v>
      </c>
      <c r="AI203" s="45">
        <v>100.19</v>
      </c>
      <c r="AJ203" s="45">
        <v>114.09</v>
      </c>
      <c r="AK203" s="45">
        <v>129.69999999999999</v>
      </c>
      <c r="AL203" s="45">
        <v>146.47</v>
      </c>
      <c r="AM203" s="45">
        <v>164.16</v>
      </c>
      <c r="AN203" s="45">
        <v>181.63</v>
      </c>
      <c r="AO203" s="45">
        <v>198.73</v>
      </c>
      <c r="AP203" s="45">
        <v>215.28</v>
      </c>
      <c r="AQ203" s="45">
        <v>230.4</v>
      </c>
      <c r="AR203" s="45">
        <v>243.4</v>
      </c>
      <c r="AS203" s="45">
        <v>262.43</v>
      </c>
      <c r="AT203" s="45">
        <v>282.69</v>
      </c>
      <c r="AU203" s="45">
        <v>304.70999999999998</v>
      </c>
      <c r="AV203" s="45">
        <v>328</v>
      </c>
      <c r="AW203" s="45">
        <v>352.09</v>
      </c>
      <c r="AX203" s="45">
        <v>374.47</v>
      </c>
      <c r="AY203" s="45">
        <v>396.8</v>
      </c>
      <c r="AZ203" s="45">
        <v>418.66</v>
      </c>
      <c r="BA203" s="45">
        <v>439.65</v>
      </c>
      <c r="BB203" s="45">
        <v>459.36</v>
      </c>
      <c r="BC203" s="45">
        <v>477.43</v>
      </c>
      <c r="BD203" s="45">
        <v>503.32</v>
      </c>
      <c r="BE203" s="45">
        <v>530.61</v>
      </c>
      <c r="BF203" s="45">
        <v>559.39</v>
      </c>
      <c r="BG203" s="45">
        <v>589.72</v>
      </c>
      <c r="BH203" s="45">
        <v>621.70000000000005</v>
      </c>
      <c r="BI203" s="45">
        <v>655.42</v>
      </c>
      <c r="BJ203" s="45">
        <v>690.96</v>
      </c>
      <c r="BK203" s="45">
        <v>728.43</v>
      </c>
      <c r="BL203" s="45">
        <v>767.94</v>
      </c>
      <c r="BM203" s="45">
        <v>809.58</v>
      </c>
      <c r="BN203" s="45">
        <v>853.48</v>
      </c>
      <c r="BO203" s="45">
        <v>899.77</v>
      </c>
      <c r="BP203" s="45">
        <v>948.56</v>
      </c>
      <c r="BQ203" s="45">
        <v>1000</v>
      </c>
      <c r="BR203" s="45"/>
      <c r="BS203" s="45"/>
      <c r="BT203" s="45"/>
      <c r="BU203" s="45"/>
      <c r="BV203" s="45"/>
      <c r="BW203" s="45"/>
      <c r="BX203" s="45"/>
      <c r="BY203" s="45"/>
      <c r="BZ203" s="45"/>
      <c r="CA203" s="45"/>
      <c r="CB203" s="45"/>
      <c r="CC203" s="45"/>
      <c r="CD203" s="45"/>
      <c r="CE203" s="45"/>
      <c r="CF203" s="45"/>
      <c r="CG203" s="45"/>
      <c r="CH203" s="45"/>
      <c r="CI203" s="45"/>
      <c r="CJ203" s="45"/>
      <c r="CK203" s="45"/>
      <c r="CL203" s="45"/>
      <c r="CM203" s="45"/>
      <c r="CN203" s="45"/>
      <c r="CO203" s="45"/>
      <c r="CP203" s="45"/>
      <c r="CQ203" s="45"/>
      <c r="CR203" s="45"/>
      <c r="CS203" s="45"/>
      <c r="CT203" s="45"/>
      <c r="CU203" s="45"/>
      <c r="CV203" s="45"/>
      <c r="CW203" s="45"/>
    </row>
    <row r="204" spans="1:101" ht="14.25" customHeight="1">
      <c r="A204" s="67">
        <v>54</v>
      </c>
      <c r="B204" s="68">
        <v>0.77</v>
      </c>
      <c r="C204" s="68">
        <v>1.55</v>
      </c>
      <c r="D204" s="68">
        <v>2.0699999999999998</v>
      </c>
      <c r="E204" s="68">
        <v>2.56</v>
      </c>
      <c r="F204" s="68">
        <v>2.8</v>
      </c>
      <c r="G204" s="68">
        <v>3.05</v>
      </c>
      <c r="H204" s="68">
        <v>3.45</v>
      </c>
      <c r="I204" s="68">
        <v>4.12</v>
      </c>
      <c r="J204" s="68">
        <v>4.99</v>
      </c>
      <c r="K204" s="68">
        <v>5.71</v>
      </c>
      <c r="L204" s="68">
        <v>6.25</v>
      </c>
      <c r="M204" s="68">
        <v>6.92</v>
      </c>
      <c r="N204" s="68">
        <v>8.01</v>
      </c>
      <c r="O204" s="68">
        <v>9.31</v>
      </c>
      <c r="P204" s="68">
        <v>10.61</v>
      </c>
      <c r="Q204" s="68">
        <v>11.82</v>
      </c>
      <c r="R204" s="68">
        <v>13.43</v>
      </c>
      <c r="S204" s="68">
        <v>15.06</v>
      </c>
      <c r="T204" s="68">
        <v>17.170000000000002</v>
      </c>
      <c r="U204" s="68">
        <v>19.600000000000001</v>
      </c>
      <c r="V204" s="68">
        <v>22.31</v>
      </c>
      <c r="W204" s="68">
        <v>25.61</v>
      </c>
      <c r="X204" s="68">
        <v>29.32</v>
      </c>
      <c r="Y204" s="68">
        <v>33.42</v>
      </c>
      <c r="Z204" s="70">
        <v>37.630000000000003</v>
      </c>
      <c r="AA204" s="69">
        <v>42.29</v>
      </c>
      <c r="AB204" s="45">
        <v>47.44</v>
      </c>
      <c r="AC204" s="45">
        <v>53.56</v>
      </c>
      <c r="AD204" s="45">
        <v>60.38</v>
      </c>
      <c r="AE204" s="45">
        <v>68.31</v>
      </c>
      <c r="AF204" s="45">
        <v>77.44</v>
      </c>
      <c r="AG204" s="45">
        <v>88.01</v>
      </c>
      <c r="AH204" s="45">
        <v>100.19</v>
      </c>
      <c r="AI204" s="45">
        <v>114.09</v>
      </c>
      <c r="AJ204" s="45">
        <v>129.69999999999999</v>
      </c>
      <c r="AK204" s="45">
        <v>146.47</v>
      </c>
      <c r="AL204" s="45">
        <v>164.16</v>
      </c>
      <c r="AM204" s="45">
        <v>181.63</v>
      </c>
      <c r="AN204" s="45">
        <v>198.73</v>
      </c>
      <c r="AO204" s="45">
        <v>215.28</v>
      </c>
      <c r="AP204" s="45">
        <v>230.4</v>
      </c>
      <c r="AQ204" s="45">
        <v>243.4</v>
      </c>
      <c r="AR204" s="45">
        <v>262.43</v>
      </c>
      <c r="AS204" s="45">
        <v>282.69</v>
      </c>
      <c r="AT204" s="45">
        <v>304.70999999999998</v>
      </c>
      <c r="AU204" s="45">
        <v>328</v>
      </c>
      <c r="AV204" s="45">
        <v>352.09</v>
      </c>
      <c r="AW204" s="45">
        <v>374.47</v>
      </c>
      <c r="AX204" s="45">
        <v>396.8</v>
      </c>
      <c r="AY204" s="45">
        <v>418.66</v>
      </c>
      <c r="AZ204" s="45">
        <v>439.65</v>
      </c>
      <c r="BA204" s="45">
        <v>459.36</v>
      </c>
      <c r="BB204" s="45">
        <v>477.43</v>
      </c>
      <c r="BC204" s="45">
        <v>503.32</v>
      </c>
      <c r="BD204" s="45">
        <v>530.61</v>
      </c>
      <c r="BE204" s="45">
        <v>559.39</v>
      </c>
      <c r="BF204" s="45">
        <v>589.72</v>
      </c>
      <c r="BG204" s="45">
        <v>621.70000000000005</v>
      </c>
      <c r="BH204" s="45">
        <v>655.42</v>
      </c>
      <c r="BI204" s="45">
        <v>690.96</v>
      </c>
      <c r="BJ204" s="45">
        <v>728.43</v>
      </c>
      <c r="BK204" s="45">
        <v>767.94</v>
      </c>
      <c r="BL204" s="45">
        <v>809.58</v>
      </c>
      <c r="BM204" s="45">
        <v>853.48</v>
      </c>
      <c r="BN204" s="45">
        <v>899.77</v>
      </c>
      <c r="BO204" s="45">
        <v>948.56</v>
      </c>
      <c r="BP204" s="45">
        <v>1000</v>
      </c>
      <c r="BQ204" s="45"/>
      <c r="BR204" s="45"/>
      <c r="BS204" s="45"/>
      <c r="BT204" s="45"/>
      <c r="BU204" s="45"/>
      <c r="BV204" s="45"/>
      <c r="BW204" s="45"/>
      <c r="BX204" s="45"/>
      <c r="BY204" s="45"/>
      <c r="BZ204" s="45"/>
      <c r="CA204" s="45"/>
      <c r="CB204" s="45"/>
      <c r="CC204" s="45"/>
      <c r="CD204" s="45"/>
      <c r="CE204" s="45"/>
      <c r="CF204" s="45"/>
      <c r="CG204" s="45"/>
      <c r="CH204" s="45"/>
      <c r="CI204" s="45"/>
      <c r="CJ204" s="45"/>
      <c r="CK204" s="45"/>
      <c r="CL204" s="45"/>
      <c r="CM204" s="45"/>
      <c r="CN204" s="45"/>
      <c r="CO204" s="45"/>
      <c r="CP204" s="45"/>
      <c r="CQ204" s="45"/>
      <c r="CR204" s="45"/>
      <c r="CS204" s="45"/>
      <c r="CT204" s="45"/>
      <c r="CU204" s="45"/>
      <c r="CV204" s="45"/>
      <c r="CW204" s="45"/>
    </row>
    <row r="205" spans="1:101" ht="14.25" customHeight="1">
      <c r="A205" s="67">
        <v>55</v>
      </c>
      <c r="B205" s="68">
        <v>0.78</v>
      </c>
      <c r="C205" s="68">
        <v>1.66</v>
      </c>
      <c r="D205" s="68">
        <v>2.31</v>
      </c>
      <c r="E205" s="68">
        <v>2.77</v>
      </c>
      <c r="F205" s="68">
        <v>3.01</v>
      </c>
      <c r="G205" s="68">
        <v>3.25</v>
      </c>
      <c r="H205" s="68">
        <v>3.77</v>
      </c>
      <c r="I205" s="68">
        <v>4.6500000000000004</v>
      </c>
      <c r="J205" s="68">
        <v>5.55</v>
      </c>
      <c r="K205" s="68">
        <v>6.25</v>
      </c>
      <c r="L205" s="68">
        <v>6.92</v>
      </c>
      <c r="M205" s="68">
        <v>7.87</v>
      </c>
      <c r="N205" s="68">
        <v>9.1999999999999993</v>
      </c>
      <c r="O205" s="68">
        <v>10.61</v>
      </c>
      <c r="P205" s="68">
        <v>11.82</v>
      </c>
      <c r="Q205" s="68">
        <v>13.42</v>
      </c>
      <c r="R205" s="68">
        <v>15.03</v>
      </c>
      <c r="S205" s="68">
        <v>17.02</v>
      </c>
      <c r="T205" s="68">
        <v>19.489999999999998</v>
      </c>
      <c r="U205" s="68">
        <v>22.29</v>
      </c>
      <c r="V205" s="68">
        <v>25.31</v>
      </c>
      <c r="W205" s="68">
        <v>29.11</v>
      </c>
      <c r="X205" s="68">
        <v>33.21</v>
      </c>
      <c r="Y205" s="70">
        <v>37.61</v>
      </c>
      <c r="Z205" s="68">
        <v>42.29</v>
      </c>
      <c r="AA205" s="69">
        <v>47.44</v>
      </c>
      <c r="AB205" s="45">
        <v>53.56</v>
      </c>
      <c r="AC205" s="45">
        <v>60.38</v>
      </c>
      <c r="AD205" s="45">
        <v>68.31</v>
      </c>
      <c r="AE205" s="45">
        <v>77.44</v>
      </c>
      <c r="AF205" s="45">
        <v>88.01</v>
      </c>
      <c r="AG205" s="45">
        <v>100.19</v>
      </c>
      <c r="AH205" s="45">
        <v>114.09</v>
      </c>
      <c r="AI205" s="45">
        <v>129.69999999999999</v>
      </c>
      <c r="AJ205" s="45">
        <v>146.47</v>
      </c>
      <c r="AK205" s="45">
        <v>164.16</v>
      </c>
      <c r="AL205" s="45">
        <v>181.63</v>
      </c>
      <c r="AM205" s="45">
        <v>198.73</v>
      </c>
      <c r="AN205" s="45">
        <v>215.28</v>
      </c>
      <c r="AO205" s="45">
        <v>230.4</v>
      </c>
      <c r="AP205" s="45">
        <v>243.4</v>
      </c>
      <c r="AQ205" s="45">
        <v>262.43</v>
      </c>
      <c r="AR205" s="45">
        <v>282.69</v>
      </c>
      <c r="AS205" s="45">
        <v>304.70999999999998</v>
      </c>
      <c r="AT205" s="45">
        <v>328</v>
      </c>
      <c r="AU205" s="45">
        <v>352.09</v>
      </c>
      <c r="AV205" s="45">
        <v>374.47</v>
      </c>
      <c r="AW205" s="45">
        <v>396.8</v>
      </c>
      <c r="AX205" s="45">
        <v>418.66</v>
      </c>
      <c r="AY205" s="45">
        <v>439.65</v>
      </c>
      <c r="AZ205" s="45">
        <v>459.36</v>
      </c>
      <c r="BA205" s="45">
        <v>477.43</v>
      </c>
      <c r="BB205" s="45">
        <v>503.32</v>
      </c>
      <c r="BC205" s="45">
        <v>530.61</v>
      </c>
      <c r="BD205" s="45">
        <v>559.39</v>
      </c>
      <c r="BE205" s="45">
        <v>589.72</v>
      </c>
      <c r="BF205" s="45">
        <v>621.70000000000005</v>
      </c>
      <c r="BG205" s="45">
        <v>655.42</v>
      </c>
      <c r="BH205" s="45">
        <v>690.96</v>
      </c>
      <c r="BI205" s="45">
        <v>728.43</v>
      </c>
      <c r="BJ205" s="45">
        <v>767.94</v>
      </c>
      <c r="BK205" s="45">
        <v>809.58</v>
      </c>
      <c r="BL205" s="45">
        <v>853.48</v>
      </c>
      <c r="BM205" s="45">
        <v>899.77</v>
      </c>
      <c r="BN205" s="45">
        <v>948.56</v>
      </c>
      <c r="BO205" s="45">
        <v>1000</v>
      </c>
      <c r="BP205" s="45"/>
      <c r="BQ205" s="45"/>
      <c r="BR205" s="45"/>
      <c r="BS205" s="45"/>
      <c r="BT205" s="45"/>
      <c r="BU205" s="45"/>
      <c r="BV205" s="45"/>
      <c r="BW205" s="45"/>
      <c r="BX205" s="45"/>
      <c r="BY205" s="45"/>
      <c r="BZ205" s="45"/>
      <c r="CA205" s="45"/>
      <c r="CB205" s="45"/>
      <c r="CC205" s="45"/>
      <c r="CD205" s="45"/>
      <c r="CE205" s="45"/>
      <c r="CF205" s="45"/>
      <c r="CG205" s="45"/>
      <c r="CH205" s="45"/>
      <c r="CI205" s="45"/>
      <c r="CJ205" s="45"/>
      <c r="CK205" s="45"/>
      <c r="CL205" s="45"/>
      <c r="CM205" s="45"/>
      <c r="CN205" s="45"/>
      <c r="CO205" s="45"/>
      <c r="CP205" s="45"/>
      <c r="CQ205" s="45"/>
      <c r="CR205" s="45"/>
      <c r="CS205" s="45"/>
      <c r="CT205" s="45"/>
      <c r="CU205" s="45"/>
      <c r="CV205" s="45"/>
      <c r="CW205" s="45"/>
    </row>
    <row r="206" spans="1:101" ht="14.25" customHeight="1">
      <c r="A206" s="67">
        <v>56</v>
      </c>
      <c r="B206" s="68">
        <v>0.91</v>
      </c>
      <c r="C206" s="68">
        <v>1.74</v>
      </c>
      <c r="D206" s="68">
        <v>2.56</v>
      </c>
      <c r="E206" s="68">
        <v>2.99</v>
      </c>
      <c r="F206" s="68">
        <v>3.23</v>
      </c>
      <c r="G206" s="68">
        <v>3.6</v>
      </c>
      <c r="H206" s="68">
        <v>4.29</v>
      </c>
      <c r="I206" s="68">
        <v>5.26</v>
      </c>
      <c r="J206" s="68">
        <v>6.16</v>
      </c>
      <c r="K206" s="68">
        <v>6.92</v>
      </c>
      <c r="L206" s="68">
        <v>7.83</v>
      </c>
      <c r="M206" s="68">
        <v>9.0399999999999991</v>
      </c>
      <c r="N206" s="68">
        <v>10.53</v>
      </c>
      <c r="O206" s="68">
        <v>11.82</v>
      </c>
      <c r="P206" s="68">
        <v>13.41</v>
      </c>
      <c r="Q206" s="68">
        <v>15.02</v>
      </c>
      <c r="R206" s="68">
        <v>17.010000000000002</v>
      </c>
      <c r="S206" s="68">
        <v>19.41</v>
      </c>
      <c r="T206" s="68">
        <v>22.26</v>
      </c>
      <c r="U206" s="68">
        <v>25.3</v>
      </c>
      <c r="V206" s="68">
        <v>28.94</v>
      </c>
      <c r="W206" s="68">
        <v>33.119999999999997</v>
      </c>
      <c r="X206" s="69">
        <v>37.61</v>
      </c>
      <c r="Y206" s="68">
        <v>42.29</v>
      </c>
      <c r="Z206" s="68">
        <v>47.44</v>
      </c>
      <c r="AA206" s="69">
        <v>53.56</v>
      </c>
      <c r="AB206" s="45">
        <v>60.38</v>
      </c>
      <c r="AC206" s="45">
        <v>68.31</v>
      </c>
      <c r="AD206" s="45">
        <v>77.44</v>
      </c>
      <c r="AE206" s="45">
        <v>88.01</v>
      </c>
      <c r="AF206" s="45">
        <v>100.19</v>
      </c>
      <c r="AG206" s="45">
        <v>114.09</v>
      </c>
      <c r="AH206" s="45">
        <v>129.69999999999999</v>
      </c>
      <c r="AI206" s="45">
        <v>146.47</v>
      </c>
      <c r="AJ206" s="45">
        <v>164.16</v>
      </c>
      <c r="AK206" s="45">
        <v>181.63</v>
      </c>
      <c r="AL206" s="45">
        <v>198.73</v>
      </c>
      <c r="AM206" s="45">
        <v>215.28</v>
      </c>
      <c r="AN206" s="45">
        <v>230.4</v>
      </c>
      <c r="AO206" s="45">
        <v>243.4</v>
      </c>
      <c r="AP206" s="45">
        <v>262.43</v>
      </c>
      <c r="AQ206" s="45">
        <v>282.69</v>
      </c>
      <c r="AR206" s="45">
        <v>304.70999999999998</v>
      </c>
      <c r="AS206" s="45">
        <v>328</v>
      </c>
      <c r="AT206" s="45">
        <v>352.09</v>
      </c>
      <c r="AU206" s="45">
        <v>374.47</v>
      </c>
      <c r="AV206" s="45">
        <v>396.8</v>
      </c>
      <c r="AW206" s="45">
        <v>418.66</v>
      </c>
      <c r="AX206" s="45">
        <v>439.65</v>
      </c>
      <c r="AY206" s="45">
        <v>459.36</v>
      </c>
      <c r="AZ206" s="45">
        <v>477.43</v>
      </c>
      <c r="BA206" s="45">
        <v>503.32</v>
      </c>
      <c r="BB206" s="45">
        <v>530.61</v>
      </c>
      <c r="BC206" s="45">
        <v>559.39</v>
      </c>
      <c r="BD206" s="45">
        <v>589.72</v>
      </c>
      <c r="BE206" s="45">
        <v>621.70000000000005</v>
      </c>
      <c r="BF206" s="45">
        <v>655.42</v>
      </c>
      <c r="BG206" s="45">
        <v>690.96</v>
      </c>
      <c r="BH206" s="45">
        <v>728.43</v>
      </c>
      <c r="BI206" s="45">
        <v>767.94</v>
      </c>
      <c r="BJ206" s="45">
        <v>809.58</v>
      </c>
      <c r="BK206" s="45">
        <v>853.48</v>
      </c>
      <c r="BL206" s="45">
        <v>899.77</v>
      </c>
      <c r="BM206" s="45">
        <v>948.56</v>
      </c>
      <c r="BN206" s="45">
        <v>1000</v>
      </c>
      <c r="BO206" s="45"/>
      <c r="BP206" s="45"/>
      <c r="BQ206" s="45"/>
      <c r="BR206" s="45"/>
      <c r="BS206" s="45"/>
      <c r="BT206" s="45"/>
      <c r="BU206" s="45"/>
      <c r="BV206" s="45"/>
      <c r="BW206" s="45"/>
      <c r="BX206" s="45"/>
      <c r="BY206" s="45"/>
      <c r="BZ206" s="45"/>
      <c r="CA206" s="45"/>
      <c r="CB206" s="45"/>
      <c r="CC206" s="45"/>
      <c r="CD206" s="45"/>
      <c r="CE206" s="45"/>
      <c r="CF206" s="45"/>
      <c r="CG206" s="45"/>
      <c r="CH206" s="45"/>
      <c r="CI206" s="45"/>
      <c r="CJ206" s="45"/>
      <c r="CK206" s="45"/>
      <c r="CL206" s="45"/>
      <c r="CM206" s="45"/>
      <c r="CN206" s="45"/>
      <c r="CO206" s="45"/>
      <c r="CP206" s="45"/>
      <c r="CQ206" s="45"/>
      <c r="CR206" s="45"/>
      <c r="CS206" s="45"/>
      <c r="CT206" s="45"/>
      <c r="CU206" s="45"/>
      <c r="CV206" s="45"/>
      <c r="CW206" s="45"/>
    </row>
    <row r="207" spans="1:101" ht="14.25" customHeight="1">
      <c r="A207" s="67">
        <v>57</v>
      </c>
      <c r="B207" s="68">
        <v>1.1000000000000001</v>
      </c>
      <c r="C207" s="68">
        <v>1.8</v>
      </c>
      <c r="D207" s="68">
        <v>2.81</v>
      </c>
      <c r="E207" s="68">
        <v>3.23</v>
      </c>
      <c r="F207" s="68">
        <v>3.56</v>
      </c>
      <c r="G207" s="68">
        <v>4</v>
      </c>
      <c r="H207" s="68">
        <v>4.92</v>
      </c>
      <c r="I207" s="68">
        <v>5.94</v>
      </c>
      <c r="J207" s="68">
        <v>6.83</v>
      </c>
      <c r="K207" s="68">
        <v>7.73</v>
      </c>
      <c r="L207" s="68">
        <v>8.86</v>
      </c>
      <c r="M207" s="68">
        <v>10.35</v>
      </c>
      <c r="N207" s="68">
        <v>11.82</v>
      </c>
      <c r="O207" s="68">
        <v>13.4</v>
      </c>
      <c r="P207" s="68">
        <v>14.99</v>
      </c>
      <c r="Q207" s="68">
        <v>16.96</v>
      </c>
      <c r="R207" s="68">
        <v>19.34</v>
      </c>
      <c r="S207" s="68">
        <v>22.08</v>
      </c>
      <c r="T207" s="68">
        <v>25.23</v>
      </c>
      <c r="U207" s="68">
        <v>28.74</v>
      </c>
      <c r="V207" s="68">
        <v>32.659999999999997</v>
      </c>
      <c r="W207" s="68">
        <v>37.25</v>
      </c>
      <c r="X207" s="70">
        <v>42.29</v>
      </c>
      <c r="Y207" s="68">
        <v>47.44</v>
      </c>
      <c r="Z207" s="68">
        <v>53.56</v>
      </c>
      <c r="AA207" s="69">
        <v>60.38</v>
      </c>
      <c r="AB207" s="45">
        <v>68.31</v>
      </c>
      <c r="AC207" s="45">
        <v>77.44</v>
      </c>
      <c r="AD207" s="45">
        <v>88.01</v>
      </c>
      <c r="AE207" s="45">
        <v>100.19</v>
      </c>
      <c r="AF207" s="45">
        <v>114.09</v>
      </c>
      <c r="AG207" s="45">
        <v>129.69999999999999</v>
      </c>
      <c r="AH207" s="45">
        <v>146.47</v>
      </c>
      <c r="AI207" s="45">
        <v>164.16</v>
      </c>
      <c r="AJ207" s="45">
        <v>181.63</v>
      </c>
      <c r="AK207" s="45">
        <v>198.73</v>
      </c>
      <c r="AL207" s="45">
        <v>215.28</v>
      </c>
      <c r="AM207" s="45">
        <v>230.4</v>
      </c>
      <c r="AN207" s="45">
        <v>243.4</v>
      </c>
      <c r="AO207" s="45">
        <v>262.43</v>
      </c>
      <c r="AP207" s="45">
        <v>282.69</v>
      </c>
      <c r="AQ207" s="45">
        <v>304.70999999999998</v>
      </c>
      <c r="AR207" s="45">
        <v>328</v>
      </c>
      <c r="AS207" s="45">
        <v>352.09</v>
      </c>
      <c r="AT207" s="45">
        <v>374.47</v>
      </c>
      <c r="AU207" s="45">
        <v>396.8</v>
      </c>
      <c r="AV207" s="45">
        <v>418.66</v>
      </c>
      <c r="AW207" s="45">
        <v>439.65</v>
      </c>
      <c r="AX207" s="45">
        <v>459.36</v>
      </c>
      <c r="AY207" s="45">
        <v>477.43</v>
      </c>
      <c r="AZ207" s="45">
        <v>503.32</v>
      </c>
      <c r="BA207" s="45">
        <v>530.61</v>
      </c>
      <c r="BB207" s="45">
        <v>559.39</v>
      </c>
      <c r="BC207" s="45">
        <v>589.72</v>
      </c>
      <c r="BD207" s="45">
        <v>621.70000000000005</v>
      </c>
      <c r="BE207" s="45">
        <v>655.42</v>
      </c>
      <c r="BF207" s="45">
        <v>690.96</v>
      </c>
      <c r="BG207" s="45">
        <v>728.43</v>
      </c>
      <c r="BH207" s="45">
        <v>767.94</v>
      </c>
      <c r="BI207" s="45">
        <v>809.58</v>
      </c>
      <c r="BJ207" s="45">
        <v>853.48</v>
      </c>
      <c r="BK207" s="45">
        <v>899.77</v>
      </c>
      <c r="BL207" s="45">
        <v>948.56</v>
      </c>
      <c r="BM207" s="45">
        <v>1000</v>
      </c>
      <c r="BN207" s="45"/>
      <c r="BO207" s="45"/>
      <c r="BP207" s="45"/>
      <c r="BQ207" s="45"/>
      <c r="BR207" s="45"/>
      <c r="BS207" s="45"/>
      <c r="BT207" s="45"/>
      <c r="BU207" s="45"/>
      <c r="BV207" s="45"/>
      <c r="BW207" s="45"/>
      <c r="BX207" s="45"/>
      <c r="BY207" s="45"/>
      <c r="BZ207" s="45"/>
      <c r="CA207" s="45"/>
      <c r="CB207" s="45"/>
      <c r="CC207" s="45"/>
      <c r="CD207" s="45"/>
      <c r="CE207" s="45"/>
      <c r="CF207" s="45"/>
      <c r="CG207" s="45"/>
      <c r="CH207" s="45"/>
      <c r="CI207" s="45"/>
      <c r="CJ207" s="45"/>
      <c r="CK207" s="45"/>
      <c r="CL207" s="45"/>
      <c r="CM207" s="45"/>
      <c r="CN207" s="45"/>
      <c r="CO207" s="45"/>
      <c r="CP207" s="45"/>
      <c r="CQ207" s="45"/>
      <c r="CR207" s="45"/>
      <c r="CS207" s="45"/>
      <c r="CT207" s="45"/>
      <c r="CU207" s="45"/>
      <c r="CV207" s="45"/>
      <c r="CW207" s="45"/>
    </row>
    <row r="208" spans="1:101" ht="14.25" customHeight="1">
      <c r="A208" s="67">
        <v>58</v>
      </c>
      <c r="B208" s="68">
        <v>1.36</v>
      </c>
      <c r="C208" s="68">
        <v>1.88</v>
      </c>
      <c r="D208" s="68">
        <v>3.03</v>
      </c>
      <c r="E208" s="68">
        <v>3.52</v>
      </c>
      <c r="F208" s="68">
        <v>3.92</v>
      </c>
      <c r="G208" s="68">
        <v>4.5599999999999996</v>
      </c>
      <c r="H208" s="68">
        <v>5.62</v>
      </c>
      <c r="I208" s="68">
        <v>6.65</v>
      </c>
      <c r="J208" s="68">
        <v>7.56</v>
      </c>
      <c r="K208" s="68">
        <v>8.66</v>
      </c>
      <c r="L208" s="68">
        <v>10.06</v>
      </c>
      <c r="M208" s="68">
        <v>11.75</v>
      </c>
      <c r="N208" s="68">
        <v>13.39</v>
      </c>
      <c r="O208" s="68">
        <v>14.99</v>
      </c>
      <c r="P208" s="68">
        <v>16.899999999999999</v>
      </c>
      <c r="Q208" s="68">
        <v>19.149999999999999</v>
      </c>
      <c r="R208" s="68">
        <v>22.03</v>
      </c>
      <c r="S208" s="68">
        <v>25.19</v>
      </c>
      <c r="T208" s="68">
        <v>28.7</v>
      </c>
      <c r="U208" s="68">
        <v>32.6</v>
      </c>
      <c r="V208" s="68">
        <v>37.25</v>
      </c>
      <c r="W208" s="69">
        <v>42.28</v>
      </c>
      <c r="X208" s="68">
        <v>47.44</v>
      </c>
      <c r="Y208" s="68">
        <v>53.56</v>
      </c>
      <c r="Z208" s="68">
        <v>60.38</v>
      </c>
      <c r="AA208" s="71">
        <v>68.31</v>
      </c>
      <c r="AB208" s="45">
        <v>77.44</v>
      </c>
      <c r="AC208" s="45">
        <v>88.01</v>
      </c>
      <c r="AD208" s="45">
        <v>100.19</v>
      </c>
      <c r="AE208" s="45">
        <v>114.09</v>
      </c>
      <c r="AF208" s="45">
        <v>129.69999999999999</v>
      </c>
      <c r="AG208" s="45">
        <v>146.47</v>
      </c>
      <c r="AH208" s="45">
        <v>164.16</v>
      </c>
      <c r="AI208" s="45">
        <v>181.63</v>
      </c>
      <c r="AJ208" s="45">
        <v>198.73</v>
      </c>
      <c r="AK208" s="45">
        <v>215.28</v>
      </c>
      <c r="AL208" s="45">
        <v>230.4</v>
      </c>
      <c r="AM208" s="45">
        <v>243.4</v>
      </c>
      <c r="AN208" s="45">
        <v>262.43</v>
      </c>
      <c r="AO208" s="45">
        <v>282.69</v>
      </c>
      <c r="AP208" s="45">
        <v>304.70999999999998</v>
      </c>
      <c r="AQ208" s="45">
        <v>328</v>
      </c>
      <c r="AR208" s="45">
        <v>352.09</v>
      </c>
      <c r="AS208" s="45">
        <v>374.47</v>
      </c>
      <c r="AT208" s="45">
        <v>396.8</v>
      </c>
      <c r="AU208" s="45">
        <v>418.66</v>
      </c>
      <c r="AV208" s="45">
        <v>439.65</v>
      </c>
      <c r="AW208" s="45">
        <v>459.36</v>
      </c>
      <c r="AX208" s="45">
        <v>477.43</v>
      </c>
      <c r="AY208" s="45">
        <v>503.32</v>
      </c>
      <c r="AZ208" s="45">
        <v>530.61</v>
      </c>
      <c r="BA208" s="45">
        <v>559.39</v>
      </c>
      <c r="BB208" s="45">
        <v>589.72</v>
      </c>
      <c r="BC208" s="45">
        <v>621.70000000000005</v>
      </c>
      <c r="BD208" s="45">
        <v>655.42</v>
      </c>
      <c r="BE208" s="45">
        <v>690.96</v>
      </c>
      <c r="BF208" s="45">
        <v>728.43</v>
      </c>
      <c r="BG208" s="45">
        <v>767.94</v>
      </c>
      <c r="BH208" s="45">
        <v>809.58</v>
      </c>
      <c r="BI208" s="45">
        <v>853.48</v>
      </c>
      <c r="BJ208" s="45">
        <v>899.77</v>
      </c>
      <c r="BK208" s="45">
        <v>948.56</v>
      </c>
      <c r="BL208" s="45">
        <v>1000</v>
      </c>
      <c r="BM208" s="45"/>
      <c r="BN208" s="45"/>
      <c r="BO208" s="45"/>
      <c r="BP208" s="45"/>
      <c r="BQ208" s="45"/>
      <c r="BR208" s="45"/>
      <c r="BS208" s="45"/>
      <c r="BT208" s="45"/>
      <c r="BU208" s="45"/>
      <c r="BV208" s="45"/>
      <c r="BW208" s="45"/>
      <c r="BX208" s="45"/>
      <c r="BY208" s="45"/>
      <c r="BZ208" s="45"/>
      <c r="CA208" s="45"/>
      <c r="CB208" s="45"/>
      <c r="CC208" s="45"/>
      <c r="CD208" s="45"/>
      <c r="CE208" s="45"/>
      <c r="CF208" s="45"/>
      <c r="CG208" s="45"/>
      <c r="CH208" s="45"/>
      <c r="CI208" s="45"/>
      <c r="CJ208" s="45"/>
      <c r="CK208" s="45"/>
      <c r="CL208" s="45"/>
      <c r="CM208" s="45"/>
      <c r="CN208" s="45"/>
      <c r="CO208" s="45"/>
      <c r="CP208" s="45"/>
      <c r="CQ208" s="45"/>
      <c r="CR208" s="45"/>
      <c r="CS208" s="45"/>
      <c r="CT208" s="45"/>
      <c r="CU208" s="45"/>
      <c r="CV208" s="45"/>
      <c r="CW208" s="45"/>
    </row>
    <row r="209" spans="1:101" ht="14.25" customHeight="1">
      <c r="A209" s="67">
        <v>59</v>
      </c>
      <c r="B209" s="68">
        <v>1.67</v>
      </c>
      <c r="C209" s="68">
        <v>2.0099999999999998</v>
      </c>
      <c r="D209" s="68">
        <v>3.2</v>
      </c>
      <c r="E209" s="68">
        <v>3.83</v>
      </c>
      <c r="F209" s="68">
        <v>4.25</v>
      </c>
      <c r="G209" s="68">
        <v>5.2</v>
      </c>
      <c r="H209" s="68">
        <v>6.35</v>
      </c>
      <c r="I209" s="68">
        <v>7.35</v>
      </c>
      <c r="J209" s="68">
        <v>8.36</v>
      </c>
      <c r="K209" s="68">
        <v>9.7100000000000009</v>
      </c>
      <c r="L209" s="68">
        <v>11.38</v>
      </c>
      <c r="M209" s="68">
        <v>13.21</v>
      </c>
      <c r="N209" s="68">
        <v>14.97</v>
      </c>
      <c r="O209" s="68">
        <v>16.899999999999999</v>
      </c>
      <c r="P209" s="68">
        <v>19</v>
      </c>
      <c r="Q209" s="68">
        <v>21.67</v>
      </c>
      <c r="R209" s="68">
        <v>25.06</v>
      </c>
      <c r="S209" s="68">
        <v>28.6</v>
      </c>
      <c r="T209" s="68">
        <v>32.369999999999997</v>
      </c>
      <c r="U209" s="68">
        <v>36.64</v>
      </c>
      <c r="V209" s="68">
        <v>41.89</v>
      </c>
      <c r="W209" s="70">
        <v>47.42</v>
      </c>
      <c r="X209" s="68">
        <v>53.56</v>
      </c>
      <c r="Y209" s="68">
        <v>60.38</v>
      </c>
      <c r="Z209" s="68">
        <v>68.31</v>
      </c>
      <c r="AA209" s="71">
        <v>77.44</v>
      </c>
      <c r="AB209" s="45">
        <v>88.01</v>
      </c>
      <c r="AC209" s="45">
        <v>100.19</v>
      </c>
      <c r="AD209" s="45">
        <v>114.09</v>
      </c>
      <c r="AE209" s="45">
        <v>129.69999999999999</v>
      </c>
      <c r="AF209" s="45">
        <v>146.47</v>
      </c>
      <c r="AG209" s="45">
        <v>164.16</v>
      </c>
      <c r="AH209" s="45">
        <v>181.63</v>
      </c>
      <c r="AI209" s="45">
        <v>198.73</v>
      </c>
      <c r="AJ209" s="45">
        <v>215.28</v>
      </c>
      <c r="AK209" s="45">
        <v>230.4</v>
      </c>
      <c r="AL209" s="45">
        <v>243.4</v>
      </c>
      <c r="AM209" s="45">
        <v>262.43</v>
      </c>
      <c r="AN209" s="45">
        <v>282.69</v>
      </c>
      <c r="AO209" s="45">
        <v>304.70999999999998</v>
      </c>
      <c r="AP209" s="45">
        <v>328</v>
      </c>
      <c r="AQ209" s="45">
        <v>352.09</v>
      </c>
      <c r="AR209" s="45">
        <v>374.47</v>
      </c>
      <c r="AS209" s="45">
        <v>396.8</v>
      </c>
      <c r="AT209" s="45">
        <v>418.66</v>
      </c>
      <c r="AU209" s="45">
        <v>439.65</v>
      </c>
      <c r="AV209" s="45">
        <v>459.36</v>
      </c>
      <c r="AW209" s="45">
        <v>477.43</v>
      </c>
      <c r="AX209" s="45">
        <v>503.32</v>
      </c>
      <c r="AY209" s="45">
        <v>530.61</v>
      </c>
      <c r="AZ209" s="45">
        <v>559.39</v>
      </c>
      <c r="BA209" s="45">
        <v>589.72</v>
      </c>
      <c r="BB209" s="45">
        <v>621.70000000000005</v>
      </c>
      <c r="BC209" s="45">
        <v>655.42</v>
      </c>
      <c r="BD209" s="45">
        <v>690.96</v>
      </c>
      <c r="BE209" s="45">
        <v>728.43</v>
      </c>
      <c r="BF209" s="45">
        <v>767.94</v>
      </c>
      <c r="BG209" s="45">
        <v>809.58</v>
      </c>
      <c r="BH209" s="45">
        <v>853.48</v>
      </c>
      <c r="BI209" s="45">
        <v>899.77</v>
      </c>
      <c r="BJ209" s="45">
        <v>948.56</v>
      </c>
      <c r="BK209" s="45">
        <v>1000</v>
      </c>
      <c r="BL209" s="45"/>
      <c r="BM209" s="45"/>
      <c r="BN209" s="45"/>
      <c r="BO209" s="45"/>
      <c r="BP209" s="45"/>
      <c r="BQ209" s="45"/>
      <c r="BR209" s="45"/>
      <c r="BS209" s="45"/>
      <c r="BT209" s="45"/>
      <c r="BU209" s="45"/>
      <c r="BV209" s="45"/>
      <c r="BW209" s="45"/>
      <c r="BX209" s="45"/>
      <c r="BY209" s="45"/>
      <c r="BZ209" s="45"/>
      <c r="CA209" s="45"/>
      <c r="CB209" s="45"/>
      <c r="CC209" s="45"/>
      <c r="CD209" s="45"/>
      <c r="CE209" s="45"/>
      <c r="CF209" s="45"/>
      <c r="CG209" s="45"/>
      <c r="CH209" s="45"/>
      <c r="CI209" s="45"/>
      <c r="CJ209" s="45"/>
      <c r="CK209" s="45"/>
      <c r="CL209" s="45"/>
      <c r="CM209" s="45"/>
      <c r="CN209" s="45"/>
      <c r="CO209" s="45"/>
      <c r="CP209" s="45"/>
      <c r="CQ209" s="45"/>
      <c r="CR209" s="45"/>
      <c r="CS209" s="45"/>
      <c r="CT209" s="45"/>
      <c r="CU209" s="45"/>
      <c r="CV209" s="45"/>
      <c r="CW209" s="45"/>
    </row>
    <row r="210" spans="1:101" ht="14.25" customHeight="1">
      <c r="A210" s="67">
        <v>60</v>
      </c>
      <c r="B210" s="68">
        <v>1.98</v>
      </c>
      <c r="C210" s="68">
        <v>2.21</v>
      </c>
      <c r="D210" s="68">
        <v>3.35</v>
      </c>
      <c r="E210" s="68">
        <v>3.97</v>
      </c>
      <c r="F210" s="68">
        <v>4.6900000000000004</v>
      </c>
      <c r="G210" s="68">
        <v>5.87</v>
      </c>
      <c r="H210" s="68">
        <v>7.04</v>
      </c>
      <c r="I210" s="68">
        <v>8.06</v>
      </c>
      <c r="J210" s="68">
        <v>9.25</v>
      </c>
      <c r="K210" s="68">
        <v>10.87</v>
      </c>
      <c r="L210" s="68">
        <v>12.82</v>
      </c>
      <c r="M210" s="68">
        <v>14.87</v>
      </c>
      <c r="N210" s="68">
        <v>16.84</v>
      </c>
      <c r="O210" s="68">
        <v>18.829999999999998</v>
      </c>
      <c r="P210" s="68">
        <v>21.25</v>
      </c>
      <c r="Q210" s="68">
        <v>24.48</v>
      </c>
      <c r="R210" s="68">
        <v>28.36</v>
      </c>
      <c r="S210" s="68">
        <v>32.340000000000003</v>
      </c>
      <c r="T210" s="68">
        <v>36.64</v>
      </c>
      <c r="U210" s="68">
        <v>41.86</v>
      </c>
      <c r="V210" s="69">
        <v>47.38</v>
      </c>
      <c r="W210" s="68">
        <v>53.56</v>
      </c>
      <c r="X210" s="68">
        <v>60.38</v>
      </c>
      <c r="Y210" s="68">
        <v>68.31</v>
      </c>
      <c r="Z210" s="68">
        <v>77.44</v>
      </c>
      <c r="AA210" s="71">
        <v>88.01</v>
      </c>
      <c r="AB210" s="45">
        <v>100.19</v>
      </c>
      <c r="AC210" s="45">
        <v>114.09</v>
      </c>
      <c r="AD210" s="45">
        <v>129.69999999999999</v>
      </c>
      <c r="AE210" s="45">
        <v>146.47</v>
      </c>
      <c r="AF210" s="45">
        <v>164.16</v>
      </c>
      <c r="AG210" s="45">
        <v>181.63</v>
      </c>
      <c r="AH210" s="45">
        <v>198.73</v>
      </c>
      <c r="AI210" s="45">
        <v>215.28</v>
      </c>
      <c r="AJ210" s="45">
        <v>230.4</v>
      </c>
      <c r="AK210" s="45">
        <v>243.4</v>
      </c>
      <c r="AL210" s="45">
        <v>262.43</v>
      </c>
      <c r="AM210" s="45">
        <v>282.69</v>
      </c>
      <c r="AN210" s="45">
        <v>304.70999999999998</v>
      </c>
      <c r="AO210" s="45">
        <v>328</v>
      </c>
      <c r="AP210" s="45">
        <v>352.09</v>
      </c>
      <c r="AQ210" s="45">
        <v>374.47</v>
      </c>
      <c r="AR210" s="45">
        <v>396.8</v>
      </c>
      <c r="AS210" s="45">
        <v>418.66</v>
      </c>
      <c r="AT210" s="45">
        <v>439.65</v>
      </c>
      <c r="AU210" s="45">
        <v>459.36</v>
      </c>
      <c r="AV210" s="45">
        <v>477.43</v>
      </c>
      <c r="AW210" s="45">
        <v>503.32</v>
      </c>
      <c r="AX210" s="45">
        <v>530.61</v>
      </c>
      <c r="AY210" s="45">
        <v>559.39</v>
      </c>
      <c r="AZ210" s="45">
        <v>589.72</v>
      </c>
      <c r="BA210" s="45">
        <v>621.70000000000005</v>
      </c>
      <c r="BB210" s="45">
        <v>655.42</v>
      </c>
      <c r="BC210" s="45">
        <v>690.96</v>
      </c>
      <c r="BD210" s="45">
        <v>728.43</v>
      </c>
      <c r="BE210" s="45">
        <v>767.94</v>
      </c>
      <c r="BF210" s="45">
        <v>809.58</v>
      </c>
      <c r="BG210" s="45">
        <v>853.48</v>
      </c>
      <c r="BH210" s="45">
        <v>899.77</v>
      </c>
      <c r="BI210" s="45">
        <v>948.56</v>
      </c>
      <c r="BJ210" s="45">
        <v>1000</v>
      </c>
      <c r="BK210" s="45"/>
      <c r="BL210" s="45"/>
      <c r="BM210" s="45"/>
      <c r="BN210" s="45"/>
      <c r="BO210" s="45"/>
      <c r="BP210" s="45"/>
      <c r="BQ210" s="45"/>
      <c r="BR210" s="45"/>
      <c r="BS210" s="45"/>
      <c r="BT210" s="45"/>
      <c r="BU210" s="45"/>
      <c r="BV210" s="45"/>
      <c r="BW210" s="45"/>
      <c r="BX210" s="45"/>
      <c r="BY210" s="45"/>
      <c r="BZ210" s="45"/>
      <c r="CA210" s="45"/>
      <c r="CB210" s="45"/>
      <c r="CC210" s="45"/>
      <c r="CD210" s="45"/>
      <c r="CE210" s="45"/>
      <c r="CF210" s="45"/>
      <c r="CG210" s="45"/>
      <c r="CH210" s="45"/>
      <c r="CI210" s="45"/>
      <c r="CJ210" s="45"/>
      <c r="CK210" s="45"/>
      <c r="CL210" s="45"/>
      <c r="CM210" s="45"/>
      <c r="CN210" s="45"/>
      <c r="CO210" s="45"/>
      <c r="CP210" s="45"/>
      <c r="CQ210" s="45"/>
      <c r="CR210" s="45"/>
      <c r="CS210" s="45"/>
      <c r="CT210" s="45"/>
      <c r="CU210" s="45"/>
      <c r="CV210" s="45"/>
      <c r="CW210" s="45"/>
    </row>
    <row r="211" spans="1:101" ht="14.25" customHeight="1">
      <c r="A211" s="67">
        <v>61</v>
      </c>
      <c r="B211" s="68">
        <v>2.21</v>
      </c>
      <c r="C211" s="68">
        <v>2.5</v>
      </c>
      <c r="D211" s="68">
        <v>3.51</v>
      </c>
      <c r="E211" s="68">
        <v>4.1500000000000004</v>
      </c>
      <c r="F211" s="68">
        <v>5.19</v>
      </c>
      <c r="G211" s="68">
        <v>6.51</v>
      </c>
      <c r="H211" s="68">
        <v>7.68</v>
      </c>
      <c r="I211" s="68">
        <v>8.7799999999999994</v>
      </c>
      <c r="J211" s="68">
        <v>10.210000000000001</v>
      </c>
      <c r="K211" s="68">
        <v>12.11</v>
      </c>
      <c r="L211" s="68">
        <v>14.23</v>
      </c>
      <c r="M211" s="68">
        <v>16.36</v>
      </c>
      <c r="N211" s="68">
        <v>18.47</v>
      </c>
      <c r="O211" s="68">
        <v>20.8</v>
      </c>
      <c r="P211" s="68">
        <v>23.76</v>
      </c>
      <c r="Q211" s="68">
        <v>27.57</v>
      </c>
      <c r="R211" s="68">
        <v>31.96</v>
      </c>
      <c r="S211" s="68">
        <v>36.49</v>
      </c>
      <c r="T211" s="68">
        <v>41.5</v>
      </c>
      <c r="U211" s="68">
        <v>47.15</v>
      </c>
      <c r="V211" s="70">
        <v>53.48</v>
      </c>
      <c r="W211" s="68">
        <v>60.38</v>
      </c>
      <c r="X211" s="68">
        <v>68.31</v>
      </c>
      <c r="Y211" s="68">
        <v>77.44</v>
      </c>
      <c r="Z211" s="68">
        <v>88.01</v>
      </c>
      <c r="AA211" s="71">
        <v>100.19</v>
      </c>
      <c r="AB211" s="45">
        <v>114.09</v>
      </c>
      <c r="AC211" s="45">
        <v>129.69999999999999</v>
      </c>
      <c r="AD211" s="45">
        <v>146.47</v>
      </c>
      <c r="AE211" s="45">
        <v>164.16</v>
      </c>
      <c r="AF211" s="45">
        <v>181.63</v>
      </c>
      <c r="AG211" s="45">
        <v>198.73</v>
      </c>
      <c r="AH211" s="45">
        <v>215.28</v>
      </c>
      <c r="AI211" s="45">
        <v>230.4</v>
      </c>
      <c r="AJ211" s="45">
        <v>243.4</v>
      </c>
      <c r="AK211" s="45">
        <v>262.43</v>
      </c>
      <c r="AL211" s="45">
        <v>282.69</v>
      </c>
      <c r="AM211" s="45">
        <v>304.70999999999998</v>
      </c>
      <c r="AN211" s="45">
        <v>328</v>
      </c>
      <c r="AO211" s="45">
        <v>352.09</v>
      </c>
      <c r="AP211" s="45">
        <v>374.47</v>
      </c>
      <c r="AQ211" s="45">
        <v>396.8</v>
      </c>
      <c r="AR211" s="45">
        <v>418.66</v>
      </c>
      <c r="AS211" s="45">
        <v>439.65</v>
      </c>
      <c r="AT211" s="45">
        <v>459.36</v>
      </c>
      <c r="AU211" s="45">
        <v>477.43</v>
      </c>
      <c r="AV211" s="45">
        <v>503.32</v>
      </c>
      <c r="AW211" s="45">
        <v>530.61</v>
      </c>
      <c r="AX211" s="45">
        <v>559.39</v>
      </c>
      <c r="AY211" s="45">
        <v>589.72</v>
      </c>
      <c r="AZ211" s="45">
        <v>621.70000000000005</v>
      </c>
      <c r="BA211" s="45">
        <v>655.42</v>
      </c>
      <c r="BB211" s="45">
        <v>690.96</v>
      </c>
      <c r="BC211" s="45">
        <v>728.43</v>
      </c>
      <c r="BD211" s="45">
        <v>767.94</v>
      </c>
      <c r="BE211" s="45">
        <v>809.58</v>
      </c>
      <c r="BF211" s="45">
        <v>853.48</v>
      </c>
      <c r="BG211" s="45">
        <v>899.77</v>
      </c>
      <c r="BH211" s="45">
        <v>948.56</v>
      </c>
      <c r="BI211" s="45">
        <v>1000</v>
      </c>
      <c r="BJ211" s="45"/>
      <c r="BK211" s="45"/>
      <c r="BL211" s="45"/>
      <c r="BM211" s="45"/>
      <c r="BN211" s="45"/>
      <c r="BO211" s="45"/>
      <c r="BP211" s="45"/>
      <c r="BQ211" s="45"/>
      <c r="BR211" s="45"/>
      <c r="BS211" s="45"/>
      <c r="BT211" s="45"/>
      <c r="BU211" s="45"/>
      <c r="BV211" s="45"/>
      <c r="BW211" s="45"/>
      <c r="BX211" s="45"/>
      <c r="BY211" s="45"/>
      <c r="BZ211" s="45"/>
      <c r="CA211" s="45"/>
      <c r="CB211" s="45"/>
      <c r="CC211" s="45"/>
      <c r="CD211" s="45"/>
      <c r="CE211" s="45"/>
      <c r="CF211" s="45"/>
      <c r="CG211" s="45"/>
      <c r="CH211" s="45"/>
      <c r="CI211" s="45"/>
      <c r="CJ211" s="45"/>
      <c r="CK211" s="45"/>
      <c r="CL211" s="45"/>
      <c r="CM211" s="45"/>
      <c r="CN211" s="45"/>
      <c r="CO211" s="45"/>
      <c r="CP211" s="45"/>
      <c r="CQ211" s="45"/>
      <c r="CR211" s="45"/>
      <c r="CS211" s="45"/>
      <c r="CT211" s="45"/>
      <c r="CU211" s="45"/>
      <c r="CV211" s="45"/>
      <c r="CW211" s="45"/>
    </row>
    <row r="212" spans="1:101" ht="14.25" customHeight="1">
      <c r="A212" s="67">
        <v>62</v>
      </c>
      <c r="B212" s="68">
        <v>2.35</v>
      </c>
      <c r="C212" s="68">
        <v>2.87</v>
      </c>
      <c r="D212" s="68">
        <v>3.73</v>
      </c>
      <c r="E212" s="68">
        <v>4.45</v>
      </c>
      <c r="F212" s="68">
        <v>5.76</v>
      </c>
      <c r="G212" s="68">
        <v>7.14</v>
      </c>
      <c r="H212" s="68">
        <v>8.31</v>
      </c>
      <c r="I212" s="68">
        <v>9.56</v>
      </c>
      <c r="J212" s="68">
        <v>11.25</v>
      </c>
      <c r="K212" s="68">
        <v>13.39</v>
      </c>
      <c r="L212" s="68">
        <v>15.63</v>
      </c>
      <c r="M212" s="68">
        <v>17.850000000000001</v>
      </c>
      <c r="N212" s="68">
        <v>20.170000000000002</v>
      </c>
      <c r="O212" s="68">
        <v>22.94</v>
      </c>
      <c r="P212" s="68">
        <v>26.51</v>
      </c>
      <c r="Q212" s="68">
        <v>30.89</v>
      </c>
      <c r="R212" s="68">
        <v>35.840000000000003</v>
      </c>
      <c r="S212" s="68">
        <v>41.11</v>
      </c>
      <c r="T212" s="68">
        <v>47.08</v>
      </c>
      <c r="U212" s="69">
        <v>53.43</v>
      </c>
      <c r="V212" s="68">
        <v>60.38</v>
      </c>
      <c r="W212" s="68">
        <v>68.31</v>
      </c>
      <c r="X212" s="68">
        <v>77.44</v>
      </c>
      <c r="Y212" s="68">
        <v>88.01</v>
      </c>
      <c r="Z212" s="68">
        <v>100.19</v>
      </c>
      <c r="AA212" s="71">
        <v>114.09</v>
      </c>
      <c r="AB212" s="45">
        <v>129.69999999999999</v>
      </c>
      <c r="AC212" s="45">
        <v>146.47</v>
      </c>
      <c r="AD212" s="45">
        <v>164.16</v>
      </c>
      <c r="AE212" s="45">
        <v>181.63</v>
      </c>
      <c r="AF212" s="45">
        <v>198.73</v>
      </c>
      <c r="AG212" s="45">
        <v>215.28</v>
      </c>
      <c r="AH212" s="45">
        <v>230.4</v>
      </c>
      <c r="AI212" s="45">
        <v>243.4</v>
      </c>
      <c r="AJ212" s="45">
        <v>262.43</v>
      </c>
      <c r="AK212" s="45">
        <v>282.69</v>
      </c>
      <c r="AL212" s="45">
        <v>304.70999999999998</v>
      </c>
      <c r="AM212" s="45">
        <v>328</v>
      </c>
      <c r="AN212" s="45">
        <v>352.09</v>
      </c>
      <c r="AO212" s="45">
        <v>374.47</v>
      </c>
      <c r="AP212" s="45">
        <v>396.8</v>
      </c>
      <c r="AQ212" s="45">
        <v>418.66</v>
      </c>
      <c r="AR212" s="45">
        <v>439.65</v>
      </c>
      <c r="AS212" s="45">
        <v>459.36</v>
      </c>
      <c r="AT212" s="45">
        <v>477.43</v>
      </c>
      <c r="AU212" s="45">
        <v>503.32</v>
      </c>
      <c r="AV212" s="45">
        <v>530.61</v>
      </c>
      <c r="AW212" s="45">
        <v>559.39</v>
      </c>
      <c r="AX212" s="45">
        <v>589.72</v>
      </c>
      <c r="AY212" s="45">
        <v>621.70000000000005</v>
      </c>
      <c r="AZ212" s="45">
        <v>655.42</v>
      </c>
      <c r="BA212" s="45">
        <v>690.96</v>
      </c>
      <c r="BB212" s="45">
        <v>728.43</v>
      </c>
      <c r="BC212" s="45">
        <v>767.94</v>
      </c>
      <c r="BD212" s="45">
        <v>809.58</v>
      </c>
      <c r="BE212" s="45">
        <v>853.48</v>
      </c>
      <c r="BF212" s="45">
        <v>899.77</v>
      </c>
      <c r="BG212" s="45">
        <v>948.56</v>
      </c>
      <c r="BH212" s="45">
        <v>1000</v>
      </c>
      <c r="BI212" s="45"/>
      <c r="BJ212" s="45"/>
      <c r="BK212" s="45"/>
      <c r="BL212" s="45"/>
      <c r="BM212" s="45"/>
      <c r="BN212" s="45"/>
      <c r="BO212" s="45"/>
      <c r="BP212" s="45"/>
      <c r="BQ212" s="45"/>
      <c r="BR212" s="45"/>
      <c r="BS212" s="45"/>
      <c r="BT212" s="45"/>
      <c r="BU212" s="45"/>
      <c r="BV212" s="45"/>
      <c r="BW212" s="45"/>
      <c r="BX212" s="45"/>
      <c r="BY212" s="45"/>
      <c r="BZ212" s="45"/>
      <c r="CA212" s="45"/>
      <c r="CB212" s="45"/>
      <c r="CC212" s="45"/>
      <c r="CD212" s="45"/>
      <c r="CE212" s="45"/>
      <c r="CF212" s="45"/>
      <c r="CG212" s="45"/>
      <c r="CH212" s="45"/>
      <c r="CI212" s="45"/>
      <c r="CJ212" s="45"/>
      <c r="CK212" s="45"/>
      <c r="CL212" s="45"/>
      <c r="CM212" s="45"/>
      <c r="CN212" s="45"/>
      <c r="CO212" s="45"/>
      <c r="CP212" s="45"/>
      <c r="CQ212" s="45"/>
      <c r="CR212" s="45"/>
      <c r="CS212" s="45"/>
      <c r="CT212" s="45"/>
      <c r="CU212" s="45"/>
      <c r="CV212" s="45"/>
      <c r="CW212" s="45"/>
    </row>
    <row r="213" spans="1:101" ht="14.25" customHeight="1">
      <c r="A213" s="67">
        <v>63</v>
      </c>
      <c r="B213" s="68">
        <v>2.4500000000000002</v>
      </c>
      <c r="C213" s="68">
        <v>3.32</v>
      </c>
      <c r="D213" s="68">
        <v>4.0599999999999996</v>
      </c>
      <c r="E213" s="68">
        <v>4.93</v>
      </c>
      <c r="F213" s="68">
        <v>6.41</v>
      </c>
      <c r="G213" s="68">
        <v>7.77</v>
      </c>
      <c r="H213" s="68">
        <v>8.9700000000000006</v>
      </c>
      <c r="I213" s="68">
        <v>10.43</v>
      </c>
      <c r="J213" s="68">
        <v>12.4</v>
      </c>
      <c r="K213" s="68">
        <v>14.73</v>
      </c>
      <c r="L213" s="68">
        <v>17.100000000000001</v>
      </c>
      <c r="M213" s="68">
        <v>19.47</v>
      </c>
      <c r="N213" s="68">
        <v>22.11</v>
      </c>
      <c r="O213" s="68">
        <v>25.42</v>
      </c>
      <c r="P213" s="68">
        <v>29.57</v>
      </c>
      <c r="Q213" s="68">
        <v>34.53</v>
      </c>
      <c r="R213" s="68">
        <v>40.08</v>
      </c>
      <c r="S213" s="68">
        <v>46.07</v>
      </c>
      <c r="T213" s="68">
        <v>53.05</v>
      </c>
      <c r="U213" s="70">
        <v>60.15</v>
      </c>
      <c r="V213" s="68">
        <v>68.31</v>
      </c>
      <c r="W213" s="68">
        <v>77.44</v>
      </c>
      <c r="X213" s="68">
        <v>88.01</v>
      </c>
      <c r="Y213" s="68">
        <v>100.19</v>
      </c>
      <c r="Z213" s="68">
        <v>114.09</v>
      </c>
      <c r="AA213" s="71">
        <v>129.69999999999999</v>
      </c>
      <c r="AB213" s="45">
        <v>146.47</v>
      </c>
      <c r="AC213" s="45">
        <v>164.16</v>
      </c>
      <c r="AD213" s="45">
        <v>181.63</v>
      </c>
      <c r="AE213" s="45">
        <v>198.73</v>
      </c>
      <c r="AF213" s="45">
        <v>215.28</v>
      </c>
      <c r="AG213" s="45">
        <v>230.4</v>
      </c>
      <c r="AH213" s="45">
        <v>243.4</v>
      </c>
      <c r="AI213" s="45">
        <v>262.43</v>
      </c>
      <c r="AJ213" s="45">
        <v>282.69</v>
      </c>
      <c r="AK213" s="45">
        <v>304.70999999999998</v>
      </c>
      <c r="AL213" s="45">
        <v>328</v>
      </c>
      <c r="AM213" s="45">
        <v>352.09</v>
      </c>
      <c r="AN213" s="45">
        <v>374.47</v>
      </c>
      <c r="AO213" s="45">
        <v>396.8</v>
      </c>
      <c r="AP213" s="45">
        <v>418.66</v>
      </c>
      <c r="AQ213" s="45">
        <v>439.65</v>
      </c>
      <c r="AR213" s="45">
        <v>459.36</v>
      </c>
      <c r="AS213" s="45">
        <v>477.43</v>
      </c>
      <c r="AT213" s="45">
        <v>503.32</v>
      </c>
      <c r="AU213" s="45">
        <v>530.61</v>
      </c>
      <c r="AV213" s="45">
        <v>559.39</v>
      </c>
      <c r="AW213" s="45">
        <v>589.72</v>
      </c>
      <c r="AX213" s="45">
        <v>621.70000000000005</v>
      </c>
      <c r="AY213" s="45">
        <v>655.42</v>
      </c>
      <c r="AZ213" s="45">
        <v>690.96</v>
      </c>
      <c r="BA213" s="45">
        <v>728.43</v>
      </c>
      <c r="BB213" s="45">
        <v>767.94</v>
      </c>
      <c r="BC213" s="45">
        <v>809.58</v>
      </c>
      <c r="BD213" s="45">
        <v>853.48</v>
      </c>
      <c r="BE213" s="45">
        <v>899.77</v>
      </c>
      <c r="BF213" s="45">
        <v>948.56</v>
      </c>
      <c r="BG213" s="45">
        <v>1000</v>
      </c>
      <c r="BH213" s="45"/>
      <c r="BI213" s="45"/>
      <c r="BJ213" s="45"/>
      <c r="BK213" s="45"/>
      <c r="BL213" s="45"/>
      <c r="BM213" s="45"/>
      <c r="BN213" s="45"/>
      <c r="BO213" s="45"/>
      <c r="BP213" s="45"/>
      <c r="BQ213" s="45"/>
      <c r="BR213" s="45"/>
      <c r="BS213" s="45"/>
      <c r="BT213" s="45"/>
      <c r="BU213" s="45"/>
      <c r="BV213" s="45"/>
      <c r="BW213" s="45"/>
      <c r="BX213" s="45"/>
      <c r="BY213" s="45"/>
      <c r="BZ213" s="45"/>
      <c r="CA213" s="45"/>
      <c r="CB213" s="45"/>
      <c r="CC213" s="45"/>
      <c r="CD213" s="45"/>
      <c r="CE213" s="45"/>
      <c r="CF213" s="45"/>
      <c r="CG213" s="45"/>
      <c r="CH213" s="45"/>
      <c r="CI213" s="45"/>
      <c r="CJ213" s="45"/>
      <c r="CK213" s="45"/>
      <c r="CL213" s="45"/>
      <c r="CM213" s="45"/>
      <c r="CN213" s="45"/>
      <c r="CO213" s="45"/>
      <c r="CP213" s="45"/>
      <c r="CQ213" s="45"/>
      <c r="CR213" s="45"/>
      <c r="CS213" s="45"/>
      <c r="CT213" s="45"/>
      <c r="CU213" s="45"/>
      <c r="CV213" s="45"/>
      <c r="CW213" s="45"/>
    </row>
    <row r="214" spans="1:101" ht="14.25" customHeight="1">
      <c r="A214" s="67">
        <v>64</v>
      </c>
      <c r="B214" s="68">
        <v>2.54</v>
      </c>
      <c r="C214" s="68">
        <v>3.75</v>
      </c>
      <c r="D214" s="68">
        <v>4.5199999999999996</v>
      </c>
      <c r="E214" s="68">
        <v>5.56</v>
      </c>
      <c r="F214" s="68">
        <v>7.15</v>
      </c>
      <c r="G214" s="68">
        <v>8.44</v>
      </c>
      <c r="H214" s="68">
        <v>9.73</v>
      </c>
      <c r="I214" s="68">
        <v>11.43</v>
      </c>
      <c r="J214" s="68">
        <v>13.66</v>
      </c>
      <c r="K214" s="68">
        <v>16.190000000000001</v>
      </c>
      <c r="L214" s="68">
        <v>18.61</v>
      </c>
      <c r="M214" s="68">
        <v>21.1</v>
      </c>
      <c r="N214" s="68">
        <v>24.15</v>
      </c>
      <c r="O214" s="68">
        <v>27.97</v>
      </c>
      <c r="P214" s="68">
        <v>32.659999999999997</v>
      </c>
      <c r="Q214" s="68">
        <v>38.380000000000003</v>
      </c>
      <c r="R214" s="68">
        <v>45.13</v>
      </c>
      <c r="S214" s="68">
        <v>52.71</v>
      </c>
      <c r="T214" s="69">
        <v>60.13</v>
      </c>
      <c r="U214" s="68">
        <v>68.31</v>
      </c>
      <c r="V214" s="68">
        <v>77.44</v>
      </c>
      <c r="W214" s="68">
        <v>88.01</v>
      </c>
      <c r="X214" s="68">
        <v>100.19</v>
      </c>
      <c r="Y214" s="68">
        <v>114.09</v>
      </c>
      <c r="Z214" s="17">
        <v>129.69999999999999</v>
      </c>
      <c r="AA214" s="71">
        <v>146.47</v>
      </c>
      <c r="AB214" s="45">
        <v>164.16</v>
      </c>
      <c r="AC214" s="45">
        <v>181.63</v>
      </c>
      <c r="AD214" s="45">
        <v>198.73</v>
      </c>
      <c r="AE214" s="45">
        <v>215.28</v>
      </c>
      <c r="AF214" s="45">
        <v>230.4</v>
      </c>
      <c r="AG214" s="45">
        <v>243.4</v>
      </c>
      <c r="AH214" s="45">
        <v>262.43</v>
      </c>
      <c r="AI214" s="45">
        <v>282.69</v>
      </c>
      <c r="AJ214" s="45">
        <v>304.70999999999998</v>
      </c>
      <c r="AK214" s="45">
        <v>328</v>
      </c>
      <c r="AL214" s="45">
        <v>352.09</v>
      </c>
      <c r="AM214" s="45">
        <v>374.47</v>
      </c>
      <c r="AN214" s="45">
        <v>396.8</v>
      </c>
      <c r="AO214" s="45">
        <v>418.66</v>
      </c>
      <c r="AP214" s="45">
        <v>439.65</v>
      </c>
      <c r="AQ214" s="45">
        <v>459.36</v>
      </c>
      <c r="AR214" s="45">
        <v>477.43</v>
      </c>
      <c r="AS214" s="45">
        <v>503.32</v>
      </c>
      <c r="AT214" s="45">
        <v>530.61</v>
      </c>
      <c r="AU214" s="45">
        <v>559.39</v>
      </c>
      <c r="AV214" s="45">
        <v>589.72</v>
      </c>
      <c r="AW214" s="45">
        <v>621.70000000000005</v>
      </c>
      <c r="AX214" s="45">
        <v>655.42</v>
      </c>
      <c r="AY214" s="45">
        <v>690.96</v>
      </c>
      <c r="AZ214" s="45">
        <v>728.43</v>
      </c>
      <c r="BA214" s="45">
        <v>767.94</v>
      </c>
      <c r="BB214" s="45">
        <v>809.58</v>
      </c>
      <c r="BC214" s="45">
        <v>853.48</v>
      </c>
      <c r="BD214" s="45">
        <v>899.77</v>
      </c>
      <c r="BE214" s="45">
        <v>948.56</v>
      </c>
      <c r="BF214" s="45">
        <v>1000</v>
      </c>
      <c r="BG214" s="45"/>
      <c r="BH214" s="45"/>
      <c r="BI214" s="45"/>
      <c r="BJ214" s="45"/>
      <c r="BK214" s="45"/>
      <c r="BL214" s="45"/>
      <c r="BM214" s="45"/>
      <c r="BN214" s="45"/>
      <c r="BO214" s="45"/>
      <c r="BP214" s="45"/>
      <c r="BQ214" s="45"/>
      <c r="BR214" s="45"/>
      <c r="BS214" s="45"/>
      <c r="BT214" s="45"/>
      <c r="BU214" s="45"/>
      <c r="BV214" s="45"/>
      <c r="BW214" s="45"/>
      <c r="BX214" s="45"/>
      <c r="BY214" s="45"/>
      <c r="BZ214" s="45"/>
      <c r="CA214" s="45"/>
      <c r="CB214" s="45"/>
      <c r="CC214" s="45"/>
      <c r="CD214" s="45"/>
      <c r="CE214" s="45"/>
      <c r="CF214" s="45"/>
      <c r="CG214" s="45"/>
      <c r="CH214" s="45"/>
      <c r="CI214" s="45"/>
      <c r="CJ214" s="45"/>
      <c r="CK214" s="45"/>
      <c r="CL214" s="45"/>
      <c r="CM214" s="45"/>
      <c r="CN214" s="45"/>
      <c r="CO214" s="45"/>
      <c r="CP214" s="45"/>
      <c r="CQ214" s="45"/>
      <c r="CR214" s="45"/>
      <c r="CS214" s="45"/>
      <c r="CT214" s="45"/>
      <c r="CU214" s="45"/>
      <c r="CV214" s="45"/>
      <c r="CW214" s="45"/>
    </row>
    <row r="215" spans="1:101" ht="14.25" customHeight="1">
      <c r="A215" s="67">
        <v>65</v>
      </c>
      <c r="B215" s="68">
        <v>2.65</v>
      </c>
      <c r="C215" s="68">
        <v>4.24</v>
      </c>
      <c r="D215" s="68">
        <v>5.09</v>
      </c>
      <c r="E215" s="68">
        <v>6.28</v>
      </c>
      <c r="F215" s="68">
        <v>7.99</v>
      </c>
      <c r="G215" s="68">
        <v>9.2100000000000009</v>
      </c>
      <c r="H215" s="68">
        <v>10.64</v>
      </c>
      <c r="I215" s="68">
        <v>12.6</v>
      </c>
      <c r="J215" s="68">
        <v>15.08</v>
      </c>
      <c r="K215" s="68">
        <v>17.829999999999998</v>
      </c>
      <c r="L215" s="68">
        <v>20.38</v>
      </c>
      <c r="M215" s="68">
        <v>23.09</v>
      </c>
      <c r="N215" s="68">
        <v>26.58</v>
      </c>
      <c r="O215" s="68">
        <v>30.91</v>
      </c>
      <c r="P215" s="68">
        <v>36.119999999999997</v>
      </c>
      <c r="Q215" s="68">
        <v>42.67</v>
      </c>
      <c r="R215" s="68">
        <v>50.44</v>
      </c>
      <c r="S215" s="68">
        <v>58.82</v>
      </c>
      <c r="T215" s="70">
        <v>67.989999999999995</v>
      </c>
      <c r="U215" s="68">
        <v>77.44</v>
      </c>
      <c r="V215" s="68">
        <v>88.01</v>
      </c>
      <c r="W215" s="68">
        <v>100.19</v>
      </c>
      <c r="X215" s="68">
        <v>114.09</v>
      </c>
      <c r="Y215" s="17">
        <v>129.69999999999999</v>
      </c>
      <c r="Z215" s="17">
        <v>146.47</v>
      </c>
      <c r="AA215" s="71">
        <v>164.16</v>
      </c>
      <c r="AB215" s="45">
        <v>181.63</v>
      </c>
      <c r="AC215" s="45">
        <v>198.73</v>
      </c>
      <c r="AD215" s="45">
        <v>215.28</v>
      </c>
      <c r="AE215" s="45">
        <v>230.4</v>
      </c>
      <c r="AF215" s="45">
        <v>243.4</v>
      </c>
      <c r="AG215" s="45">
        <v>262.43</v>
      </c>
      <c r="AH215" s="45">
        <v>282.69</v>
      </c>
      <c r="AI215" s="45">
        <v>304.70999999999998</v>
      </c>
      <c r="AJ215" s="45">
        <v>328</v>
      </c>
      <c r="AK215" s="45">
        <v>352.09</v>
      </c>
      <c r="AL215" s="45">
        <v>374.47</v>
      </c>
      <c r="AM215" s="45">
        <v>396.8</v>
      </c>
      <c r="AN215" s="45">
        <v>418.66</v>
      </c>
      <c r="AO215" s="45">
        <v>439.65</v>
      </c>
      <c r="AP215" s="45">
        <v>459.36</v>
      </c>
      <c r="AQ215" s="45">
        <v>477.43</v>
      </c>
      <c r="AR215" s="45">
        <v>503.32</v>
      </c>
      <c r="AS215" s="45">
        <v>530.61</v>
      </c>
      <c r="AT215" s="45">
        <v>559.39</v>
      </c>
      <c r="AU215" s="45">
        <v>589.72</v>
      </c>
      <c r="AV215" s="45">
        <v>621.70000000000005</v>
      </c>
      <c r="AW215" s="45">
        <v>655.42</v>
      </c>
      <c r="AX215" s="45">
        <v>690.96</v>
      </c>
      <c r="AY215" s="45">
        <v>728.43</v>
      </c>
      <c r="AZ215" s="45">
        <v>767.94</v>
      </c>
      <c r="BA215" s="45">
        <v>809.58</v>
      </c>
      <c r="BB215" s="45">
        <v>853.48</v>
      </c>
      <c r="BC215" s="45">
        <v>899.77</v>
      </c>
      <c r="BD215" s="45">
        <v>948.56</v>
      </c>
      <c r="BE215" s="45">
        <v>1000</v>
      </c>
      <c r="BF215" s="45"/>
      <c r="BG215" s="45"/>
      <c r="BH215" s="45"/>
      <c r="BI215" s="45"/>
      <c r="BJ215" s="45"/>
      <c r="BK215" s="45"/>
      <c r="BL215" s="45"/>
      <c r="BM215" s="45"/>
      <c r="BN215" s="45"/>
      <c r="BO215" s="45"/>
      <c r="BP215" s="45"/>
      <c r="BQ215" s="45"/>
      <c r="BR215" s="45"/>
      <c r="BS215" s="45"/>
      <c r="BT215" s="45"/>
      <c r="BU215" s="45"/>
      <c r="BV215" s="45"/>
      <c r="BW215" s="45"/>
      <c r="BX215" s="45"/>
      <c r="BY215" s="45"/>
      <c r="BZ215" s="45"/>
      <c r="CA215" s="45"/>
      <c r="CB215" s="45"/>
      <c r="CC215" s="45"/>
      <c r="CD215" s="45"/>
      <c r="CE215" s="45"/>
      <c r="CF215" s="45"/>
      <c r="CG215" s="45"/>
      <c r="CH215" s="45"/>
      <c r="CI215" s="45"/>
      <c r="CJ215" s="45"/>
      <c r="CK215" s="45"/>
      <c r="CL215" s="45"/>
      <c r="CM215" s="45"/>
      <c r="CN215" s="45"/>
      <c r="CO215" s="45"/>
      <c r="CP215" s="45"/>
      <c r="CQ215" s="45"/>
      <c r="CR215" s="45"/>
      <c r="CS215" s="45"/>
      <c r="CT215" s="45"/>
      <c r="CU215" s="45"/>
      <c r="CV215" s="45"/>
      <c r="CW215" s="45"/>
    </row>
    <row r="216" spans="1:101" ht="14.25" customHeight="1">
      <c r="A216" s="67">
        <v>66</v>
      </c>
      <c r="B216" s="68">
        <v>2.78</v>
      </c>
      <c r="C216" s="68">
        <v>4.71</v>
      </c>
      <c r="D216" s="68">
        <v>5.75</v>
      </c>
      <c r="E216" s="68">
        <v>7.09</v>
      </c>
      <c r="F216" s="68">
        <v>8.93</v>
      </c>
      <c r="G216" s="68">
        <v>10.130000000000001</v>
      </c>
      <c r="H216" s="68">
        <v>11.74</v>
      </c>
      <c r="I216" s="68">
        <v>13.94</v>
      </c>
      <c r="J216" s="68">
        <v>16.690000000000001</v>
      </c>
      <c r="K216" s="68">
        <v>19.75</v>
      </c>
      <c r="L216" s="68">
        <v>22.54</v>
      </c>
      <c r="M216" s="68">
        <v>25.5</v>
      </c>
      <c r="N216" s="68">
        <v>29.46</v>
      </c>
      <c r="O216" s="68">
        <v>34.299999999999997</v>
      </c>
      <c r="P216" s="68">
        <v>40.049999999999997</v>
      </c>
      <c r="Q216" s="68">
        <v>48.18</v>
      </c>
      <c r="R216" s="68">
        <v>58.22</v>
      </c>
      <c r="S216" s="69">
        <v>67.86</v>
      </c>
      <c r="T216" s="68">
        <v>77.44</v>
      </c>
      <c r="U216" s="68">
        <v>88.01</v>
      </c>
      <c r="V216" s="68">
        <v>100.19</v>
      </c>
      <c r="W216" s="68">
        <v>114.09</v>
      </c>
      <c r="X216" s="68">
        <v>129.69999999999999</v>
      </c>
      <c r="Y216" s="17">
        <v>146.47</v>
      </c>
      <c r="Z216" s="17">
        <v>164.16</v>
      </c>
      <c r="AA216" s="71">
        <v>181.63</v>
      </c>
      <c r="AB216" s="45">
        <v>198.73</v>
      </c>
      <c r="AC216" s="45">
        <v>215.28</v>
      </c>
      <c r="AD216" s="45">
        <v>230.4</v>
      </c>
      <c r="AE216" s="45">
        <v>243.4</v>
      </c>
      <c r="AF216" s="45">
        <v>262.43</v>
      </c>
      <c r="AG216" s="45">
        <v>282.69</v>
      </c>
      <c r="AH216" s="45">
        <v>304.70999999999998</v>
      </c>
      <c r="AI216" s="45">
        <v>328</v>
      </c>
      <c r="AJ216" s="45">
        <v>352.09</v>
      </c>
      <c r="AK216" s="45">
        <v>374.47</v>
      </c>
      <c r="AL216" s="45">
        <v>396.8</v>
      </c>
      <c r="AM216" s="45">
        <v>418.66</v>
      </c>
      <c r="AN216" s="45">
        <v>439.65</v>
      </c>
      <c r="AO216" s="45">
        <v>459.36</v>
      </c>
      <c r="AP216" s="45">
        <v>477.43</v>
      </c>
      <c r="AQ216" s="45">
        <v>503.32</v>
      </c>
      <c r="AR216" s="45">
        <v>530.61</v>
      </c>
      <c r="AS216" s="45">
        <v>559.39</v>
      </c>
      <c r="AT216" s="45">
        <v>589.72</v>
      </c>
      <c r="AU216" s="45">
        <v>621.70000000000005</v>
      </c>
      <c r="AV216" s="45">
        <v>655.42</v>
      </c>
      <c r="AW216" s="45">
        <v>690.96</v>
      </c>
      <c r="AX216" s="45">
        <v>728.43</v>
      </c>
      <c r="AY216" s="45">
        <v>767.94</v>
      </c>
      <c r="AZ216" s="45">
        <v>809.58</v>
      </c>
      <c r="BA216" s="45">
        <v>853.48</v>
      </c>
      <c r="BB216" s="45">
        <v>899.77</v>
      </c>
      <c r="BC216" s="45">
        <v>948.56</v>
      </c>
      <c r="BD216" s="45">
        <v>1000</v>
      </c>
      <c r="BE216" s="45"/>
      <c r="BF216" s="45"/>
      <c r="BG216" s="45"/>
      <c r="BH216" s="45"/>
      <c r="BI216" s="45"/>
      <c r="BJ216" s="45"/>
      <c r="BK216" s="45"/>
      <c r="BL216" s="45"/>
      <c r="BM216" s="45"/>
      <c r="BN216" s="45"/>
      <c r="BO216" s="45"/>
      <c r="BP216" s="45"/>
      <c r="BQ216" s="45"/>
      <c r="BR216" s="45"/>
      <c r="BS216" s="45"/>
      <c r="BT216" s="45"/>
      <c r="BU216" s="45"/>
      <c r="BV216" s="45"/>
      <c r="BW216" s="45"/>
      <c r="BX216" s="45"/>
      <c r="BY216" s="45"/>
      <c r="BZ216" s="45"/>
      <c r="CA216" s="45"/>
      <c r="CB216" s="45"/>
      <c r="CC216" s="45"/>
      <c r="CD216" s="45"/>
      <c r="CE216" s="45"/>
      <c r="CF216" s="45"/>
      <c r="CG216" s="45"/>
      <c r="CH216" s="45"/>
      <c r="CI216" s="45"/>
      <c r="CJ216" s="45"/>
      <c r="CK216" s="45"/>
      <c r="CL216" s="45"/>
      <c r="CM216" s="45"/>
      <c r="CN216" s="45"/>
      <c r="CO216" s="45"/>
      <c r="CP216" s="45"/>
      <c r="CQ216" s="45"/>
      <c r="CR216" s="45"/>
      <c r="CS216" s="45"/>
      <c r="CT216" s="45"/>
      <c r="CU216" s="45"/>
      <c r="CV216" s="45"/>
      <c r="CW216" s="45"/>
    </row>
    <row r="217" spans="1:101" ht="14.25" customHeight="1">
      <c r="A217" s="67">
        <v>67</v>
      </c>
      <c r="B217" s="68">
        <v>2.94</v>
      </c>
      <c r="C217" s="68">
        <v>5.12</v>
      </c>
      <c r="D217" s="68">
        <v>6.47</v>
      </c>
      <c r="E217" s="68">
        <v>8</v>
      </c>
      <c r="F217" s="68">
        <v>10</v>
      </c>
      <c r="G217" s="68">
        <v>11.21</v>
      </c>
      <c r="H217" s="68">
        <v>13</v>
      </c>
      <c r="I217" s="68">
        <v>15.47</v>
      </c>
      <c r="J217" s="68">
        <v>18.57</v>
      </c>
      <c r="K217" s="68">
        <v>22.08</v>
      </c>
      <c r="L217" s="68">
        <v>25.32</v>
      </c>
      <c r="M217" s="68">
        <v>28.75</v>
      </c>
      <c r="N217" s="68">
        <v>33.25</v>
      </c>
      <c r="O217" s="68">
        <v>38.700000000000003</v>
      </c>
      <c r="P217" s="68">
        <v>45.1</v>
      </c>
      <c r="Q217" s="68">
        <v>54.18</v>
      </c>
      <c r="R217" s="68">
        <v>65.989999999999995</v>
      </c>
      <c r="S217" s="69">
        <v>76.92</v>
      </c>
      <c r="T217" s="68">
        <v>88.01</v>
      </c>
      <c r="U217" s="68">
        <v>100.19</v>
      </c>
      <c r="V217" s="68">
        <v>114.09</v>
      </c>
      <c r="W217" s="68">
        <v>129.69999999999999</v>
      </c>
      <c r="X217" s="17">
        <v>146.47</v>
      </c>
      <c r="Y217" s="17">
        <v>164.16</v>
      </c>
      <c r="Z217" s="17">
        <v>181.63</v>
      </c>
      <c r="AA217" s="71">
        <v>198.73</v>
      </c>
      <c r="AB217" s="45">
        <v>215.28</v>
      </c>
      <c r="AC217" s="45">
        <v>230.4</v>
      </c>
      <c r="AD217" s="45">
        <v>243.4</v>
      </c>
      <c r="AE217" s="45">
        <v>262.43</v>
      </c>
      <c r="AF217" s="45">
        <v>282.69</v>
      </c>
      <c r="AG217" s="45">
        <v>304.70999999999998</v>
      </c>
      <c r="AH217" s="45">
        <v>328</v>
      </c>
      <c r="AI217" s="45">
        <v>352.09</v>
      </c>
      <c r="AJ217" s="45">
        <v>374.47</v>
      </c>
      <c r="AK217" s="45">
        <v>396.8</v>
      </c>
      <c r="AL217" s="45">
        <v>418.66</v>
      </c>
      <c r="AM217" s="45">
        <v>439.65</v>
      </c>
      <c r="AN217" s="45">
        <v>459.36</v>
      </c>
      <c r="AO217" s="45">
        <v>477.43</v>
      </c>
      <c r="AP217" s="45">
        <v>503.32</v>
      </c>
      <c r="AQ217" s="45">
        <v>530.61</v>
      </c>
      <c r="AR217" s="45">
        <v>559.39</v>
      </c>
      <c r="AS217" s="45">
        <v>589.72</v>
      </c>
      <c r="AT217" s="45">
        <v>621.70000000000005</v>
      </c>
      <c r="AU217" s="45">
        <v>655.42</v>
      </c>
      <c r="AV217" s="45">
        <v>690.96</v>
      </c>
      <c r="AW217" s="45">
        <v>728.43</v>
      </c>
      <c r="AX217" s="45">
        <v>767.94</v>
      </c>
      <c r="AY217" s="45">
        <v>809.58</v>
      </c>
      <c r="AZ217" s="45">
        <v>853.48</v>
      </c>
      <c r="BA217" s="45">
        <v>899.77</v>
      </c>
      <c r="BB217" s="45">
        <v>948.56</v>
      </c>
      <c r="BC217" s="45">
        <v>1000</v>
      </c>
      <c r="BD217" s="45"/>
      <c r="BE217" s="45"/>
      <c r="BF217" s="45"/>
      <c r="BG217" s="45"/>
      <c r="BH217" s="45"/>
      <c r="BI217" s="45"/>
      <c r="BJ217" s="45"/>
      <c r="BK217" s="45"/>
      <c r="BL217" s="45"/>
      <c r="BM217" s="45"/>
      <c r="BN217" s="45"/>
      <c r="BO217" s="45"/>
      <c r="BP217" s="45"/>
      <c r="BQ217" s="45"/>
      <c r="BR217" s="45"/>
      <c r="BS217" s="45"/>
      <c r="BT217" s="45"/>
      <c r="BU217" s="45"/>
      <c r="BV217" s="45"/>
      <c r="BW217" s="45"/>
      <c r="BX217" s="45"/>
      <c r="BY217" s="45"/>
      <c r="BZ217" s="45"/>
      <c r="CA217" s="45"/>
      <c r="CB217" s="45"/>
      <c r="CC217" s="45"/>
      <c r="CD217" s="45"/>
      <c r="CE217" s="45"/>
      <c r="CF217" s="45"/>
      <c r="CG217" s="45"/>
      <c r="CH217" s="45"/>
      <c r="CI217" s="45"/>
      <c r="CJ217" s="45"/>
      <c r="CK217" s="45"/>
      <c r="CL217" s="45"/>
      <c r="CM217" s="45"/>
      <c r="CN217" s="45"/>
      <c r="CO217" s="45"/>
      <c r="CP217" s="45"/>
      <c r="CQ217" s="45"/>
      <c r="CR217" s="45"/>
      <c r="CS217" s="45"/>
      <c r="CT217" s="45"/>
      <c r="CU217" s="45"/>
      <c r="CV217" s="45"/>
      <c r="CW217" s="45"/>
    </row>
    <row r="218" spans="1:101" ht="14.25" customHeight="1">
      <c r="A218" s="67">
        <v>68</v>
      </c>
      <c r="B218" s="68">
        <v>3.16</v>
      </c>
      <c r="C218" s="68">
        <v>5.53</v>
      </c>
      <c r="D218" s="68">
        <v>7.23</v>
      </c>
      <c r="E218" s="68">
        <v>9.02</v>
      </c>
      <c r="F218" s="68">
        <v>10.87</v>
      </c>
      <c r="G218" s="68">
        <v>12.46</v>
      </c>
      <c r="H218" s="68">
        <v>14.46</v>
      </c>
      <c r="I218" s="68">
        <v>17.239999999999998</v>
      </c>
      <c r="J218" s="68">
        <v>20.82</v>
      </c>
      <c r="K218" s="68">
        <v>24.94</v>
      </c>
      <c r="L218" s="68">
        <v>28.71</v>
      </c>
      <c r="M218" s="68">
        <v>33.159999999999997</v>
      </c>
      <c r="N218" s="68">
        <v>37.86</v>
      </c>
      <c r="O218" s="68">
        <v>43.97</v>
      </c>
      <c r="P218" s="68">
        <v>51.03</v>
      </c>
      <c r="Q218" s="68">
        <v>61.73</v>
      </c>
      <c r="R218" s="68">
        <v>75.239999999999995</v>
      </c>
      <c r="S218" s="69">
        <v>87.5</v>
      </c>
      <c r="T218" s="68">
        <v>100.19</v>
      </c>
      <c r="U218" s="68">
        <v>114.09</v>
      </c>
      <c r="V218" s="68">
        <v>129.69999999999999</v>
      </c>
      <c r="W218" s="17">
        <v>146.47</v>
      </c>
      <c r="X218" s="17">
        <v>164.16</v>
      </c>
      <c r="Y218" s="17">
        <v>181.63</v>
      </c>
      <c r="Z218" s="17">
        <v>198.73</v>
      </c>
      <c r="AA218" s="71">
        <v>215.28</v>
      </c>
      <c r="AB218" s="45">
        <v>230.4</v>
      </c>
      <c r="AC218" s="45">
        <v>243.4</v>
      </c>
      <c r="AD218" s="45">
        <v>262.43</v>
      </c>
      <c r="AE218" s="45">
        <v>282.69</v>
      </c>
      <c r="AF218" s="45">
        <v>304.70999999999998</v>
      </c>
      <c r="AG218" s="45">
        <v>328</v>
      </c>
      <c r="AH218" s="45">
        <v>352.09</v>
      </c>
      <c r="AI218" s="45">
        <v>374.47</v>
      </c>
      <c r="AJ218" s="45">
        <v>396.8</v>
      </c>
      <c r="AK218" s="45">
        <v>418.66</v>
      </c>
      <c r="AL218" s="45">
        <v>439.65</v>
      </c>
      <c r="AM218" s="45">
        <v>459.36</v>
      </c>
      <c r="AN218" s="45">
        <v>477.43</v>
      </c>
      <c r="AO218" s="45">
        <v>503.32</v>
      </c>
      <c r="AP218" s="45">
        <v>530.61</v>
      </c>
      <c r="AQ218" s="45">
        <v>559.39</v>
      </c>
      <c r="AR218" s="45">
        <v>589.72</v>
      </c>
      <c r="AS218" s="45">
        <v>621.70000000000005</v>
      </c>
      <c r="AT218" s="45">
        <v>655.42</v>
      </c>
      <c r="AU218" s="45">
        <v>690.96</v>
      </c>
      <c r="AV218" s="45">
        <v>728.43</v>
      </c>
      <c r="AW218" s="45">
        <v>767.94</v>
      </c>
      <c r="AX218" s="45">
        <v>809.58</v>
      </c>
      <c r="AY218" s="45">
        <v>853.48</v>
      </c>
      <c r="AZ218" s="45">
        <v>899.77</v>
      </c>
      <c r="BA218" s="45">
        <v>948.56</v>
      </c>
      <c r="BB218" s="45">
        <v>1000</v>
      </c>
      <c r="BC218" s="45"/>
      <c r="BD218" s="45"/>
      <c r="BE218" s="45"/>
      <c r="BF218" s="45"/>
      <c r="BG218" s="45"/>
      <c r="BH218" s="45"/>
      <c r="BI218" s="45"/>
      <c r="BJ218" s="45"/>
      <c r="BK218" s="45"/>
      <c r="BL218" s="45"/>
      <c r="BM218" s="45"/>
      <c r="BN218" s="45"/>
      <c r="BO218" s="45"/>
      <c r="BP218" s="45"/>
      <c r="BQ218" s="45"/>
      <c r="BR218" s="45"/>
      <c r="BS218" s="45"/>
      <c r="BT218" s="45"/>
      <c r="BU218" s="45"/>
      <c r="BV218" s="45"/>
      <c r="BW218" s="45"/>
      <c r="BX218" s="45"/>
      <c r="BY218" s="45"/>
      <c r="BZ218" s="45"/>
      <c r="CA218" s="45"/>
      <c r="CB218" s="45"/>
      <c r="CC218" s="45"/>
      <c r="CD218" s="45"/>
      <c r="CE218" s="45"/>
      <c r="CF218" s="45"/>
      <c r="CG218" s="45"/>
      <c r="CH218" s="45"/>
      <c r="CI218" s="45"/>
      <c r="CJ218" s="45"/>
      <c r="CK218" s="45"/>
      <c r="CL218" s="45"/>
      <c r="CM218" s="45"/>
      <c r="CN218" s="45"/>
      <c r="CO218" s="45"/>
      <c r="CP218" s="45"/>
      <c r="CQ218" s="45"/>
      <c r="CR218" s="45"/>
      <c r="CS218" s="45"/>
      <c r="CT218" s="45"/>
      <c r="CU218" s="45"/>
      <c r="CV218" s="45"/>
      <c r="CW218" s="45"/>
    </row>
    <row r="219" spans="1:101" ht="14.25" customHeight="1">
      <c r="A219" s="67">
        <v>69</v>
      </c>
      <c r="B219" s="68">
        <v>3.43</v>
      </c>
      <c r="C219" s="68">
        <v>5.95</v>
      </c>
      <c r="D219" s="68">
        <v>8.08</v>
      </c>
      <c r="E219" s="68">
        <v>10.16</v>
      </c>
      <c r="F219" s="68">
        <v>12.14</v>
      </c>
      <c r="G219" s="68">
        <v>13.85</v>
      </c>
      <c r="H219" s="68">
        <v>16.059999999999999</v>
      </c>
      <c r="I219" s="68">
        <v>19.25</v>
      </c>
      <c r="J219" s="68">
        <v>23.87</v>
      </c>
      <c r="K219" s="68">
        <v>28.36</v>
      </c>
      <c r="L219" s="68">
        <v>33.07</v>
      </c>
      <c r="M219" s="68">
        <v>37.840000000000003</v>
      </c>
      <c r="N219" s="68">
        <v>43.71</v>
      </c>
      <c r="O219" s="68">
        <v>50.97</v>
      </c>
      <c r="P219" s="68">
        <v>59.16</v>
      </c>
      <c r="Q219" s="68">
        <v>71.099999999999994</v>
      </c>
      <c r="R219" s="68">
        <v>85.72</v>
      </c>
      <c r="S219" s="70">
        <v>99.6</v>
      </c>
      <c r="T219" s="68">
        <v>114.09</v>
      </c>
      <c r="U219" s="68">
        <v>129.69999999999999</v>
      </c>
      <c r="V219" s="17">
        <v>146.47</v>
      </c>
      <c r="W219" s="17">
        <v>164.16</v>
      </c>
      <c r="X219" s="17">
        <v>181.63</v>
      </c>
      <c r="Y219" s="17">
        <v>198.73</v>
      </c>
      <c r="Z219" s="17">
        <v>215.28</v>
      </c>
      <c r="AA219" s="71">
        <v>230.4</v>
      </c>
      <c r="AB219" s="45">
        <v>243.4</v>
      </c>
      <c r="AC219" s="45">
        <v>262.43</v>
      </c>
      <c r="AD219" s="45">
        <v>282.69</v>
      </c>
      <c r="AE219" s="45">
        <v>304.70999999999998</v>
      </c>
      <c r="AF219" s="45">
        <v>328</v>
      </c>
      <c r="AG219" s="45">
        <v>352.09</v>
      </c>
      <c r="AH219" s="45">
        <v>374.47</v>
      </c>
      <c r="AI219" s="45">
        <v>396.8</v>
      </c>
      <c r="AJ219" s="45">
        <v>418.66</v>
      </c>
      <c r="AK219" s="45">
        <v>439.65</v>
      </c>
      <c r="AL219" s="45">
        <v>459.36</v>
      </c>
      <c r="AM219" s="45">
        <v>477.43</v>
      </c>
      <c r="AN219" s="45">
        <v>503.32</v>
      </c>
      <c r="AO219" s="45">
        <v>530.61</v>
      </c>
      <c r="AP219" s="45">
        <v>559.39</v>
      </c>
      <c r="AQ219" s="45">
        <v>589.72</v>
      </c>
      <c r="AR219" s="45">
        <v>621.70000000000005</v>
      </c>
      <c r="AS219" s="45">
        <v>655.42</v>
      </c>
      <c r="AT219" s="45">
        <v>690.96</v>
      </c>
      <c r="AU219" s="45">
        <v>728.43</v>
      </c>
      <c r="AV219" s="45">
        <v>767.94</v>
      </c>
      <c r="AW219" s="45">
        <v>809.58</v>
      </c>
      <c r="AX219" s="45">
        <v>853.48</v>
      </c>
      <c r="AY219" s="45">
        <v>899.77</v>
      </c>
      <c r="AZ219" s="45">
        <v>948.56</v>
      </c>
      <c r="BA219" s="45">
        <v>1000</v>
      </c>
      <c r="BB219" s="45"/>
      <c r="BC219" s="45"/>
      <c r="BD219" s="45"/>
      <c r="BE219" s="45"/>
      <c r="BF219" s="45"/>
      <c r="BG219" s="45"/>
      <c r="BH219" s="45"/>
      <c r="BI219" s="45"/>
      <c r="BJ219" s="45"/>
      <c r="BK219" s="45"/>
      <c r="BL219" s="45"/>
      <c r="BM219" s="45"/>
      <c r="BN219" s="45"/>
      <c r="BO219" s="45"/>
      <c r="BP219" s="45"/>
      <c r="BQ219" s="45"/>
      <c r="BR219" s="45"/>
      <c r="BS219" s="45"/>
      <c r="BT219" s="45"/>
      <c r="BU219" s="45"/>
      <c r="BV219" s="45"/>
      <c r="BW219" s="45"/>
      <c r="BX219" s="45"/>
      <c r="BY219" s="45"/>
      <c r="BZ219" s="45"/>
      <c r="CA219" s="45"/>
      <c r="CB219" s="45"/>
      <c r="CC219" s="45"/>
      <c r="CD219" s="45"/>
      <c r="CE219" s="45"/>
      <c r="CF219" s="45"/>
      <c r="CG219" s="45"/>
      <c r="CH219" s="45"/>
      <c r="CI219" s="45"/>
      <c r="CJ219" s="45"/>
      <c r="CK219" s="45"/>
      <c r="CL219" s="45"/>
      <c r="CM219" s="45"/>
      <c r="CN219" s="45"/>
      <c r="CO219" s="45"/>
      <c r="CP219" s="45"/>
      <c r="CQ219" s="45"/>
      <c r="CR219" s="45"/>
      <c r="CS219" s="45"/>
      <c r="CT219" s="45"/>
      <c r="CU219" s="45"/>
      <c r="CV219" s="45"/>
      <c r="CW219" s="45"/>
    </row>
    <row r="220" spans="1:101" ht="14.25" customHeight="1">
      <c r="A220" s="67">
        <v>70</v>
      </c>
      <c r="B220" s="68">
        <v>3.68</v>
      </c>
      <c r="C220" s="68">
        <v>6.28</v>
      </c>
      <c r="D220" s="68">
        <v>8.83</v>
      </c>
      <c r="E220" s="68">
        <v>11.2</v>
      </c>
      <c r="F220" s="68">
        <v>13.22</v>
      </c>
      <c r="G220" s="68">
        <v>15.02</v>
      </c>
      <c r="H220" s="68">
        <v>17.62</v>
      </c>
      <c r="I220" s="68">
        <v>22.1</v>
      </c>
      <c r="J220" s="68">
        <v>26.56</v>
      </c>
      <c r="K220" s="68">
        <v>31.79</v>
      </c>
      <c r="L220" s="68">
        <v>37.76</v>
      </c>
      <c r="M220" s="68">
        <v>43.44</v>
      </c>
      <c r="N220" s="68">
        <v>50.9</v>
      </c>
      <c r="O220" s="68">
        <v>59.12</v>
      </c>
      <c r="P220" s="68">
        <v>70.53</v>
      </c>
      <c r="Q220" s="68">
        <v>83.04</v>
      </c>
      <c r="R220" s="69">
        <v>99.43</v>
      </c>
      <c r="S220" s="17">
        <v>114.09</v>
      </c>
      <c r="T220" s="17">
        <v>129.69999999999999</v>
      </c>
      <c r="U220" s="17">
        <v>146.47</v>
      </c>
      <c r="V220" s="17">
        <v>164.16</v>
      </c>
      <c r="W220" s="17">
        <v>181.63</v>
      </c>
      <c r="X220" s="17">
        <v>198.73</v>
      </c>
      <c r="Y220" s="17">
        <v>215.28</v>
      </c>
      <c r="Z220" s="17">
        <v>230.4</v>
      </c>
      <c r="AA220" s="71">
        <v>243.4</v>
      </c>
      <c r="AB220" s="45">
        <v>262.43</v>
      </c>
      <c r="AC220" s="45">
        <v>282.69</v>
      </c>
      <c r="AD220" s="45">
        <v>304.70999999999998</v>
      </c>
      <c r="AE220" s="45">
        <v>328</v>
      </c>
      <c r="AF220" s="45">
        <v>352.09</v>
      </c>
      <c r="AG220" s="45">
        <v>374.47</v>
      </c>
      <c r="AH220" s="45">
        <v>396.8</v>
      </c>
      <c r="AI220" s="45">
        <v>418.66</v>
      </c>
      <c r="AJ220" s="45">
        <v>439.65</v>
      </c>
      <c r="AK220" s="45">
        <v>459.36</v>
      </c>
      <c r="AL220" s="45">
        <v>477.43</v>
      </c>
      <c r="AM220" s="45">
        <v>503.32</v>
      </c>
      <c r="AN220" s="45">
        <v>530.61</v>
      </c>
      <c r="AO220" s="45">
        <v>559.39</v>
      </c>
      <c r="AP220" s="45">
        <v>589.72</v>
      </c>
      <c r="AQ220" s="45">
        <v>621.70000000000005</v>
      </c>
      <c r="AR220" s="45">
        <v>655.42</v>
      </c>
      <c r="AS220" s="45">
        <v>690.96</v>
      </c>
      <c r="AT220" s="45">
        <v>728.43</v>
      </c>
      <c r="AU220" s="45">
        <v>767.94</v>
      </c>
      <c r="AV220" s="45">
        <v>809.58</v>
      </c>
      <c r="AW220" s="45">
        <v>853.48</v>
      </c>
      <c r="AX220" s="45">
        <v>899.77</v>
      </c>
      <c r="AY220" s="45">
        <v>948.56</v>
      </c>
      <c r="AZ220" s="45">
        <v>1000</v>
      </c>
      <c r="BA220" s="45"/>
      <c r="BB220" s="45"/>
      <c r="BC220" s="45"/>
      <c r="BD220" s="45"/>
      <c r="BE220" s="45"/>
      <c r="BF220" s="45"/>
      <c r="BG220" s="45"/>
      <c r="BH220" s="45"/>
      <c r="BI220" s="45"/>
      <c r="BJ220" s="45"/>
      <c r="BK220" s="45"/>
      <c r="BL220" s="45"/>
      <c r="BM220" s="45"/>
      <c r="BN220" s="45"/>
      <c r="BO220" s="45"/>
      <c r="BP220" s="45"/>
      <c r="BQ220" s="45"/>
      <c r="BR220" s="45"/>
      <c r="BS220" s="45"/>
      <c r="BT220" s="45"/>
      <c r="BU220" s="45"/>
      <c r="BV220" s="45"/>
      <c r="BW220" s="45"/>
      <c r="BX220" s="45"/>
      <c r="BY220" s="45"/>
      <c r="BZ220" s="45"/>
      <c r="CA220" s="45"/>
      <c r="CB220" s="45"/>
      <c r="CC220" s="45"/>
      <c r="CD220" s="45"/>
      <c r="CE220" s="45"/>
      <c r="CF220" s="45"/>
      <c r="CG220" s="45"/>
      <c r="CH220" s="45"/>
      <c r="CI220" s="45"/>
      <c r="CJ220" s="45"/>
      <c r="CK220" s="45"/>
      <c r="CL220" s="45"/>
      <c r="CM220" s="45"/>
      <c r="CN220" s="45"/>
      <c r="CO220" s="45"/>
      <c r="CP220" s="45"/>
      <c r="CQ220" s="45"/>
      <c r="CR220" s="45"/>
      <c r="CS220" s="45"/>
      <c r="CT220" s="45"/>
      <c r="CU220" s="45"/>
      <c r="CV220" s="45"/>
      <c r="CW220" s="45"/>
    </row>
    <row r="221" spans="1:101" ht="14.25" customHeight="1">
      <c r="A221" s="67">
        <v>71</v>
      </c>
      <c r="B221" s="68">
        <v>3.93</v>
      </c>
      <c r="C221" s="68">
        <v>6.55</v>
      </c>
      <c r="D221" s="68">
        <v>9.5500000000000007</v>
      </c>
      <c r="E221" s="68">
        <v>12.21</v>
      </c>
      <c r="F221" s="68">
        <v>14.14</v>
      </c>
      <c r="G221" s="68">
        <v>16.36</v>
      </c>
      <c r="H221" s="68">
        <v>19.95</v>
      </c>
      <c r="I221" s="68">
        <v>24.52</v>
      </c>
      <c r="J221" s="68">
        <v>29.4</v>
      </c>
      <c r="K221" s="68">
        <v>35.450000000000003</v>
      </c>
      <c r="L221" s="68">
        <v>43.18</v>
      </c>
      <c r="M221" s="68">
        <v>50.88</v>
      </c>
      <c r="N221" s="68">
        <v>59</v>
      </c>
      <c r="O221" s="68">
        <v>69.97</v>
      </c>
      <c r="P221" s="68">
        <v>79.400000000000006</v>
      </c>
      <c r="Q221" s="68">
        <v>95.07</v>
      </c>
      <c r="R221" s="69">
        <v>113.22</v>
      </c>
      <c r="S221" s="17">
        <v>129.69999999999999</v>
      </c>
      <c r="T221" s="17">
        <v>146.47</v>
      </c>
      <c r="U221" s="17">
        <v>164.16</v>
      </c>
      <c r="V221" s="17">
        <v>181.63</v>
      </c>
      <c r="W221" s="17">
        <v>198.73</v>
      </c>
      <c r="X221" s="17">
        <v>215.28</v>
      </c>
      <c r="Y221" s="17">
        <v>230.4</v>
      </c>
      <c r="Z221" s="17">
        <v>243.4</v>
      </c>
      <c r="AA221" s="71">
        <v>262.43</v>
      </c>
      <c r="AB221" s="45">
        <v>282.69</v>
      </c>
      <c r="AC221" s="45">
        <v>304.70999999999998</v>
      </c>
      <c r="AD221" s="45">
        <v>328</v>
      </c>
      <c r="AE221" s="45">
        <v>352.09</v>
      </c>
      <c r="AF221" s="45">
        <v>374.47</v>
      </c>
      <c r="AG221" s="45">
        <v>396.8</v>
      </c>
      <c r="AH221" s="45">
        <v>418.66</v>
      </c>
      <c r="AI221" s="45">
        <v>439.65</v>
      </c>
      <c r="AJ221" s="45">
        <v>459.36</v>
      </c>
      <c r="AK221" s="45">
        <v>477.43</v>
      </c>
      <c r="AL221" s="45">
        <v>503.32</v>
      </c>
      <c r="AM221" s="45">
        <v>530.61</v>
      </c>
      <c r="AN221" s="45">
        <v>559.39</v>
      </c>
      <c r="AO221" s="45">
        <v>589.72</v>
      </c>
      <c r="AP221" s="45">
        <v>621.70000000000005</v>
      </c>
      <c r="AQ221" s="45">
        <v>655.42</v>
      </c>
      <c r="AR221" s="45">
        <v>690.96</v>
      </c>
      <c r="AS221" s="45">
        <v>728.43</v>
      </c>
      <c r="AT221" s="45">
        <v>767.94</v>
      </c>
      <c r="AU221" s="45">
        <v>809.58</v>
      </c>
      <c r="AV221" s="45">
        <v>853.48</v>
      </c>
      <c r="AW221" s="45">
        <v>899.77</v>
      </c>
      <c r="AX221" s="45">
        <v>948.56</v>
      </c>
      <c r="AY221" s="45">
        <v>1000</v>
      </c>
      <c r="AZ221" s="45"/>
      <c r="BA221" s="45"/>
      <c r="BB221" s="45"/>
      <c r="BC221" s="45"/>
      <c r="BD221" s="45"/>
      <c r="BE221" s="45"/>
      <c r="BF221" s="45"/>
      <c r="BG221" s="45"/>
      <c r="BH221" s="45"/>
      <c r="BI221" s="45"/>
      <c r="BJ221" s="45"/>
      <c r="BK221" s="45"/>
      <c r="BL221" s="45"/>
      <c r="BM221" s="45"/>
      <c r="BN221" s="45"/>
      <c r="BO221" s="45"/>
      <c r="BP221" s="45"/>
      <c r="BQ221" s="45"/>
      <c r="BR221" s="45"/>
      <c r="BS221" s="45"/>
      <c r="BT221" s="45"/>
      <c r="BU221" s="45"/>
      <c r="BV221" s="45"/>
      <c r="BW221" s="45"/>
      <c r="BX221" s="45"/>
      <c r="BY221" s="45"/>
      <c r="BZ221" s="45"/>
      <c r="CA221" s="45"/>
      <c r="CB221" s="45"/>
      <c r="CC221" s="45"/>
      <c r="CD221" s="45"/>
      <c r="CE221" s="45"/>
      <c r="CF221" s="45"/>
      <c r="CG221" s="45"/>
      <c r="CH221" s="45"/>
      <c r="CI221" s="45"/>
      <c r="CJ221" s="45"/>
      <c r="CK221" s="45"/>
      <c r="CL221" s="45"/>
      <c r="CM221" s="45"/>
      <c r="CN221" s="45"/>
      <c r="CO221" s="45"/>
      <c r="CP221" s="45"/>
      <c r="CQ221" s="45"/>
      <c r="CR221" s="45"/>
      <c r="CS221" s="45"/>
      <c r="CT221" s="45"/>
      <c r="CU221" s="45"/>
      <c r="CV221" s="45"/>
      <c r="CW221" s="45"/>
    </row>
    <row r="222" spans="1:101" ht="14.25" customHeight="1">
      <c r="A222" s="67">
        <v>72</v>
      </c>
      <c r="B222" s="68">
        <v>4.21</v>
      </c>
      <c r="C222" s="68">
        <v>6.84</v>
      </c>
      <c r="D222" s="68">
        <v>10.3</v>
      </c>
      <c r="E222" s="68">
        <v>13.29</v>
      </c>
      <c r="F222" s="68">
        <v>15.32</v>
      </c>
      <c r="G222" s="68">
        <v>18.489999999999998</v>
      </c>
      <c r="H222" s="68">
        <v>22.3</v>
      </c>
      <c r="I222" s="68">
        <v>27.06</v>
      </c>
      <c r="J222" s="68">
        <v>33.04</v>
      </c>
      <c r="K222" s="68">
        <v>40.909999999999997</v>
      </c>
      <c r="L222" s="68">
        <v>50.47</v>
      </c>
      <c r="M222" s="68">
        <v>58.88</v>
      </c>
      <c r="N222" s="68">
        <v>69.37</v>
      </c>
      <c r="O222" s="68">
        <v>79.28</v>
      </c>
      <c r="P222" s="68">
        <v>90.43</v>
      </c>
      <c r="Q222" s="68">
        <v>108.39</v>
      </c>
      <c r="R222" s="70">
        <v>128.77000000000001</v>
      </c>
      <c r="S222" s="17">
        <v>146.47</v>
      </c>
      <c r="T222" s="17">
        <v>164.16</v>
      </c>
      <c r="U222" s="17">
        <v>181.63</v>
      </c>
      <c r="V222" s="17">
        <v>198.73</v>
      </c>
      <c r="W222" s="17">
        <v>215.28</v>
      </c>
      <c r="X222" s="17">
        <v>230.4</v>
      </c>
      <c r="Y222" s="17">
        <v>243.4</v>
      </c>
      <c r="Z222" s="17">
        <v>262.43</v>
      </c>
      <c r="AA222" s="71">
        <v>282.69</v>
      </c>
      <c r="AB222" s="45">
        <v>304.70999999999998</v>
      </c>
      <c r="AC222" s="45">
        <v>328</v>
      </c>
      <c r="AD222" s="45">
        <v>352.09</v>
      </c>
      <c r="AE222" s="45">
        <v>374.47</v>
      </c>
      <c r="AF222" s="45">
        <v>396.8</v>
      </c>
      <c r="AG222" s="45">
        <v>418.66</v>
      </c>
      <c r="AH222" s="45">
        <v>439.65</v>
      </c>
      <c r="AI222" s="45">
        <v>459.36</v>
      </c>
      <c r="AJ222" s="45">
        <v>477.43</v>
      </c>
      <c r="AK222" s="45">
        <v>503.32</v>
      </c>
      <c r="AL222" s="45">
        <v>530.61</v>
      </c>
      <c r="AM222" s="45">
        <v>559.39</v>
      </c>
      <c r="AN222" s="45">
        <v>589.72</v>
      </c>
      <c r="AO222" s="45">
        <v>621.70000000000005</v>
      </c>
      <c r="AP222" s="45">
        <v>655.42</v>
      </c>
      <c r="AQ222" s="45">
        <v>690.96</v>
      </c>
      <c r="AR222" s="45">
        <v>728.43</v>
      </c>
      <c r="AS222" s="45">
        <v>767.94</v>
      </c>
      <c r="AT222" s="45">
        <v>809.58</v>
      </c>
      <c r="AU222" s="45">
        <v>853.48</v>
      </c>
      <c r="AV222" s="45">
        <v>899.77</v>
      </c>
      <c r="AW222" s="45">
        <v>948.56</v>
      </c>
      <c r="AX222" s="45">
        <v>1000</v>
      </c>
      <c r="AY222" s="45"/>
      <c r="AZ222" s="45"/>
      <c r="BA222" s="45"/>
      <c r="BB222" s="45"/>
      <c r="BC222" s="45"/>
      <c r="BD222" s="45"/>
      <c r="BE222" s="45"/>
      <c r="BF222" s="45"/>
      <c r="BG222" s="45"/>
      <c r="BH222" s="45"/>
      <c r="BI222" s="45"/>
      <c r="BJ222" s="45"/>
      <c r="BK222" s="45"/>
      <c r="BL222" s="45"/>
      <c r="BM222" s="45"/>
      <c r="BN222" s="45"/>
      <c r="BO222" s="45"/>
      <c r="BP222" s="45"/>
      <c r="BQ222" s="45"/>
      <c r="BR222" s="45"/>
      <c r="BS222" s="45"/>
      <c r="BT222" s="45"/>
      <c r="BU222" s="45"/>
      <c r="BV222" s="45"/>
      <c r="BW222" s="45"/>
      <c r="BX222" s="45"/>
      <c r="BY222" s="45"/>
      <c r="BZ222" s="45"/>
      <c r="CA222" s="45"/>
      <c r="CB222" s="45"/>
      <c r="CC222" s="45"/>
      <c r="CD222" s="45"/>
      <c r="CE222" s="45"/>
      <c r="CF222" s="45"/>
      <c r="CG222" s="45"/>
      <c r="CH222" s="45"/>
      <c r="CI222" s="45"/>
      <c r="CJ222" s="45"/>
      <c r="CK222" s="45"/>
      <c r="CL222" s="45"/>
      <c r="CM222" s="45"/>
      <c r="CN222" s="45"/>
      <c r="CO222" s="45"/>
      <c r="CP222" s="45"/>
      <c r="CQ222" s="45"/>
      <c r="CR222" s="45"/>
      <c r="CS222" s="45"/>
      <c r="CT222" s="45"/>
      <c r="CU222" s="45"/>
      <c r="CV222" s="45"/>
      <c r="CW222" s="45"/>
    </row>
    <row r="223" spans="1:101" ht="14.25" customHeight="1">
      <c r="A223" s="67">
        <v>73</v>
      </c>
      <c r="B223" s="68">
        <v>4.55</v>
      </c>
      <c r="C223" s="68">
        <v>7.27</v>
      </c>
      <c r="D223" s="68">
        <v>11.22</v>
      </c>
      <c r="E223" s="68">
        <v>14.61</v>
      </c>
      <c r="F223" s="68">
        <v>17.440000000000001</v>
      </c>
      <c r="G223" s="68">
        <v>20.84</v>
      </c>
      <c r="H223" s="68">
        <v>25.04</v>
      </c>
      <c r="I223" s="68">
        <v>30.31</v>
      </c>
      <c r="J223" s="68">
        <v>38.020000000000003</v>
      </c>
      <c r="K223" s="68">
        <v>47.18</v>
      </c>
      <c r="L223" s="68">
        <v>58.76</v>
      </c>
      <c r="M223" s="68">
        <v>69.31</v>
      </c>
      <c r="N223" s="68">
        <v>79.23</v>
      </c>
      <c r="O223" s="68">
        <v>90.37</v>
      </c>
      <c r="P223" s="68">
        <v>107.87</v>
      </c>
      <c r="Q223" s="69">
        <v>128.58000000000001</v>
      </c>
      <c r="R223" s="17">
        <v>146.47</v>
      </c>
      <c r="S223" s="17">
        <v>164.16</v>
      </c>
      <c r="T223" s="17">
        <v>181.63</v>
      </c>
      <c r="U223" s="17">
        <v>198.73</v>
      </c>
      <c r="V223" s="17">
        <v>215.28</v>
      </c>
      <c r="W223" s="17">
        <v>230.4</v>
      </c>
      <c r="X223" s="17">
        <v>243.4</v>
      </c>
      <c r="Y223" s="17">
        <v>262.43</v>
      </c>
      <c r="Z223" s="17">
        <v>282.69</v>
      </c>
      <c r="AA223" s="71">
        <v>304.70999999999998</v>
      </c>
      <c r="AB223" s="45">
        <v>328</v>
      </c>
      <c r="AC223" s="45">
        <v>352.09</v>
      </c>
      <c r="AD223" s="45">
        <v>374.47</v>
      </c>
      <c r="AE223" s="45">
        <v>396.8</v>
      </c>
      <c r="AF223" s="45">
        <v>418.66</v>
      </c>
      <c r="AG223" s="45">
        <v>439.65</v>
      </c>
      <c r="AH223" s="45">
        <v>459.36</v>
      </c>
      <c r="AI223" s="45">
        <v>477.43</v>
      </c>
      <c r="AJ223" s="45">
        <v>503.32</v>
      </c>
      <c r="AK223" s="45">
        <v>530.61</v>
      </c>
      <c r="AL223" s="45">
        <v>559.39</v>
      </c>
      <c r="AM223" s="45">
        <v>589.72</v>
      </c>
      <c r="AN223" s="45">
        <v>621.70000000000005</v>
      </c>
      <c r="AO223" s="45">
        <v>655.42</v>
      </c>
      <c r="AP223" s="45">
        <v>690.96</v>
      </c>
      <c r="AQ223" s="45">
        <v>728.43</v>
      </c>
      <c r="AR223" s="45">
        <v>767.94</v>
      </c>
      <c r="AS223" s="45">
        <v>809.58</v>
      </c>
      <c r="AT223" s="45">
        <v>853.48</v>
      </c>
      <c r="AU223" s="45">
        <v>899.77</v>
      </c>
      <c r="AV223" s="45">
        <v>948.56</v>
      </c>
      <c r="AW223" s="45">
        <v>1000</v>
      </c>
      <c r="AX223" s="45"/>
      <c r="AY223" s="45"/>
      <c r="AZ223" s="45"/>
      <c r="BA223" s="45"/>
      <c r="BB223" s="45"/>
      <c r="BC223" s="45"/>
      <c r="BD223" s="45"/>
      <c r="BE223" s="45"/>
      <c r="BF223" s="45"/>
      <c r="BG223" s="45"/>
      <c r="BH223" s="45"/>
      <c r="BI223" s="45"/>
      <c r="BJ223" s="45"/>
      <c r="BK223" s="45"/>
      <c r="BL223" s="45"/>
      <c r="BM223" s="45"/>
      <c r="BN223" s="45"/>
      <c r="BO223" s="45"/>
      <c r="BP223" s="45"/>
      <c r="BQ223" s="45"/>
      <c r="BR223" s="45"/>
      <c r="BS223" s="45"/>
      <c r="BT223" s="45"/>
      <c r="BU223" s="45"/>
      <c r="BV223" s="45"/>
      <c r="BW223" s="45"/>
      <c r="BX223" s="45"/>
      <c r="BY223" s="45"/>
      <c r="BZ223" s="45"/>
      <c r="CA223" s="45"/>
      <c r="CB223" s="45"/>
      <c r="CC223" s="45"/>
      <c r="CD223" s="45"/>
      <c r="CE223" s="45"/>
      <c r="CF223" s="45"/>
      <c r="CG223" s="45"/>
      <c r="CH223" s="45"/>
      <c r="CI223" s="45"/>
      <c r="CJ223" s="45"/>
      <c r="CK223" s="45"/>
      <c r="CL223" s="45"/>
      <c r="CM223" s="45"/>
      <c r="CN223" s="45"/>
      <c r="CO223" s="45"/>
      <c r="CP223" s="45"/>
      <c r="CQ223" s="45"/>
      <c r="CR223" s="45"/>
      <c r="CS223" s="45"/>
      <c r="CT223" s="45"/>
      <c r="CU223" s="45"/>
      <c r="CV223" s="45"/>
      <c r="CW223" s="45"/>
    </row>
    <row r="224" spans="1:101" ht="14.25" customHeight="1">
      <c r="A224" s="67">
        <v>74</v>
      </c>
      <c r="B224" s="68">
        <v>5.03</v>
      </c>
      <c r="C224" s="68">
        <v>7.96</v>
      </c>
      <c r="D224" s="68">
        <v>12.5</v>
      </c>
      <c r="E224" s="68">
        <v>16.399999999999999</v>
      </c>
      <c r="F224" s="68">
        <v>19.62</v>
      </c>
      <c r="G224" s="68">
        <v>23.61</v>
      </c>
      <c r="H224" s="68">
        <v>28.65</v>
      </c>
      <c r="I224" s="68">
        <v>34.840000000000003</v>
      </c>
      <c r="J224" s="68">
        <v>43.79</v>
      </c>
      <c r="K224" s="68">
        <v>54.86</v>
      </c>
      <c r="L224" s="68">
        <v>69.180000000000007</v>
      </c>
      <c r="M224" s="68">
        <v>79.17</v>
      </c>
      <c r="N224" s="68">
        <v>90.3</v>
      </c>
      <c r="O224" s="68">
        <v>105.17</v>
      </c>
      <c r="P224" s="68">
        <v>124.59</v>
      </c>
      <c r="Q224" s="70">
        <v>145.71</v>
      </c>
      <c r="R224" s="17">
        <v>164.16</v>
      </c>
      <c r="S224" s="17">
        <v>181.63</v>
      </c>
      <c r="T224" s="17">
        <v>198.73</v>
      </c>
      <c r="U224" s="17">
        <v>215.28</v>
      </c>
      <c r="V224" s="17">
        <v>230.4</v>
      </c>
      <c r="W224" s="17">
        <v>243.4</v>
      </c>
      <c r="X224" s="17">
        <v>262.43</v>
      </c>
      <c r="Y224" s="17">
        <v>282.69</v>
      </c>
      <c r="Z224" s="17">
        <v>304.70999999999998</v>
      </c>
      <c r="AA224" s="71">
        <v>328</v>
      </c>
      <c r="AB224" s="45">
        <v>352.09</v>
      </c>
      <c r="AC224" s="45">
        <v>374.47</v>
      </c>
      <c r="AD224" s="45">
        <v>396.8</v>
      </c>
      <c r="AE224" s="45">
        <v>418.66</v>
      </c>
      <c r="AF224" s="45">
        <v>439.65</v>
      </c>
      <c r="AG224" s="45">
        <v>459.36</v>
      </c>
      <c r="AH224" s="45">
        <v>477.43</v>
      </c>
      <c r="AI224" s="45">
        <v>503.32</v>
      </c>
      <c r="AJ224" s="45">
        <v>530.61</v>
      </c>
      <c r="AK224" s="45">
        <v>559.39</v>
      </c>
      <c r="AL224" s="45">
        <v>589.72</v>
      </c>
      <c r="AM224" s="45">
        <v>621.70000000000005</v>
      </c>
      <c r="AN224" s="45">
        <v>655.42</v>
      </c>
      <c r="AO224" s="45">
        <v>690.96</v>
      </c>
      <c r="AP224" s="45">
        <v>728.43</v>
      </c>
      <c r="AQ224" s="45">
        <v>767.94</v>
      </c>
      <c r="AR224" s="45">
        <v>809.58</v>
      </c>
      <c r="AS224" s="45">
        <v>853.48</v>
      </c>
      <c r="AT224" s="45">
        <v>899.77</v>
      </c>
      <c r="AU224" s="45">
        <v>948.56</v>
      </c>
      <c r="AV224" s="45">
        <v>1000</v>
      </c>
      <c r="AW224" s="45"/>
      <c r="AX224" s="45"/>
      <c r="AY224" s="45"/>
      <c r="AZ224" s="45"/>
      <c r="BA224" s="45"/>
      <c r="BB224" s="45"/>
      <c r="BC224" s="45"/>
      <c r="BD224" s="45"/>
      <c r="BE224" s="45"/>
      <c r="BF224" s="45"/>
      <c r="BG224" s="45"/>
      <c r="BH224" s="45"/>
      <c r="BI224" s="45"/>
      <c r="BJ224" s="45"/>
      <c r="BK224" s="45"/>
      <c r="BL224" s="45"/>
      <c r="BM224" s="45"/>
      <c r="BN224" s="45"/>
      <c r="BO224" s="45"/>
      <c r="BP224" s="45"/>
      <c r="BQ224" s="45"/>
      <c r="BR224" s="45"/>
      <c r="BS224" s="45"/>
      <c r="BT224" s="45"/>
      <c r="BU224" s="45"/>
      <c r="BV224" s="45"/>
      <c r="BW224" s="45"/>
      <c r="BX224" s="45"/>
      <c r="BY224" s="45"/>
      <c r="BZ224" s="45"/>
      <c r="CA224" s="45"/>
      <c r="CB224" s="45"/>
      <c r="CC224" s="45"/>
      <c r="CD224" s="45"/>
      <c r="CE224" s="45"/>
      <c r="CF224" s="45"/>
      <c r="CG224" s="45"/>
      <c r="CH224" s="45"/>
      <c r="CI224" s="45"/>
      <c r="CJ224" s="45"/>
      <c r="CK224" s="45"/>
      <c r="CL224" s="45"/>
      <c r="CM224" s="45"/>
      <c r="CN224" s="45"/>
      <c r="CO224" s="45"/>
      <c r="CP224" s="45"/>
      <c r="CQ224" s="45"/>
      <c r="CR224" s="45"/>
      <c r="CS224" s="45"/>
      <c r="CT224" s="45"/>
      <c r="CU224" s="45"/>
      <c r="CV224" s="45"/>
      <c r="CW224" s="45"/>
    </row>
    <row r="225" spans="1:101" ht="14.25" customHeight="1">
      <c r="A225" s="67">
        <v>75</v>
      </c>
      <c r="B225" s="68">
        <v>5.5</v>
      </c>
      <c r="C225" s="68">
        <v>8.76</v>
      </c>
      <c r="D225" s="68">
        <v>13.92</v>
      </c>
      <c r="E225" s="68">
        <v>18.399999999999999</v>
      </c>
      <c r="F225" s="68">
        <v>22.19</v>
      </c>
      <c r="G225" s="68">
        <v>26.97</v>
      </c>
      <c r="H225" s="68">
        <v>32.840000000000003</v>
      </c>
      <c r="I225" s="68">
        <v>40</v>
      </c>
      <c r="J225" s="68">
        <v>50.77</v>
      </c>
      <c r="K225" s="68">
        <v>63.32</v>
      </c>
      <c r="L225" s="68">
        <v>79.099999999999994</v>
      </c>
      <c r="M225" s="68">
        <v>90.21</v>
      </c>
      <c r="N225" s="68">
        <v>104.16</v>
      </c>
      <c r="O225" s="68">
        <v>123.29</v>
      </c>
      <c r="P225" s="70">
        <v>144.44999999999999</v>
      </c>
      <c r="Q225" s="17">
        <v>164.16</v>
      </c>
      <c r="R225" s="17">
        <v>181.63</v>
      </c>
      <c r="S225" s="17">
        <v>198.73</v>
      </c>
      <c r="T225" s="17">
        <v>215.28</v>
      </c>
      <c r="U225" s="17">
        <v>230.4</v>
      </c>
      <c r="V225" s="17">
        <v>243.4</v>
      </c>
      <c r="W225" s="17">
        <v>262.43</v>
      </c>
      <c r="X225" s="17">
        <v>282.69</v>
      </c>
      <c r="Y225" s="17">
        <v>304.70999999999998</v>
      </c>
      <c r="Z225" s="17">
        <v>328</v>
      </c>
      <c r="AA225" s="69">
        <v>352.09</v>
      </c>
      <c r="AB225" s="45">
        <v>374.47</v>
      </c>
      <c r="AC225" s="45">
        <v>396.8</v>
      </c>
      <c r="AD225" s="45">
        <v>418.66</v>
      </c>
      <c r="AE225" s="45">
        <v>439.65</v>
      </c>
      <c r="AF225" s="45">
        <v>459.36</v>
      </c>
      <c r="AG225" s="45">
        <v>477.43</v>
      </c>
      <c r="AH225" s="45">
        <v>503.32</v>
      </c>
      <c r="AI225" s="45">
        <v>530.61</v>
      </c>
      <c r="AJ225" s="45">
        <v>559.39</v>
      </c>
      <c r="AK225" s="45">
        <v>589.72</v>
      </c>
      <c r="AL225" s="45">
        <v>621.70000000000005</v>
      </c>
      <c r="AM225" s="45">
        <v>655.42</v>
      </c>
      <c r="AN225" s="45">
        <v>690.96</v>
      </c>
      <c r="AO225" s="45">
        <v>728.43</v>
      </c>
      <c r="AP225" s="45">
        <v>767.94</v>
      </c>
      <c r="AQ225" s="45">
        <v>809.58</v>
      </c>
      <c r="AR225" s="45">
        <v>853.48</v>
      </c>
      <c r="AS225" s="45">
        <v>899.77</v>
      </c>
      <c r="AT225" s="45">
        <v>948.56</v>
      </c>
      <c r="AU225" s="45">
        <v>1000</v>
      </c>
      <c r="AV225" s="45"/>
      <c r="AW225" s="45"/>
      <c r="AX225" s="45"/>
      <c r="AY225" s="45"/>
      <c r="AZ225" s="45"/>
      <c r="BA225" s="45"/>
      <c r="BB225" s="45"/>
      <c r="BC225" s="45"/>
      <c r="BD225" s="45"/>
      <c r="BE225" s="45"/>
      <c r="BF225" s="45"/>
      <c r="BG225" s="45"/>
      <c r="BH225" s="45"/>
      <c r="BI225" s="45"/>
      <c r="BJ225" s="45"/>
      <c r="BK225" s="45"/>
      <c r="BL225" s="45"/>
      <c r="BM225" s="45"/>
      <c r="BN225" s="45"/>
      <c r="BO225" s="45"/>
      <c r="BP225" s="45"/>
      <c r="BQ225" s="45"/>
      <c r="BR225" s="45"/>
      <c r="BS225" s="45"/>
      <c r="BT225" s="45"/>
      <c r="BU225" s="45"/>
      <c r="BV225" s="45"/>
      <c r="BW225" s="45"/>
      <c r="BX225" s="45"/>
      <c r="BY225" s="45"/>
      <c r="BZ225" s="45"/>
      <c r="CA225" s="45"/>
      <c r="CB225" s="45"/>
      <c r="CC225" s="45"/>
      <c r="CD225" s="45"/>
      <c r="CE225" s="45"/>
      <c r="CF225" s="45"/>
      <c r="CG225" s="45"/>
      <c r="CH225" s="45"/>
      <c r="CI225" s="45"/>
      <c r="CJ225" s="45"/>
      <c r="CK225" s="45"/>
      <c r="CL225" s="45"/>
      <c r="CM225" s="45"/>
      <c r="CN225" s="45"/>
      <c r="CO225" s="45"/>
      <c r="CP225" s="45"/>
      <c r="CQ225" s="45"/>
      <c r="CR225" s="45"/>
      <c r="CS225" s="45"/>
      <c r="CT225" s="45"/>
      <c r="CU225" s="45"/>
      <c r="CV225" s="45"/>
      <c r="CW225" s="45"/>
    </row>
    <row r="226" spans="1:101" ht="14.25" customHeight="1">
      <c r="A226" s="67">
        <v>76</v>
      </c>
      <c r="B226" s="68">
        <v>5.96</v>
      </c>
      <c r="C226" s="68">
        <v>9.48</v>
      </c>
      <c r="D226" s="68">
        <v>15.34</v>
      </c>
      <c r="E226" s="68">
        <v>20.76</v>
      </c>
      <c r="F226" s="68">
        <v>25.37</v>
      </c>
      <c r="G226" s="68">
        <v>31.01</v>
      </c>
      <c r="H226" s="68">
        <v>37.880000000000003</v>
      </c>
      <c r="I226" s="68">
        <v>46.65</v>
      </c>
      <c r="J226" s="68">
        <v>59.03</v>
      </c>
      <c r="K226" s="68">
        <v>73.05</v>
      </c>
      <c r="L226" s="68">
        <v>90.01</v>
      </c>
      <c r="M226" s="68">
        <v>103.89</v>
      </c>
      <c r="N226" s="68">
        <v>123.06</v>
      </c>
      <c r="O226" s="70">
        <v>144.11000000000001</v>
      </c>
      <c r="P226" s="68">
        <v>164.16</v>
      </c>
      <c r="Q226" s="17">
        <v>181.63</v>
      </c>
      <c r="R226" s="17">
        <v>198.73</v>
      </c>
      <c r="S226" s="17">
        <v>215.28</v>
      </c>
      <c r="T226" s="17">
        <v>230.4</v>
      </c>
      <c r="U226" s="17">
        <v>243.4</v>
      </c>
      <c r="V226" s="17">
        <v>262.43</v>
      </c>
      <c r="W226" s="17">
        <v>282.69</v>
      </c>
      <c r="X226" s="17">
        <v>304.70999999999998</v>
      </c>
      <c r="Y226" s="17">
        <v>328</v>
      </c>
      <c r="Z226" s="68">
        <v>352.09</v>
      </c>
      <c r="AA226" s="69">
        <v>374.47</v>
      </c>
      <c r="AB226" s="45">
        <v>396.8</v>
      </c>
      <c r="AC226" s="45">
        <v>418.66</v>
      </c>
      <c r="AD226" s="45">
        <v>439.65</v>
      </c>
      <c r="AE226" s="45">
        <v>459.36</v>
      </c>
      <c r="AF226" s="45">
        <v>477.43</v>
      </c>
      <c r="AG226" s="45">
        <v>503.32</v>
      </c>
      <c r="AH226" s="45">
        <v>530.61</v>
      </c>
      <c r="AI226" s="45">
        <v>559.39</v>
      </c>
      <c r="AJ226" s="45">
        <v>589.72</v>
      </c>
      <c r="AK226" s="45">
        <v>621.70000000000005</v>
      </c>
      <c r="AL226" s="45">
        <v>655.42</v>
      </c>
      <c r="AM226" s="45">
        <v>690.96</v>
      </c>
      <c r="AN226" s="45">
        <v>728.43</v>
      </c>
      <c r="AO226" s="45">
        <v>767.94</v>
      </c>
      <c r="AP226" s="45">
        <v>809.58</v>
      </c>
      <c r="AQ226" s="45">
        <v>853.48</v>
      </c>
      <c r="AR226" s="45">
        <v>899.77</v>
      </c>
      <c r="AS226" s="45">
        <v>948.56</v>
      </c>
      <c r="AT226" s="45">
        <v>1000</v>
      </c>
      <c r="AU226" s="45"/>
      <c r="AV226" s="45"/>
      <c r="AW226" s="45"/>
      <c r="AX226" s="45"/>
      <c r="AY226" s="45"/>
      <c r="AZ226" s="45"/>
      <c r="BA226" s="45"/>
      <c r="BB226" s="45"/>
      <c r="BC226" s="45"/>
      <c r="BD226" s="45"/>
      <c r="BE226" s="45"/>
      <c r="BF226" s="45"/>
      <c r="BG226" s="45"/>
      <c r="BH226" s="45"/>
      <c r="BI226" s="45"/>
      <c r="BJ226" s="45"/>
      <c r="BK226" s="45"/>
      <c r="BL226" s="45"/>
      <c r="BM226" s="45"/>
      <c r="BN226" s="45"/>
      <c r="BO226" s="45"/>
      <c r="BP226" s="45"/>
      <c r="BQ226" s="45"/>
      <c r="BR226" s="45"/>
      <c r="BS226" s="45"/>
      <c r="BT226" s="45"/>
      <c r="BU226" s="45"/>
      <c r="BV226" s="45"/>
      <c r="BW226" s="45"/>
      <c r="BX226" s="45"/>
      <c r="BY226" s="45"/>
      <c r="BZ226" s="45"/>
      <c r="CA226" s="45"/>
      <c r="CB226" s="45"/>
      <c r="CC226" s="45"/>
      <c r="CD226" s="45"/>
      <c r="CE226" s="45"/>
      <c r="CF226" s="45"/>
      <c r="CG226" s="45"/>
      <c r="CH226" s="45"/>
      <c r="CI226" s="45"/>
      <c r="CJ226" s="45"/>
      <c r="CK226" s="45"/>
      <c r="CL226" s="45"/>
      <c r="CM226" s="45"/>
      <c r="CN226" s="45"/>
      <c r="CO226" s="45"/>
      <c r="CP226" s="45"/>
      <c r="CQ226" s="45"/>
      <c r="CR226" s="45"/>
      <c r="CS226" s="45"/>
      <c r="CT226" s="45"/>
      <c r="CU226" s="45"/>
      <c r="CV226" s="45"/>
      <c r="CW226" s="45"/>
    </row>
    <row r="227" spans="1:101" ht="14.25" customHeight="1">
      <c r="A227" s="67">
        <v>77</v>
      </c>
      <c r="B227" s="68">
        <v>6.17</v>
      </c>
      <c r="C227" s="68">
        <v>9.8000000000000007</v>
      </c>
      <c r="D227" s="68">
        <v>16.02</v>
      </c>
      <c r="E227" s="68">
        <v>22.23</v>
      </c>
      <c r="F227" s="68">
        <v>27.82</v>
      </c>
      <c r="G227" s="68">
        <v>34.090000000000003</v>
      </c>
      <c r="H227" s="68">
        <v>42.12</v>
      </c>
      <c r="I227" s="68">
        <v>54.15</v>
      </c>
      <c r="J227" s="68">
        <v>68.05</v>
      </c>
      <c r="K227" s="68">
        <v>83.09</v>
      </c>
      <c r="L227" s="68">
        <v>103.56</v>
      </c>
      <c r="M227" s="68">
        <v>122.55</v>
      </c>
      <c r="N227" s="69">
        <v>143.91999999999999</v>
      </c>
      <c r="O227" s="68">
        <v>164.16</v>
      </c>
      <c r="P227" s="68">
        <v>181.63</v>
      </c>
      <c r="Q227" s="17">
        <v>198.73</v>
      </c>
      <c r="R227" s="17">
        <v>215.28</v>
      </c>
      <c r="S227" s="17">
        <v>230.4</v>
      </c>
      <c r="T227" s="17">
        <v>243.4</v>
      </c>
      <c r="U227" s="17">
        <v>262.43</v>
      </c>
      <c r="V227" s="17">
        <v>282.69</v>
      </c>
      <c r="W227" s="17">
        <v>304.70999999999998</v>
      </c>
      <c r="X227" s="17">
        <v>328</v>
      </c>
      <c r="Y227" s="68">
        <v>352.09</v>
      </c>
      <c r="Z227" s="68">
        <v>374.47</v>
      </c>
      <c r="AA227" s="69">
        <v>396.8</v>
      </c>
      <c r="AB227" s="45">
        <v>418.66</v>
      </c>
      <c r="AC227" s="45">
        <v>439.65</v>
      </c>
      <c r="AD227" s="45">
        <v>459.36</v>
      </c>
      <c r="AE227" s="45">
        <v>477.43</v>
      </c>
      <c r="AF227" s="45">
        <v>503.32</v>
      </c>
      <c r="AG227" s="45">
        <v>530.61</v>
      </c>
      <c r="AH227" s="45">
        <v>559.39</v>
      </c>
      <c r="AI227" s="45">
        <v>589.72</v>
      </c>
      <c r="AJ227" s="45">
        <v>621.70000000000005</v>
      </c>
      <c r="AK227" s="45">
        <v>655.42</v>
      </c>
      <c r="AL227" s="45">
        <v>690.96</v>
      </c>
      <c r="AM227" s="45">
        <v>728.43</v>
      </c>
      <c r="AN227" s="45">
        <v>767.94</v>
      </c>
      <c r="AO227" s="45">
        <v>809.58</v>
      </c>
      <c r="AP227" s="45">
        <v>853.48</v>
      </c>
      <c r="AQ227" s="45">
        <v>899.77</v>
      </c>
      <c r="AR227" s="45">
        <v>948.56</v>
      </c>
      <c r="AS227" s="45">
        <v>1000</v>
      </c>
      <c r="AT227" s="45"/>
      <c r="AU227" s="45"/>
      <c r="AV227" s="45"/>
      <c r="AW227" s="45"/>
      <c r="AX227" s="45"/>
      <c r="AY227" s="45"/>
      <c r="AZ227" s="45"/>
      <c r="BA227" s="45"/>
      <c r="BB227" s="45"/>
      <c r="BC227" s="45"/>
      <c r="BD227" s="45"/>
      <c r="BE227" s="45"/>
      <c r="BF227" s="45"/>
      <c r="BG227" s="45"/>
      <c r="BH227" s="45"/>
      <c r="BI227" s="45"/>
      <c r="BJ227" s="45"/>
      <c r="BK227" s="45"/>
      <c r="BL227" s="45"/>
      <c r="BM227" s="45"/>
      <c r="BN227" s="45"/>
      <c r="BO227" s="45"/>
      <c r="BP227" s="45"/>
      <c r="BQ227" s="45"/>
      <c r="BR227" s="45"/>
      <c r="BS227" s="45"/>
      <c r="BT227" s="45"/>
      <c r="BU227" s="45"/>
      <c r="BV227" s="45"/>
      <c r="BW227" s="45"/>
      <c r="BX227" s="45"/>
      <c r="BY227" s="45"/>
      <c r="BZ227" s="45"/>
      <c r="CA227" s="45"/>
      <c r="CB227" s="45"/>
      <c r="CC227" s="45"/>
      <c r="CD227" s="45"/>
      <c r="CE227" s="45"/>
      <c r="CF227" s="45"/>
      <c r="CG227" s="45"/>
      <c r="CH227" s="45"/>
      <c r="CI227" s="45"/>
      <c r="CJ227" s="45"/>
      <c r="CK227" s="45"/>
      <c r="CL227" s="45"/>
      <c r="CM227" s="45"/>
      <c r="CN227" s="45"/>
      <c r="CO227" s="45"/>
      <c r="CP227" s="45"/>
      <c r="CQ227" s="45"/>
      <c r="CR227" s="45"/>
      <c r="CS227" s="45"/>
      <c r="CT227" s="45"/>
      <c r="CU227" s="45"/>
      <c r="CV227" s="45"/>
      <c r="CW227" s="45"/>
    </row>
    <row r="228" spans="1:101" ht="14.25" customHeight="1">
      <c r="A228" s="67">
        <v>78</v>
      </c>
      <c r="B228" s="68">
        <v>6.45</v>
      </c>
      <c r="C228" s="68">
        <v>10.25</v>
      </c>
      <c r="D228" s="68">
        <v>17.02</v>
      </c>
      <c r="E228" s="68">
        <v>24.09</v>
      </c>
      <c r="F228" s="68">
        <v>30.23</v>
      </c>
      <c r="G228" s="68">
        <v>38.229999999999997</v>
      </c>
      <c r="H228" s="68">
        <v>47.14</v>
      </c>
      <c r="I228" s="68">
        <v>62.42</v>
      </c>
      <c r="J228" s="68">
        <v>77.47</v>
      </c>
      <c r="K228" s="68">
        <v>94.28</v>
      </c>
      <c r="L228" s="68">
        <v>120.62</v>
      </c>
      <c r="M228" s="68">
        <v>142.82</v>
      </c>
      <c r="N228" s="70">
        <v>163.34</v>
      </c>
      <c r="O228" s="68">
        <v>181.63</v>
      </c>
      <c r="P228" s="68">
        <v>198.73</v>
      </c>
      <c r="Q228" s="17">
        <v>215.28</v>
      </c>
      <c r="R228" s="17">
        <v>230.4</v>
      </c>
      <c r="S228" s="17">
        <v>243.4</v>
      </c>
      <c r="T228" s="17">
        <v>262.43</v>
      </c>
      <c r="U228" s="17">
        <v>282.69</v>
      </c>
      <c r="V228" s="17">
        <v>304.70999999999998</v>
      </c>
      <c r="W228" s="17">
        <v>328</v>
      </c>
      <c r="X228" s="68">
        <v>352.09</v>
      </c>
      <c r="Y228" s="68">
        <v>374.47</v>
      </c>
      <c r="Z228" s="68">
        <v>396.8</v>
      </c>
      <c r="AA228" s="69">
        <v>418.66</v>
      </c>
      <c r="AB228" s="45">
        <v>439.65</v>
      </c>
      <c r="AC228" s="45">
        <v>459.36</v>
      </c>
      <c r="AD228" s="45">
        <v>477.43</v>
      </c>
      <c r="AE228" s="45">
        <v>503.32</v>
      </c>
      <c r="AF228" s="45">
        <v>530.61</v>
      </c>
      <c r="AG228" s="45">
        <v>559.39</v>
      </c>
      <c r="AH228" s="45">
        <v>589.72</v>
      </c>
      <c r="AI228" s="45">
        <v>621.70000000000005</v>
      </c>
      <c r="AJ228" s="45">
        <v>655.42</v>
      </c>
      <c r="AK228" s="45">
        <v>690.96</v>
      </c>
      <c r="AL228" s="45">
        <v>728.43</v>
      </c>
      <c r="AM228" s="45">
        <v>767.94</v>
      </c>
      <c r="AN228" s="45">
        <v>809.58</v>
      </c>
      <c r="AO228" s="45">
        <v>853.48</v>
      </c>
      <c r="AP228" s="45">
        <v>899.77</v>
      </c>
      <c r="AQ228" s="45">
        <v>948.56</v>
      </c>
      <c r="AR228" s="45">
        <v>1000</v>
      </c>
      <c r="AS228" s="45"/>
      <c r="AT228" s="45"/>
      <c r="AU228" s="45"/>
      <c r="AV228" s="45"/>
      <c r="AW228" s="45"/>
      <c r="AX228" s="45"/>
      <c r="AY228" s="45"/>
      <c r="AZ228" s="45"/>
      <c r="BA228" s="45"/>
      <c r="BB228" s="45"/>
      <c r="BC228" s="45"/>
      <c r="BD228" s="45"/>
      <c r="BE228" s="45"/>
      <c r="BF228" s="45"/>
      <c r="BG228" s="45"/>
      <c r="BH228" s="45"/>
      <c r="BI228" s="45"/>
      <c r="BJ228" s="45"/>
      <c r="BK228" s="45"/>
      <c r="BL228" s="45"/>
      <c r="BM228" s="45"/>
      <c r="BN228" s="45"/>
      <c r="BO228" s="45"/>
      <c r="BP228" s="45"/>
      <c r="BQ228" s="45"/>
      <c r="BR228" s="45"/>
      <c r="BS228" s="45"/>
      <c r="BT228" s="45"/>
      <c r="BU228" s="45"/>
      <c r="BV228" s="45"/>
      <c r="BW228" s="45"/>
      <c r="BX228" s="45"/>
      <c r="BY228" s="45"/>
      <c r="BZ228" s="45"/>
      <c r="CA228" s="45"/>
      <c r="CB228" s="45"/>
      <c r="CC228" s="45"/>
      <c r="CD228" s="45"/>
      <c r="CE228" s="45"/>
      <c r="CF228" s="45"/>
      <c r="CG228" s="45"/>
      <c r="CH228" s="45"/>
      <c r="CI228" s="45"/>
      <c r="CJ228" s="45"/>
      <c r="CK228" s="45"/>
      <c r="CL228" s="45"/>
      <c r="CM228" s="45"/>
      <c r="CN228" s="45"/>
      <c r="CO228" s="45"/>
      <c r="CP228" s="45"/>
      <c r="CQ228" s="45"/>
      <c r="CR228" s="45"/>
      <c r="CS228" s="45"/>
      <c r="CT228" s="45"/>
      <c r="CU228" s="45"/>
      <c r="CV228" s="45"/>
      <c r="CW228" s="45"/>
    </row>
    <row r="229" spans="1:101" ht="14.25" customHeight="1">
      <c r="A229" s="67">
        <v>79</v>
      </c>
      <c r="B229" s="68">
        <v>6.67</v>
      </c>
      <c r="C229" s="68">
        <v>10.69</v>
      </c>
      <c r="D229" s="68">
        <v>18.05</v>
      </c>
      <c r="E229" s="68">
        <v>25.87</v>
      </c>
      <c r="F229" s="68">
        <v>33.03</v>
      </c>
      <c r="G229" s="68">
        <v>41.74</v>
      </c>
      <c r="H229" s="68">
        <v>52.52</v>
      </c>
      <c r="I229" s="68">
        <v>68.77</v>
      </c>
      <c r="J229" s="68">
        <v>85.5</v>
      </c>
      <c r="K229" s="68">
        <v>106.81</v>
      </c>
      <c r="L229" s="68">
        <v>137.63</v>
      </c>
      <c r="M229" s="70">
        <v>162.08000000000001</v>
      </c>
      <c r="N229" s="68">
        <v>181.63</v>
      </c>
      <c r="O229" s="68">
        <v>198.73</v>
      </c>
      <c r="P229" s="68">
        <v>215.28</v>
      </c>
      <c r="Q229" s="17">
        <v>230.4</v>
      </c>
      <c r="R229" s="17">
        <v>243.4</v>
      </c>
      <c r="S229" s="17">
        <v>262.43</v>
      </c>
      <c r="T229" s="17">
        <v>282.69</v>
      </c>
      <c r="U229" s="17">
        <v>304.70999999999998</v>
      </c>
      <c r="V229" s="17">
        <v>328</v>
      </c>
      <c r="W229" s="68">
        <v>352.09</v>
      </c>
      <c r="X229" s="68">
        <v>374.47</v>
      </c>
      <c r="Y229" s="68">
        <v>396.8</v>
      </c>
      <c r="Z229" s="68">
        <v>418.66</v>
      </c>
      <c r="AA229" s="69">
        <v>439.65</v>
      </c>
      <c r="AB229" s="45">
        <v>459.36</v>
      </c>
      <c r="AC229" s="45">
        <v>477.43</v>
      </c>
      <c r="AD229" s="45">
        <v>503.32</v>
      </c>
      <c r="AE229" s="45">
        <v>530.61</v>
      </c>
      <c r="AF229" s="45">
        <v>559.39</v>
      </c>
      <c r="AG229" s="45">
        <v>589.72</v>
      </c>
      <c r="AH229" s="45">
        <v>621.70000000000005</v>
      </c>
      <c r="AI229" s="45">
        <v>655.42</v>
      </c>
      <c r="AJ229" s="45">
        <v>690.96</v>
      </c>
      <c r="AK229" s="45">
        <v>728.43</v>
      </c>
      <c r="AL229" s="45">
        <v>767.94</v>
      </c>
      <c r="AM229" s="45">
        <v>809.58</v>
      </c>
      <c r="AN229" s="45">
        <v>853.48</v>
      </c>
      <c r="AO229" s="45">
        <v>899.77</v>
      </c>
      <c r="AP229" s="45">
        <v>948.56</v>
      </c>
      <c r="AQ229" s="45">
        <v>1000</v>
      </c>
      <c r="AR229" s="45"/>
      <c r="AS229" s="45"/>
      <c r="AT229" s="45"/>
      <c r="AU229" s="45"/>
      <c r="AV229" s="45"/>
      <c r="AW229" s="45"/>
      <c r="AX229" s="45"/>
      <c r="AY229" s="45"/>
      <c r="AZ229" s="45"/>
      <c r="BA229" s="45"/>
      <c r="BB229" s="45"/>
      <c r="BC229" s="45"/>
      <c r="BD229" s="45"/>
      <c r="BE229" s="45"/>
      <c r="BF229" s="45"/>
      <c r="BG229" s="45"/>
      <c r="BH229" s="45"/>
      <c r="BI229" s="45"/>
      <c r="BJ229" s="45"/>
      <c r="BK229" s="45"/>
      <c r="BL229" s="45"/>
      <c r="BM229" s="45"/>
      <c r="BN229" s="45"/>
      <c r="BO229" s="45"/>
      <c r="BP229" s="45"/>
      <c r="BQ229" s="45"/>
      <c r="BR229" s="45"/>
      <c r="BS229" s="45"/>
      <c r="BT229" s="45"/>
      <c r="BU229" s="45"/>
      <c r="BV229" s="45"/>
      <c r="BW229" s="45"/>
      <c r="BX229" s="45"/>
      <c r="BY229" s="45"/>
      <c r="BZ229" s="45"/>
      <c r="CA229" s="45"/>
      <c r="CB229" s="45"/>
      <c r="CC229" s="45"/>
      <c r="CD229" s="45"/>
      <c r="CE229" s="45"/>
      <c r="CF229" s="45"/>
      <c r="CG229" s="45"/>
      <c r="CH229" s="45"/>
      <c r="CI229" s="45"/>
      <c r="CJ229" s="45"/>
      <c r="CK229" s="45"/>
      <c r="CL229" s="45"/>
      <c r="CM229" s="45"/>
      <c r="CN229" s="45"/>
      <c r="CO229" s="45"/>
      <c r="CP229" s="45"/>
      <c r="CQ229" s="45"/>
      <c r="CR229" s="45"/>
      <c r="CS229" s="45"/>
      <c r="CT229" s="45"/>
      <c r="CU229" s="45"/>
      <c r="CV229" s="45"/>
      <c r="CW229" s="45"/>
    </row>
    <row r="230" spans="1:101" ht="14.25" customHeight="1">
      <c r="A230" s="67">
        <v>80</v>
      </c>
      <c r="B230" s="68">
        <v>6.9</v>
      </c>
      <c r="C230" s="68">
        <v>11.15</v>
      </c>
      <c r="D230" s="68">
        <v>19.12</v>
      </c>
      <c r="E230" s="68">
        <v>28.01</v>
      </c>
      <c r="F230" s="68">
        <v>35.799999999999997</v>
      </c>
      <c r="G230" s="68">
        <v>45.13</v>
      </c>
      <c r="H230" s="68">
        <v>58</v>
      </c>
      <c r="I230" s="68">
        <v>75.02</v>
      </c>
      <c r="J230" s="68">
        <v>94.49</v>
      </c>
      <c r="K230" s="68">
        <v>121.05</v>
      </c>
      <c r="L230" s="69">
        <v>158.27000000000001</v>
      </c>
      <c r="M230" s="17">
        <v>181.63</v>
      </c>
      <c r="N230" s="17">
        <v>198.73</v>
      </c>
      <c r="O230" s="17">
        <v>215.28</v>
      </c>
      <c r="P230" s="17">
        <v>230.4</v>
      </c>
      <c r="Q230" s="17">
        <v>243.4</v>
      </c>
      <c r="R230" s="17">
        <v>262.43</v>
      </c>
      <c r="S230" s="17">
        <v>282.69</v>
      </c>
      <c r="T230" s="17">
        <v>304.70999999999998</v>
      </c>
      <c r="U230" s="17">
        <v>328</v>
      </c>
      <c r="V230" s="68">
        <v>352.09</v>
      </c>
      <c r="W230" s="68">
        <v>374.47</v>
      </c>
      <c r="X230" s="68">
        <v>396.8</v>
      </c>
      <c r="Y230" s="68">
        <v>418.66</v>
      </c>
      <c r="Z230" s="68">
        <v>439.65</v>
      </c>
      <c r="AA230" s="69">
        <v>459.36</v>
      </c>
      <c r="AB230" s="45">
        <v>477.43</v>
      </c>
      <c r="AC230" s="45">
        <v>503.32</v>
      </c>
      <c r="AD230" s="45">
        <v>530.61</v>
      </c>
      <c r="AE230" s="45">
        <v>559.39</v>
      </c>
      <c r="AF230" s="45">
        <v>589.72</v>
      </c>
      <c r="AG230" s="45">
        <v>621.70000000000005</v>
      </c>
      <c r="AH230" s="45">
        <v>655.42</v>
      </c>
      <c r="AI230" s="45">
        <v>690.96</v>
      </c>
      <c r="AJ230" s="45">
        <v>728.43</v>
      </c>
      <c r="AK230" s="45">
        <v>767.94</v>
      </c>
      <c r="AL230" s="45">
        <v>809.58</v>
      </c>
      <c r="AM230" s="45">
        <v>853.48</v>
      </c>
      <c r="AN230" s="45">
        <v>899.77</v>
      </c>
      <c r="AO230" s="45">
        <v>948.56</v>
      </c>
      <c r="AP230" s="45">
        <v>1000</v>
      </c>
      <c r="AQ230" s="45"/>
      <c r="AR230" s="45"/>
      <c r="AS230" s="45"/>
      <c r="AT230" s="45"/>
      <c r="AU230" s="45"/>
      <c r="AV230" s="45"/>
      <c r="AW230" s="45"/>
      <c r="AX230" s="45"/>
      <c r="AY230" s="45"/>
      <c r="AZ230" s="45"/>
      <c r="BA230" s="45"/>
      <c r="BB230" s="45"/>
      <c r="BC230" s="45"/>
      <c r="BD230" s="45"/>
      <c r="BE230" s="45"/>
      <c r="BF230" s="45"/>
      <c r="BG230" s="45"/>
      <c r="BH230" s="45"/>
      <c r="BI230" s="45"/>
      <c r="BJ230" s="45"/>
      <c r="BK230" s="45"/>
      <c r="BL230" s="45"/>
      <c r="BM230" s="45"/>
      <c r="BN230" s="45"/>
      <c r="BO230" s="45"/>
      <c r="BP230" s="45"/>
      <c r="BQ230" s="45"/>
      <c r="BR230" s="45"/>
      <c r="BS230" s="45"/>
      <c r="BT230" s="45"/>
      <c r="BU230" s="45"/>
      <c r="BV230" s="45"/>
      <c r="BW230" s="45"/>
      <c r="BX230" s="45"/>
      <c r="BY230" s="45"/>
      <c r="BZ230" s="45"/>
      <c r="CA230" s="45"/>
      <c r="CB230" s="45"/>
      <c r="CC230" s="45"/>
      <c r="CD230" s="45"/>
      <c r="CE230" s="45"/>
      <c r="CF230" s="45"/>
      <c r="CG230" s="45"/>
      <c r="CH230" s="45"/>
      <c r="CI230" s="45"/>
      <c r="CJ230" s="45"/>
      <c r="CK230" s="45"/>
      <c r="CL230" s="45"/>
      <c r="CM230" s="45"/>
      <c r="CN230" s="45"/>
      <c r="CO230" s="45"/>
      <c r="CP230" s="45"/>
      <c r="CQ230" s="45"/>
      <c r="CR230" s="45"/>
      <c r="CS230" s="45"/>
      <c r="CT230" s="45"/>
      <c r="CU230" s="45"/>
      <c r="CV230" s="45"/>
      <c r="CW230" s="45"/>
    </row>
    <row r="231" spans="1:101" ht="14.25" customHeight="1">
      <c r="A231" s="67">
        <v>81</v>
      </c>
      <c r="B231" s="68">
        <v>7.47</v>
      </c>
      <c r="C231" s="68">
        <v>12.16</v>
      </c>
      <c r="D231" s="68">
        <v>21.5</v>
      </c>
      <c r="E231" s="68">
        <v>31.75</v>
      </c>
      <c r="F231" s="68">
        <v>40.57</v>
      </c>
      <c r="G231" s="68">
        <v>51.36</v>
      </c>
      <c r="H231" s="68">
        <v>66.83</v>
      </c>
      <c r="I231" s="68">
        <v>85.19</v>
      </c>
      <c r="J231" s="68">
        <v>110.72</v>
      </c>
      <c r="K231" s="68">
        <v>142.56</v>
      </c>
      <c r="L231" s="70">
        <v>178.53</v>
      </c>
      <c r="M231" s="17">
        <v>198.73</v>
      </c>
      <c r="N231" s="17">
        <v>215.28</v>
      </c>
      <c r="O231" s="17">
        <v>230.4</v>
      </c>
      <c r="P231" s="17">
        <v>243.4</v>
      </c>
      <c r="Q231" s="17">
        <v>262.43</v>
      </c>
      <c r="R231" s="17">
        <v>282.69</v>
      </c>
      <c r="S231" s="17">
        <v>304.70999999999998</v>
      </c>
      <c r="T231" s="17">
        <v>328</v>
      </c>
      <c r="U231" s="68">
        <v>352.09</v>
      </c>
      <c r="V231" s="68">
        <v>374.47</v>
      </c>
      <c r="W231" s="68">
        <v>396.8</v>
      </c>
      <c r="X231" s="68">
        <v>418.66</v>
      </c>
      <c r="Y231" s="68">
        <v>439.65</v>
      </c>
      <c r="Z231" s="68">
        <v>459.36</v>
      </c>
      <c r="AA231" s="69">
        <v>477.43</v>
      </c>
      <c r="AB231" s="45">
        <v>503.32</v>
      </c>
      <c r="AC231" s="45">
        <v>530.61</v>
      </c>
      <c r="AD231" s="45">
        <v>559.39</v>
      </c>
      <c r="AE231" s="45">
        <v>589.72</v>
      </c>
      <c r="AF231" s="45">
        <v>621.70000000000005</v>
      </c>
      <c r="AG231" s="45">
        <v>655.42</v>
      </c>
      <c r="AH231" s="45">
        <v>690.96</v>
      </c>
      <c r="AI231" s="45">
        <v>728.43</v>
      </c>
      <c r="AJ231" s="45">
        <v>767.94</v>
      </c>
      <c r="AK231" s="45">
        <v>809.58</v>
      </c>
      <c r="AL231" s="45">
        <v>853.48</v>
      </c>
      <c r="AM231" s="45">
        <v>899.77</v>
      </c>
      <c r="AN231" s="45">
        <v>948.56</v>
      </c>
      <c r="AO231" s="45">
        <v>1000</v>
      </c>
      <c r="AP231" s="45"/>
      <c r="AQ231" s="45"/>
      <c r="AR231" s="45"/>
      <c r="AS231" s="45"/>
      <c r="AT231" s="45"/>
      <c r="AU231" s="45"/>
      <c r="AV231" s="45"/>
      <c r="AW231" s="45"/>
      <c r="AX231" s="45"/>
      <c r="AY231" s="45"/>
      <c r="AZ231" s="45"/>
      <c r="BA231" s="45"/>
      <c r="BB231" s="45"/>
      <c r="BC231" s="45"/>
      <c r="BD231" s="45"/>
      <c r="BE231" s="45"/>
      <c r="BF231" s="45"/>
      <c r="BG231" s="45"/>
      <c r="BH231" s="45"/>
      <c r="BI231" s="45"/>
      <c r="BJ231" s="45"/>
      <c r="BK231" s="45"/>
      <c r="BL231" s="45"/>
      <c r="BM231" s="45"/>
      <c r="BN231" s="45"/>
      <c r="BO231" s="45"/>
      <c r="BP231" s="45"/>
      <c r="BQ231" s="45"/>
      <c r="BR231" s="45"/>
      <c r="BS231" s="45"/>
      <c r="BT231" s="45"/>
      <c r="BU231" s="45"/>
      <c r="BV231" s="45"/>
      <c r="BW231" s="45"/>
      <c r="BX231" s="45"/>
      <c r="BY231" s="45"/>
      <c r="BZ231" s="45"/>
      <c r="CA231" s="45"/>
      <c r="CB231" s="45"/>
      <c r="CC231" s="45"/>
      <c r="CD231" s="45"/>
      <c r="CE231" s="45"/>
      <c r="CF231" s="45"/>
      <c r="CG231" s="45"/>
      <c r="CH231" s="45"/>
      <c r="CI231" s="45"/>
      <c r="CJ231" s="45"/>
      <c r="CK231" s="45"/>
      <c r="CL231" s="45"/>
      <c r="CM231" s="45"/>
      <c r="CN231" s="45"/>
      <c r="CO231" s="45"/>
      <c r="CP231" s="45"/>
      <c r="CQ231" s="45"/>
      <c r="CR231" s="45"/>
      <c r="CS231" s="45"/>
      <c r="CT231" s="45"/>
      <c r="CU231" s="45"/>
      <c r="CV231" s="45"/>
      <c r="CW231" s="45"/>
    </row>
    <row r="232" spans="1:101" ht="14.25" customHeight="1">
      <c r="A232" s="67">
        <v>82</v>
      </c>
      <c r="B232" s="68">
        <v>8.2100000000000009</v>
      </c>
      <c r="C232" s="68">
        <v>13.55</v>
      </c>
      <c r="D232" s="68">
        <v>24.52</v>
      </c>
      <c r="E232" s="68">
        <v>36.51</v>
      </c>
      <c r="F232" s="68">
        <v>46.8</v>
      </c>
      <c r="G232" s="68">
        <v>58.84</v>
      </c>
      <c r="H232" s="68">
        <v>77.849999999999994</v>
      </c>
      <c r="I232" s="68">
        <v>102.31</v>
      </c>
      <c r="J232" s="68">
        <v>131.87</v>
      </c>
      <c r="K232" s="70">
        <v>173.54</v>
      </c>
      <c r="L232" s="17">
        <v>198.73</v>
      </c>
      <c r="M232" s="17">
        <v>215.28</v>
      </c>
      <c r="N232" s="17">
        <v>230.4</v>
      </c>
      <c r="O232" s="17">
        <v>243.4</v>
      </c>
      <c r="P232" s="17">
        <v>262.43</v>
      </c>
      <c r="Q232" s="17">
        <v>282.69</v>
      </c>
      <c r="R232" s="17">
        <v>304.70999999999998</v>
      </c>
      <c r="S232" s="17">
        <v>328</v>
      </c>
      <c r="T232" s="68">
        <v>352.09</v>
      </c>
      <c r="U232" s="68">
        <v>374.47</v>
      </c>
      <c r="V232" s="68">
        <v>396.8</v>
      </c>
      <c r="W232" s="68">
        <v>418.66</v>
      </c>
      <c r="X232" s="68">
        <v>439.65</v>
      </c>
      <c r="Y232" s="68">
        <v>459.36</v>
      </c>
      <c r="Z232" s="68">
        <v>477.43</v>
      </c>
      <c r="AA232" s="69">
        <v>503.32</v>
      </c>
      <c r="AB232" s="45">
        <v>530.61</v>
      </c>
      <c r="AC232" s="45">
        <v>559.39</v>
      </c>
      <c r="AD232" s="45">
        <v>589.72</v>
      </c>
      <c r="AE232" s="45">
        <v>621.70000000000005</v>
      </c>
      <c r="AF232" s="45">
        <v>655.42</v>
      </c>
      <c r="AG232" s="45">
        <v>690.96</v>
      </c>
      <c r="AH232" s="45">
        <v>728.43</v>
      </c>
      <c r="AI232" s="45">
        <v>767.94</v>
      </c>
      <c r="AJ232" s="45">
        <v>809.58</v>
      </c>
      <c r="AK232" s="45">
        <v>853.48</v>
      </c>
      <c r="AL232" s="45">
        <v>899.77</v>
      </c>
      <c r="AM232" s="45">
        <v>948.56</v>
      </c>
      <c r="AN232" s="45">
        <v>1000</v>
      </c>
      <c r="AO232" s="45"/>
      <c r="AP232" s="45"/>
      <c r="AQ232" s="45"/>
      <c r="AR232" s="45"/>
      <c r="AS232" s="45"/>
      <c r="AT232" s="45"/>
      <c r="AU232" s="45"/>
      <c r="AV232" s="45"/>
      <c r="AW232" s="45"/>
      <c r="AX232" s="45"/>
      <c r="AY232" s="45"/>
      <c r="AZ232" s="45"/>
      <c r="BA232" s="45"/>
      <c r="BB232" s="45"/>
      <c r="BC232" s="45"/>
      <c r="BD232" s="45"/>
      <c r="BE232" s="45"/>
      <c r="BF232" s="45"/>
      <c r="BG232" s="45"/>
      <c r="BH232" s="45"/>
      <c r="BI232" s="45"/>
      <c r="BJ232" s="45"/>
      <c r="BK232" s="45"/>
      <c r="BL232" s="45"/>
      <c r="BM232" s="45"/>
      <c r="BN232" s="45"/>
      <c r="BO232" s="45"/>
      <c r="BP232" s="45"/>
      <c r="BQ232" s="45"/>
      <c r="BR232" s="45"/>
      <c r="BS232" s="45"/>
      <c r="BT232" s="45"/>
      <c r="BU232" s="45"/>
      <c r="BV232" s="45"/>
      <c r="BW232" s="45"/>
      <c r="BX232" s="45"/>
      <c r="BY232" s="45"/>
      <c r="BZ232" s="45"/>
      <c r="CA232" s="45"/>
      <c r="CB232" s="45"/>
      <c r="CC232" s="45"/>
      <c r="CD232" s="45"/>
      <c r="CE232" s="45"/>
      <c r="CF232" s="45"/>
      <c r="CG232" s="45"/>
      <c r="CH232" s="45"/>
      <c r="CI232" s="45"/>
      <c r="CJ232" s="45"/>
      <c r="CK232" s="45"/>
      <c r="CL232" s="45"/>
      <c r="CM232" s="45"/>
      <c r="CN232" s="45"/>
      <c r="CO232" s="45"/>
      <c r="CP232" s="45"/>
      <c r="CQ232" s="45"/>
      <c r="CR232" s="45"/>
      <c r="CS232" s="45"/>
      <c r="CT232" s="45"/>
      <c r="CU232" s="45"/>
      <c r="CV232" s="45"/>
      <c r="CW232" s="45"/>
    </row>
    <row r="233" spans="1:101" ht="14.25" customHeight="1">
      <c r="A233" s="67">
        <v>83</v>
      </c>
      <c r="B233" s="68">
        <v>9.4499999999999993</v>
      </c>
      <c r="C233" s="68">
        <v>15.79</v>
      </c>
      <c r="D233" s="68">
        <v>29.23</v>
      </c>
      <c r="E233" s="68">
        <v>43.48</v>
      </c>
      <c r="F233" s="68">
        <v>56.23</v>
      </c>
      <c r="G233" s="68">
        <v>71.12</v>
      </c>
      <c r="H233" s="68">
        <v>94.79</v>
      </c>
      <c r="I233" s="68">
        <v>126.34</v>
      </c>
      <c r="J233" s="70">
        <v>166.91</v>
      </c>
      <c r="K233" s="17">
        <v>198.73</v>
      </c>
      <c r="L233" s="17">
        <v>215.28</v>
      </c>
      <c r="M233" s="17">
        <v>230.4</v>
      </c>
      <c r="N233" s="17">
        <v>243.4</v>
      </c>
      <c r="O233" s="17">
        <v>262.43</v>
      </c>
      <c r="P233" s="17">
        <v>282.69</v>
      </c>
      <c r="Q233" s="17">
        <v>304.70999999999998</v>
      </c>
      <c r="R233" s="17">
        <v>328</v>
      </c>
      <c r="S233" s="68">
        <v>352.09</v>
      </c>
      <c r="T233" s="68">
        <v>374.47</v>
      </c>
      <c r="U233" s="68">
        <v>396.8</v>
      </c>
      <c r="V233" s="68">
        <v>418.66</v>
      </c>
      <c r="W233" s="68">
        <v>439.65</v>
      </c>
      <c r="X233" s="68">
        <v>459.36</v>
      </c>
      <c r="Y233" s="68">
        <v>477.43</v>
      </c>
      <c r="Z233" s="68">
        <v>503.32</v>
      </c>
      <c r="AA233" s="69">
        <v>530.61</v>
      </c>
      <c r="AB233" s="45">
        <v>559.39</v>
      </c>
      <c r="AC233" s="45">
        <v>589.72</v>
      </c>
      <c r="AD233" s="45">
        <v>621.70000000000005</v>
      </c>
      <c r="AE233" s="45">
        <v>655.42</v>
      </c>
      <c r="AF233" s="45">
        <v>690.96</v>
      </c>
      <c r="AG233" s="45">
        <v>728.43</v>
      </c>
      <c r="AH233" s="45">
        <v>767.94</v>
      </c>
      <c r="AI233" s="45">
        <v>809.58</v>
      </c>
      <c r="AJ233" s="45">
        <v>853.48</v>
      </c>
      <c r="AK233" s="45">
        <v>899.77</v>
      </c>
      <c r="AL233" s="45">
        <v>948.56</v>
      </c>
      <c r="AM233" s="45">
        <v>1000</v>
      </c>
      <c r="AN233" s="45"/>
      <c r="AO233" s="45"/>
      <c r="AP233" s="45"/>
      <c r="AQ233" s="45"/>
      <c r="AR233" s="45"/>
      <c r="AS233" s="45"/>
      <c r="AT233" s="45"/>
      <c r="AU233" s="45"/>
      <c r="AV233" s="45"/>
      <c r="AW233" s="45"/>
      <c r="AX233" s="45"/>
      <c r="AY233" s="45"/>
      <c r="AZ233" s="45"/>
      <c r="BA233" s="45"/>
      <c r="BB233" s="45"/>
      <c r="BC233" s="45"/>
      <c r="BD233" s="45"/>
      <c r="BE233" s="45"/>
      <c r="BF233" s="45"/>
      <c r="BG233" s="45"/>
      <c r="BH233" s="45"/>
      <c r="BI233" s="45"/>
      <c r="BJ233" s="45"/>
      <c r="BK233" s="45"/>
      <c r="BL233" s="45"/>
      <c r="BM233" s="45"/>
      <c r="BN233" s="45"/>
      <c r="BO233" s="45"/>
      <c r="BP233" s="45"/>
      <c r="BQ233" s="45"/>
      <c r="BR233" s="45"/>
      <c r="BS233" s="45"/>
      <c r="BT233" s="45"/>
      <c r="BU233" s="45"/>
      <c r="BV233" s="45"/>
      <c r="BW233" s="45"/>
      <c r="BX233" s="45"/>
      <c r="BY233" s="45"/>
      <c r="BZ233" s="45"/>
      <c r="CA233" s="45"/>
      <c r="CB233" s="45"/>
      <c r="CC233" s="45"/>
      <c r="CD233" s="45"/>
      <c r="CE233" s="45"/>
      <c r="CF233" s="45"/>
      <c r="CG233" s="45"/>
      <c r="CH233" s="45"/>
      <c r="CI233" s="45"/>
      <c r="CJ233" s="45"/>
      <c r="CK233" s="45"/>
      <c r="CL233" s="45"/>
      <c r="CM233" s="45"/>
      <c r="CN233" s="45"/>
      <c r="CO233" s="45"/>
      <c r="CP233" s="45"/>
      <c r="CQ233" s="45"/>
      <c r="CR233" s="45"/>
      <c r="CS233" s="45"/>
      <c r="CT233" s="45"/>
      <c r="CU233" s="45"/>
      <c r="CV233" s="45"/>
      <c r="CW233" s="45"/>
    </row>
    <row r="234" spans="1:101" ht="14.25" customHeight="1">
      <c r="A234" s="67">
        <v>84</v>
      </c>
      <c r="B234" s="68">
        <v>11.13</v>
      </c>
      <c r="C234" s="68">
        <v>19.18</v>
      </c>
      <c r="D234" s="68">
        <v>36.64</v>
      </c>
      <c r="E234" s="68">
        <v>54.88</v>
      </c>
      <c r="F234" s="68">
        <v>70.87</v>
      </c>
      <c r="G234" s="68">
        <v>91.65</v>
      </c>
      <c r="H234" s="68">
        <v>121.6</v>
      </c>
      <c r="I234" s="69">
        <v>166.15</v>
      </c>
      <c r="J234" s="17">
        <v>198.73</v>
      </c>
      <c r="K234" s="17">
        <v>215.28</v>
      </c>
      <c r="L234" s="17">
        <v>230.4</v>
      </c>
      <c r="M234" s="17">
        <v>243.4</v>
      </c>
      <c r="N234" s="17">
        <v>262.43</v>
      </c>
      <c r="O234" s="17">
        <v>282.69</v>
      </c>
      <c r="P234" s="17">
        <v>304.70999999999998</v>
      </c>
      <c r="Q234" s="17">
        <v>328</v>
      </c>
      <c r="R234" s="17">
        <v>352.09</v>
      </c>
      <c r="S234" s="68">
        <v>374.47</v>
      </c>
      <c r="T234" s="68">
        <v>396.8</v>
      </c>
      <c r="U234" s="68">
        <v>418.66</v>
      </c>
      <c r="V234" s="68">
        <v>439.65</v>
      </c>
      <c r="W234" s="68">
        <v>459.36</v>
      </c>
      <c r="X234" s="68">
        <v>477.43</v>
      </c>
      <c r="Y234" s="68">
        <v>503.32</v>
      </c>
      <c r="Z234" s="68">
        <v>530.61</v>
      </c>
      <c r="AA234" s="69">
        <v>559.39</v>
      </c>
      <c r="AB234" s="45">
        <v>589.72</v>
      </c>
      <c r="AC234" s="45">
        <v>621.70000000000005</v>
      </c>
      <c r="AD234" s="45">
        <v>655.42</v>
      </c>
      <c r="AE234" s="45">
        <v>690.96</v>
      </c>
      <c r="AF234" s="45">
        <v>728.43</v>
      </c>
      <c r="AG234" s="45">
        <v>767.94</v>
      </c>
      <c r="AH234" s="45">
        <v>809.58</v>
      </c>
      <c r="AI234" s="45">
        <v>853.48</v>
      </c>
      <c r="AJ234" s="45">
        <v>899.77</v>
      </c>
      <c r="AK234" s="45">
        <v>948.56</v>
      </c>
      <c r="AL234" s="45">
        <v>1000</v>
      </c>
      <c r="AM234" s="45"/>
      <c r="AN234" s="45"/>
      <c r="AO234" s="45"/>
      <c r="AP234" s="45"/>
      <c r="AQ234" s="45"/>
      <c r="AR234" s="45"/>
      <c r="AS234" s="45"/>
      <c r="AT234" s="45"/>
      <c r="AU234" s="45"/>
      <c r="AV234" s="45"/>
      <c r="AW234" s="45"/>
      <c r="AX234" s="45"/>
      <c r="AY234" s="45"/>
      <c r="AZ234" s="45"/>
      <c r="BA234" s="45"/>
      <c r="BB234" s="45"/>
      <c r="BC234" s="45"/>
      <c r="BD234" s="45"/>
      <c r="BE234" s="45"/>
      <c r="BF234" s="45"/>
      <c r="BG234" s="45"/>
      <c r="BH234" s="45"/>
      <c r="BI234" s="45"/>
      <c r="BJ234" s="45"/>
      <c r="BK234" s="45"/>
      <c r="BL234" s="45"/>
      <c r="BM234" s="45"/>
      <c r="BN234" s="45"/>
      <c r="BO234" s="45"/>
      <c r="BP234" s="45"/>
      <c r="BQ234" s="45"/>
      <c r="BR234" s="45"/>
      <c r="BS234" s="45"/>
      <c r="BT234" s="45"/>
      <c r="BU234" s="45"/>
      <c r="BV234" s="45"/>
      <c r="BW234" s="45"/>
      <c r="BX234" s="45"/>
      <c r="BY234" s="45"/>
      <c r="BZ234" s="45"/>
      <c r="CA234" s="45"/>
      <c r="CB234" s="45"/>
      <c r="CC234" s="45"/>
      <c r="CD234" s="45"/>
      <c r="CE234" s="45"/>
      <c r="CF234" s="45"/>
      <c r="CG234" s="45"/>
      <c r="CH234" s="45"/>
      <c r="CI234" s="45"/>
      <c r="CJ234" s="45"/>
      <c r="CK234" s="45"/>
      <c r="CL234" s="45"/>
      <c r="CM234" s="45"/>
      <c r="CN234" s="45"/>
      <c r="CO234" s="45"/>
      <c r="CP234" s="45"/>
      <c r="CQ234" s="45"/>
      <c r="CR234" s="45"/>
      <c r="CS234" s="45"/>
      <c r="CT234" s="45"/>
      <c r="CU234" s="45"/>
      <c r="CV234" s="45"/>
      <c r="CW234" s="45"/>
    </row>
    <row r="235" spans="1:101" ht="14.25" customHeight="1">
      <c r="A235" s="67">
        <v>85</v>
      </c>
      <c r="B235" s="68">
        <v>13.19</v>
      </c>
      <c r="C235" s="68">
        <v>23.17</v>
      </c>
      <c r="D235" s="68">
        <v>45.14</v>
      </c>
      <c r="E235" s="68">
        <v>67.709999999999994</v>
      </c>
      <c r="F235" s="68">
        <v>89.23</v>
      </c>
      <c r="G235" s="68">
        <v>116.91</v>
      </c>
      <c r="H235" s="68">
        <v>156.52000000000001</v>
      </c>
      <c r="I235" s="70">
        <v>193.4</v>
      </c>
      <c r="J235" s="17">
        <v>215.28</v>
      </c>
      <c r="K235" s="17">
        <v>230.4</v>
      </c>
      <c r="L235" s="17">
        <v>243.4</v>
      </c>
      <c r="M235" s="17">
        <v>262.43</v>
      </c>
      <c r="N235" s="17">
        <v>282.69</v>
      </c>
      <c r="O235" s="17">
        <v>304.70999999999998</v>
      </c>
      <c r="P235" s="17">
        <v>328</v>
      </c>
      <c r="Q235" s="17">
        <v>352.09</v>
      </c>
      <c r="R235" s="17">
        <v>374.47</v>
      </c>
      <c r="S235" s="68">
        <v>396.8</v>
      </c>
      <c r="T235" s="68">
        <v>418.66</v>
      </c>
      <c r="U235" s="68">
        <v>439.65</v>
      </c>
      <c r="V235" s="68">
        <v>459.36</v>
      </c>
      <c r="W235" s="68">
        <v>477.43</v>
      </c>
      <c r="X235" s="68">
        <v>503.32</v>
      </c>
      <c r="Y235" s="68">
        <v>530.61</v>
      </c>
      <c r="Z235" s="68">
        <v>559.39</v>
      </c>
      <c r="AA235" s="69">
        <v>589.72</v>
      </c>
      <c r="AB235" s="45">
        <v>621.70000000000005</v>
      </c>
      <c r="AC235" s="45">
        <v>655.42</v>
      </c>
      <c r="AD235" s="45">
        <v>690.96</v>
      </c>
      <c r="AE235" s="45">
        <v>728.43</v>
      </c>
      <c r="AF235" s="45">
        <v>767.94</v>
      </c>
      <c r="AG235" s="45">
        <v>809.58</v>
      </c>
      <c r="AH235" s="45">
        <v>853.48</v>
      </c>
      <c r="AI235" s="45">
        <v>899.77</v>
      </c>
      <c r="AJ235" s="45">
        <v>948.56</v>
      </c>
      <c r="AK235" s="45">
        <v>1000</v>
      </c>
      <c r="AL235" s="45"/>
      <c r="AM235" s="45"/>
      <c r="AN235" s="45"/>
      <c r="AO235" s="45"/>
      <c r="AP235" s="45"/>
      <c r="AQ235" s="45"/>
      <c r="AR235" s="45"/>
      <c r="AS235" s="45"/>
      <c r="AT235" s="45"/>
      <c r="AU235" s="45"/>
      <c r="AV235" s="45"/>
      <c r="AW235" s="45"/>
      <c r="AX235" s="45"/>
      <c r="AY235" s="45"/>
      <c r="AZ235" s="45"/>
      <c r="BA235" s="45"/>
      <c r="BB235" s="45"/>
      <c r="BC235" s="45"/>
      <c r="BD235" s="45"/>
      <c r="BE235" s="45"/>
      <c r="BF235" s="45"/>
      <c r="BG235" s="45"/>
      <c r="BH235" s="45"/>
      <c r="BI235" s="45"/>
      <c r="BJ235" s="45"/>
      <c r="BK235" s="45"/>
      <c r="BL235" s="45"/>
      <c r="BM235" s="45"/>
      <c r="BN235" s="45"/>
      <c r="BO235" s="45"/>
      <c r="BP235" s="45"/>
      <c r="BQ235" s="45"/>
      <c r="BR235" s="45"/>
      <c r="BS235" s="45"/>
      <c r="BT235" s="45"/>
      <c r="BU235" s="45"/>
      <c r="BV235" s="45"/>
      <c r="BW235" s="45"/>
      <c r="BX235" s="45"/>
      <c r="BY235" s="45"/>
      <c r="BZ235" s="45"/>
      <c r="CA235" s="45"/>
      <c r="CB235" s="45"/>
      <c r="CC235" s="45"/>
      <c r="CD235" s="45"/>
      <c r="CE235" s="45"/>
      <c r="CF235" s="45"/>
      <c r="CG235" s="45"/>
      <c r="CH235" s="45"/>
      <c r="CI235" s="45"/>
      <c r="CJ235" s="45"/>
      <c r="CK235" s="45"/>
      <c r="CL235" s="45"/>
      <c r="CM235" s="45"/>
      <c r="CN235" s="45"/>
      <c r="CO235" s="45"/>
      <c r="CP235" s="45"/>
      <c r="CQ235" s="45"/>
      <c r="CR235" s="45"/>
      <c r="CS235" s="45"/>
      <c r="CT235" s="45"/>
      <c r="CU235" s="45"/>
      <c r="CV235" s="45"/>
      <c r="CW235" s="45"/>
    </row>
    <row r="236" spans="1:101" ht="14.25" customHeight="1">
      <c r="A236" s="67">
        <v>86</v>
      </c>
      <c r="B236" s="68">
        <v>15.94</v>
      </c>
      <c r="C236" s="68">
        <v>28.5</v>
      </c>
      <c r="D236" s="68">
        <v>56.68</v>
      </c>
      <c r="E236" s="68">
        <v>85.76</v>
      </c>
      <c r="F236" s="68">
        <v>114.78</v>
      </c>
      <c r="G236" s="68">
        <v>151.88</v>
      </c>
      <c r="H236" s="70">
        <v>192</v>
      </c>
      <c r="I236" s="17">
        <v>215.28</v>
      </c>
      <c r="J236" s="17">
        <v>230.4</v>
      </c>
      <c r="K236" s="17">
        <v>243.4</v>
      </c>
      <c r="L236" s="17">
        <v>262.43</v>
      </c>
      <c r="M236" s="17">
        <v>282.69</v>
      </c>
      <c r="N236" s="17">
        <v>304.70999999999998</v>
      </c>
      <c r="O236" s="17">
        <v>328</v>
      </c>
      <c r="P236" s="17">
        <v>352.09</v>
      </c>
      <c r="Q236" s="17">
        <v>374.47</v>
      </c>
      <c r="R236" s="17">
        <v>396.8</v>
      </c>
      <c r="S236" s="68">
        <v>418.66</v>
      </c>
      <c r="T236" s="68">
        <v>439.65</v>
      </c>
      <c r="U236" s="68">
        <v>459.36</v>
      </c>
      <c r="V236" s="68">
        <v>477.43</v>
      </c>
      <c r="W236" s="68">
        <v>503.32</v>
      </c>
      <c r="X236" s="68">
        <v>530.61</v>
      </c>
      <c r="Y236" s="68">
        <v>559.39</v>
      </c>
      <c r="Z236" s="68">
        <v>589.72</v>
      </c>
      <c r="AA236" s="69">
        <v>621.70000000000005</v>
      </c>
      <c r="AB236" s="45">
        <v>655.42</v>
      </c>
      <c r="AC236" s="45">
        <v>690.96</v>
      </c>
      <c r="AD236" s="45">
        <v>728.43</v>
      </c>
      <c r="AE236" s="45">
        <v>767.94</v>
      </c>
      <c r="AF236" s="45">
        <v>809.58</v>
      </c>
      <c r="AG236" s="45">
        <v>853.48</v>
      </c>
      <c r="AH236" s="45">
        <v>899.77</v>
      </c>
      <c r="AI236" s="45">
        <v>948.56</v>
      </c>
      <c r="AJ236" s="45">
        <v>1000</v>
      </c>
      <c r="AK236" s="45"/>
      <c r="AL236" s="45"/>
      <c r="AM236" s="45"/>
      <c r="AN236" s="45"/>
      <c r="AO236" s="45"/>
      <c r="AP236" s="45"/>
      <c r="AQ236" s="45"/>
      <c r="AR236" s="45"/>
      <c r="AS236" s="45"/>
      <c r="AT236" s="45"/>
      <c r="AU236" s="45"/>
      <c r="AV236" s="45"/>
      <c r="AW236" s="45"/>
      <c r="AX236" s="45"/>
      <c r="AY236" s="45"/>
      <c r="AZ236" s="45"/>
      <c r="BA236" s="45"/>
      <c r="BB236" s="45"/>
      <c r="BC236" s="45"/>
      <c r="BD236" s="45"/>
      <c r="BE236" s="45"/>
      <c r="BF236" s="45"/>
      <c r="BG236" s="45"/>
      <c r="BH236" s="45"/>
      <c r="BI236" s="45"/>
      <c r="BJ236" s="45"/>
      <c r="BK236" s="45"/>
      <c r="BL236" s="45"/>
      <c r="BM236" s="45"/>
      <c r="BN236" s="45"/>
      <c r="BO236" s="45"/>
      <c r="BP236" s="45"/>
      <c r="BQ236" s="45"/>
      <c r="BR236" s="45"/>
      <c r="BS236" s="45"/>
      <c r="BT236" s="45"/>
      <c r="BU236" s="45"/>
      <c r="BV236" s="45"/>
      <c r="BW236" s="45"/>
      <c r="BX236" s="45"/>
      <c r="BY236" s="45"/>
      <c r="BZ236" s="45"/>
      <c r="CA236" s="45"/>
      <c r="CB236" s="45"/>
      <c r="CC236" s="45"/>
      <c r="CD236" s="45"/>
      <c r="CE236" s="45"/>
      <c r="CF236" s="45"/>
      <c r="CG236" s="45"/>
      <c r="CH236" s="45"/>
      <c r="CI236" s="45"/>
      <c r="CJ236" s="45"/>
      <c r="CK236" s="45"/>
      <c r="CL236" s="45"/>
      <c r="CM236" s="45"/>
      <c r="CN236" s="45"/>
      <c r="CO236" s="45"/>
      <c r="CP236" s="45"/>
      <c r="CQ236" s="45"/>
      <c r="CR236" s="45"/>
      <c r="CS236" s="45"/>
      <c r="CT236" s="45"/>
      <c r="CU236" s="45"/>
      <c r="CV236" s="45"/>
      <c r="CW236" s="45"/>
    </row>
    <row r="237" spans="1:101" ht="14.25" customHeight="1">
      <c r="A237" s="67">
        <v>87</v>
      </c>
      <c r="B237" s="68">
        <v>19.14</v>
      </c>
      <c r="C237" s="68">
        <v>34.92</v>
      </c>
      <c r="D237" s="68">
        <v>70.59</v>
      </c>
      <c r="E237" s="68">
        <v>108.54</v>
      </c>
      <c r="F237" s="68">
        <v>146.19</v>
      </c>
      <c r="G237" s="69">
        <v>188.98</v>
      </c>
      <c r="H237" s="17">
        <v>215.28</v>
      </c>
      <c r="I237" s="17">
        <v>230.4</v>
      </c>
      <c r="J237" s="17">
        <v>243.4</v>
      </c>
      <c r="K237" s="17">
        <v>262.43</v>
      </c>
      <c r="L237" s="17">
        <v>282.69</v>
      </c>
      <c r="M237" s="17">
        <v>304.70999999999998</v>
      </c>
      <c r="N237" s="17">
        <v>328</v>
      </c>
      <c r="O237" s="17">
        <v>352.09</v>
      </c>
      <c r="P237" s="17">
        <v>374.47</v>
      </c>
      <c r="Q237" s="17">
        <v>396.8</v>
      </c>
      <c r="R237" s="17">
        <v>418.66</v>
      </c>
      <c r="S237" s="68">
        <v>439.65</v>
      </c>
      <c r="T237" s="68">
        <v>459.36</v>
      </c>
      <c r="U237" s="68">
        <v>477.43</v>
      </c>
      <c r="V237" s="68">
        <v>503.32</v>
      </c>
      <c r="W237" s="68">
        <v>530.61</v>
      </c>
      <c r="X237" s="68">
        <v>559.39</v>
      </c>
      <c r="Y237" s="68">
        <v>589.72</v>
      </c>
      <c r="Z237" s="68">
        <v>621.70000000000005</v>
      </c>
      <c r="AA237" s="69">
        <v>655.42</v>
      </c>
      <c r="AB237" s="45">
        <v>690.96</v>
      </c>
      <c r="AC237" s="45">
        <v>728.43</v>
      </c>
      <c r="AD237" s="45">
        <v>767.94</v>
      </c>
      <c r="AE237" s="45">
        <v>809.58</v>
      </c>
      <c r="AF237" s="45">
        <v>853.48</v>
      </c>
      <c r="AG237" s="45">
        <v>899.77</v>
      </c>
      <c r="AH237" s="45">
        <v>948.56</v>
      </c>
      <c r="AI237" s="45">
        <v>1000</v>
      </c>
      <c r="AJ237" s="45"/>
      <c r="AK237" s="45"/>
      <c r="AL237" s="45"/>
      <c r="AM237" s="45"/>
      <c r="AN237" s="45"/>
      <c r="AO237" s="45"/>
      <c r="AP237" s="45"/>
      <c r="AQ237" s="45"/>
      <c r="AR237" s="45"/>
      <c r="AS237" s="45"/>
      <c r="AT237" s="45"/>
      <c r="AU237" s="45"/>
      <c r="AV237" s="45"/>
      <c r="AW237" s="45"/>
      <c r="AX237" s="45"/>
      <c r="AY237" s="45"/>
      <c r="AZ237" s="45"/>
      <c r="BA237" s="45"/>
      <c r="BB237" s="45"/>
      <c r="BC237" s="45"/>
      <c r="BD237" s="45"/>
      <c r="BE237" s="45"/>
      <c r="BF237" s="45"/>
      <c r="BG237" s="45"/>
      <c r="BH237" s="45"/>
      <c r="BI237" s="45"/>
      <c r="BJ237" s="45"/>
      <c r="BK237" s="45"/>
      <c r="BL237" s="45"/>
      <c r="BM237" s="45"/>
      <c r="BN237" s="45"/>
      <c r="BO237" s="45"/>
      <c r="BP237" s="45"/>
      <c r="BQ237" s="45"/>
      <c r="BR237" s="45"/>
      <c r="BS237" s="45"/>
      <c r="BT237" s="45"/>
      <c r="BU237" s="45"/>
      <c r="BV237" s="45"/>
      <c r="BW237" s="45"/>
      <c r="BX237" s="45"/>
      <c r="BY237" s="45"/>
      <c r="BZ237" s="45"/>
      <c r="CA237" s="45"/>
      <c r="CB237" s="45"/>
      <c r="CC237" s="45"/>
      <c r="CD237" s="45"/>
      <c r="CE237" s="45"/>
      <c r="CF237" s="45"/>
      <c r="CG237" s="45"/>
      <c r="CH237" s="45"/>
      <c r="CI237" s="45"/>
      <c r="CJ237" s="45"/>
      <c r="CK237" s="45"/>
      <c r="CL237" s="45"/>
      <c r="CM237" s="45"/>
      <c r="CN237" s="45"/>
      <c r="CO237" s="45"/>
      <c r="CP237" s="45"/>
      <c r="CQ237" s="45"/>
      <c r="CR237" s="45"/>
      <c r="CS237" s="45"/>
      <c r="CT237" s="45"/>
      <c r="CU237" s="45"/>
      <c r="CV237" s="45"/>
      <c r="CW237" s="45"/>
    </row>
    <row r="238" spans="1:101" ht="14.25" customHeight="1">
      <c r="A238" s="67">
        <v>88</v>
      </c>
      <c r="B238" s="68">
        <v>22.39</v>
      </c>
      <c r="C238" s="68">
        <v>41.99</v>
      </c>
      <c r="D238" s="68">
        <v>86.08</v>
      </c>
      <c r="E238" s="68">
        <v>133.65</v>
      </c>
      <c r="F238" s="68">
        <v>180.42</v>
      </c>
      <c r="G238" s="72">
        <v>215.28</v>
      </c>
      <c r="H238" s="17">
        <v>230.4</v>
      </c>
      <c r="I238" s="17">
        <v>243.4</v>
      </c>
      <c r="J238" s="17">
        <v>262.43</v>
      </c>
      <c r="K238" s="17">
        <v>282.69</v>
      </c>
      <c r="L238" s="17">
        <v>304.70999999999998</v>
      </c>
      <c r="M238" s="17">
        <v>328</v>
      </c>
      <c r="N238" s="17">
        <v>352.09</v>
      </c>
      <c r="O238" s="17">
        <v>374.47</v>
      </c>
      <c r="P238" s="17">
        <v>396.8</v>
      </c>
      <c r="Q238" s="17">
        <v>418.66</v>
      </c>
      <c r="R238" s="17">
        <v>439.65</v>
      </c>
      <c r="S238" s="68">
        <v>459.36</v>
      </c>
      <c r="T238" s="68">
        <v>477.43</v>
      </c>
      <c r="U238" s="68">
        <v>503.32</v>
      </c>
      <c r="V238" s="68">
        <v>530.61</v>
      </c>
      <c r="W238" s="68">
        <v>559.39</v>
      </c>
      <c r="X238" s="68">
        <v>589.72</v>
      </c>
      <c r="Y238" s="68">
        <v>621.70000000000005</v>
      </c>
      <c r="Z238" s="68">
        <v>655.42</v>
      </c>
      <c r="AA238" s="69">
        <v>690.96</v>
      </c>
      <c r="AB238" s="45">
        <v>728.43</v>
      </c>
      <c r="AC238" s="45">
        <v>767.94</v>
      </c>
      <c r="AD238" s="45">
        <v>809.58</v>
      </c>
      <c r="AE238" s="45">
        <v>853.48</v>
      </c>
      <c r="AF238" s="45">
        <v>899.77</v>
      </c>
      <c r="AG238" s="45">
        <v>948.56</v>
      </c>
      <c r="AH238" s="45">
        <v>1000</v>
      </c>
      <c r="AI238" s="45"/>
      <c r="AJ238" s="45"/>
      <c r="AK238" s="45"/>
      <c r="AL238" s="45"/>
      <c r="AM238" s="45"/>
      <c r="AN238" s="45"/>
      <c r="AO238" s="45"/>
      <c r="AP238" s="45"/>
      <c r="AQ238" s="45"/>
      <c r="AR238" s="45"/>
      <c r="AS238" s="45"/>
      <c r="AT238" s="45"/>
      <c r="AU238" s="45"/>
      <c r="AV238" s="45"/>
      <c r="AW238" s="45"/>
      <c r="AX238" s="45"/>
      <c r="AY238" s="45"/>
      <c r="AZ238" s="45"/>
      <c r="BA238" s="45"/>
      <c r="BB238" s="45"/>
      <c r="BC238" s="45"/>
      <c r="BD238" s="45"/>
      <c r="BE238" s="45"/>
      <c r="BF238" s="45"/>
      <c r="BG238" s="45"/>
      <c r="BH238" s="45"/>
      <c r="BI238" s="45"/>
      <c r="BJ238" s="45"/>
      <c r="BK238" s="45"/>
      <c r="BL238" s="45"/>
      <c r="BM238" s="45"/>
      <c r="BN238" s="45"/>
      <c r="BO238" s="45"/>
      <c r="BP238" s="45"/>
      <c r="BQ238" s="45"/>
      <c r="BR238" s="45"/>
      <c r="BS238" s="45"/>
      <c r="BT238" s="45"/>
      <c r="BU238" s="45"/>
      <c r="BV238" s="45"/>
      <c r="BW238" s="45"/>
      <c r="BX238" s="45"/>
      <c r="BY238" s="45"/>
      <c r="BZ238" s="45"/>
      <c r="CA238" s="45"/>
      <c r="CB238" s="45"/>
      <c r="CC238" s="45"/>
      <c r="CD238" s="45"/>
      <c r="CE238" s="45"/>
      <c r="CF238" s="45"/>
      <c r="CG238" s="45"/>
      <c r="CH238" s="45"/>
      <c r="CI238" s="45"/>
      <c r="CJ238" s="45"/>
      <c r="CK238" s="45"/>
      <c r="CL238" s="45"/>
      <c r="CM238" s="45"/>
      <c r="CN238" s="45"/>
      <c r="CO238" s="45"/>
      <c r="CP238" s="45"/>
      <c r="CQ238" s="45"/>
      <c r="CR238" s="45"/>
      <c r="CS238" s="45"/>
      <c r="CT238" s="45"/>
      <c r="CU238" s="45"/>
      <c r="CV238" s="45"/>
      <c r="CW238" s="45"/>
    </row>
    <row r="239" spans="1:101" ht="14.25" customHeight="1">
      <c r="A239" s="67">
        <v>89</v>
      </c>
      <c r="B239" s="68">
        <v>25.8</v>
      </c>
      <c r="C239" s="68">
        <v>48.87</v>
      </c>
      <c r="D239" s="68">
        <v>102.44</v>
      </c>
      <c r="E239" s="68">
        <v>160.12</v>
      </c>
      <c r="F239" s="70">
        <v>210.39</v>
      </c>
      <c r="G239" s="17">
        <v>230.4</v>
      </c>
      <c r="H239" s="17">
        <v>243.4</v>
      </c>
      <c r="I239" s="17">
        <v>262.43</v>
      </c>
      <c r="J239" s="17">
        <v>282.69</v>
      </c>
      <c r="K239" s="17">
        <v>304.70999999999998</v>
      </c>
      <c r="L239" s="17">
        <v>328</v>
      </c>
      <c r="M239" s="68">
        <v>352.09</v>
      </c>
      <c r="N239" s="68">
        <v>374.47</v>
      </c>
      <c r="O239" s="68">
        <v>396.8</v>
      </c>
      <c r="P239" s="68">
        <v>418.66</v>
      </c>
      <c r="Q239" s="68">
        <v>439.65</v>
      </c>
      <c r="R239" s="68">
        <v>459.36</v>
      </c>
      <c r="S239" s="68">
        <v>477.43</v>
      </c>
      <c r="T239" s="68">
        <v>503.32</v>
      </c>
      <c r="U239" s="68">
        <v>530.61</v>
      </c>
      <c r="V239" s="68">
        <v>559.39</v>
      </c>
      <c r="W239" s="68">
        <v>589.72</v>
      </c>
      <c r="X239" s="68">
        <v>621.70000000000005</v>
      </c>
      <c r="Y239" s="68">
        <v>655.42</v>
      </c>
      <c r="Z239" s="68">
        <v>690.96</v>
      </c>
      <c r="AA239" s="69">
        <v>728.43</v>
      </c>
      <c r="AB239" s="45">
        <v>767.94</v>
      </c>
      <c r="AC239" s="45">
        <v>809.58</v>
      </c>
      <c r="AD239" s="45">
        <v>853.48</v>
      </c>
      <c r="AE239" s="45">
        <v>899.77</v>
      </c>
      <c r="AF239" s="45">
        <v>948.56</v>
      </c>
      <c r="AG239" s="45">
        <v>1000</v>
      </c>
      <c r="AH239" s="45"/>
      <c r="AI239" s="45"/>
      <c r="AJ239" s="45"/>
      <c r="AK239" s="45"/>
      <c r="AL239" s="45"/>
      <c r="AM239" s="45"/>
      <c r="AN239" s="45"/>
      <c r="AO239" s="45"/>
      <c r="AP239" s="45"/>
      <c r="AQ239" s="45"/>
      <c r="AR239" s="45"/>
      <c r="AS239" s="45"/>
      <c r="AT239" s="45"/>
      <c r="AU239" s="45"/>
      <c r="AV239" s="45"/>
      <c r="AW239" s="45"/>
      <c r="AX239" s="45"/>
      <c r="AY239" s="45"/>
      <c r="AZ239" s="45"/>
      <c r="BA239" s="45"/>
      <c r="BB239" s="45"/>
      <c r="BC239" s="45"/>
      <c r="BD239" s="45"/>
      <c r="BE239" s="45"/>
      <c r="BF239" s="45"/>
      <c r="BG239" s="45"/>
      <c r="BH239" s="45"/>
      <c r="BI239" s="45"/>
      <c r="BJ239" s="45"/>
      <c r="BK239" s="45"/>
      <c r="BL239" s="45"/>
      <c r="BM239" s="45"/>
      <c r="BN239" s="45"/>
      <c r="BO239" s="45"/>
      <c r="BP239" s="45"/>
      <c r="BQ239" s="45"/>
      <c r="BR239" s="45"/>
      <c r="BS239" s="45"/>
      <c r="BT239" s="45"/>
      <c r="BU239" s="45"/>
      <c r="BV239" s="45"/>
      <c r="BW239" s="45"/>
      <c r="BX239" s="45"/>
      <c r="BY239" s="45"/>
      <c r="BZ239" s="45"/>
      <c r="CA239" s="45"/>
      <c r="CB239" s="45"/>
      <c r="CC239" s="45"/>
      <c r="CD239" s="45"/>
      <c r="CE239" s="45"/>
      <c r="CF239" s="45"/>
      <c r="CG239" s="45"/>
      <c r="CH239" s="45"/>
      <c r="CI239" s="45"/>
      <c r="CJ239" s="45"/>
      <c r="CK239" s="45"/>
      <c r="CL239" s="45"/>
      <c r="CM239" s="45"/>
      <c r="CN239" s="45"/>
      <c r="CO239" s="45"/>
      <c r="CP239" s="45"/>
      <c r="CQ239" s="45"/>
      <c r="CR239" s="45"/>
      <c r="CS239" s="45"/>
      <c r="CT239" s="45"/>
      <c r="CU239" s="45"/>
      <c r="CV239" s="45"/>
      <c r="CW239" s="45"/>
    </row>
    <row r="240" spans="1:101" ht="14.25" customHeight="1">
      <c r="A240" s="67">
        <v>90</v>
      </c>
      <c r="B240" s="73">
        <v>29.71</v>
      </c>
      <c r="C240" s="68">
        <v>56.79</v>
      </c>
      <c r="D240" s="68">
        <v>120.86</v>
      </c>
      <c r="E240" s="70">
        <v>191.22</v>
      </c>
      <c r="F240" s="17">
        <v>230.4</v>
      </c>
      <c r="G240" s="17">
        <v>243.4</v>
      </c>
      <c r="H240" s="17">
        <v>262.43</v>
      </c>
      <c r="I240" s="17">
        <v>282.69</v>
      </c>
      <c r="J240" s="17">
        <v>304.70999999999998</v>
      </c>
      <c r="K240" s="17">
        <v>328</v>
      </c>
      <c r="L240" s="68">
        <v>352.09</v>
      </c>
      <c r="M240" s="68">
        <v>374.47</v>
      </c>
      <c r="N240" s="68">
        <v>396.8</v>
      </c>
      <c r="O240" s="68">
        <v>418.66</v>
      </c>
      <c r="P240" s="68">
        <v>439.65</v>
      </c>
      <c r="Q240" s="68">
        <v>459.36</v>
      </c>
      <c r="R240" s="68">
        <v>477.43</v>
      </c>
      <c r="S240" s="68">
        <v>503.32</v>
      </c>
      <c r="T240" s="68">
        <v>530.61</v>
      </c>
      <c r="U240" s="68">
        <v>559.39</v>
      </c>
      <c r="V240" s="68">
        <v>589.72</v>
      </c>
      <c r="W240" s="68">
        <v>621.70000000000005</v>
      </c>
      <c r="X240" s="68">
        <v>655.42</v>
      </c>
      <c r="Y240" s="68">
        <v>690.96</v>
      </c>
      <c r="Z240" s="68">
        <v>728.43</v>
      </c>
      <c r="AA240" s="69">
        <v>767.94</v>
      </c>
      <c r="AB240" s="45">
        <v>809.58</v>
      </c>
      <c r="AC240" s="45">
        <v>853.48</v>
      </c>
      <c r="AD240" s="45">
        <v>899.77</v>
      </c>
      <c r="AE240" s="45">
        <v>948.56</v>
      </c>
      <c r="AF240" s="45">
        <v>1000</v>
      </c>
      <c r="AG240" s="45"/>
      <c r="AH240" s="45"/>
      <c r="AI240" s="45"/>
      <c r="AJ240" s="45"/>
      <c r="AK240" s="45"/>
      <c r="AL240" s="45"/>
      <c r="AM240" s="45"/>
      <c r="AN240" s="45"/>
      <c r="AO240" s="45"/>
      <c r="AP240" s="45"/>
      <c r="AQ240" s="45"/>
      <c r="AR240" s="45"/>
      <c r="AS240" s="45"/>
      <c r="AT240" s="45"/>
      <c r="AU240" s="45"/>
      <c r="AV240" s="45"/>
      <c r="AW240" s="45"/>
      <c r="AX240" s="45"/>
      <c r="AY240" s="45"/>
      <c r="AZ240" s="45"/>
      <c r="BA240" s="45"/>
      <c r="BB240" s="45"/>
      <c r="BC240" s="45"/>
      <c r="BD240" s="45"/>
      <c r="BE240" s="45"/>
      <c r="BF240" s="45"/>
      <c r="BG240" s="45"/>
      <c r="BH240" s="45"/>
      <c r="BI240" s="45"/>
      <c r="BJ240" s="45"/>
      <c r="BK240" s="45"/>
      <c r="BL240" s="45"/>
      <c r="BM240" s="45"/>
      <c r="BN240" s="45"/>
      <c r="BO240" s="45"/>
      <c r="BP240" s="45"/>
      <c r="BQ240" s="45"/>
      <c r="BR240" s="45"/>
      <c r="BS240" s="45"/>
      <c r="BT240" s="45"/>
      <c r="BU240" s="45"/>
      <c r="BV240" s="45"/>
      <c r="BW240" s="45"/>
      <c r="BX240" s="45"/>
      <c r="BY240" s="45"/>
      <c r="BZ240" s="45"/>
      <c r="CA240" s="45"/>
      <c r="CB240" s="45"/>
      <c r="CC240" s="45"/>
      <c r="CD240" s="45"/>
      <c r="CE240" s="45"/>
      <c r="CF240" s="45"/>
      <c r="CG240" s="45"/>
      <c r="CH240" s="45"/>
      <c r="CI240" s="45"/>
      <c r="CJ240" s="45"/>
      <c r="CK240" s="45"/>
      <c r="CL240" s="45"/>
      <c r="CM240" s="45"/>
      <c r="CN240" s="45"/>
      <c r="CO240" s="45"/>
      <c r="CP240" s="45"/>
      <c r="CQ240" s="45"/>
      <c r="CR240" s="45"/>
      <c r="CS240" s="45"/>
      <c r="CT240" s="45"/>
      <c r="CU240" s="45"/>
      <c r="CV240" s="45"/>
      <c r="CW240" s="45"/>
    </row>
    <row r="241" spans="1:101" ht="14.25" customHeight="1">
      <c r="A241" s="67">
        <v>91</v>
      </c>
      <c r="B241" s="68">
        <v>37.61</v>
      </c>
      <c r="C241" s="68">
        <v>87.97</v>
      </c>
      <c r="D241" s="70">
        <v>178.72</v>
      </c>
      <c r="E241" s="17">
        <v>230.4</v>
      </c>
      <c r="F241" s="17">
        <v>243.4</v>
      </c>
      <c r="G241" s="17">
        <v>262.43</v>
      </c>
      <c r="H241" s="17">
        <v>282.69</v>
      </c>
      <c r="I241" s="17">
        <v>304.70999999999998</v>
      </c>
      <c r="J241" s="17">
        <v>328</v>
      </c>
      <c r="K241" s="68">
        <v>352.09</v>
      </c>
      <c r="L241" s="68">
        <v>374.47</v>
      </c>
      <c r="M241" s="68">
        <v>396.8</v>
      </c>
      <c r="N241" s="68">
        <v>418.66</v>
      </c>
      <c r="O241" s="68">
        <v>439.65</v>
      </c>
      <c r="P241" s="68">
        <v>459.36</v>
      </c>
      <c r="Q241" s="68">
        <v>477.43</v>
      </c>
      <c r="R241" s="68">
        <v>503.32</v>
      </c>
      <c r="S241" s="68">
        <v>530.61</v>
      </c>
      <c r="T241" s="68">
        <v>559.39</v>
      </c>
      <c r="U241" s="68">
        <v>589.72</v>
      </c>
      <c r="V241" s="68">
        <v>621.70000000000005</v>
      </c>
      <c r="W241" s="68">
        <v>655.42</v>
      </c>
      <c r="X241" s="68">
        <v>690.96</v>
      </c>
      <c r="Y241" s="68">
        <v>728.43</v>
      </c>
      <c r="Z241" s="68">
        <v>767.94</v>
      </c>
      <c r="AA241" s="69">
        <v>809.58</v>
      </c>
      <c r="AB241" s="45">
        <v>853.48</v>
      </c>
      <c r="AC241" s="45">
        <v>899.77</v>
      </c>
      <c r="AD241" s="45">
        <v>948.56</v>
      </c>
      <c r="AE241" s="45">
        <v>1000</v>
      </c>
      <c r="AF241" s="45"/>
      <c r="AG241" s="45"/>
      <c r="AH241" s="45"/>
      <c r="AI241" s="45"/>
      <c r="AJ241" s="45"/>
      <c r="AK241" s="45"/>
      <c r="AL241" s="45"/>
      <c r="AM241" s="45"/>
      <c r="AN241" s="45"/>
      <c r="AO241" s="45"/>
      <c r="AP241" s="45"/>
      <c r="AQ241" s="45"/>
      <c r="AR241" s="45"/>
      <c r="AS241" s="45"/>
      <c r="AT241" s="45"/>
      <c r="AU241" s="45"/>
      <c r="AV241" s="45"/>
      <c r="AW241" s="45"/>
      <c r="AX241" s="45"/>
      <c r="AY241" s="45"/>
      <c r="AZ241" s="45"/>
      <c r="BA241" s="45"/>
      <c r="BB241" s="45"/>
      <c r="BC241" s="45"/>
      <c r="BD241" s="45"/>
      <c r="BE241" s="45"/>
      <c r="BF241" s="45"/>
      <c r="BG241" s="45"/>
      <c r="BH241" s="45"/>
      <c r="BI241" s="45"/>
      <c r="BJ241" s="45"/>
      <c r="BK241" s="45"/>
      <c r="BL241" s="45"/>
      <c r="BM241" s="45"/>
      <c r="BN241" s="45"/>
      <c r="BO241" s="45"/>
      <c r="BP241" s="45"/>
      <c r="BQ241" s="45"/>
      <c r="BR241" s="45"/>
      <c r="BS241" s="45"/>
      <c r="BT241" s="45"/>
      <c r="BU241" s="45"/>
      <c r="BV241" s="45"/>
      <c r="BW241" s="45"/>
      <c r="BX241" s="45"/>
      <c r="BY241" s="45"/>
      <c r="BZ241" s="45"/>
      <c r="CA241" s="45"/>
      <c r="CB241" s="45"/>
      <c r="CC241" s="45"/>
      <c r="CD241" s="45"/>
      <c r="CE241" s="45"/>
      <c r="CF241" s="45"/>
      <c r="CG241" s="45"/>
      <c r="CH241" s="45"/>
      <c r="CI241" s="45"/>
      <c r="CJ241" s="45"/>
      <c r="CK241" s="45"/>
      <c r="CL241" s="45"/>
      <c r="CM241" s="45"/>
      <c r="CN241" s="45"/>
      <c r="CO241" s="45"/>
      <c r="CP241" s="45"/>
      <c r="CQ241" s="45"/>
      <c r="CR241" s="45"/>
      <c r="CS241" s="45"/>
      <c r="CT241" s="45"/>
      <c r="CU241" s="45"/>
      <c r="CV241" s="45"/>
      <c r="CW241" s="45"/>
    </row>
    <row r="242" spans="1:101" ht="14.25" customHeight="1">
      <c r="A242" s="67">
        <v>92</v>
      </c>
      <c r="B242" s="68">
        <v>53.75</v>
      </c>
      <c r="C242" s="69">
        <v>130.12</v>
      </c>
      <c r="D242" s="17">
        <v>230.4</v>
      </c>
      <c r="E242" s="17">
        <v>243.4</v>
      </c>
      <c r="F242" s="17">
        <v>262.43</v>
      </c>
      <c r="G242" s="17">
        <v>282.69</v>
      </c>
      <c r="H242" s="17">
        <v>304.70999999999998</v>
      </c>
      <c r="I242" s="17">
        <v>328</v>
      </c>
      <c r="J242" s="68">
        <v>352.09</v>
      </c>
      <c r="K242" s="68">
        <v>374.47</v>
      </c>
      <c r="L242" s="68">
        <v>396.8</v>
      </c>
      <c r="M242" s="68">
        <v>418.66</v>
      </c>
      <c r="N242" s="68">
        <v>439.65</v>
      </c>
      <c r="O242" s="68">
        <v>459.36</v>
      </c>
      <c r="P242" s="68">
        <v>477.43</v>
      </c>
      <c r="Q242" s="68">
        <v>503.32</v>
      </c>
      <c r="R242" s="68">
        <v>530.61</v>
      </c>
      <c r="S242" s="68">
        <v>559.39</v>
      </c>
      <c r="T242" s="68">
        <v>589.72</v>
      </c>
      <c r="U242" s="68">
        <v>621.70000000000005</v>
      </c>
      <c r="V242" s="68">
        <v>655.42</v>
      </c>
      <c r="W242" s="68">
        <v>690.96</v>
      </c>
      <c r="X242" s="68">
        <v>728.43</v>
      </c>
      <c r="Y242" s="68">
        <v>767.94</v>
      </c>
      <c r="Z242" s="68">
        <v>809.58</v>
      </c>
      <c r="AA242" s="69">
        <v>853.48</v>
      </c>
      <c r="AB242" s="45">
        <v>899.77</v>
      </c>
      <c r="AC242" s="45">
        <v>948.56</v>
      </c>
      <c r="AD242" s="45">
        <v>1000</v>
      </c>
      <c r="AE242" s="45"/>
      <c r="AF242" s="45"/>
      <c r="AG242" s="45"/>
      <c r="AH242" s="45"/>
      <c r="AI242" s="45"/>
      <c r="AJ242" s="45"/>
      <c r="AK242" s="45"/>
      <c r="AL242" s="45"/>
      <c r="AM242" s="45"/>
      <c r="AN242" s="45"/>
      <c r="AO242" s="45"/>
      <c r="AP242" s="45"/>
      <c r="AQ242" s="45"/>
      <c r="AR242" s="45"/>
      <c r="AS242" s="45"/>
      <c r="AT242" s="45"/>
      <c r="AU242" s="45"/>
      <c r="AV242" s="45"/>
      <c r="AW242" s="45"/>
      <c r="AX242" s="45"/>
      <c r="AY242" s="45"/>
      <c r="AZ242" s="45"/>
      <c r="BA242" s="45"/>
      <c r="BB242" s="45"/>
      <c r="BC242" s="45"/>
      <c r="BD242" s="45"/>
      <c r="BE242" s="45"/>
      <c r="BF242" s="45"/>
      <c r="BG242" s="45"/>
      <c r="BH242" s="45"/>
      <c r="BI242" s="45"/>
      <c r="BJ242" s="45"/>
      <c r="BK242" s="45"/>
      <c r="BL242" s="45"/>
      <c r="BM242" s="45"/>
      <c r="BN242" s="45"/>
      <c r="BO242" s="45"/>
      <c r="BP242" s="45"/>
      <c r="BQ242" s="45"/>
      <c r="BR242" s="45"/>
      <c r="BS242" s="45"/>
      <c r="BT242" s="45"/>
      <c r="BU242" s="45"/>
      <c r="BV242" s="45"/>
      <c r="BW242" s="45"/>
      <c r="BX242" s="45"/>
      <c r="BY242" s="45"/>
      <c r="BZ242" s="45"/>
      <c r="CA242" s="45"/>
      <c r="CB242" s="45"/>
      <c r="CC242" s="45"/>
      <c r="CD242" s="45"/>
      <c r="CE242" s="45"/>
      <c r="CF242" s="45"/>
      <c r="CG242" s="45"/>
      <c r="CH242" s="45"/>
      <c r="CI242" s="45"/>
      <c r="CJ242" s="45"/>
      <c r="CK242" s="45"/>
      <c r="CL242" s="45"/>
      <c r="CM242" s="45"/>
      <c r="CN242" s="45"/>
      <c r="CO242" s="45"/>
      <c r="CP242" s="45"/>
      <c r="CQ242" s="45"/>
      <c r="CR242" s="45"/>
      <c r="CS242" s="45"/>
      <c r="CT242" s="45"/>
      <c r="CU242" s="45"/>
      <c r="CV242" s="45"/>
      <c r="CW242" s="45"/>
    </row>
    <row r="243" spans="1:101" ht="14.25" customHeight="1">
      <c r="A243" s="67">
        <v>93</v>
      </c>
      <c r="B243" s="68">
        <v>80.16</v>
      </c>
      <c r="C243" s="69">
        <v>181.97</v>
      </c>
      <c r="D243" s="17">
        <v>243.4</v>
      </c>
      <c r="E243" s="17">
        <v>262.43</v>
      </c>
      <c r="F243" s="17">
        <v>282.69</v>
      </c>
      <c r="G243" s="17">
        <v>304.70999999999998</v>
      </c>
      <c r="H243" s="17">
        <v>328</v>
      </c>
      <c r="I243" s="68">
        <v>352.09</v>
      </c>
      <c r="J243" s="68">
        <v>374.47</v>
      </c>
      <c r="K243" s="68">
        <v>396.8</v>
      </c>
      <c r="L243" s="68">
        <v>418.66</v>
      </c>
      <c r="M243" s="68">
        <v>439.65</v>
      </c>
      <c r="N243" s="68">
        <v>459.36</v>
      </c>
      <c r="O243" s="68">
        <v>477.43</v>
      </c>
      <c r="P243" s="68">
        <v>503.32</v>
      </c>
      <c r="Q243" s="68">
        <v>530.61</v>
      </c>
      <c r="R243" s="68">
        <v>559.39</v>
      </c>
      <c r="S243" s="68">
        <v>589.72</v>
      </c>
      <c r="T243" s="68">
        <v>621.70000000000005</v>
      </c>
      <c r="U243" s="68">
        <v>655.42</v>
      </c>
      <c r="V243" s="68">
        <v>690.96</v>
      </c>
      <c r="W243" s="68">
        <v>728.43</v>
      </c>
      <c r="X243" s="68">
        <v>767.94</v>
      </c>
      <c r="Y243" s="68">
        <v>809.58</v>
      </c>
      <c r="Z243" s="68">
        <v>853.48</v>
      </c>
      <c r="AA243" s="69">
        <v>899.77</v>
      </c>
      <c r="AB243" s="45">
        <v>948.56</v>
      </c>
      <c r="AC243" s="74">
        <v>1000</v>
      </c>
      <c r="AD243" s="45"/>
      <c r="AE243" s="45"/>
      <c r="AF243" s="45"/>
      <c r="AG243" s="45"/>
      <c r="AH243" s="45"/>
      <c r="AI243" s="45"/>
      <c r="AJ243" s="45"/>
      <c r="AK243" s="45"/>
      <c r="AL243" s="45"/>
      <c r="AM243" s="45"/>
      <c r="AN243" s="45"/>
      <c r="AO243" s="45"/>
      <c r="AP243" s="45"/>
      <c r="AQ243" s="45"/>
      <c r="AR243" s="45"/>
      <c r="AS243" s="45"/>
      <c r="AT243" s="45"/>
      <c r="AU243" s="45"/>
      <c r="AV243" s="45"/>
      <c r="AW243" s="45"/>
      <c r="AX243" s="45"/>
      <c r="AY243" s="45"/>
      <c r="AZ243" s="45"/>
      <c r="BA243" s="45"/>
      <c r="BB243" s="45"/>
      <c r="BC243" s="45"/>
      <c r="BD243" s="45"/>
      <c r="BE243" s="45"/>
      <c r="BF243" s="45"/>
      <c r="BG243" s="45"/>
      <c r="BH243" s="45"/>
      <c r="BI243" s="45"/>
      <c r="BJ243" s="45"/>
      <c r="BK243" s="45"/>
      <c r="BL243" s="45"/>
      <c r="BM243" s="45"/>
      <c r="BN243" s="45"/>
      <c r="BO243" s="45"/>
      <c r="BP243" s="45"/>
      <c r="BQ243" s="45"/>
      <c r="BR243" s="45"/>
      <c r="BS243" s="45"/>
      <c r="BT243" s="45"/>
      <c r="BU243" s="45"/>
      <c r="BV243" s="45"/>
      <c r="BW243" s="45"/>
      <c r="BX243" s="45"/>
      <c r="BY243" s="45"/>
      <c r="BZ243" s="45"/>
      <c r="CA243" s="45"/>
      <c r="CB243" s="45"/>
      <c r="CC243" s="45"/>
      <c r="CD243" s="45"/>
      <c r="CE243" s="45"/>
      <c r="CF243" s="45"/>
      <c r="CG243" s="45"/>
      <c r="CH243" s="45"/>
      <c r="CI243" s="45"/>
      <c r="CJ243" s="45"/>
      <c r="CK243" s="45"/>
      <c r="CL243" s="45"/>
      <c r="CM243" s="45"/>
      <c r="CN243" s="45"/>
      <c r="CO243" s="45"/>
      <c r="CP243" s="45"/>
      <c r="CQ243" s="45"/>
      <c r="CR243" s="45"/>
      <c r="CS243" s="45"/>
      <c r="CT243" s="45"/>
      <c r="CU243" s="45"/>
      <c r="CV243" s="45"/>
      <c r="CW243" s="45"/>
    </row>
    <row r="244" spans="1:101" ht="14.25" customHeight="1">
      <c r="A244" s="67">
        <v>94</v>
      </c>
      <c r="B244" s="68">
        <v>118.43</v>
      </c>
      <c r="C244" s="70">
        <v>213.45</v>
      </c>
      <c r="D244" s="17">
        <v>262.43</v>
      </c>
      <c r="E244" s="17">
        <v>282.69</v>
      </c>
      <c r="F244" s="17">
        <v>304.70999999999998</v>
      </c>
      <c r="G244" s="17">
        <v>328</v>
      </c>
      <c r="H244" s="68">
        <v>352.09</v>
      </c>
      <c r="I244" s="68">
        <v>374.47</v>
      </c>
      <c r="J244" s="68">
        <v>396.8</v>
      </c>
      <c r="K244" s="68">
        <v>418.66</v>
      </c>
      <c r="L244" s="68">
        <v>439.65</v>
      </c>
      <c r="M244" s="68">
        <v>459.36</v>
      </c>
      <c r="N244" s="68">
        <v>477.43</v>
      </c>
      <c r="O244" s="68">
        <v>503.32</v>
      </c>
      <c r="P244" s="68">
        <v>530.61</v>
      </c>
      <c r="Q244" s="68">
        <v>559.39</v>
      </c>
      <c r="R244" s="68">
        <v>589.72</v>
      </c>
      <c r="S244" s="68">
        <v>621.70000000000005</v>
      </c>
      <c r="T244" s="68">
        <v>655.42</v>
      </c>
      <c r="U244" s="68">
        <v>690.96</v>
      </c>
      <c r="V244" s="68">
        <v>728.43</v>
      </c>
      <c r="W244" s="68">
        <v>767.94</v>
      </c>
      <c r="X244" s="68">
        <v>809.58</v>
      </c>
      <c r="Y244" s="68">
        <v>853.48</v>
      </c>
      <c r="Z244" s="68">
        <v>899.77</v>
      </c>
      <c r="AA244" s="69">
        <v>948.56</v>
      </c>
      <c r="AB244" s="74">
        <v>1000</v>
      </c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  <c r="AM244" s="45"/>
      <c r="AN244" s="45"/>
      <c r="AO244" s="45"/>
      <c r="AP244" s="45"/>
      <c r="AQ244" s="45"/>
      <c r="AR244" s="45"/>
      <c r="AS244" s="45"/>
      <c r="AT244" s="45"/>
      <c r="AU244" s="45"/>
      <c r="AV244" s="45"/>
      <c r="AW244" s="45"/>
      <c r="AX244" s="45"/>
      <c r="AY244" s="45"/>
      <c r="AZ244" s="45"/>
      <c r="BA244" s="45"/>
      <c r="BB244" s="45"/>
      <c r="BC244" s="45"/>
      <c r="BD244" s="45"/>
      <c r="BE244" s="45"/>
      <c r="BF244" s="45"/>
      <c r="BG244" s="45"/>
      <c r="BH244" s="45"/>
      <c r="BI244" s="45"/>
      <c r="BJ244" s="45"/>
      <c r="BK244" s="45"/>
      <c r="BL244" s="45"/>
      <c r="BM244" s="45"/>
      <c r="BN244" s="45"/>
      <c r="BO244" s="45"/>
      <c r="BP244" s="45"/>
      <c r="BQ244" s="45"/>
      <c r="BR244" s="45"/>
      <c r="BS244" s="45"/>
      <c r="BT244" s="45"/>
      <c r="BU244" s="45"/>
      <c r="BV244" s="45"/>
      <c r="BW244" s="45"/>
      <c r="BX244" s="45"/>
      <c r="BY244" s="45"/>
      <c r="BZ244" s="45"/>
      <c r="CA244" s="45"/>
      <c r="CB244" s="45"/>
      <c r="CC244" s="45"/>
      <c r="CD244" s="45"/>
      <c r="CE244" s="45"/>
      <c r="CF244" s="45"/>
      <c r="CG244" s="45"/>
      <c r="CH244" s="45"/>
      <c r="CI244" s="45"/>
      <c r="CJ244" s="45"/>
      <c r="CK244" s="45"/>
      <c r="CL244" s="45"/>
      <c r="CM244" s="45"/>
      <c r="CN244" s="45"/>
      <c r="CO244" s="45"/>
      <c r="CP244" s="45"/>
      <c r="CQ244" s="45"/>
      <c r="CR244" s="45"/>
      <c r="CS244" s="45"/>
      <c r="CT244" s="45"/>
      <c r="CU244" s="45"/>
      <c r="CV244" s="45"/>
      <c r="CW244" s="45"/>
    </row>
    <row r="245" spans="1:101" ht="14.25" customHeight="1">
      <c r="A245" s="67">
        <v>95</v>
      </c>
      <c r="B245" s="75">
        <v>169.59</v>
      </c>
      <c r="C245" s="17">
        <v>262.43</v>
      </c>
      <c r="D245" s="17">
        <v>282.69</v>
      </c>
      <c r="E245" s="17">
        <v>304.70999999999998</v>
      </c>
      <c r="F245" s="17">
        <v>328</v>
      </c>
      <c r="G245" s="68">
        <v>352.09</v>
      </c>
      <c r="H245" s="68">
        <v>374.47</v>
      </c>
      <c r="I245" s="68">
        <v>396.8</v>
      </c>
      <c r="J245" s="68">
        <v>418.66</v>
      </c>
      <c r="K245" s="68">
        <v>439.65</v>
      </c>
      <c r="L245" s="68">
        <v>459.36</v>
      </c>
      <c r="M245" s="68">
        <v>477.43</v>
      </c>
      <c r="N245" s="68">
        <v>503.32</v>
      </c>
      <c r="O245" s="68">
        <v>530.61</v>
      </c>
      <c r="P245" s="68">
        <v>559.39</v>
      </c>
      <c r="Q245" s="68">
        <v>589.72</v>
      </c>
      <c r="R245" s="68">
        <v>621.70000000000005</v>
      </c>
      <c r="S245" s="68">
        <v>655.42</v>
      </c>
      <c r="T245" s="68">
        <v>690.96</v>
      </c>
      <c r="U245" s="68">
        <v>728.43</v>
      </c>
      <c r="V245" s="68">
        <v>767.94</v>
      </c>
      <c r="W245" s="68">
        <v>809.58</v>
      </c>
      <c r="X245" s="68">
        <v>853.48</v>
      </c>
      <c r="Y245" s="68">
        <v>899.77</v>
      </c>
      <c r="Z245" s="68">
        <v>948.56</v>
      </c>
      <c r="AA245" s="69">
        <v>1000</v>
      </c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  <c r="AM245" s="45"/>
      <c r="AN245" s="45"/>
      <c r="AO245" s="45"/>
      <c r="AP245" s="45"/>
      <c r="AQ245" s="45"/>
      <c r="AR245" s="45"/>
      <c r="AS245" s="45"/>
      <c r="AT245" s="45"/>
      <c r="AU245" s="45"/>
      <c r="AV245" s="45"/>
      <c r="AW245" s="45"/>
      <c r="AX245" s="45"/>
      <c r="AY245" s="45"/>
      <c r="AZ245" s="45"/>
      <c r="BA245" s="45"/>
      <c r="BB245" s="45"/>
      <c r="BC245" s="45"/>
      <c r="BD245" s="45"/>
      <c r="BE245" s="45"/>
      <c r="BF245" s="45"/>
      <c r="BG245" s="45"/>
      <c r="BH245" s="45"/>
      <c r="BI245" s="45"/>
      <c r="BJ245" s="45"/>
      <c r="BK245" s="45"/>
      <c r="BL245" s="45"/>
      <c r="BM245" s="45"/>
      <c r="BN245" s="45"/>
      <c r="BO245" s="45"/>
      <c r="BP245" s="45"/>
      <c r="BQ245" s="45"/>
      <c r="BR245" s="45"/>
      <c r="BS245" s="45"/>
      <c r="BT245" s="45"/>
      <c r="BU245" s="45"/>
      <c r="BV245" s="45"/>
      <c r="BW245" s="45"/>
      <c r="BX245" s="45"/>
      <c r="BY245" s="45"/>
      <c r="BZ245" s="45"/>
      <c r="CA245" s="45"/>
      <c r="CB245" s="45"/>
      <c r="CC245" s="45"/>
      <c r="CD245" s="45"/>
      <c r="CE245" s="45"/>
      <c r="CF245" s="45"/>
      <c r="CG245" s="45"/>
      <c r="CH245" s="45"/>
      <c r="CI245" s="45"/>
      <c r="CJ245" s="45"/>
      <c r="CK245" s="45"/>
      <c r="CL245" s="45"/>
      <c r="CM245" s="45"/>
      <c r="CN245" s="45"/>
      <c r="CO245" s="45"/>
      <c r="CP245" s="45"/>
      <c r="CQ245" s="45"/>
      <c r="CR245" s="45"/>
      <c r="CS245" s="45"/>
      <c r="CT245" s="45"/>
      <c r="CU245" s="45"/>
      <c r="CV245" s="45"/>
      <c r="CW245" s="45"/>
    </row>
    <row r="246" spans="1:101" ht="14.25" customHeight="1"/>
    <row r="247" spans="1:101" ht="14.25" customHeight="1">
      <c r="A247" s="280" t="s">
        <v>134</v>
      </c>
      <c r="B247" s="281"/>
      <c r="C247" s="281"/>
      <c r="D247" s="281"/>
      <c r="E247" s="281"/>
      <c r="F247" s="281"/>
      <c r="G247" s="281"/>
      <c r="H247" s="281"/>
      <c r="I247" s="281"/>
      <c r="J247" s="281"/>
      <c r="K247" s="281"/>
      <c r="L247" s="281"/>
      <c r="M247" s="281"/>
      <c r="N247" s="281"/>
      <c r="O247" s="281"/>
      <c r="P247" s="281"/>
      <c r="Q247" s="281"/>
      <c r="R247" s="281"/>
      <c r="S247" s="281"/>
      <c r="T247" s="281"/>
      <c r="U247" s="281"/>
      <c r="V247" s="281"/>
      <c r="W247" s="281"/>
      <c r="X247" s="281"/>
      <c r="Y247" s="281"/>
      <c r="Z247" s="281"/>
      <c r="AA247" s="281"/>
      <c r="AB247" s="281"/>
      <c r="AC247" s="281"/>
    </row>
    <row r="248" spans="1:101" ht="14.25" customHeight="1">
      <c r="B248" s="20" t="s">
        <v>130</v>
      </c>
      <c r="AC248" s="3"/>
    </row>
    <row r="249" spans="1:101" ht="14.25" customHeight="1">
      <c r="A249" s="3" t="s">
        <v>131</v>
      </c>
      <c r="B249" s="43">
        <v>1</v>
      </c>
      <c r="C249" s="43">
        <v>2</v>
      </c>
      <c r="D249" s="43">
        <v>3</v>
      </c>
      <c r="E249" s="43">
        <v>4</v>
      </c>
      <c r="F249" s="43">
        <v>5</v>
      </c>
      <c r="G249" s="43">
        <v>6</v>
      </c>
      <c r="H249" s="43">
        <v>7</v>
      </c>
      <c r="I249" s="43">
        <v>8</v>
      </c>
      <c r="J249" s="43">
        <v>9</v>
      </c>
      <c r="K249" s="43">
        <v>10</v>
      </c>
      <c r="L249" s="43">
        <v>11</v>
      </c>
      <c r="M249" s="43">
        <v>12</v>
      </c>
      <c r="N249" s="43">
        <v>13</v>
      </c>
      <c r="O249" s="43">
        <v>14</v>
      </c>
      <c r="P249" s="43">
        <v>15</v>
      </c>
      <c r="Q249" s="43">
        <v>16</v>
      </c>
      <c r="R249" s="43">
        <v>17</v>
      </c>
      <c r="S249" s="43">
        <v>18</v>
      </c>
      <c r="T249" s="43">
        <v>19</v>
      </c>
      <c r="U249" s="43">
        <v>20</v>
      </c>
      <c r="V249" s="43">
        <v>21</v>
      </c>
      <c r="W249" s="43">
        <v>22</v>
      </c>
      <c r="X249" s="43">
        <v>23</v>
      </c>
      <c r="Y249" s="43">
        <v>24</v>
      </c>
      <c r="Z249" s="43">
        <v>25</v>
      </c>
      <c r="AA249" s="43">
        <v>26</v>
      </c>
      <c r="AB249" s="66">
        <v>27</v>
      </c>
      <c r="AC249" s="44">
        <v>28</v>
      </c>
      <c r="AD249" s="44">
        <v>29</v>
      </c>
      <c r="AE249" s="44">
        <v>30</v>
      </c>
      <c r="AF249" s="44">
        <v>31</v>
      </c>
      <c r="AG249" s="44">
        <v>32</v>
      </c>
      <c r="AH249" s="44">
        <v>33</v>
      </c>
      <c r="AI249" s="44">
        <v>34</v>
      </c>
      <c r="AJ249" s="44">
        <v>35</v>
      </c>
      <c r="AK249" s="44">
        <v>36</v>
      </c>
      <c r="AL249" s="44">
        <v>37</v>
      </c>
      <c r="AM249" s="44">
        <v>38</v>
      </c>
      <c r="AN249" s="44">
        <v>39</v>
      </c>
      <c r="AO249" s="44">
        <v>40</v>
      </c>
      <c r="AP249" s="44">
        <v>41</v>
      </c>
      <c r="AQ249" s="44">
        <v>42</v>
      </c>
      <c r="AR249" s="44">
        <v>43</v>
      </c>
      <c r="AS249" s="44">
        <v>44</v>
      </c>
      <c r="AT249" s="44">
        <v>45</v>
      </c>
      <c r="AU249" s="44">
        <v>46</v>
      </c>
      <c r="AV249" s="44">
        <v>47</v>
      </c>
      <c r="AW249" s="44">
        <v>48</v>
      </c>
      <c r="AX249" s="44">
        <v>49</v>
      </c>
      <c r="AY249" s="44">
        <v>50</v>
      </c>
      <c r="AZ249" s="44">
        <v>51</v>
      </c>
      <c r="BA249" s="44">
        <v>52</v>
      </c>
      <c r="BB249" s="44">
        <v>53</v>
      </c>
      <c r="BC249" s="44">
        <v>54</v>
      </c>
      <c r="BD249" s="44">
        <v>55</v>
      </c>
      <c r="BE249" s="44">
        <v>56</v>
      </c>
      <c r="BF249" s="44">
        <v>57</v>
      </c>
      <c r="BG249" s="44">
        <v>58</v>
      </c>
      <c r="BH249" s="44">
        <v>59</v>
      </c>
      <c r="BI249" s="44">
        <v>60</v>
      </c>
      <c r="BJ249" s="44">
        <v>61</v>
      </c>
      <c r="BK249" s="44">
        <v>62</v>
      </c>
      <c r="BL249" s="44">
        <v>63</v>
      </c>
      <c r="BM249" s="44">
        <v>64</v>
      </c>
      <c r="BN249" s="44">
        <v>65</v>
      </c>
      <c r="BO249" s="44">
        <v>66</v>
      </c>
      <c r="BP249" s="44">
        <v>67</v>
      </c>
      <c r="BQ249" s="44">
        <v>68</v>
      </c>
      <c r="BR249" s="44">
        <v>69</v>
      </c>
      <c r="BS249" s="44">
        <v>70</v>
      </c>
      <c r="BT249" s="44">
        <v>71</v>
      </c>
      <c r="BU249" s="44">
        <v>72</v>
      </c>
      <c r="BV249" s="44">
        <v>73</v>
      </c>
      <c r="BW249" s="44">
        <v>74</v>
      </c>
      <c r="BX249" s="44">
        <v>75</v>
      </c>
      <c r="BY249" s="44">
        <v>76</v>
      </c>
      <c r="BZ249" s="44">
        <v>77</v>
      </c>
      <c r="CA249" s="44">
        <v>78</v>
      </c>
      <c r="CB249" s="44">
        <v>79</v>
      </c>
      <c r="CC249" s="44">
        <v>80</v>
      </c>
      <c r="CD249" s="44">
        <v>81</v>
      </c>
      <c r="CE249" s="44">
        <v>82</v>
      </c>
      <c r="CF249" s="44">
        <v>83</v>
      </c>
      <c r="CG249" s="44">
        <v>84</v>
      </c>
      <c r="CH249" s="44">
        <v>85</v>
      </c>
      <c r="CI249" s="44">
        <v>86</v>
      </c>
      <c r="CJ249" s="44">
        <v>87</v>
      </c>
      <c r="CK249" s="44">
        <v>88</v>
      </c>
      <c r="CL249" s="44">
        <v>89</v>
      </c>
      <c r="CM249" s="44">
        <v>90</v>
      </c>
      <c r="CN249" s="44">
        <v>91</v>
      </c>
      <c r="CO249" s="44">
        <v>92</v>
      </c>
      <c r="CP249" s="44">
        <v>93</v>
      </c>
      <c r="CQ249" s="44">
        <v>94</v>
      </c>
      <c r="CR249" s="44">
        <v>95</v>
      </c>
      <c r="CS249" s="44">
        <v>96</v>
      </c>
      <c r="CT249" s="44">
        <v>97</v>
      </c>
      <c r="CU249" s="44">
        <v>98</v>
      </c>
      <c r="CV249" s="44">
        <v>99</v>
      </c>
      <c r="CW249" s="44">
        <v>100</v>
      </c>
    </row>
    <row r="250" spans="1:101" ht="14.25" customHeight="1">
      <c r="A250" s="67">
        <v>18</v>
      </c>
      <c r="B250" s="68">
        <v>0.28000000000000003</v>
      </c>
      <c r="C250" s="68">
        <v>0.28000000000000003</v>
      </c>
      <c r="D250" s="68">
        <v>0.28000000000000003</v>
      </c>
      <c r="E250" s="68">
        <v>0.28000000000000003</v>
      </c>
      <c r="F250" s="68">
        <v>0.28000000000000003</v>
      </c>
      <c r="G250" s="68">
        <v>0.28000000000000003</v>
      </c>
      <c r="H250" s="68">
        <v>0.28000000000000003</v>
      </c>
      <c r="I250" s="68">
        <v>0.28000000000000003</v>
      </c>
      <c r="J250" s="68">
        <v>0.28000000000000003</v>
      </c>
      <c r="K250" s="68">
        <v>0.28999999999999998</v>
      </c>
      <c r="L250" s="68">
        <v>0.31</v>
      </c>
      <c r="M250" s="68">
        <v>0.33</v>
      </c>
      <c r="N250" s="68">
        <v>0.35</v>
      </c>
      <c r="O250" s="68">
        <v>0.37</v>
      </c>
      <c r="P250" s="68">
        <v>0.41</v>
      </c>
      <c r="Q250" s="68">
        <v>0.46</v>
      </c>
      <c r="R250" s="68">
        <v>0.53</v>
      </c>
      <c r="S250" s="68">
        <v>0.6</v>
      </c>
      <c r="T250" s="68">
        <v>0.68</v>
      </c>
      <c r="U250" s="69">
        <v>0.75</v>
      </c>
      <c r="V250" s="68">
        <v>0.83</v>
      </c>
      <c r="W250" s="68">
        <v>0.85</v>
      </c>
      <c r="X250" s="68">
        <v>0.87</v>
      </c>
      <c r="Y250" s="68">
        <v>0.88</v>
      </c>
      <c r="Z250" s="68">
        <v>0.88</v>
      </c>
      <c r="AA250" s="69">
        <v>0.88</v>
      </c>
      <c r="AB250" s="45">
        <v>0.88</v>
      </c>
      <c r="AC250" s="45">
        <v>0.89</v>
      </c>
      <c r="AD250" s="45">
        <v>0.92</v>
      </c>
      <c r="AE250" s="45">
        <v>0.96</v>
      </c>
      <c r="AF250" s="45">
        <v>1.01</v>
      </c>
      <c r="AG250" s="45">
        <v>1.08</v>
      </c>
      <c r="AH250" s="45">
        <v>1.1599999999999999</v>
      </c>
      <c r="AI250" s="45">
        <v>1.26</v>
      </c>
      <c r="AJ250" s="45">
        <v>1.39</v>
      </c>
      <c r="AK250" s="45">
        <v>1.56</v>
      </c>
      <c r="AL250" s="45">
        <v>1.74</v>
      </c>
      <c r="AM250" s="45">
        <v>1.94</v>
      </c>
      <c r="AN250" s="45">
        <v>2.12</v>
      </c>
      <c r="AO250" s="45">
        <v>2.2999999999999998</v>
      </c>
      <c r="AP250" s="45">
        <v>2.48</v>
      </c>
      <c r="AQ250" s="45">
        <v>2.67</v>
      </c>
      <c r="AR250" s="45">
        <v>2.89</v>
      </c>
      <c r="AS250" s="45">
        <v>3.16</v>
      </c>
      <c r="AT250" s="45">
        <v>3.46</v>
      </c>
      <c r="AU250" s="45">
        <v>3.82</v>
      </c>
      <c r="AV250" s="45">
        <v>4.21</v>
      </c>
      <c r="AW250" s="45">
        <v>4.6399999999999997</v>
      </c>
      <c r="AX250" s="45">
        <v>5.1100000000000003</v>
      </c>
      <c r="AY250" s="45">
        <v>5.62</v>
      </c>
      <c r="AZ250" s="45">
        <v>6.18</v>
      </c>
      <c r="BA250" s="45">
        <v>6.82</v>
      </c>
      <c r="BB250" s="45">
        <v>7.57</v>
      </c>
      <c r="BC250" s="45">
        <v>8.4600000000000009</v>
      </c>
      <c r="BD250" s="45">
        <v>9.52</v>
      </c>
      <c r="BE250" s="45">
        <v>10.76</v>
      </c>
      <c r="BF250" s="45">
        <v>12.22</v>
      </c>
      <c r="BG250" s="45">
        <v>13.92</v>
      </c>
      <c r="BH250" s="45">
        <v>15.86</v>
      </c>
      <c r="BI250" s="45">
        <v>18.14</v>
      </c>
      <c r="BJ250" s="45">
        <v>20.83</v>
      </c>
      <c r="BK250" s="45">
        <v>24.05</v>
      </c>
      <c r="BL250" s="45">
        <v>27.96</v>
      </c>
      <c r="BM250" s="45">
        <v>32.49</v>
      </c>
      <c r="BN250" s="45">
        <v>37.020000000000003</v>
      </c>
      <c r="BO250" s="45">
        <v>41.99</v>
      </c>
      <c r="BP250" s="45">
        <v>47.97</v>
      </c>
      <c r="BQ250" s="45">
        <v>57.42</v>
      </c>
      <c r="BR250" s="45">
        <v>65.650000000000006</v>
      </c>
      <c r="BS250" s="45">
        <v>75.040000000000006</v>
      </c>
      <c r="BT250" s="45">
        <v>86.05</v>
      </c>
      <c r="BU250" s="45">
        <v>98.39</v>
      </c>
      <c r="BV250" s="45">
        <v>112</v>
      </c>
      <c r="BW250" s="45">
        <v>126.69</v>
      </c>
      <c r="BX250" s="45">
        <v>142.71</v>
      </c>
      <c r="BY250" s="45">
        <v>160.25</v>
      </c>
      <c r="BZ250" s="45">
        <v>178.24</v>
      </c>
      <c r="CA250" s="45">
        <v>198.09</v>
      </c>
      <c r="CB250" s="45">
        <v>220.68</v>
      </c>
      <c r="CC250" s="45">
        <v>245.51</v>
      </c>
      <c r="CD250" s="45">
        <v>272.58999999999997</v>
      </c>
      <c r="CE250" s="45">
        <v>301.55</v>
      </c>
      <c r="CF250" s="45">
        <v>331.99</v>
      </c>
      <c r="CG250" s="45">
        <v>357.42</v>
      </c>
      <c r="CH250" s="45">
        <v>382.58</v>
      </c>
      <c r="CI250" s="45">
        <v>407.03</v>
      </c>
      <c r="CJ250" s="45">
        <v>430.37</v>
      </c>
      <c r="CK250" s="45">
        <v>452.19</v>
      </c>
      <c r="CL250" s="45">
        <v>472.1</v>
      </c>
      <c r="CM250" s="45">
        <v>498.11</v>
      </c>
      <c r="CN250" s="45">
        <v>525.54</v>
      </c>
      <c r="CO250" s="45">
        <v>554.48</v>
      </c>
      <c r="CP250" s="45">
        <v>585.02</v>
      </c>
      <c r="CQ250" s="45">
        <v>617.24</v>
      </c>
      <c r="CR250" s="45">
        <v>651.23</v>
      </c>
      <c r="CS250" s="45">
        <v>687.1</v>
      </c>
      <c r="CT250" s="45">
        <v>724.94</v>
      </c>
      <c r="CU250" s="45">
        <v>764.87</v>
      </c>
      <c r="CV250" s="45">
        <v>806.99</v>
      </c>
      <c r="CW250" s="45">
        <v>851.43</v>
      </c>
    </row>
    <row r="251" spans="1:101" ht="14.25" customHeight="1">
      <c r="A251" s="67">
        <v>19</v>
      </c>
      <c r="B251" s="68">
        <v>0.28000000000000003</v>
      </c>
      <c r="C251" s="68">
        <v>0.28000000000000003</v>
      </c>
      <c r="D251" s="68">
        <v>0.26</v>
      </c>
      <c r="E251" s="68">
        <v>0.26</v>
      </c>
      <c r="F251" s="68">
        <v>0.27</v>
      </c>
      <c r="G251" s="68">
        <v>0.27</v>
      </c>
      <c r="H251" s="68">
        <v>0.26</v>
      </c>
      <c r="I251" s="68">
        <v>0.25</v>
      </c>
      <c r="J251" s="68">
        <v>0.26</v>
      </c>
      <c r="K251" s="68">
        <v>0.28000000000000003</v>
      </c>
      <c r="L251" s="68">
        <v>0.31</v>
      </c>
      <c r="M251" s="68">
        <v>0.33</v>
      </c>
      <c r="N251" s="68">
        <v>0.34</v>
      </c>
      <c r="O251" s="68">
        <v>0.36</v>
      </c>
      <c r="P251" s="68">
        <v>0.41</v>
      </c>
      <c r="Q251" s="68">
        <v>0.48</v>
      </c>
      <c r="R251" s="68">
        <v>0.56999999999999995</v>
      </c>
      <c r="S251" s="68">
        <v>0.66</v>
      </c>
      <c r="T251" s="68">
        <v>0.74</v>
      </c>
      <c r="U251" s="69">
        <v>0.81</v>
      </c>
      <c r="V251" s="68">
        <v>0.85</v>
      </c>
      <c r="W251" s="68">
        <v>0.87</v>
      </c>
      <c r="X251" s="68">
        <v>0.88</v>
      </c>
      <c r="Y251" s="68">
        <v>0.88</v>
      </c>
      <c r="Z251" s="68">
        <v>0.88</v>
      </c>
      <c r="AA251" s="69">
        <v>0.88</v>
      </c>
      <c r="AB251" s="45">
        <v>0.89</v>
      </c>
      <c r="AC251" s="45">
        <v>0.92</v>
      </c>
      <c r="AD251" s="45">
        <v>0.96</v>
      </c>
      <c r="AE251" s="45">
        <v>1.01</v>
      </c>
      <c r="AF251" s="45">
        <v>1.08</v>
      </c>
      <c r="AG251" s="45">
        <v>1.1599999999999999</v>
      </c>
      <c r="AH251" s="45">
        <v>1.26</v>
      </c>
      <c r="AI251" s="45">
        <v>1.39</v>
      </c>
      <c r="AJ251" s="45">
        <v>1.56</v>
      </c>
      <c r="AK251" s="45">
        <v>1.74</v>
      </c>
      <c r="AL251" s="45">
        <v>1.94</v>
      </c>
      <c r="AM251" s="45">
        <v>2.12</v>
      </c>
      <c r="AN251" s="45">
        <v>2.2999999999999998</v>
      </c>
      <c r="AO251" s="45">
        <v>2.48</v>
      </c>
      <c r="AP251" s="45">
        <v>2.67</v>
      </c>
      <c r="AQ251" s="45">
        <v>2.89</v>
      </c>
      <c r="AR251" s="45">
        <v>3.16</v>
      </c>
      <c r="AS251" s="45">
        <v>3.46</v>
      </c>
      <c r="AT251" s="45">
        <v>3.82</v>
      </c>
      <c r="AU251" s="45">
        <v>4.21</v>
      </c>
      <c r="AV251" s="45">
        <v>4.6399999999999997</v>
      </c>
      <c r="AW251" s="45">
        <v>5.1100000000000003</v>
      </c>
      <c r="AX251" s="45">
        <v>5.62</v>
      </c>
      <c r="AY251" s="45">
        <v>6.18</v>
      </c>
      <c r="AZ251" s="45">
        <v>6.82</v>
      </c>
      <c r="BA251" s="45">
        <v>7.57</v>
      </c>
      <c r="BB251" s="45">
        <v>8.4600000000000009</v>
      </c>
      <c r="BC251" s="45">
        <v>9.52</v>
      </c>
      <c r="BD251" s="45">
        <v>10.76</v>
      </c>
      <c r="BE251" s="45">
        <v>12.22</v>
      </c>
      <c r="BF251" s="45">
        <v>13.92</v>
      </c>
      <c r="BG251" s="45">
        <v>15.86</v>
      </c>
      <c r="BH251" s="45">
        <v>18.14</v>
      </c>
      <c r="BI251" s="45">
        <v>20.83</v>
      </c>
      <c r="BJ251" s="45">
        <v>24.05</v>
      </c>
      <c r="BK251" s="45">
        <v>27.96</v>
      </c>
      <c r="BL251" s="45">
        <v>32.49</v>
      </c>
      <c r="BM251" s="45">
        <v>37.020000000000003</v>
      </c>
      <c r="BN251" s="45">
        <v>41.99</v>
      </c>
      <c r="BO251" s="45">
        <v>47.97</v>
      </c>
      <c r="BP251" s="45">
        <v>57.42</v>
      </c>
      <c r="BQ251" s="45">
        <v>65.650000000000006</v>
      </c>
      <c r="BR251" s="45">
        <v>75.040000000000006</v>
      </c>
      <c r="BS251" s="45">
        <v>86.05</v>
      </c>
      <c r="BT251" s="45">
        <v>98.39</v>
      </c>
      <c r="BU251" s="45">
        <v>112</v>
      </c>
      <c r="BV251" s="45">
        <v>126.69</v>
      </c>
      <c r="BW251" s="45">
        <v>142.71</v>
      </c>
      <c r="BX251" s="45">
        <v>160.25</v>
      </c>
      <c r="BY251" s="45">
        <v>178.24</v>
      </c>
      <c r="BZ251" s="45">
        <v>198.09</v>
      </c>
      <c r="CA251" s="45">
        <v>220.68</v>
      </c>
      <c r="CB251" s="45">
        <v>245.51</v>
      </c>
      <c r="CC251" s="45">
        <v>272.58999999999997</v>
      </c>
      <c r="CD251" s="45">
        <v>301.55</v>
      </c>
      <c r="CE251" s="45">
        <v>331.99</v>
      </c>
      <c r="CF251" s="45">
        <v>357.42</v>
      </c>
      <c r="CG251" s="45">
        <v>382.58</v>
      </c>
      <c r="CH251" s="45">
        <v>407.03</v>
      </c>
      <c r="CI251" s="45">
        <v>430.37</v>
      </c>
      <c r="CJ251" s="45">
        <v>452.19</v>
      </c>
      <c r="CK251" s="45">
        <v>472.1</v>
      </c>
      <c r="CL251" s="45">
        <v>498.11</v>
      </c>
      <c r="CM251" s="45">
        <v>525.54</v>
      </c>
      <c r="CN251" s="45">
        <v>554.48</v>
      </c>
      <c r="CO251" s="45">
        <v>585.02</v>
      </c>
      <c r="CP251" s="45">
        <v>617.24</v>
      </c>
      <c r="CQ251" s="45">
        <v>651.23</v>
      </c>
      <c r="CR251" s="45">
        <v>687.1</v>
      </c>
      <c r="CS251" s="45">
        <v>724.94</v>
      </c>
      <c r="CT251" s="45">
        <v>764.87</v>
      </c>
      <c r="CU251" s="45">
        <v>806.99</v>
      </c>
      <c r="CV251" s="45">
        <v>851.43</v>
      </c>
      <c r="CW251" s="45">
        <v>898.33</v>
      </c>
    </row>
    <row r="252" spans="1:101" ht="14.25" customHeight="1">
      <c r="A252" s="67">
        <v>20</v>
      </c>
      <c r="B252" s="68">
        <v>0.24</v>
      </c>
      <c r="C252" s="68">
        <v>0.23</v>
      </c>
      <c r="D252" s="68">
        <v>0.24</v>
      </c>
      <c r="E252" s="68">
        <v>0.25</v>
      </c>
      <c r="F252" s="68">
        <v>0.25</v>
      </c>
      <c r="G252" s="68">
        <v>0.24</v>
      </c>
      <c r="H252" s="68">
        <v>0.23</v>
      </c>
      <c r="I252" s="68">
        <v>0.24</v>
      </c>
      <c r="J252" s="68">
        <v>0.26</v>
      </c>
      <c r="K252" s="68">
        <v>0.28999999999999998</v>
      </c>
      <c r="L252" s="68">
        <v>0.31</v>
      </c>
      <c r="M252" s="68">
        <v>0.32</v>
      </c>
      <c r="N252" s="68">
        <v>0.33</v>
      </c>
      <c r="O252" s="68">
        <v>0.36</v>
      </c>
      <c r="P252" s="68">
        <v>0.42</v>
      </c>
      <c r="Q252" s="68">
        <v>0.5</v>
      </c>
      <c r="R252" s="68">
        <v>0.59</v>
      </c>
      <c r="S252" s="68">
        <v>0.68</v>
      </c>
      <c r="T252" s="68">
        <v>0.76</v>
      </c>
      <c r="U252" s="69">
        <v>0.83</v>
      </c>
      <c r="V252" s="68">
        <v>0.87</v>
      </c>
      <c r="W252" s="68">
        <v>0.88</v>
      </c>
      <c r="X252" s="68">
        <v>0.88</v>
      </c>
      <c r="Y252" s="68">
        <v>0.88</v>
      </c>
      <c r="Z252" s="68">
        <v>0.88</v>
      </c>
      <c r="AA252" s="69">
        <v>0.89</v>
      </c>
      <c r="AB252" s="45">
        <v>0.92</v>
      </c>
      <c r="AC252" s="45">
        <v>0.96</v>
      </c>
      <c r="AD252" s="45">
        <v>1.01</v>
      </c>
      <c r="AE252" s="45">
        <v>1.08</v>
      </c>
      <c r="AF252" s="45">
        <v>1.1599999999999999</v>
      </c>
      <c r="AG252" s="45">
        <v>1.26</v>
      </c>
      <c r="AH252" s="45">
        <v>1.39</v>
      </c>
      <c r="AI252" s="45">
        <v>1.56</v>
      </c>
      <c r="AJ252" s="45">
        <v>1.74</v>
      </c>
      <c r="AK252" s="45">
        <v>1.94</v>
      </c>
      <c r="AL252" s="45">
        <v>2.12</v>
      </c>
      <c r="AM252" s="45">
        <v>2.2999999999999998</v>
      </c>
      <c r="AN252" s="45">
        <v>2.48</v>
      </c>
      <c r="AO252" s="45">
        <v>2.67</v>
      </c>
      <c r="AP252" s="45">
        <v>2.89</v>
      </c>
      <c r="AQ252" s="45">
        <v>3.16</v>
      </c>
      <c r="AR252" s="45">
        <v>3.46</v>
      </c>
      <c r="AS252" s="45">
        <v>3.82</v>
      </c>
      <c r="AT252" s="45">
        <v>4.21</v>
      </c>
      <c r="AU252" s="45">
        <v>4.6399999999999997</v>
      </c>
      <c r="AV252" s="45">
        <v>5.1100000000000003</v>
      </c>
      <c r="AW252" s="45">
        <v>5.62</v>
      </c>
      <c r="AX252" s="45">
        <v>6.18</v>
      </c>
      <c r="AY252" s="45">
        <v>6.82</v>
      </c>
      <c r="AZ252" s="45">
        <v>7.57</v>
      </c>
      <c r="BA252" s="45">
        <v>8.4600000000000009</v>
      </c>
      <c r="BB252" s="45">
        <v>9.52</v>
      </c>
      <c r="BC252" s="45">
        <v>10.76</v>
      </c>
      <c r="BD252" s="45">
        <v>12.22</v>
      </c>
      <c r="BE252" s="45">
        <v>13.92</v>
      </c>
      <c r="BF252" s="45">
        <v>15.86</v>
      </c>
      <c r="BG252" s="45">
        <v>18.14</v>
      </c>
      <c r="BH252" s="45">
        <v>20.83</v>
      </c>
      <c r="BI252" s="45">
        <v>24.05</v>
      </c>
      <c r="BJ252" s="45">
        <v>27.96</v>
      </c>
      <c r="BK252" s="45">
        <v>32.49</v>
      </c>
      <c r="BL252" s="45">
        <v>37.020000000000003</v>
      </c>
      <c r="BM252" s="45">
        <v>41.99</v>
      </c>
      <c r="BN252" s="45">
        <v>47.97</v>
      </c>
      <c r="BO252" s="45">
        <v>57.42</v>
      </c>
      <c r="BP252" s="45">
        <v>65.650000000000006</v>
      </c>
      <c r="BQ252" s="45">
        <v>75.040000000000006</v>
      </c>
      <c r="BR252" s="45">
        <v>86.05</v>
      </c>
      <c r="BS252" s="45">
        <v>98.39</v>
      </c>
      <c r="BT252" s="45">
        <v>112</v>
      </c>
      <c r="BU252" s="45">
        <v>126.69</v>
      </c>
      <c r="BV252" s="45">
        <v>142.71</v>
      </c>
      <c r="BW252" s="45">
        <v>160.25</v>
      </c>
      <c r="BX252" s="45">
        <v>178.24</v>
      </c>
      <c r="BY252" s="45">
        <v>198.09</v>
      </c>
      <c r="BZ252" s="45">
        <v>220.68</v>
      </c>
      <c r="CA252" s="45">
        <v>245.51</v>
      </c>
      <c r="CB252" s="45">
        <v>272.58999999999997</v>
      </c>
      <c r="CC252" s="45">
        <v>301.55</v>
      </c>
      <c r="CD252" s="45">
        <v>331.99</v>
      </c>
      <c r="CE252" s="45">
        <v>357.42</v>
      </c>
      <c r="CF252" s="45">
        <v>382.58</v>
      </c>
      <c r="CG252" s="45">
        <v>407.03</v>
      </c>
      <c r="CH252" s="45">
        <v>430.37</v>
      </c>
      <c r="CI252" s="45">
        <v>452.19</v>
      </c>
      <c r="CJ252" s="45">
        <v>472.1</v>
      </c>
      <c r="CK252" s="45">
        <v>498.11</v>
      </c>
      <c r="CL252" s="45">
        <v>525.54</v>
      </c>
      <c r="CM252" s="45">
        <v>554.48</v>
      </c>
      <c r="CN252" s="45">
        <v>585.02</v>
      </c>
      <c r="CO252" s="45">
        <v>617.24</v>
      </c>
      <c r="CP252" s="45">
        <v>651.23</v>
      </c>
      <c r="CQ252" s="45">
        <v>687.1</v>
      </c>
      <c r="CR252" s="45">
        <v>724.94</v>
      </c>
      <c r="CS252" s="45">
        <v>764.87</v>
      </c>
      <c r="CT252" s="45">
        <v>806.99</v>
      </c>
      <c r="CU252" s="45">
        <v>851.43</v>
      </c>
      <c r="CV252" s="45">
        <v>898.33</v>
      </c>
      <c r="CW252" s="45">
        <v>947.8</v>
      </c>
    </row>
    <row r="253" spans="1:101" ht="14.25" customHeight="1">
      <c r="A253" s="67">
        <v>21</v>
      </c>
      <c r="B253" s="68">
        <v>0.19</v>
      </c>
      <c r="C253" s="68">
        <v>0.21</v>
      </c>
      <c r="D253" s="68">
        <v>0.23</v>
      </c>
      <c r="E253" s="68">
        <v>0.23</v>
      </c>
      <c r="F253" s="68">
        <v>0.22</v>
      </c>
      <c r="G253" s="68">
        <v>0.21</v>
      </c>
      <c r="H253" s="68">
        <v>0.22</v>
      </c>
      <c r="I253" s="68">
        <v>0.23</v>
      </c>
      <c r="J253" s="68">
        <v>0.26</v>
      </c>
      <c r="K253" s="68">
        <v>0.28999999999999998</v>
      </c>
      <c r="L253" s="68">
        <v>0.31</v>
      </c>
      <c r="M253" s="68">
        <v>0.31</v>
      </c>
      <c r="N253" s="68">
        <v>0.33</v>
      </c>
      <c r="O253" s="68">
        <v>0.37</v>
      </c>
      <c r="P253" s="68">
        <v>0.44</v>
      </c>
      <c r="Q253" s="68">
        <v>0.53</v>
      </c>
      <c r="R253" s="68">
        <v>0.61</v>
      </c>
      <c r="S253" s="68">
        <v>0.7</v>
      </c>
      <c r="T253" s="68">
        <v>0.78</v>
      </c>
      <c r="U253" s="69">
        <v>0.84</v>
      </c>
      <c r="V253" s="68">
        <v>0.88</v>
      </c>
      <c r="W253" s="68">
        <v>0.88</v>
      </c>
      <c r="X253" s="68">
        <v>0.88</v>
      </c>
      <c r="Y253" s="68">
        <v>0.88</v>
      </c>
      <c r="Z253" s="68">
        <v>0.89</v>
      </c>
      <c r="AA253" s="69">
        <v>0.92</v>
      </c>
      <c r="AB253" s="45">
        <v>0.96</v>
      </c>
      <c r="AC253" s="45">
        <v>1.01</v>
      </c>
      <c r="AD253" s="45">
        <v>1.08</v>
      </c>
      <c r="AE253" s="45">
        <v>1.1599999999999999</v>
      </c>
      <c r="AF253" s="45">
        <v>1.26</v>
      </c>
      <c r="AG253" s="45">
        <v>1.39</v>
      </c>
      <c r="AH253" s="45">
        <v>1.56</v>
      </c>
      <c r="AI253" s="45">
        <v>1.74</v>
      </c>
      <c r="AJ253" s="45">
        <v>1.94</v>
      </c>
      <c r="AK253" s="45">
        <v>2.12</v>
      </c>
      <c r="AL253" s="45">
        <v>2.2999999999999998</v>
      </c>
      <c r="AM253" s="45">
        <v>2.48</v>
      </c>
      <c r="AN253" s="45">
        <v>2.67</v>
      </c>
      <c r="AO253" s="45">
        <v>2.89</v>
      </c>
      <c r="AP253" s="45">
        <v>3.16</v>
      </c>
      <c r="AQ253" s="45">
        <v>3.46</v>
      </c>
      <c r="AR253" s="45">
        <v>3.82</v>
      </c>
      <c r="AS253" s="45">
        <v>4.21</v>
      </c>
      <c r="AT253" s="45">
        <v>4.6399999999999997</v>
      </c>
      <c r="AU253" s="45">
        <v>5.1100000000000003</v>
      </c>
      <c r="AV253" s="45">
        <v>5.62</v>
      </c>
      <c r="AW253" s="45">
        <v>6.18</v>
      </c>
      <c r="AX253" s="45">
        <v>6.82</v>
      </c>
      <c r="AY253" s="45">
        <v>7.57</v>
      </c>
      <c r="AZ253" s="45">
        <v>8.4600000000000009</v>
      </c>
      <c r="BA253" s="45">
        <v>9.52</v>
      </c>
      <c r="BB253" s="45">
        <v>10.76</v>
      </c>
      <c r="BC253" s="45">
        <v>12.22</v>
      </c>
      <c r="BD253" s="45">
        <v>13.92</v>
      </c>
      <c r="BE253" s="45">
        <v>15.86</v>
      </c>
      <c r="BF253" s="45">
        <v>18.14</v>
      </c>
      <c r="BG253" s="45">
        <v>20.83</v>
      </c>
      <c r="BH253" s="45">
        <v>24.05</v>
      </c>
      <c r="BI253" s="45">
        <v>27.96</v>
      </c>
      <c r="BJ253" s="45">
        <v>32.49</v>
      </c>
      <c r="BK253" s="45">
        <v>37.020000000000003</v>
      </c>
      <c r="BL253" s="45">
        <v>41.99</v>
      </c>
      <c r="BM253" s="45">
        <v>47.97</v>
      </c>
      <c r="BN253" s="45">
        <v>57.42</v>
      </c>
      <c r="BO253" s="45">
        <v>65.650000000000006</v>
      </c>
      <c r="BP253" s="45">
        <v>75.040000000000006</v>
      </c>
      <c r="BQ253" s="45">
        <v>86.05</v>
      </c>
      <c r="BR253" s="45">
        <v>98.39</v>
      </c>
      <c r="BS253" s="45">
        <v>112</v>
      </c>
      <c r="BT253" s="45">
        <v>126.69</v>
      </c>
      <c r="BU253" s="45">
        <v>142.71</v>
      </c>
      <c r="BV253" s="45">
        <v>160.25</v>
      </c>
      <c r="BW253" s="45">
        <v>178.24</v>
      </c>
      <c r="BX253" s="45">
        <v>198.09</v>
      </c>
      <c r="BY253" s="45">
        <v>220.68</v>
      </c>
      <c r="BZ253" s="45">
        <v>245.51</v>
      </c>
      <c r="CA253" s="45">
        <v>272.58999999999997</v>
      </c>
      <c r="CB253" s="45">
        <v>301.55</v>
      </c>
      <c r="CC253" s="45">
        <v>331.99</v>
      </c>
      <c r="CD253" s="45">
        <v>357.42</v>
      </c>
      <c r="CE253" s="45">
        <v>382.58</v>
      </c>
      <c r="CF253" s="45">
        <v>407.03</v>
      </c>
      <c r="CG253" s="45">
        <v>430.37</v>
      </c>
      <c r="CH253" s="45">
        <v>452.19</v>
      </c>
      <c r="CI253" s="45">
        <v>472.1</v>
      </c>
      <c r="CJ253" s="45">
        <v>498.11</v>
      </c>
      <c r="CK253" s="45">
        <v>525.54</v>
      </c>
      <c r="CL253" s="45">
        <v>554.48</v>
      </c>
      <c r="CM253" s="45">
        <v>585.02</v>
      </c>
      <c r="CN253" s="45">
        <v>617.24</v>
      </c>
      <c r="CO253" s="45">
        <v>651.23</v>
      </c>
      <c r="CP253" s="45">
        <v>687.1</v>
      </c>
      <c r="CQ253" s="45">
        <v>724.94</v>
      </c>
      <c r="CR253" s="45">
        <v>764.87</v>
      </c>
      <c r="CS253" s="45">
        <v>806.99</v>
      </c>
      <c r="CT253" s="45">
        <v>851.43</v>
      </c>
      <c r="CU253" s="45">
        <v>898.33</v>
      </c>
      <c r="CV253" s="45">
        <v>947.8</v>
      </c>
      <c r="CW253" s="45">
        <v>1000</v>
      </c>
    </row>
    <row r="254" spans="1:101" ht="14.25" customHeight="1">
      <c r="A254" s="67">
        <v>22</v>
      </c>
      <c r="B254" s="68">
        <v>0.16</v>
      </c>
      <c r="C254" s="68">
        <v>0.2</v>
      </c>
      <c r="D254" s="68">
        <v>0.22</v>
      </c>
      <c r="E254" s="68">
        <v>0.21</v>
      </c>
      <c r="F254" s="68">
        <v>0.2</v>
      </c>
      <c r="G254" s="68">
        <v>0.2</v>
      </c>
      <c r="H254" s="68">
        <v>0.21</v>
      </c>
      <c r="I254" s="68">
        <v>0.24</v>
      </c>
      <c r="J254" s="68">
        <v>0.27</v>
      </c>
      <c r="K254" s="68">
        <v>0.28999999999999998</v>
      </c>
      <c r="L254" s="68">
        <v>0.31</v>
      </c>
      <c r="M254" s="68">
        <v>0.31</v>
      </c>
      <c r="N254" s="68">
        <v>0.34</v>
      </c>
      <c r="O254" s="68">
        <v>0.39</v>
      </c>
      <c r="P254" s="68">
        <v>0.47</v>
      </c>
      <c r="Q254" s="68">
        <v>0.56000000000000005</v>
      </c>
      <c r="R254" s="68">
        <v>0.63</v>
      </c>
      <c r="S254" s="68">
        <v>0.7</v>
      </c>
      <c r="T254" s="68">
        <v>0.78</v>
      </c>
      <c r="U254" s="69">
        <v>0.84</v>
      </c>
      <c r="V254" s="68">
        <v>0.88</v>
      </c>
      <c r="W254" s="68">
        <v>0.88</v>
      </c>
      <c r="X254" s="68">
        <v>0.88</v>
      </c>
      <c r="Y254" s="68">
        <v>0.89</v>
      </c>
      <c r="Z254" s="68">
        <v>0.92</v>
      </c>
      <c r="AA254" s="69">
        <v>0.96</v>
      </c>
      <c r="AB254" s="45">
        <v>1.01</v>
      </c>
      <c r="AC254" s="45">
        <v>1.08</v>
      </c>
      <c r="AD254" s="45">
        <v>1.1599999999999999</v>
      </c>
      <c r="AE254" s="45">
        <v>1.26</v>
      </c>
      <c r="AF254" s="45">
        <v>1.39</v>
      </c>
      <c r="AG254" s="45">
        <v>1.56</v>
      </c>
      <c r="AH254" s="45">
        <v>1.74</v>
      </c>
      <c r="AI254" s="45">
        <v>1.94</v>
      </c>
      <c r="AJ254" s="45">
        <v>2.12</v>
      </c>
      <c r="AK254" s="45">
        <v>2.2999999999999998</v>
      </c>
      <c r="AL254" s="45">
        <v>2.48</v>
      </c>
      <c r="AM254" s="45">
        <v>2.67</v>
      </c>
      <c r="AN254" s="45">
        <v>2.89</v>
      </c>
      <c r="AO254" s="45">
        <v>3.16</v>
      </c>
      <c r="AP254" s="45">
        <v>3.46</v>
      </c>
      <c r="AQ254" s="45">
        <v>3.82</v>
      </c>
      <c r="AR254" s="45">
        <v>4.21</v>
      </c>
      <c r="AS254" s="45">
        <v>4.6399999999999997</v>
      </c>
      <c r="AT254" s="45">
        <v>5.1100000000000003</v>
      </c>
      <c r="AU254" s="45">
        <v>5.62</v>
      </c>
      <c r="AV254" s="45">
        <v>6.18</v>
      </c>
      <c r="AW254" s="45">
        <v>6.82</v>
      </c>
      <c r="AX254" s="45">
        <v>7.57</v>
      </c>
      <c r="AY254" s="45">
        <v>8.4600000000000009</v>
      </c>
      <c r="AZ254" s="45">
        <v>9.52</v>
      </c>
      <c r="BA254" s="45">
        <v>10.76</v>
      </c>
      <c r="BB254" s="45">
        <v>12.22</v>
      </c>
      <c r="BC254" s="45">
        <v>13.92</v>
      </c>
      <c r="BD254" s="45">
        <v>15.86</v>
      </c>
      <c r="BE254" s="45">
        <v>18.14</v>
      </c>
      <c r="BF254" s="45">
        <v>20.83</v>
      </c>
      <c r="BG254" s="45">
        <v>24.05</v>
      </c>
      <c r="BH254" s="45">
        <v>27.96</v>
      </c>
      <c r="BI254" s="45">
        <v>32.49</v>
      </c>
      <c r="BJ254" s="45">
        <v>37.020000000000003</v>
      </c>
      <c r="BK254" s="45">
        <v>41.99</v>
      </c>
      <c r="BL254" s="45">
        <v>47.97</v>
      </c>
      <c r="BM254" s="45">
        <v>57.42</v>
      </c>
      <c r="BN254" s="45">
        <v>65.650000000000006</v>
      </c>
      <c r="BO254" s="45">
        <v>75.040000000000006</v>
      </c>
      <c r="BP254" s="45">
        <v>86.05</v>
      </c>
      <c r="BQ254" s="45">
        <v>98.39</v>
      </c>
      <c r="BR254" s="45">
        <v>112</v>
      </c>
      <c r="BS254" s="45">
        <v>126.69</v>
      </c>
      <c r="BT254" s="45">
        <v>142.71</v>
      </c>
      <c r="BU254" s="45">
        <v>160.25</v>
      </c>
      <c r="BV254" s="45">
        <v>178.24</v>
      </c>
      <c r="BW254" s="45">
        <v>198.09</v>
      </c>
      <c r="BX254" s="45">
        <v>220.68</v>
      </c>
      <c r="BY254" s="45">
        <v>245.51</v>
      </c>
      <c r="BZ254" s="45">
        <v>272.58999999999997</v>
      </c>
      <c r="CA254" s="45">
        <v>301.55</v>
      </c>
      <c r="CB254" s="45">
        <v>331.99</v>
      </c>
      <c r="CC254" s="45">
        <v>357.42</v>
      </c>
      <c r="CD254" s="45">
        <v>382.58</v>
      </c>
      <c r="CE254" s="45">
        <v>407.03</v>
      </c>
      <c r="CF254" s="45">
        <v>430.37</v>
      </c>
      <c r="CG254" s="45">
        <v>452.19</v>
      </c>
      <c r="CH254" s="45">
        <v>472.1</v>
      </c>
      <c r="CI254" s="45">
        <v>498.11</v>
      </c>
      <c r="CJ254" s="45">
        <v>525.54</v>
      </c>
      <c r="CK254" s="45">
        <v>554.48</v>
      </c>
      <c r="CL254" s="45">
        <v>585.02</v>
      </c>
      <c r="CM254" s="45">
        <v>617.24</v>
      </c>
      <c r="CN254" s="45">
        <v>651.23</v>
      </c>
      <c r="CO254" s="45">
        <v>687.1</v>
      </c>
      <c r="CP254" s="45">
        <v>724.94</v>
      </c>
      <c r="CQ254" s="45">
        <v>764.87</v>
      </c>
      <c r="CR254" s="45">
        <v>806.99</v>
      </c>
      <c r="CS254" s="45">
        <v>851.43</v>
      </c>
      <c r="CT254" s="45">
        <v>898.33</v>
      </c>
      <c r="CU254" s="45">
        <v>947.8</v>
      </c>
      <c r="CV254" s="45">
        <v>1000</v>
      </c>
      <c r="CW254" s="45"/>
    </row>
    <row r="255" spans="1:101" ht="14.25" customHeight="1">
      <c r="A255" s="67">
        <v>23</v>
      </c>
      <c r="B255" s="68">
        <v>0.15</v>
      </c>
      <c r="C255" s="68">
        <v>0.19</v>
      </c>
      <c r="D255" s="68">
        <v>0.19</v>
      </c>
      <c r="E255" s="68">
        <v>0.18</v>
      </c>
      <c r="F255" s="68">
        <v>0.18</v>
      </c>
      <c r="G255" s="68">
        <v>0.19</v>
      </c>
      <c r="H255" s="68">
        <v>0.22</v>
      </c>
      <c r="I255" s="68">
        <v>0.25</v>
      </c>
      <c r="J255" s="68">
        <v>0.28000000000000003</v>
      </c>
      <c r="K255" s="68">
        <v>0.3</v>
      </c>
      <c r="L255" s="68">
        <v>0.31</v>
      </c>
      <c r="M255" s="68">
        <v>0.32</v>
      </c>
      <c r="N255" s="68">
        <v>0.36</v>
      </c>
      <c r="O255" s="68">
        <v>0.43</v>
      </c>
      <c r="P255" s="68">
        <v>0.51</v>
      </c>
      <c r="Q255" s="68">
        <v>0.57999999999999996</v>
      </c>
      <c r="R255" s="68">
        <v>0.64</v>
      </c>
      <c r="S255" s="68">
        <v>0.71</v>
      </c>
      <c r="T255" s="68">
        <v>0.78</v>
      </c>
      <c r="U255" s="69">
        <v>0.85</v>
      </c>
      <c r="V255" s="68">
        <v>0.88</v>
      </c>
      <c r="W255" s="68">
        <v>0.88</v>
      </c>
      <c r="X255" s="68">
        <v>0.89</v>
      </c>
      <c r="Y255" s="68">
        <v>0.92</v>
      </c>
      <c r="Z255" s="68">
        <v>0.96</v>
      </c>
      <c r="AA255" s="69">
        <v>1.01</v>
      </c>
      <c r="AB255" s="45">
        <v>1.08</v>
      </c>
      <c r="AC255" s="45">
        <v>1.1599999999999999</v>
      </c>
      <c r="AD255" s="45">
        <v>1.26</v>
      </c>
      <c r="AE255" s="45">
        <v>1.39</v>
      </c>
      <c r="AF255" s="45">
        <v>1.56</v>
      </c>
      <c r="AG255" s="45">
        <v>1.74</v>
      </c>
      <c r="AH255" s="45">
        <v>1.94</v>
      </c>
      <c r="AI255" s="45">
        <v>2.12</v>
      </c>
      <c r="AJ255" s="45">
        <v>2.2999999999999998</v>
      </c>
      <c r="AK255" s="45">
        <v>2.48</v>
      </c>
      <c r="AL255" s="45">
        <v>2.67</v>
      </c>
      <c r="AM255" s="45">
        <v>2.89</v>
      </c>
      <c r="AN255" s="45">
        <v>3.16</v>
      </c>
      <c r="AO255" s="45">
        <v>3.46</v>
      </c>
      <c r="AP255" s="45">
        <v>3.82</v>
      </c>
      <c r="AQ255" s="45">
        <v>4.21</v>
      </c>
      <c r="AR255" s="45">
        <v>4.6399999999999997</v>
      </c>
      <c r="AS255" s="45">
        <v>5.1100000000000003</v>
      </c>
      <c r="AT255" s="45">
        <v>5.62</v>
      </c>
      <c r="AU255" s="45">
        <v>6.18</v>
      </c>
      <c r="AV255" s="45">
        <v>6.82</v>
      </c>
      <c r="AW255" s="45">
        <v>7.57</v>
      </c>
      <c r="AX255" s="45">
        <v>8.4600000000000009</v>
      </c>
      <c r="AY255" s="45">
        <v>9.52</v>
      </c>
      <c r="AZ255" s="45">
        <v>10.76</v>
      </c>
      <c r="BA255" s="45">
        <v>12.22</v>
      </c>
      <c r="BB255" s="45">
        <v>13.92</v>
      </c>
      <c r="BC255" s="45">
        <v>15.86</v>
      </c>
      <c r="BD255" s="45">
        <v>18.14</v>
      </c>
      <c r="BE255" s="45">
        <v>20.83</v>
      </c>
      <c r="BF255" s="45">
        <v>24.05</v>
      </c>
      <c r="BG255" s="45">
        <v>27.96</v>
      </c>
      <c r="BH255" s="45">
        <v>32.49</v>
      </c>
      <c r="BI255" s="45">
        <v>37.020000000000003</v>
      </c>
      <c r="BJ255" s="45">
        <v>41.99</v>
      </c>
      <c r="BK255" s="45">
        <v>47.97</v>
      </c>
      <c r="BL255" s="45">
        <v>57.42</v>
      </c>
      <c r="BM255" s="45">
        <v>65.650000000000006</v>
      </c>
      <c r="BN255" s="45">
        <v>75.040000000000006</v>
      </c>
      <c r="BO255" s="45">
        <v>86.05</v>
      </c>
      <c r="BP255" s="45">
        <v>98.39</v>
      </c>
      <c r="BQ255" s="45">
        <v>112</v>
      </c>
      <c r="BR255" s="45">
        <v>126.69</v>
      </c>
      <c r="BS255" s="45">
        <v>142.71</v>
      </c>
      <c r="BT255" s="45">
        <v>160.25</v>
      </c>
      <c r="BU255" s="45">
        <v>178.24</v>
      </c>
      <c r="BV255" s="45">
        <v>198.09</v>
      </c>
      <c r="BW255" s="45">
        <v>220.68</v>
      </c>
      <c r="BX255" s="45">
        <v>245.51</v>
      </c>
      <c r="BY255" s="45">
        <v>272.58999999999997</v>
      </c>
      <c r="BZ255" s="45">
        <v>301.55</v>
      </c>
      <c r="CA255" s="45">
        <v>331.99</v>
      </c>
      <c r="CB255" s="45">
        <v>357.42</v>
      </c>
      <c r="CC255" s="45">
        <v>382.58</v>
      </c>
      <c r="CD255" s="45">
        <v>407.03</v>
      </c>
      <c r="CE255" s="45">
        <v>430.37</v>
      </c>
      <c r="CF255" s="45">
        <v>452.19</v>
      </c>
      <c r="CG255" s="45">
        <v>472.1</v>
      </c>
      <c r="CH255" s="45">
        <v>498.11</v>
      </c>
      <c r="CI255" s="45">
        <v>525.54</v>
      </c>
      <c r="CJ255" s="45">
        <v>554.48</v>
      </c>
      <c r="CK255" s="45">
        <v>585.02</v>
      </c>
      <c r="CL255" s="45">
        <v>617.24</v>
      </c>
      <c r="CM255" s="45">
        <v>651.23</v>
      </c>
      <c r="CN255" s="45">
        <v>687.1</v>
      </c>
      <c r="CO255" s="45">
        <v>724.94</v>
      </c>
      <c r="CP255" s="45">
        <v>764.87</v>
      </c>
      <c r="CQ255" s="45">
        <v>806.99</v>
      </c>
      <c r="CR255" s="45">
        <v>851.43</v>
      </c>
      <c r="CS255" s="45">
        <v>898.33</v>
      </c>
      <c r="CT255" s="45">
        <v>947.8</v>
      </c>
      <c r="CU255" s="45">
        <v>1000</v>
      </c>
      <c r="CV255" s="45"/>
      <c r="CW255" s="45"/>
    </row>
    <row r="256" spans="1:101" ht="14.25" customHeight="1">
      <c r="A256" s="67">
        <v>24</v>
      </c>
      <c r="B256" s="68">
        <v>0.13</v>
      </c>
      <c r="C256" s="68">
        <v>0.17</v>
      </c>
      <c r="D256" s="68">
        <v>0.17</v>
      </c>
      <c r="E256" s="68">
        <v>0.16</v>
      </c>
      <c r="F256" s="68">
        <v>0.17</v>
      </c>
      <c r="G256" s="68">
        <v>0.19</v>
      </c>
      <c r="H256" s="68">
        <v>0.22</v>
      </c>
      <c r="I256" s="68">
        <v>0.25</v>
      </c>
      <c r="J256" s="68">
        <v>0.28000000000000003</v>
      </c>
      <c r="K256" s="68">
        <v>0.3</v>
      </c>
      <c r="L256" s="68">
        <v>0.32</v>
      </c>
      <c r="M256" s="68">
        <v>0.35</v>
      </c>
      <c r="N256" s="68">
        <v>0.4</v>
      </c>
      <c r="O256" s="68">
        <v>0.47</v>
      </c>
      <c r="P256" s="68">
        <v>0.54</v>
      </c>
      <c r="Q256" s="68">
        <v>0.6</v>
      </c>
      <c r="R256" s="68">
        <v>0.65</v>
      </c>
      <c r="S256" s="68">
        <v>0.71</v>
      </c>
      <c r="T256" s="68">
        <v>0.78</v>
      </c>
      <c r="U256" s="69">
        <v>0.85</v>
      </c>
      <c r="V256" s="68">
        <v>0.88</v>
      </c>
      <c r="W256" s="68">
        <v>0.89</v>
      </c>
      <c r="X256" s="68">
        <v>0.92</v>
      </c>
      <c r="Y256" s="68">
        <v>0.96</v>
      </c>
      <c r="Z256" s="68">
        <v>1.01</v>
      </c>
      <c r="AA256" s="69">
        <v>1.08</v>
      </c>
      <c r="AB256" s="45">
        <v>1.1599999999999999</v>
      </c>
      <c r="AC256" s="45">
        <v>1.26</v>
      </c>
      <c r="AD256" s="45">
        <v>1.39</v>
      </c>
      <c r="AE256" s="45">
        <v>1.56</v>
      </c>
      <c r="AF256" s="45">
        <v>1.74</v>
      </c>
      <c r="AG256" s="45">
        <v>1.94</v>
      </c>
      <c r="AH256" s="45">
        <v>2.12</v>
      </c>
      <c r="AI256" s="45">
        <v>2.2999999999999998</v>
      </c>
      <c r="AJ256" s="45">
        <v>2.48</v>
      </c>
      <c r="AK256" s="45">
        <v>2.67</v>
      </c>
      <c r="AL256" s="45">
        <v>2.89</v>
      </c>
      <c r="AM256" s="45">
        <v>3.16</v>
      </c>
      <c r="AN256" s="45">
        <v>3.46</v>
      </c>
      <c r="AO256" s="45">
        <v>3.82</v>
      </c>
      <c r="AP256" s="45">
        <v>4.21</v>
      </c>
      <c r="AQ256" s="45">
        <v>4.6399999999999997</v>
      </c>
      <c r="AR256" s="45">
        <v>5.1100000000000003</v>
      </c>
      <c r="AS256" s="45">
        <v>5.62</v>
      </c>
      <c r="AT256" s="45">
        <v>6.18</v>
      </c>
      <c r="AU256" s="45">
        <v>6.82</v>
      </c>
      <c r="AV256" s="45">
        <v>7.57</v>
      </c>
      <c r="AW256" s="45">
        <v>8.4600000000000009</v>
      </c>
      <c r="AX256" s="45">
        <v>9.52</v>
      </c>
      <c r="AY256" s="45">
        <v>10.76</v>
      </c>
      <c r="AZ256" s="45">
        <v>12.22</v>
      </c>
      <c r="BA256" s="45">
        <v>13.92</v>
      </c>
      <c r="BB256" s="45">
        <v>15.86</v>
      </c>
      <c r="BC256" s="45">
        <v>18.14</v>
      </c>
      <c r="BD256" s="45">
        <v>20.83</v>
      </c>
      <c r="BE256" s="45">
        <v>24.05</v>
      </c>
      <c r="BF256" s="45">
        <v>27.96</v>
      </c>
      <c r="BG256" s="45">
        <v>32.49</v>
      </c>
      <c r="BH256" s="45">
        <v>37.020000000000003</v>
      </c>
      <c r="BI256" s="45">
        <v>41.99</v>
      </c>
      <c r="BJ256" s="45">
        <v>47.97</v>
      </c>
      <c r="BK256" s="45">
        <v>57.42</v>
      </c>
      <c r="BL256" s="45">
        <v>65.650000000000006</v>
      </c>
      <c r="BM256" s="45">
        <v>75.040000000000006</v>
      </c>
      <c r="BN256" s="45">
        <v>86.05</v>
      </c>
      <c r="BO256" s="45">
        <v>98.39</v>
      </c>
      <c r="BP256" s="45">
        <v>112</v>
      </c>
      <c r="BQ256" s="45">
        <v>126.69</v>
      </c>
      <c r="BR256" s="45">
        <v>142.71</v>
      </c>
      <c r="BS256" s="45">
        <v>160.25</v>
      </c>
      <c r="BT256" s="45">
        <v>178.24</v>
      </c>
      <c r="BU256" s="45">
        <v>198.09</v>
      </c>
      <c r="BV256" s="45">
        <v>220.68</v>
      </c>
      <c r="BW256" s="45">
        <v>245.51</v>
      </c>
      <c r="BX256" s="45">
        <v>272.58999999999997</v>
      </c>
      <c r="BY256" s="45">
        <v>301.55</v>
      </c>
      <c r="BZ256" s="45">
        <v>331.99</v>
      </c>
      <c r="CA256" s="45">
        <v>357.42</v>
      </c>
      <c r="CB256" s="45">
        <v>382.58</v>
      </c>
      <c r="CC256" s="45">
        <v>407.03</v>
      </c>
      <c r="CD256" s="45">
        <v>430.37</v>
      </c>
      <c r="CE256" s="45">
        <v>452.19</v>
      </c>
      <c r="CF256" s="45">
        <v>472.1</v>
      </c>
      <c r="CG256" s="45">
        <v>498.11</v>
      </c>
      <c r="CH256" s="45">
        <v>525.54</v>
      </c>
      <c r="CI256" s="45">
        <v>554.48</v>
      </c>
      <c r="CJ256" s="45">
        <v>585.02</v>
      </c>
      <c r="CK256" s="45">
        <v>617.24</v>
      </c>
      <c r="CL256" s="45">
        <v>651.23</v>
      </c>
      <c r="CM256" s="45">
        <v>687.1</v>
      </c>
      <c r="CN256" s="45">
        <v>724.94</v>
      </c>
      <c r="CO256" s="45">
        <v>764.87</v>
      </c>
      <c r="CP256" s="45">
        <v>806.99</v>
      </c>
      <c r="CQ256" s="45">
        <v>851.43</v>
      </c>
      <c r="CR256" s="45">
        <v>898.33</v>
      </c>
      <c r="CS256" s="45">
        <v>947.8</v>
      </c>
      <c r="CT256" s="45">
        <v>1000</v>
      </c>
      <c r="CU256" s="45"/>
      <c r="CV256" s="45"/>
      <c r="CW256" s="45"/>
    </row>
    <row r="257" spans="1:101" ht="14.25" customHeight="1">
      <c r="A257" s="67">
        <v>25</v>
      </c>
      <c r="B257" s="68">
        <v>0.11</v>
      </c>
      <c r="C257" s="68">
        <v>0.15</v>
      </c>
      <c r="D257" s="68">
        <v>0.15</v>
      </c>
      <c r="E257" s="68">
        <v>0.16</v>
      </c>
      <c r="F257" s="68">
        <v>0.17</v>
      </c>
      <c r="G257" s="68">
        <v>0.2</v>
      </c>
      <c r="H257" s="68">
        <v>0.23</v>
      </c>
      <c r="I257" s="68">
        <v>0.26</v>
      </c>
      <c r="J257" s="68">
        <v>0.28999999999999998</v>
      </c>
      <c r="K257" s="68">
        <v>0.31</v>
      </c>
      <c r="L257" s="68">
        <v>0.34</v>
      </c>
      <c r="M257" s="68">
        <v>0.38</v>
      </c>
      <c r="N257" s="68">
        <v>0.44</v>
      </c>
      <c r="O257" s="68">
        <v>0.51</v>
      </c>
      <c r="P257" s="68">
        <v>0.57999999999999996</v>
      </c>
      <c r="Q257" s="68">
        <v>0.62</v>
      </c>
      <c r="R257" s="68">
        <v>0.66</v>
      </c>
      <c r="S257" s="68">
        <v>0.72</v>
      </c>
      <c r="T257" s="68">
        <v>0.79</v>
      </c>
      <c r="U257" s="69">
        <v>0.85</v>
      </c>
      <c r="V257" s="68">
        <v>0.89</v>
      </c>
      <c r="W257" s="68">
        <v>0.92</v>
      </c>
      <c r="X257" s="68">
        <v>0.96</v>
      </c>
      <c r="Y257" s="68">
        <v>1.01</v>
      </c>
      <c r="Z257" s="68">
        <v>1.08</v>
      </c>
      <c r="AA257" s="69">
        <v>1.1599999999999999</v>
      </c>
      <c r="AB257" s="45">
        <v>1.26</v>
      </c>
      <c r="AC257" s="45">
        <v>1.39</v>
      </c>
      <c r="AD257" s="45">
        <v>1.56</v>
      </c>
      <c r="AE257" s="45">
        <v>1.74</v>
      </c>
      <c r="AF257" s="45">
        <v>1.94</v>
      </c>
      <c r="AG257" s="45">
        <v>2.12</v>
      </c>
      <c r="AH257" s="45">
        <v>2.2999999999999998</v>
      </c>
      <c r="AI257" s="45">
        <v>2.48</v>
      </c>
      <c r="AJ257" s="45">
        <v>2.67</v>
      </c>
      <c r="AK257" s="45">
        <v>2.89</v>
      </c>
      <c r="AL257" s="45">
        <v>3.16</v>
      </c>
      <c r="AM257" s="45">
        <v>3.46</v>
      </c>
      <c r="AN257" s="45">
        <v>3.82</v>
      </c>
      <c r="AO257" s="45">
        <v>4.21</v>
      </c>
      <c r="AP257" s="45">
        <v>4.6399999999999997</v>
      </c>
      <c r="AQ257" s="45">
        <v>5.1100000000000003</v>
      </c>
      <c r="AR257" s="45">
        <v>5.62</v>
      </c>
      <c r="AS257" s="45">
        <v>6.18</v>
      </c>
      <c r="AT257" s="45">
        <v>6.82</v>
      </c>
      <c r="AU257" s="45">
        <v>7.57</v>
      </c>
      <c r="AV257" s="45">
        <v>8.4600000000000009</v>
      </c>
      <c r="AW257" s="45">
        <v>9.52</v>
      </c>
      <c r="AX257" s="45">
        <v>10.76</v>
      </c>
      <c r="AY257" s="45">
        <v>12.22</v>
      </c>
      <c r="AZ257" s="45">
        <v>13.92</v>
      </c>
      <c r="BA257" s="45">
        <v>15.86</v>
      </c>
      <c r="BB257" s="45">
        <v>18.14</v>
      </c>
      <c r="BC257" s="45">
        <v>20.83</v>
      </c>
      <c r="BD257" s="45">
        <v>24.05</v>
      </c>
      <c r="BE257" s="45">
        <v>27.96</v>
      </c>
      <c r="BF257" s="45">
        <v>32.49</v>
      </c>
      <c r="BG257" s="45">
        <v>37.020000000000003</v>
      </c>
      <c r="BH257" s="45">
        <v>41.99</v>
      </c>
      <c r="BI257" s="45">
        <v>47.97</v>
      </c>
      <c r="BJ257" s="45">
        <v>57.42</v>
      </c>
      <c r="BK257" s="45">
        <v>65.650000000000006</v>
      </c>
      <c r="BL257" s="45">
        <v>75.040000000000006</v>
      </c>
      <c r="BM257" s="45">
        <v>86.05</v>
      </c>
      <c r="BN257" s="45">
        <v>98.39</v>
      </c>
      <c r="BO257" s="45">
        <v>112</v>
      </c>
      <c r="BP257" s="45">
        <v>126.69</v>
      </c>
      <c r="BQ257" s="45">
        <v>142.71</v>
      </c>
      <c r="BR257" s="45">
        <v>160.25</v>
      </c>
      <c r="BS257" s="45">
        <v>178.24</v>
      </c>
      <c r="BT257" s="45">
        <v>198.09</v>
      </c>
      <c r="BU257" s="45">
        <v>220.68</v>
      </c>
      <c r="BV257" s="45">
        <v>245.51</v>
      </c>
      <c r="BW257" s="45">
        <v>272.58999999999997</v>
      </c>
      <c r="BX257" s="45">
        <v>301.55</v>
      </c>
      <c r="BY257" s="45">
        <v>331.99</v>
      </c>
      <c r="BZ257" s="45">
        <v>357.42</v>
      </c>
      <c r="CA257" s="45">
        <v>382.58</v>
      </c>
      <c r="CB257" s="45">
        <v>407.03</v>
      </c>
      <c r="CC257" s="45">
        <v>430.37</v>
      </c>
      <c r="CD257" s="45">
        <v>452.19</v>
      </c>
      <c r="CE257" s="45">
        <v>472.1</v>
      </c>
      <c r="CF257" s="45">
        <v>498.11</v>
      </c>
      <c r="CG257" s="45">
        <v>525.54</v>
      </c>
      <c r="CH257" s="45">
        <v>554.48</v>
      </c>
      <c r="CI257" s="45">
        <v>585.02</v>
      </c>
      <c r="CJ257" s="45">
        <v>617.24</v>
      </c>
      <c r="CK257" s="45">
        <v>651.23</v>
      </c>
      <c r="CL257" s="45">
        <v>687.1</v>
      </c>
      <c r="CM257" s="45">
        <v>724.94</v>
      </c>
      <c r="CN257" s="45">
        <v>764.87</v>
      </c>
      <c r="CO257" s="45">
        <v>806.99</v>
      </c>
      <c r="CP257" s="45">
        <v>851.43</v>
      </c>
      <c r="CQ257" s="45">
        <v>898.33</v>
      </c>
      <c r="CR257" s="45">
        <v>947.8</v>
      </c>
      <c r="CS257" s="45">
        <v>1000</v>
      </c>
      <c r="CT257" s="45"/>
      <c r="CU257" s="45"/>
      <c r="CV257" s="45"/>
      <c r="CW257" s="45"/>
    </row>
    <row r="258" spans="1:101" ht="14.25" customHeight="1">
      <c r="A258" s="67">
        <v>26</v>
      </c>
      <c r="B258" s="68">
        <v>0.09</v>
      </c>
      <c r="C258" s="68">
        <v>0.13</v>
      </c>
      <c r="D258" s="68">
        <v>0.14000000000000001</v>
      </c>
      <c r="E258" s="68">
        <v>0.15</v>
      </c>
      <c r="F258" s="68">
        <v>0.18</v>
      </c>
      <c r="G258" s="68">
        <v>0.2</v>
      </c>
      <c r="H258" s="68">
        <v>0.23</v>
      </c>
      <c r="I258" s="68">
        <v>0.27</v>
      </c>
      <c r="J258" s="68">
        <v>0.3</v>
      </c>
      <c r="K258" s="68">
        <v>0.34</v>
      </c>
      <c r="L258" s="68">
        <v>0.37</v>
      </c>
      <c r="M258" s="68">
        <v>0.42</v>
      </c>
      <c r="N258" s="68">
        <v>0.49</v>
      </c>
      <c r="O258" s="68">
        <v>0.56000000000000005</v>
      </c>
      <c r="P258" s="68">
        <v>0.6</v>
      </c>
      <c r="Q258" s="68">
        <v>0.64</v>
      </c>
      <c r="R258" s="68">
        <v>0.68</v>
      </c>
      <c r="S258" s="68">
        <v>0.74</v>
      </c>
      <c r="T258" s="68">
        <v>0.8</v>
      </c>
      <c r="U258" s="69">
        <v>0.87</v>
      </c>
      <c r="V258" s="68">
        <v>0.92</v>
      </c>
      <c r="W258" s="68">
        <v>0.96</v>
      </c>
      <c r="X258" s="68">
        <v>1.01</v>
      </c>
      <c r="Y258" s="68">
        <v>1.08</v>
      </c>
      <c r="Z258" s="68">
        <v>1.1599999999999999</v>
      </c>
      <c r="AA258" s="69">
        <v>1.26</v>
      </c>
      <c r="AB258" s="45">
        <v>1.39</v>
      </c>
      <c r="AC258" s="45">
        <v>1.56</v>
      </c>
      <c r="AD258" s="45">
        <v>1.74</v>
      </c>
      <c r="AE258" s="45">
        <v>1.94</v>
      </c>
      <c r="AF258" s="45">
        <v>2.12</v>
      </c>
      <c r="AG258" s="45">
        <v>2.2999999999999998</v>
      </c>
      <c r="AH258" s="45">
        <v>2.48</v>
      </c>
      <c r="AI258" s="45">
        <v>2.67</v>
      </c>
      <c r="AJ258" s="45">
        <v>2.89</v>
      </c>
      <c r="AK258" s="45">
        <v>3.16</v>
      </c>
      <c r="AL258" s="45">
        <v>3.46</v>
      </c>
      <c r="AM258" s="45">
        <v>3.82</v>
      </c>
      <c r="AN258" s="45">
        <v>4.21</v>
      </c>
      <c r="AO258" s="45">
        <v>4.6399999999999997</v>
      </c>
      <c r="AP258" s="45">
        <v>5.1100000000000003</v>
      </c>
      <c r="AQ258" s="45">
        <v>5.62</v>
      </c>
      <c r="AR258" s="45">
        <v>6.18</v>
      </c>
      <c r="AS258" s="45">
        <v>6.82</v>
      </c>
      <c r="AT258" s="45">
        <v>7.57</v>
      </c>
      <c r="AU258" s="45">
        <v>8.4600000000000009</v>
      </c>
      <c r="AV258" s="45">
        <v>9.52</v>
      </c>
      <c r="AW258" s="45">
        <v>10.76</v>
      </c>
      <c r="AX258" s="45">
        <v>12.22</v>
      </c>
      <c r="AY258" s="45">
        <v>13.92</v>
      </c>
      <c r="AZ258" s="45">
        <v>15.86</v>
      </c>
      <c r="BA258" s="45">
        <v>18.14</v>
      </c>
      <c r="BB258" s="45">
        <v>20.83</v>
      </c>
      <c r="BC258" s="45">
        <v>24.05</v>
      </c>
      <c r="BD258" s="45">
        <v>27.96</v>
      </c>
      <c r="BE258" s="45">
        <v>32.49</v>
      </c>
      <c r="BF258" s="45">
        <v>37.020000000000003</v>
      </c>
      <c r="BG258" s="45">
        <v>41.99</v>
      </c>
      <c r="BH258" s="45">
        <v>47.97</v>
      </c>
      <c r="BI258" s="45">
        <v>57.42</v>
      </c>
      <c r="BJ258" s="45">
        <v>65.650000000000006</v>
      </c>
      <c r="BK258" s="45">
        <v>75.040000000000006</v>
      </c>
      <c r="BL258" s="45">
        <v>86.05</v>
      </c>
      <c r="BM258" s="45">
        <v>98.39</v>
      </c>
      <c r="BN258" s="45">
        <v>112</v>
      </c>
      <c r="BO258" s="45">
        <v>126.69</v>
      </c>
      <c r="BP258" s="45">
        <v>142.71</v>
      </c>
      <c r="BQ258" s="45">
        <v>160.25</v>
      </c>
      <c r="BR258" s="45">
        <v>178.24</v>
      </c>
      <c r="BS258" s="45">
        <v>198.09</v>
      </c>
      <c r="BT258" s="45">
        <v>220.68</v>
      </c>
      <c r="BU258" s="45">
        <v>245.51</v>
      </c>
      <c r="BV258" s="45">
        <v>272.58999999999997</v>
      </c>
      <c r="BW258" s="45">
        <v>301.55</v>
      </c>
      <c r="BX258" s="45">
        <v>331.99</v>
      </c>
      <c r="BY258" s="45">
        <v>357.42</v>
      </c>
      <c r="BZ258" s="45">
        <v>382.58</v>
      </c>
      <c r="CA258" s="45">
        <v>407.03</v>
      </c>
      <c r="CB258" s="45">
        <v>430.37</v>
      </c>
      <c r="CC258" s="45">
        <v>452.19</v>
      </c>
      <c r="CD258" s="45">
        <v>472.1</v>
      </c>
      <c r="CE258" s="45">
        <v>498.11</v>
      </c>
      <c r="CF258" s="45">
        <v>525.54</v>
      </c>
      <c r="CG258" s="45">
        <v>554.48</v>
      </c>
      <c r="CH258" s="45">
        <v>585.02</v>
      </c>
      <c r="CI258" s="45">
        <v>617.24</v>
      </c>
      <c r="CJ258" s="45">
        <v>651.23</v>
      </c>
      <c r="CK258" s="45">
        <v>687.1</v>
      </c>
      <c r="CL258" s="45">
        <v>724.94</v>
      </c>
      <c r="CM258" s="45">
        <v>764.87</v>
      </c>
      <c r="CN258" s="45">
        <v>806.99</v>
      </c>
      <c r="CO258" s="45">
        <v>851.43</v>
      </c>
      <c r="CP258" s="45">
        <v>898.33</v>
      </c>
      <c r="CQ258" s="45">
        <v>947.8</v>
      </c>
      <c r="CR258" s="45">
        <v>1000</v>
      </c>
      <c r="CS258" s="45"/>
      <c r="CT258" s="45"/>
      <c r="CU258" s="45"/>
      <c r="CV258" s="45"/>
      <c r="CW258" s="45"/>
    </row>
    <row r="259" spans="1:101" ht="14.25" customHeight="1">
      <c r="A259" s="67">
        <v>27</v>
      </c>
      <c r="B259" s="68">
        <v>0.08</v>
      </c>
      <c r="C259" s="68">
        <v>0.12</v>
      </c>
      <c r="D259" s="68">
        <v>0.14000000000000001</v>
      </c>
      <c r="E259" s="68">
        <v>0.16</v>
      </c>
      <c r="F259" s="68">
        <v>0.18</v>
      </c>
      <c r="G259" s="68">
        <v>0.2</v>
      </c>
      <c r="H259" s="68">
        <v>0.24</v>
      </c>
      <c r="I259" s="68">
        <v>0.28000000000000003</v>
      </c>
      <c r="J259" s="68">
        <v>0.32</v>
      </c>
      <c r="K259" s="68">
        <v>0.36</v>
      </c>
      <c r="L259" s="68">
        <v>0.41</v>
      </c>
      <c r="M259" s="68">
        <v>0.47</v>
      </c>
      <c r="N259" s="68">
        <v>0.54</v>
      </c>
      <c r="O259" s="68">
        <v>0.6</v>
      </c>
      <c r="P259" s="68">
        <v>0.63</v>
      </c>
      <c r="Q259" s="68">
        <v>0.66</v>
      </c>
      <c r="R259" s="68">
        <v>0.7</v>
      </c>
      <c r="S259" s="68">
        <v>0.76</v>
      </c>
      <c r="T259" s="68">
        <v>0.83</v>
      </c>
      <c r="U259" s="69">
        <v>0.9</v>
      </c>
      <c r="V259" s="68">
        <v>0.96</v>
      </c>
      <c r="W259" s="68">
        <v>1.01</v>
      </c>
      <c r="X259" s="68">
        <v>1.08</v>
      </c>
      <c r="Y259" s="68">
        <v>1.1599999999999999</v>
      </c>
      <c r="Z259" s="68">
        <v>1.26</v>
      </c>
      <c r="AA259" s="69">
        <v>1.39</v>
      </c>
      <c r="AB259" s="45">
        <v>1.56</v>
      </c>
      <c r="AC259" s="45">
        <v>1.74</v>
      </c>
      <c r="AD259" s="45">
        <v>1.94</v>
      </c>
      <c r="AE259" s="45">
        <v>2.12</v>
      </c>
      <c r="AF259" s="45">
        <v>2.2999999999999998</v>
      </c>
      <c r="AG259" s="45">
        <v>2.48</v>
      </c>
      <c r="AH259" s="45">
        <v>2.67</v>
      </c>
      <c r="AI259" s="45">
        <v>2.89</v>
      </c>
      <c r="AJ259" s="45">
        <v>3.16</v>
      </c>
      <c r="AK259" s="45">
        <v>3.46</v>
      </c>
      <c r="AL259" s="45">
        <v>3.82</v>
      </c>
      <c r="AM259" s="45">
        <v>4.21</v>
      </c>
      <c r="AN259" s="45">
        <v>4.6399999999999997</v>
      </c>
      <c r="AO259" s="45">
        <v>5.1100000000000003</v>
      </c>
      <c r="AP259" s="45">
        <v>5.62</v>
      </c>
      <c r="AQ259" s="45">
        <v>6.18</v>
      </c>
      <c r="AR259" s="45">
        <v>6.82</v>
      </c>
      <c r="AS259" s="45">
        <v>7.57</v>
      </c>
      <c r="AT259" s="45">
        <v>8.4600000000000009</v>
      </c>
      <c r="AU259" s="45">
        <v>9.52</v>
      </c>
      <c r="AV259" s="45">
        <v>10.76</v>
      </c>
      <c r="AW259" s="45">
        <v>12.22</v>
      </c>
      <c r="AX259" s="45">
        <v>13.92</v>
      </c>
      <c r="AY259" s="45">
        <v>15.86</v>
      </c>
      <c r="AZ259" s="45">
        <v>18.14</v>
      </c>
      <c r="BA259" s="45">
        <v>20.83</v>
      </c>
      <c r="BB259" s="45">
        <v>24.05</v>
      </c>
      <c r="BC259" s="45">
        <v>27.96</v>
      </c>
      <c r="BD259" s="45">
        <v>32.49</v>
      </c>
      <c r="BE259" s="45">
        <v>37.020000000000003</v>
      </c>
      <c r="BF259" s="45">
        <v>41.99</v>
      </c>
      <c r="BG259" s="45">
        <v>47.97</v>
      </c>
      <c r="BH259" s="45">
        <v>57.42</v>
      </c>
      <c r="BI259" s="45">
        <v>65.650000000000006</v>
      </c>
      <c r="BJ259" s="45">
        <v>75.040000000000006</v>
      </c>
      <c r="BK259" s="45">
        <v>86.05</v>
      </c>
      <c r="BL259" s="45">
        <v>98.39</v>
      </c>
      <c r="BM259" s="45">
        <v>112</v>
      </c>
      <c r="BN259" s="45">
        <v>126.69</v>
      </c>
      <c r="BO259" s="45">
        <v>142.71</v>
      </c>
      <c r="BP259" s="45">
        <v>160.25</v>
      </c>
      <c r="BQ259" s="45">
        <v>178.24</v>
      </c>
      <c r="BR259" s="45">
        <v>198.09</v>
      </c>
      <c r="BS259" s="45">
        <v>220.68</v>
      </c>
      <c r="BT259" s="45">
        <v>245.51</v>
      </c>
      <c r="BU259" s="45">
        <v>272.58999999999997</v>
      </c>
      <c r="BV259" s="45">
        <v>301.55</v>
      </c>
      <c r="BW259" s="45">
        <v>331.99</v>
      </c>
      <c r="BX259" s="45">
        <v>357.42</v>
      </c>
      <c r="BY259" s="45">
        <v>382.58</v>
      </c>
      <c r="BZ259" s="45">
        <v>407.03</v>
      </c>
      <c r="CA259" s="45">
        <v>430.37</v>
      </c>
      <c r="CB259" s="45">
        <v>452.19</v>
      </c>
      <c r="CC259" s="45">
        <v>472.1</v>
      </c>
      <c r="CD259" s="45">
        <v>498.11</v>
      </c>
      <c r="CE259" s="45">
        <v>525.54</v>
      </c>
      <c r="CF259" s="45">
        <v>554.48</v>
      </c>
      <c r="CG259" s="45">
        <v>585.02</v>
      </c>
      <c r="CH259" s="45">
        <v>617.24</v>
      </c>
      <c r="CI259" s="45">
        <v>651.23</v>
      </c>
      <c r="CJ259" s="45">
        <v>687.1</v>
      </c>
      <c r="CK259" s="45">
        <v>724.94</v>
      </c>
      <c r="CL259" s="45">
        <v>764.87</v>
      </c>
      <c r="CM259" s="45">
        <v>806.99</v>
      </c>
      <c r="CN259" s="45">
        <v>851.43</v>
      </c>
      <c r="CO259" s="45">
        <v>898.33</v>
      </c>
      <c r="CP259" s="45">
        <v>947.8</v>
      </c>
      <c r="CQ259" s="45">
        <v>1000</v>
      </c>
      <c r="CR259" s="45"/>
      <c r="CS259" s="45"/>
      <c r="CT259" s="45"/>
      <c r="CU259" s="45"/>
      <c r="CV259" s="45"/>
      <c r="CW259" s="45"/>
    </row>
    <row r="260" spans="1:101" ht="14.25" customHeight="1">
      <c r="A260" s="67">
        <v>28</v>
      </c>
      <c r="B260" s="68">
        <v>7.0000000000000007E-2</v>
      </c>
      <c r="C260" s="68">
        <v>0.12</v>
      </c>
      <c r="D260" s="68">
        <v>0.14000000000000001</v>
      </c>
      <c r="E260" s="68">
        <v>0.16</v>
      </c>
      <c r="F260" s="68">
        <v>0.18</v>
      </c>
      <c r="G260" s="68">
        <v>0.21</v>
      </c>
      <c r="H260" s="68">
        <v>0.25</v>
      </c>
      <c r="I260" s="68">
        <v>0.3</v>
      </c>
      <c r="J260" s="68">
        <v>0.35</v>
      </c>
      <c r="K260" s="68">
        <v>0.4</v>
      </c>
      <c r="L260" s="68">
        <v>0.45</v>
      </c>
      <c r="M260" s="68">
        <v>0.51</v>
      </c>
      <c r="N260" s="68">
        <v>0.57999999999999996</v>
      </c>
      <c r="O260" s="68">
        <v>0.63</v>
      </c>
      <c r="P260" s="68">
        <v>0.65</v>
      </c>
      <c r="Q260" s="68">
        <v>0.68</v>
      </c>
      <c r="R260" s="68">
        <v>0.73</v>
      </c>
      <c r="S260" s="68">
        <v>0.79</v>
      </c>
      <c r="T260" s="68">
        <v>0.87</v>
      </c>
      <c r="U260" s="69">
        <v>0.94</v>
      </c>
      <c r="V260" s="68">
        <v>1.01</v>
      </c>
      <c r="W260" s="68">
        <v>1.08</v>
      </c>
      <c r="X260" s="68">
        <v>1.1599999999999999</v>
      </c>
      <c r="Y260" s="68">
        <v>1.26</v>
      </c>
      <c r="Z260" s="68">
        <v>1.39</v>
      </c>
      <c r="AA260" s="69">
        <v>1.56</v>
      </c>
      <c r="AB260" s="45">
        <v>1.74</v>
      </c>
      <c r="AC260" s="45">
        <v>1.94</v>
      </c>
      <c r="AD260" s="45">
        <v>2.12</v>
      </c>
      <c r="AE260" s="45">
        <v>2.2999999999999998</v>
      </c>
      <c r="AF260" s="45">
        <v>2.48</v>
      </c>
      <c r="AG260" s="45">
        <v>2.67</v>
      </c>
      <c r="AH260" s="45">
        <v>2.89</v>
      </c>
      <c r="AI260" s="45">
        <v>3.16</v>
      </c>
      <c r="AJ260" s="45">
        <v>3.46</v>
      </c>
      <c r="AK260" s="45">
        <v>3.82</v>
      </c>
      <c r="AL260" s="45">
        <v>4.21</v>
      </c>
      <c r="AM260" s="45">
        <v>4.6399999999999997</v>
      </c>
      <c r="AN260" s="45">
        <v>5.1100000000000003</v>
      </c>
      <c r="AO260" s="45">
        <v>5.62</v>
      </c>
      <c r="AP260" s="45">
        <v>6.18</v>
      </c>
      <c r="AQ260" s="45">
        <v>6.82</v>
      </c>
      <c r="AR260" s="45">
        <v>7.57</v>
      </c>
      <c r="AS260" s="45">
        <v>8.4600000000000009</v>
      </c>
      <c r="AT260" s="45">
        <v>9.52</v>
      </c>
      <c r="AU260" s="45">
        <v>10.76</v>
      </c>
      <c r="AV260" s="45">
        <v>12.22</v>
      </c>
      <c r="AW260" s="45">
        <v>13.92</v>
      </c>
      <c r="AX260" s="45">
        <v>15.86</v>
      </c>
      <c r="AY260" s="45">
        <v>18.14</v>
      </c>
      <c r="AZ260" s="45">
        <v>20.83</v>
      </c>
      <c r="BA260" s="45">
        <v>24.05</v>
      </c>
      <c r="BB260" s="45">
        <v>27.96</v>
      </c>
      <c r="BC260" s="45">
        <v>32.49</v>
      </c>
      <c r="BD260" s="45">
        <v>37.020000000000003</v>
      </c>
      <c r="BE260" s="45">
        <v>41.99</v>
      </c>
      <c r="BF260" s="45">
        <v>47.97</v>
      </c>
      <c r="BG260" s="45">
        <v>57.42</v>
      </c>
      <c r="BH260" s="45">
        <v>65.650000000000006</v>
      </c>
      <c r="BI260" s="45">
        <v>75.040000000000006</v>
      </c>
      <c r="BJ260" s="45">
        <v>86.05</v>
      </c>
      <c r="BK260" s="45">
        <v>98.39</v>
      </c>
      <c r="BL260" s="45">
        <v>112</v>
      </c>
      <c r="BM260" s="45">
        <v>126.69</v>
      </c>
      <c r="BN260" s="45">
        <v>142.71</v>
      </c>
      <c r="BO260" s="45">
        <v>160.25</v>
      </c>
      <c r="BP260" s="45">
        <v>178.24</v>
      </c>
      <c r="BQ260" s="45">
        <v>198.09</v>
      </c>
      <c r="BR260" s="45">
        <v>220.68</v>
      </c>
      <c r="BS260" s="45">
        <v>245.51</v>
      </c>
      <c r="BT260" s="45">
        <v>272.58999999999997</v>
      </c>
      <c r="BU260" s="45">
        <v>301.55</v>
      </c>
      <c r="BV260" s="45">
        <v>331.99</v>
      </c>
      <c r="BW260" s="45">
        <v>357.42</v>
      </c>
      <c r="BX260" s="45">
        <v>382.58</v>
      </c>
      <c r="BY260" s="45">
        <v>407.03</v>
      </c>
      <c r="BZ260" s="45">
        <v>430.37</v>
      </c>
      <c r="CA260" s="45">
        <v>452.19</v>
      </c>
      <c r="CB260" s="45">
        <v>472.1</v>
      </c>
      <c r="CC260" s="45">
        <v>498.11</v>
      </c>
      <c r="CD260" s="45">
        <v>525.54</v>
      </c>
      <c r="CE260" s="45">
        <v>554.48</v>
      </c>
      <c r="CF260" s="45">
        <v>585.02</v>
      </c>
      <c r="CG260" s="45">
        <v>617.24</v>
      </c>
      <c r="CH260" s="45">
        <v>651.23</v>
      </c>
      <c r="CI260" s="45">
        <v>687.1</v>
      </c>
      <c r="CJ260" s="45">
        <v>724.94</v>
      </c>
      <c r="CK260" s="45">
        <v>764.87</v>
      </c>
      <c r="CL260" s="45">
        <v>806.99</v>
      </c>
      <c r="CM260" s="45">
        <v>851.43</v>
      </c>
      <c r="CN260" s="45">
        <v>898.33</v>
      </c>
      <c r="CO260" s="45">
        <v>947.8</v>
      </c>
      <c r="CP260" s="45">
        <v>1000</v>
      </c>
      <c r="CQ260" s="45"/>
      <c r="CR260" s="45"/>
      <c r="CS260" s="45"/>
      <c r="CT260" s="45"/>
      <c r="CU260" s="45"/>
      <c r="CV260" s="45"/>
      <c r="CW260" s="45"/>
    </row>
    <row r="261" spans="1:101" ht="14.25" customHeight="1">
      <c r="A261" s="67">
        <v>29</v>
      </c>
      <c r="B261" s="68">
        <v>7.0000000000000007E-2</v>
      </c>
      <c r="C261" s="68">
        <v>0.12</v>
      </c>
      <c r="D261" s="68">
        <v>0.15</v>
      </c>
      <c r="E261" s="68">
        <v>0.16</v>
      </c>
      <c r="F261" s="68">
        <v>0.18</v>
      </c>
      <c r="G261" s="68">
        <v>0.22</v>
      </c>
      <c r="H261" s="68">
        <v>0.26</v>
      </c>
      <c r="I261" s="68">
        <v>0.32</v>
      </c>
      <c r="J261" s="68">
        <v>0.38</v>
      </c>
      <c r="K261" s="68">
        <v>0.43</v>
      </c>
      <c r="L261" s="68">
        <v>0.49</v>
      </c>
      <c r="M261" s="68">
        <v>0.55000000000000004</v>
      </c>
      <c r="N261" s="68">
        <v>0.61</v>
      </c>
      <c r="O261" s="68">
        <v>0.64</v>
      </c>
      <c r="P261" s="68">
        <v>0.67</v>
      </c>
      <c r="Q261" s="68">
        <v>0.71</v>
      </c>
      <c r="R261" s="68">
        <v>0.76</v>
      </c>
      <c r="S261" s="68">
        <v>0.83</v>
      </c>
      <c r="T261" s="68">
        <v>0.91</v>
      </c>
      <c r="U261" s="69">
        <v>0.99</v>
      </c>
      <c r="V261" s="68">
        <v>1.08</v>
      </c>
      <c r="W261" s="68">
        <v>1.1599999999999999</v>
      </c>
      <c r="X261" s="68">
        <v>1.26</v>
      </c>
      <c r="Y261" s="68">
        <v>1.39</v>
      </c>
      <c r="Z261" s="68">
        <v>1.56</v>
      </c>
      <c r="AA261" s="69">
        <v>1.74</v>
      </c>
      <c r="AB261" s="45">
        <v>1.94</v>
      </c>
      <c r="AC261" s="45">
        <v>2.12</v>
      </c>
      <c r="AD261" s="45">
        <v>2.2999999999999998</v>
      </c>
      <c r="AE261" s="45">
        <v>2.48</v>
      </c>
      <c r="AF261" s="45">
        <v>2.67</v>
      </c>
      <c r="AG261" s="45">
        <v>2.89</v>
      </c>
      <c r="AH261" s="45">
        <v>3.16</v>
      </c>
      <c r="AI261" s="45">
        <v>3.46</v>
      </c>
      <c r="AJ261" s="45">
        <v>3.82</v>
      </c>
      <c r="AK261" s="45">
        <v>4.21</v>
      </c>
      <c r="AL261" s="45">
        <v>4.6399999999999997</v>
      </c>
      <c r="AM261" s="45">
        <v>5.1100000000000003</v>
      </c>
      <c r="AN261" s="45">
        <v>5.62</v>
      </c>
      <c r="AO261" s="45">
        <v>6.18</v>
      </c>
      <c r="AP261" s="45">
        <v>6.82</v>
      </c>
      <c r="AQ261" s="45">
        <v>7.57</v>
      </c>
      <c r="AR261" s="45">
        <v>8.4600000000000009</v>
      </c>
      <c r="AS261" s="45">
        <v>9.52</v>
      </c>
      <c r="AT261" s="45">
        <v>10.76</v>
      </c>
      <c r="AU261" s="45">
        <v>12.22</v>
      </c>
      <c r="AV261" s="45">
        <v>13.92</v>
      </c>
      <c r="AW261" s="45">
        <v>15.86</v>
      </c>
      <c r="AX261" s="45">
        <v>18.14</v>
      </c>
      <c r="AY261" s="45">
        <v>20.83</v>
      </c>
      <c r="AZ261" s="45">
        <v>24.05</v>
      </c>
      <c r="BA261" s="45">
        <v>27.96</v>
      </c>
      <c r="BB261" s="45">
        <v>32.49</v>
      </c>
      <c r="BC261" s="45">
        <v>37.020000000000003</v>
      </c>
      <c r="BD261" s="45">
        <v>41.99</v>
      </c>
      <c r="BE261" s="45">
        <v>47.97</v>
      </c>
      <c r="BF261" s="45">
        <v>57.42</v>
      </c>
      <c r="BG261" s="45">
        <v>65.650000000000006</v>
      </c>
      <c r="BH261" s="45">
        <v>75.040000000000006</v>
      </c>
      <c r="BI261" s="45">
        <v>86.05</v>
      </c>
      <c r="BJ261" s="45">
        <v>98.39</v>
      </c>
      <c r="BK261" s="45">
        <v>112</v>
      </c>
      <c r="BL261" s="45">
        <v>126.69</v>
      </c>
      <c r="BM261" s="45">
        <v>142.71</v>
      </c>
      <c r="BN261" s="45">
        <v>160.25</v>
      </c>
      <c r="BO261" s="45">
        <v>178.24</v>
      </c>
      <c r="BP261" s="45">
        <v>198.09</v>
      </c>
      <c r="BQ261" s="45">
        <v>220.68</v>
      </c>
      <c r="BR261" s="45">
        <v>245.51</v>
      </c>
      <c r="BS261" s="45">
        <v>272.58999999999997</v>
      </c>
      <c r="BT261" s="45">
        <v>301.55</v>
      </c>
      <c r="BU261" s="45">
        <v>331.99</v>
      </c>
      <c r="BV261" s="45">
        <v>357.42</v>
      </c>
      <c r="BW261" s="45">
        <v>382.58</v>
      </c>
      <c r="BX261" s="45">
        <v>407.03</v>
      </c>
      <c r="BY261" s="45">
        <v>430.37</v>
      </c>
      <c r="BZ261" s="45">
        <v>452.19</v>
      </c>
      <c r="CA261" s="45">
        <v>472.1</v>
      </c>
      <c r="CB261" s="45">
        <v>498.11</v>
      </c>
      <c r="CC261" s="45">
        <v>525.54</v>
      </c>
      <c r="CD261" s="45">
        <v>554.48</v>
      </c>
      <c r="CE261" s="45">
        <v>585.02</v>
      </c>
      <c r="CF261" s="45">
        <v>617.24</v>
      </c>
      <c r="CG261" s="45">
        <v>651.23</v>
      </c>
      <c r="CH261" s="45">
        <v>687.1</v>
      </c>
      <c r="CI261" s="45">
        <v>724.94</v>
      </c>
      <c r="CJ261" s="45">
        <v>764.87</v>
      </c>
      <c r="CK261" s="45">
        <v>806.99</v>
      </c>
      <c r="CL261" s="45">
        <v>851.43</v>
      </c>
      <c r="CM261" s="45">
        <v>898.33</v>
      </c>
      <c r="CN261" s="45">
        <v>947.8</v>
      </c>
      <c r="CO261" s="45">
        <v>1000</v>
      </c>
      <c r="CP261" s="45"/>
      <c r="CQ261" s="45"/>
      <c r="CR261" s="45"/>
      <c r="CS261" s="45"/>
      <c r="CT261" s="45"/>
      <c r="CU261" s="45"/>
      <c r="CV261" s="45"/>
      <c r="CW261" s="45"/>
    </row>
    <row r="262" spans="1:101" ht="14.25" customHeight="1">
      <c r="A262" s="67">
        <v>30</v>
      </c>
      <c r="B262" s="68">
        <v>7.0000000000000007E-2</v>
      </c>
      <c r="C262" s="68">
        <v>0.13</v>
      </c>
      <c r="D262" s="68">
        <v>0.15</v>
      </c>
      <c r="E262" s="68">
        <v>0.16</v>
      </c>
      <c r="F262" s="68">
        <v>0.19</v>
      </c>
      <c r="G262" s="68">
        <v>0.23</v>
      </c>
      <c r="H262" s="68">
        <v>0.28999999999999998</v>
      </c>
      <c r="I262" s="68">
        <v>0.35</v>
      </c>
      <c r="J262" s="68">
        <v>0.4</v>
      </c>
      <c r="K262" s="68">
        <v>0.46</v>
      </c>
      <c r="L262" s="68">
        <v>0.51</v>
      </c>
      <c r="M262" s="68">
        <v>0.56999999999999995</v>
      </c>
      <c r="N262" s="68">
        <v>0.63</v>
      </c>
      <c r="O262" s="68">
        <v>0.66</v>
      </c>
      <c r="P262" s="68">
        <v>0.69</v>
      </c>
      <c r="Q262" s="68">
        <v>0.74</v>
      </c>
      <c r="R262" s="68">
        <v>0.82</v>
      </c>
      <c r="S262" s="68">
        <v>0.9</v>
      </c>
      <c r="T262" s="68">
        <v>0.98</v>
      </c>
      <c r="U262" s="69">
        <v>1.06</v>
      </c>
      <c r="V262" s="68">
        <v>1.1599999999999999</v>
      </c>
      <c r="W262" s="68">
        <v>1.26</v>
      </c>
      <c r="X262" s="68">
        <v>1.39</v>
      </c>
      <c r="Y262" s="68">
        <v>1.56</v>
      </c>
      <c r="Z262" s="68">
        <v>1.74</v>
      </c>
      <c r="AA262" s="69">
        <v>1.94</v>
      </c>
      <c r="AB262" s="45">
        <v>2.12</v>
      </c>
      <c r="AC262" s="45">
        <v>2.2999999999999998</v>
      </c>
      <c r="AD262" s="45">
        <v>2.48</v>
      </c>
      <c r="AE262" s="45">
        <v>2.67</v>
      </c>
      <c r="AF262" s="45">
        <v>2.89</v>
      </c>
      <c r="AG262" s="45">
        <v>3.16</v>
      </c>
      <c r="AH262" s="45">
        <v>3.46</v>
      </c>
      <c r="AI262" s="45">
        <v>3.82</v>
      </c>
      <c r="AJ262" s="45">
        <v>4.21</v>
      </c>
      <c r="AK262" s="45">
        <v>4.6399999999999997</v>
      </c>
      <c r="AL262" s="45">
        <v>5.1100000000000003</v>
      </c>
      <c r="AM262" s="45">
        <v>5.62</v>
      </c>
      <c r="AN262" s="45">
        <v>6.18</v>
      </c>
      <c r="AO262" s="45">
        <v>6.82</v>
      </c>
      <c r="AP262" s="45">
        <v>7.57</v>
      </c>
      <c r="AQ262" s="45">
        <v>8.4600000000000009</v>
      </c>
      <c r="AR262" s="45">
        <v>9.52</v>
      </c>
      <c r="AS262" s="45">
        <v>10.76</v>
      </c>
      <c r="AT262" s="45">
        <v>12.22</v>
      </c>
      <c r="AU262" s="45">
        <v>13.92</v>
      </c>
      <c r="AV262" s="45">
        <v>15.86</v>
      </c>
      <c r="AW262" s="45">
        <v>18.14</v>
      </c>
      <c r="AX262" s="45">
        <v>20.83</v>
      </c>
      <c r="AY262" s="45">
        <v>24.05</v>
      </c>
      <c r="AZ262" s="45">
        <v>27.96</v>
      </c>
      <c r="BA262" s="45">
        <v>32.49</v>
      </c>
      <c r="BB262" s="45">
        <v>37.020000000000003</v>
      </c>
      <c r="BC262" s="45">
        <v>41.99</v>
      </c>
      <c r="BD262" s="45">
        <v>47.97</v>
      </c>
      <c r="BE262" s="45">
        <v>57.42</v>
      </c>
      <c r="BF262" s="45">
        <v>65.650000000000006</v>
      </c>
      <c r="BG262" s="45">
        <v>75.040000000000006</v>
      </c>
      <c r="BH262" s="45">
        <v>86.05</v>
      </c>
      <c r="BI262" s="45">
        <v>98.39</v>
      </c>
      <c r="BJ262" s="45">
        <v>112</v>
      </c>
      <c r="BK262" s="45">
        <v>126.69</v>
      </c>
      <c r="BL262" s="45">
        <v>142.71</v>
      </c>
      <c r="BM262" s="45">
        <v>160.25</v>
      </c>
      <c r="BN262" s="45">
        <v>178.24</v>
      </c>
      <c r="BO262" s="45">
        <v>198.09</v>
      </c>
      <c r="BP262" s="45">
        <v>220.68</v>
      </c>
      <c r="BQ262" s="45">
        <v>245.51</v>
      </c>
      <c r="BR262" s="45">
        <v>272.58999999999997</v>
      </c>
      <c r="BS262" s="45">
        <v>301.55</v>
      </c>
      <c r="BT262" s="45">
        <v>331.99</v>
      </c>
      <c r="BU262" s="45">
        <v>357.42</v>
      </c>
      <c r="BV262" s="45">
        <v>382.58</v>
      </c>
      <c r="BW262" s="45">
        <v>407.03</v>
      </c>
      <c r="BX262" s="45">
        <v>430.37</v>
      </c>
      <c r="BY262" s="45">
        <v>452.19</v>
      </c>
      <c r="BZ262" s="45">
        <v>472.1</v>
      </c>
      <c r="CA262" s="45">
        <v>498.11</v>
      </c>
      <c r="CB262" s="45">
        <v>525.54</v>
      </c>
      <c r="CC262" s="45">
        <v>554.48</v>
      </c>
      <c r="CD262" s="45">
        <v>585.02</v>
      </c>
      <c r="CE262" s="45">
        <v>617.24</v>
      </c>
      <c r="CF262" s="45">
        <v>651.23</v>
      </c>
      <c r="CG262" s="45">
        <v>687.1</v>
      </c>
      <c r="CH262" s="45">
        <v>724.94</v>
      </c>
      <c r="CI262" s="45">
        <v>764.87</v>
      </c>
      <c r="CJ262" s="45">
        <v>806.99</v>
      </c>
      <c r="CK262" s="45">
        <v>851.43</v>
      </c>
      <c r="CL262" s="45">
        <v>898.33</v>
      </c>
      <c r="CM262" s="45">
        <v>947.8</v>
      </c>
      <c r="CN262" s="45">
        <v>1000</v>
      </c>
      <c r="CO262" s="45"/>
      <c r="CP262" s="45"/>
      <c r="CQ262" s="45"/>
      <c r="CR262" s="45"/>
      <c r="CS262" s="45"/>
      <c r="CT262" s="45"/>
      <c r="CU262" s="45"/>
      <c r="CV262" s="45"/>
      <c r="CW262" s="45"/>
    </row>
    <row r="263" spans="1:101" ht="14.25" customHeight="1">
      <c r="A263" s="67">
        <v>31</v>
      </c>
      <c r="B263" s="68">
        <v>7.0000000000000007E-2</v>
      </c>
      <c r="C263" s="68">
        <v>0.13</v>
      </c>
      <c r="D263" s="68">
        <v>0.15</v>
      </c>
      <c r="E263" s="68">
        <v>0.17</v>
      </c>
      <c r="F263" s="68">
        <v>0.21</v>
      </c>
      <c r="G263" s="68">
        <v>0.26</v>
      </c>
      <c r="H263" s="68">
        <v>0.32</v>
      </c>
      <c r="I263" s="68">
        <v>0.38</v>
      </c>
      <c r="J263" s="68">
        <v>0.43</v>
      </c>
      <c r="K263" s="68">
        <v>0.48</v>
      </c>
      <c r="L263" s="68">
        <v>0.53</v>
      </c>
      <c r="M263" s="68">
        <v>0.59</v>
      </c>
      <c r="N263" s="68">
        <v>0.64</v>
      </c>
      <c r="O263" s="68">
        <v>0.68</v>
      </c>
      <c r="P263" s="68">
        <v>0.73</v>
      </c>
      <c r="Q263" s="68">
        <v>0.79</v>
      </c>
      <c r="R263" s="68">
        <v>0.88</v>
      </c>
      <c r="S263" s="68">
        <v>0.97</v>
      </c>
      <c r="T263" s="68">
        <v>1.05</v>
      </c>
      <c r="U263" s="69">
        <v>1.1399999999999999</v>
      </c>
      <c r="V263" s="68">
        <v>1.26</v>
      </c>
      <c r="W263" s="68">
        <v>1.39</v>
      </c>
      <c r="X263" s="68">
        <v>1.56</v>
      </c>
      <c r="Y263" s="68">
        <v>1.74</v>
      </c>
      <c r="Z263" s="68">
        <v>1.94</v>
      </c>
      <c r="AA263" s="69">
        <v>2.12</v>
      </c>
      <c r="AB263" s="45">
        <v>2.2999999999999998</v>
      </c>
      <c r="AC263" s="45">
        <v>2.48</v>
      </c>
      <c r="AD263" s="45">
        <v>2.67</v>
      </c>
      <c r="AE263" s="45">
        <v>2.89</v>
      </c>
      <c r="AF263" s="45">
        <v>3.16</v>
      </c>
      <c r="AG263" s="45">
        <v>3.46</v>
      </c>
      <c r="AH263" s="45">
        <v>3.82</v>
      </c>
      <c r="AI263" s="45">
        <v>4.21</v>
      </c>
      <c r="AJ263" s="45">
        <v>4.6399999999999997</v>
      </c>
      <c r="AK263" s="45">
        <v>5.1100000000000003</v>
      </c>
      <c r="AL263" s="45">
        <v>5.62</v>
      </c>
      <c r="AM263" s="45">
        <v>6.18</v>
      </c>
      <c r="AN263" s="45">
        <v>6.82</v>
      </c>
      <c r="AO263" s="45">
        <v>7.57</v>
      </c>
      <c r="AP263" s="45">
        <v>8.4600000000000009</v>
      </c>
      <c r="AQ263" s="45">
        <v>9.52</v>
      </c>
      <c r="AR263" s="45">
        <v>10.76</v>
      </c>
      <c r="AS263" s="45">
        <v>12.22</v>
      </c>
      <c r="AT263" s="45">
        <v>13.92</v>
      </c>
      <c r="AU263" s="45">
        <v>15.86</v>
      </c>
      <c r="AV263" s="45">
        <v>18.14</v>
      </c>
      <c r="AW263" s="45">
        <v>20.83</v>
      </c>
      <c r="AX263" s="45">
        <v>24.05</v>
      </c>
      <c r="AY263" s="45">
        <v>27.96</v>
      </c>
      <c r="AZ263" s="45">
        <v>32.49</v>
      </c>
      <c r="BA263" s="45">
        <v>37.020000000000003</v>
      </c>
      <c r="BB263" s="45">
        <v>41.99</v>
      </c>
      <c r="BC263" s="45">
        <v>47.97</v>
      </c>
      <c r="BD263" s="45">
        <v>57.42</v>
      </c>
      <c r="BE263" s="45">
        <v>65.650000000000006</v>
      </c>
      <c r="BF263" s="45">
        <v>75.040000000000006</v>
      </c>
      <c r="BG263" s="45">
        <v>86.05</v>
      </c>
      <c r="BH263" s="45">
        <v>98.39</v>
      </c>
      <c r="BI263" s="45">
        <v>112</v>
      </c>
      <c r="BJ263" s="45">
        <v>126.69</v>
      </c>
      <c r="BK263" s="45">
        <v>142.71</v>
      </c>
      <c r="BL263" s="45">
        <v>160.25</v>
      </c>
      <c r="BM263" s="45">
        <v>178.24</v>
      </c>
      <c r="BN263" s="45">
        <v>198.09</v>
      </c>
      <c r="BO263" s="45">
        <v>220.68</v>
      </c>
      <c r="BP263" s="45">
        <v>245.51</v>
      </c>
      <c r="BQ263" s="45">
        <v>272.58999999999997</v>
      </c>
      <c r="BR263" s="45">
        <v>301.55</v>
      </c>
      <c r="BS263" s="45">
        <v>331.99</v>
      </c>
      <c r="BT263" s="45">
        <v>357.42</v>
      </c>
      <c r="BU263" s="45">
        <v>382.58</v>
      </c>
      <c r="BV263" s="45">
        <v>407.03</v>
      </c>
      <c r="BW263" s="45">
        <v>430.37</v>
      </c>
      <c r="BX263" s="45">
        <v>452.19</v>
      </c>
      <c r="BY263" s="45">
        <v>472.1</v>
      </c>
      <c r="BZ263" s="45">
        <v>498.11</v>
      </c>
      <c r="CA263" s="45">
        <v>525.54</v>
      </c>
      <c r="CB263" s="45">
        <v>554.48</v>
      </c>
      <c r="CC263" s="45">
        <v>585.02</v>
      </c>
      <c r="CD263" s="45">
        <v>617.24</v>
      </c>
      <c r="CE263" s="45">
        <v>651.23</v>
      </c>
      <c r="CF263" s="45">
        <v>687.1</v>
      </c>
      <c r="CG263" s="45">
        <v>724.94</v>
      </c>
      <c r="CH263" s="45">
        <v>764.87</v>
      </c>
      <c r="CI263" s="45">
        <v>806.99</v>
      </c>
      <c r="CJ263" s="45">
        <v>851.43</v>
      </c>
      <c r="CK263" s="45">
        <v>898.33</v>
      </c>
      <c r="CL263" s="45">
        <v>947.8</v>
      </c>
      <c r="CM263" s="45">
        <v>1000</v>
      </c>
      <c r="CN263" s="45"/>
      <c r="CO263" s="45"/>
      <c r="CP263" s="45"/>
      <c r="CQ263" s="45"/>
      <c r="CR263" s="45"/>
      <c r="CS263" s="45"/>
      <c r="CT263" s="45"/>
      <c r="CU263" s="45"/>
      <c r="CV263" s="45"/>
      <c r="CW263" s="45"/>
    </row>
    <row r="264" spans="1:101" ht="14.25" customHeight="1">
      <c r="A264" s="67">
        <v>32</v>
      </c>
      <c r="B264" s="68">
        <v>7.0000000000000007E-2</v>
      </c>
      <c r="C264" s="68">
        <v>0.14000000000000001</v>
      </c>
      <c r="D264" s="68">
        <v>0.16</v>
      </c>
      <c r="E264" s="68">
        <v>0.19</v>
      </c>
      <c r="F264" s="68">
        <v>0.23</v>
      </c>
      <c r="G264" s="68">
        <v>0.28999999999999998</v>
      </c>
      <c r="H264" s="68">
        <v>0.34</v>
      </c>
      <c r="I264" s="68">
        <v>0.4</v>
      </c>
      <c r="J264" s="68">
        <v>0.45</v>
      </c>
      <c r="K264" s="68">
        <v>0.49</v>
      </c>
      <c r="L264" s="68">
        <v>0.55000000000000004</v>
      </c>
      <c r="M264" s="68">
        <v>0.61</v>
      </c>
      <c r="N264" s="68">
        <v>0.67</v>
      </c>
      <c r="O264" s="68">
        <v>0.72</v>
      </c>
      <c r="P264" s="68">
        <v>0.78</v>
      </c>
      <c r="Q264" s="68">
        <v>0.86</v>
      </c>
      <c r="R264" s="68">
        <v>0.95</v>
      </c>
      <c r="S264" s="68">
        <v>1.04</v>
      </c>
      <c r="T264" s="68">
        <v>1.1299999999999999</v>
      </c>
      <c r="U264" s="69">
        <v>1.24</v>
      </c>
      <c r="V264" s="68">
        <v>1.39</v>
      </c>
      <c r="W264" s="68">
        <v>1.56</v>
      </c>
      <c r="X264" s="68">
        <v>1.74</v>
      </c>
      <c r="Y264" s="68">
        <v>1.94</v>
      </c>
      <c r="Z264" s="68">
        <v>2.12</v>
      </c>
      <c r="AA264" s="69">
        <v>2.2999999999999998</v>
      </c>
      <c r="AB264" s="45">
        <v>2.48</v>
      </c>
      <c r="AC264" s="45">
        <v>2.67</v>
      </c>
      <c r="AD264" s="45">
        <v>2.89</v>
      </c>
      <c r="AE264" s="45">
        <v>3.16</v>
      </c>
      <c r="AF264" s="45">
        <v>3.46</v>
      </c>
      <c r="AG264" s="45">
        <v>3.82</v>
      </c>
      <c r="AH264" s="45">
        <v>4.21</v>
      </c>
      <c r="AI264" s="45">
        <v>4.6399999999999997</v>
      </c>
      <c r="AJ264" s="45">
        <v>5.1100000000000003</v>
      </c>
      <c r="AK264" s="45">
        <v>5.62</v>
      </c>
      <c r="AL264" s="45">
        <v>6.18</v>
      </c>
      <c r="AM264" s="45">
        <v>6.82</v>
      </c>
      <c r="AN264" s="45">
        <v>7.57</v>
      </c>
      <c r="AO264" s="45">
        <v>8.4600000000000009</v>
      </c>
      <c r="AP264" s="45">
        <v>9.52</v>
      </c>
      <c r="AQ264" s="45">
        <v>10.76</v>
      </c>
      <c r="AR264" s="45">
        <v>12.22</v>
      </c>
      <c r="AS264" s="45">
        <v>13.92</v>
      </c>
      <c r="AT264" s="45">
        <v>15.86</v>
      </c>
      <c r="AU264" s="45">
        <v>18.14</v>
      </c>
      <c r="AV264" s="45">
        <v>20.83</v>
      </c>
      <c r="AW264" s="45">
        <v>24.05</v>
      </c>
      <c r="AX264" s="45">
        <v>27.96</v>
      </c>
      <c r="AY264" s="45">
        <v>32.49</v>
      </c>
      <c r="AZ264" s="45">
        <v>37.020000000000003</v>
      </c>
      <c r="BA264" s="45">
        <v>41.99</v>
      </c>
      <c r="BB264" s="45">
        <v>47.97</v>
      </c>
      <c r="BC264" s="45">
        <v>57.42</v>
      </c>
      <c r="BD264" s="45">
        <v>65.650000000000006</v>
      </c>
      <c r="BE264" s="45">
        <v>75.040000000000006</v>
      </c>
      <c r="BF264" s="45">
        <v>86.05</v>
      </c>
      <c r="BG264" s="45">
        <v>98.39</v>
      </c>
      <c r="BH264" s="45">
        <v>112</v>
      </c>
      <c r="BI264" s="45">
        <v>126.69</v>
      </c>
      <c r="BJ264" s="45">
        <v>142.71</v>
      </c>
      <c r="BK264" s="45">
        <v>160.25</v>
      </c>
      <c r="BL264" s="45">
        <v>178.24</v>
      </c>
      <c r="BM264" s="45">
        <v>198.09</v>
      </c>
      <c r="BN264" s="45">
        <v>220.68</v>
      </c>
      <c r="BO264" s="45">
        <v>245.51</v>
      </c>
      <c r="BP264" s="45">
        <v>272.58999999999997</v>
      </c>
      <c r="BQ264" s="45">
        <v>301.55</v>
      </c>
      <c r="BR264" s="45">
        <v>331.99</v>
      </c>
      <c r="BS264" s="45">
        <v>357.42</v>
      </c>
      <c r="BT264" s="45">
        <v>382.58</v>
      </c>
      <c r="BU264" s="45">
        <v>407.03</v>
      </c>
      <c r="BV264" s="45">
        <v>430.37</v>
      </c>
      <c r="BW264" s="45">
        <v>452.19</v>
      </c>
      <c r="BX264" s="45">
        <v>472.1</v>
      </c>
      <c r="BY264" s="45">
        <v>498.11</v>
      </c>
      <c r="BZ264" s="45">
        <v>525.54</v>
      </c>
      <c r="CA264" s="45">
        <v>554.48</v>
      </c>
      <c r="CB264" s="45">
        <v>585.02</v>
      </c>
      <c r="CC264" s="45">
        <v>617.24</v>
      </c>
      <c r="CD264" s="45">
        <v>651.23</v>
      </c>
      <c r="CE264" s="45">
        <v>687.1</v>
      </c>
      <c r="CF264" s="45">
        <v>724.94</v>
      </c>
      <c r="CG264" s="45">
        <v>764.87</v>
      </c>
      <c r="CH264" s="45">
        <v>806.99</v>
      </c>
      <c r="CI264" s="45">
        <v>851.43</v>
      </c>
      <c r="CJ264" s="45">
        <v>898.33</v>
      </c>
      <c r="CK264" s="45">
        <v>947.8</v>
      </c>
      <c r="CL264" s="45">
        <v>1000</v>
      </c>
      <c r="CM264" s="45"/>
      <c r="CN264" s="45"/>
      <c r="CO264" s="45"/>
      <c r="CP264" s="45"/>
      <c r="CQ264" s="45"/>
      <c r="CR264" s="45"/>
      <c r="CS264" s="45"/>
      <c r="CT264" s="45"/>
      <c r="CU264" s="45"/>
      <c r="CV264" s="45"/>
      <c r="CW264" s="45"/>
    </row>
    <row r="265" spans="1:101" ht="14.25" customHeight="1">
      <c r="A265" s="67">
        <v>33</v>
      </c>
      <c r="B265" s="68">
        <v>0.08</v>
      </c>
      <c r="C265" s="68">
        <v>0.14000000000000001</v>
      </c>
      <c r="D265" s="68">
        <v>0.18</v>
      </c>
      <c r="E265" s="68">
        <v>0.22</v>
      </c>
      <c r="F265" s="68">
        <v>0.27</v>
      </c>
      <c r="G265" s="68">
        <v>0.32</v>
      </c>
      <c r="H265" s="68">
        <v>0.37</v>
      </c>
      <c r="I265" s="68">
        <v>0.43</v>
      </c>
      <c r="J265" s="68">
        <v>0.46</v>
      </c>
      <c r="K265" s="68">
        <v>0.51</v>
      </c>
      <c r="L265" s="68">
        <v>0.56000000000000005</v>
      </c>
      <c r="M265" s="68">
        <v>0.63</v>
      </c>
      <c r="N265" s="68">
        <v>0.7</v>
      </c>
      <c r="O265" s="68">
        <v>0.78</v>
      </c>
      <c r="P265" s="68">
        <v>0.85</v>
      </c>
      <c r="Q265" s="68">
        <v>0.93</v>
      </c>
      <c r="R265" s="68">
        <v>1.03</v>
      </c>
      <c r="S265" s="68">
        <v>1.1200000000000001</v>
      </c>
      <c r="T265" s="68">
        <v>1.23</v>
      </c>
      <c r="U265" s="69">
        <v>1.37</v>
      </c>
      <c r="V265" s="68">
        <v>1.56</v>
      </c>
      <c r="W265" s="68">
        <v>1.74</v>
      </c>
      <c r="X265" s="68">
        <v>1.94</v>
      </c>
      <c r="Y265" s="68">
        <v>2.12</v>
      </c>
      <c r="Z265" s="68">
        <v>2.2999999999999998</v>
      </c>
      <c r="AA265" s="69">
        <v>2.48</v>
      </c>
      <c r="AB265" s="45">
        <v>2.67</v>
      </c>
      <c r="AC265" s="45">
        <v>2.89</v>
      </c>
      <c r="AD265" s="45">
        <v>3.16</v>
      </c>
      <c r="AE265" s="45">
        <v>3.46</v>
      </c>
      <c r="AF265" s="45">
        <v>3.82</v>
      </c>
      <c r="AG265" s="45">
        <v>4.21</v>
      </c>
      <c r="AH265" s="45">
        <v>4.6399999999999997</v>
      </c>
      <c r="AI265" s="45">
        <v>5.1100000000000003</v>
      </c>
      <c r="AJ265" s="45">
        <v>5.62</v>
      </c>
      <c r="AK265" s="45">
        <v>6.18</v>
      </c>
      <c r="AL265" s="45">
        <v>6.82</v>
      </c>
      <c r="AM265" s="45">
        <v>7.57</v>
      </c>
      <c r="AN265" s="45">
        <v>8.4600000000000009</v>
      </c>
      <c r="AO265" s="45">
        <v>9.52</v>
      </c>
      <c r="AP265" s="45">
        <v>10.76</v>
      </c>
      <c r="AQ265" s="45">
        <v>12.22</v>
      </c>
      <c r="AR265" s="45">
        <v>13.92</v>
      </c>
      <c r="AS265" s="45">
        <v>15.86</v>
      </c>
      <c r="AT265" s="45">
        <v>18.14</v>
      </c>
      <c r="AU265" s="45">
        <v>20.83</v>
      </c>
      <c r="AV265" s="45">
        <v>24.05</v>
      </c>
      <c r="AW265" s="45">
        <v>27.96</v>
      </c>
      <c r="AX265" s="45">
        <v>32.49</v>
      </c>
      <c r="AY265" s="45">
        <v>37.020000000000003</v>
      </c>
      <c r="AZ265" s="45">
        <v>41.99</v>
      </c>
      <c r="BA265" s="45">
        <v>47.97</v>
      </c>
      <c r="BB265" s="45">
        <v>57.42</v>
      </c>
      <c r="BC265" s="45">
        <v>65.650000000000006</v>
      </c>
      <c r="BD265" s="45">
        <v>75.040000000000006</v>
      </c>
      <c r="BE265" s="45">
        <v>86.05</v>
      </c>
      <c r="BF265" s="45">
        <v>98.39</v>
      </c>
      <c r="BG265" s="45">
        <v>112</v>
      </c>
      <c r="BH265" s="45">
        <v>126.69</v>
      </c>
      <c r="BI265" s="45">
        <v>142.71</v>
      </c>
      <c r="BJ265" s="45">
        <v>160.25</v>
      </c>
      <c r="BK265" s="45">
        <v>178.24</v>
      </c>
      <c r="BL265" s="45">
        <v>198.09</v>
      </c>
      <c r="BM265" s="45">
        <v>220.68</v>
      </c>
      <c r="BN265" s="45">
        <v>245.51</v>
      </c>
      <c r="BO265" s="45">
        <v>272.58999999999997</v>
      </c>
      <c r="BP265" s="45">
        <v>301.55</v>
      </c>
      <c r="BQ265" s="45">
        <v>331.99</v>
      </c>
      <c r="BR265" s="45">
        <v>357.42</v>
      </c>
      <c r="BS265" s="45">
        <v>382.58</v>
      </c>
      <c r="BT265" s="45">
        <v>407.03</v>
      </c>
      <c r="BU265" s="45">
        <v>430.37</v>
      </c>
      <c r="BV265" s="45">
        <v>452.19</v>
      </c>
      <c r="BW265" s="45">
        <v>472.1</v>
      </c>
      <c r="BX265" s="45">
        <v>498.11</v>
      </c>
      <c r="BY265" s="45">
        <v>525.54</v>
      </c>
      <c r="BZ265" s="45">
        <v>554.48</v>
      </c>
      <c r="CA265" s="45">
        <v>585.02</v>
      </c>
      <c r="CB265" s="45">
        <v>617.24</v>
      </c>
      <c r="CC265" s="45">
        <v>651.23</v>
      </c>
      <c r="CD265" s="45">
        <v>687.1</v>
      </c>
      <c r="CE265" s="45">
        <v>724.94</v>
      </c>
      <c r="CF265" s="45">
        <v>764.87</v>
      </c>
      <c r="CG265" s="45">
        <v>806.99</v>
      </c>
      <c r="CH265" s="45">
        <v>851.43</v>
      </c>
      <c r="CI265" s="45">
        <v>898.33</v>
      </c>
      <c r="CJ265" s="45">
        <v>947.8</v>
      </c>
      <c r="CK265" s="45">
        <v>1000</v>
      </c>
      <c r="CL265" s="45"/>
      <c r="CM265" s="45"/>
      <c r="CN265" s="45"/>
      <c r="CO265" s="45"/>
      <c r="CP265" s="45"/>
      <c r="CQ265" s="45"/>
      <c r="CR265" s="45"/>
      <c r="CS265" s="45"/>
      <c r="CT265" s="45"/>
      <c r="CU265" s="45"/>
      <c r="CV265" s="45"/>
      <c r="CW265" s="45"/>
    </row>
    <row r="266" spans="1:101" ht="14.25" customHeight="1">
      <c r="A266" s="67">
        <v>34</v>
      </c>
      <c r="B266" s="68">
        <v>0.08</v>
      </c>
      <c r="C266" s="68">
        <v>0.15</v>
      </c>
      <c r="D266" s="68">
        <v>0.2</v>
      </c>
      <c r="E266" s="68">
        <v>0.25</v>
      </c>
      <c r="F266" s="68">
        <v>0.3</v>
      </c>
      <c r="G266" s="68">
        <v>0.34</v>
      </c>
      <c r="H266" s="68">
        <v>0.4</v>
      </c>
      <c r="I266" s="68">
        <v>0.45</v>
      </c>
      <c r="J266" s="68">
        <v>0.47</v>
      </c>
      <c r="K266" s="68">
        <v>0.52</v>
      </c>
      <c r="L266" s="68">
        <v>0.57999999999999996</v>
      </c>
      <c r="M266" s="68">
        <v>0.65</v>
      </c>
      <c r="N266" s="68">
        <v>0.75</v>
      </c>
      <c r="O266" s="68">
        <v>0.84</v>
      </c>
      <c r="P266" s="68">
        <v>0.92</v>
      </c>
      <c r="Q266" s="68">
        <v>1.01</v>
      </c>
      <c r="R266" s="68">
        <v>1.1100000000000001</v>
      </c>
      <c r="S266" s="68">
        <v>1.22</v>
      </c>
      <c r="T266" s="68">
        <v>1.36</v>
      </c>
      <c r="U266" s="69">
        <v>1.53</v>
      </c>
      <c r="V266" s="68">
        <v>1.74</v>
      </c>
      <c r="W266" s="68">
        <v>1.94</v>
      </c>
      <c r="X266" s="68">
        <v>2.12</v>
      </c>
      <c r="Y266" s="68">
        <v>2.2999999999999998</v>
      </c>
      <c r="Z266" s="68">
        <v>2.48</v>
      </c>
      <c r="AA266" s="69">
        <v>2.67</v>
      </c>
      <c r="AB266" s="45">
        <v>2.89</v>
      </c>
      <c r="AC266" s="45">
        <v>3.16</v>
      </c>
      <c r="AD266" s="45">
        <v>3.46</v>
      </c>
      <c r="AE266" s="45">
        <v>3.82</v>
      </c>
      <c r="AF266" s="45">
        <v>4.21</v>
      </c>
      <c r="AG266" s="45">
        <v>4.6399999999999997</v>
      </c>
      <c r="AH266" s="45">
        <v>5.1100000000000003</v>
      </c>
      <c r="AI266" s="45">
        <v>5.62</v>
      </c>
      <c r="AJ266" s="45">
        <v>6.18</v>
      </c>
      <c r="AK266" s="45">
        <v>6.82</v>
      </c>
      <c r="AL266" s="45">
        <v>7.57</v>
      </c>
      <c r="AM266" s="45">
        <v>8.4600000000000009</v>
      </c>
      <c r="AN266" s="45">
        <v>9.52</v>
      </c>
      <c r="AO266" s="45">
        <v>10.76</v>
      </c>
      <c r="AP266" s="45">
        <v>12.22</v>
      </c>
      <c r="AQ266" s="45">
        <v>13.92</v>
      </c>
      <c r="AR266" s="45">
        <v>15.86</v>
      </c>
      <c r="AS266" s="45">
        <v>18.14</v>
      </c>
      <c r="AT266" s="45">
        <v>20.83</v>
      </c>
      <c r="AU266" s="45">
        <v>24.05</v>
      </c>
      <c r="AV266" s="45">
        <v>27.96</v>
      </c>
      <c r="AW266" s="45">
        <v>32.49</v>
      </c>
      <c r="AX266" s="45">
        <v>37.020000000000003</v>
      </c>
      <c r="AY266" s="45">
        <v>41.99</v>
      </c>
      <c r="AZ266" s="45">
        <v>47.97</v>
      </c>
      <c r="BA266" s="45">
        <v>57.42</v>
      </c>
      <c r="BB266" s="45">
        <v>65.650000000000006</v>
      </c>
      <c r="BC266" s="45">
        <v>75.040000000000006</v>
      </c>
      <c r="BD266" s="45">
        <v>86.05</v>
      </c>
      <c r="BE266" s="45">
        <v>98.39</v>
      </c>
      <c r="BF266" s="45">
        <v>112</v>
      </c>
      <c r="BG266" s="45">
        <v>126.69</v>
      </c>
      <c r="BH266" s="45">
        <v>142.71</v>
      </c>
      <c r="BI266" s="45">
        <v>160.25</v>
      </c>
      <c r="BJ266" s="45">
        <v>178.24</v>
      </c>
      <c r="BK266" s="45">
        <v>198.09</v>
      </c>
      <c r="BL266" s="45">
        <v>220.68</v>
      </c>
      <c r="BM266" s="45">
        <v>245.51</v>
      </c>
      <c r="BN266" s="45">
        <v>272.58999999999997</v>
      </c>
      <c r="BO266" s="45">
        <v>301.55</v>
      </c>
      <c r="BP266" s="45">
        <v>331.99</v>
      </c>
      <c r="BQ266" s="45">
        <v>357.42</v>
      </c>
      <c r="BR266" s="45">
        <v>382.58</v>
      </c>
      <c r="BS266" s="45">
        <v>407.03</v>
      </c>
      <c r="BT266" s="45">
        <v>430.37</v>
      </c>
      <c r="BU266" s="45">
        <v>452.19</v>
      </c>
      <c r="BV266" s="45">
        <v>472.1</v>
      </c>
      <c r="BW266" s="45">
        <v>498.11</v>
      </c>
      <c r="BX266" s="45">
        <v>525.54</v>
      </c>
      <c r="BY266" s="45">
        <v>554.48</v>
      </c>
      <c r="BZ266" s="45">
        <v>585.02</v>
      </c>
      <c r="CA266" s="45">
        <v>617.24</v>
      </c>
      <c r="CB266" s="45">
        <v>651.23</v>
      </c>
      <c r="CC266" s="45">
        <v>687.1</v>
      </c>
      <c r="CD266" s="45">
        <v>724.94</v>
      </c>
      <c r="CE266" s="45">
        <v>764.87</v>
      </c>
      <c r="CF266" s="45">
        <v>806.99</v>
      </c>
      <c r="CG266" s="45">
        <v>851.43</v>
      </c>
      <c r="CH266" s="45">
        <v>898.33</v>
      </c>
      <c r="CI266" s="45">
        <v>947.8</v>
      </c>
      <c r="CJ266" s="45">
        <v>1000</v>
      </c>
      <c r="CK266" s="45"/>
      <c r="CL266" s="45"/>
      <c r="CM266" s="45"/>
      <c r="CN266" s="45"/>
      <c r="CO266" s="45"/>
      <c r="CP266" s="45"/>
      <c r="CQ266" s="45"/>
      <c r="CR266" s="45"/>
      <c r="CS266" s="45"/>
      <c r="CT266" s="45"/>
      <c r="CU266" s="45"/>
      <c r="CV266" s="45"/>
      <c r="CW266" s="45"/>
    </row>
    <row r="267" spans="1:101" ht="14.25" customHeight="1">
      <c r="A267" s="67">
        <v>35</v>
      </c>
      <c r="B267" s="68">
        <v>0.09</v>
      </c>
      <c r="C267" s="68">
        <v>0.15</v>
      </c>
      <c r="D267" s="68">
        <v>0.22</v>
      </c>
      <c r="E267" s="68">
        <v>0.28000000000000003</v>
      </c>
      <c r="F267" s="68">
        <v>0.33</v>
      </c>
      <c r="G267" s="68">
        <v>0.37</v>
      </c>
      <c r="H267" s="68">
        <v>0.43</v>
      </c>
      <c r="I267" s="68">
        <v>0.47</v>
      </c>
      <c r="J267" s="68">
        <v>0.49</v>
      </c>
      <c r="K267" s="68">
        <v>0.54</v>
      </c>
      <c r="L267" s="68">
        <v>0.6</v>
      </c>
      <c r="M267" s="68">
        <v>0.71</v>
      </c>
      <c r="N267" s="68">
        <v>0.83</v>
      </c>
      <c r="O267" s="68">
        <v>0.92</v>
      </c>
      <c r="P267" s="68">
        <v>1</v>
      </c>
      <c r="Q267" s="68">
        <v>1.1000000000000001</v>
      </c>
      <c r="R267" s="68">
        <v>1.21</v>
      </c>
      <c r="S267" s="68">
        <v>1.33</v>
      </c>
      <c r="T267" s="68">
        <v>1.5</v>
      </c>
      <c r="U267" s="69">
        <v>1.71</v>
      </c>
      <c r="V267" s="68">
        <v>1.94</v>
      </c>
      <c r="W267" s="68">
        <v>2.12</v>
      </c>
      <c r="X267" s="68">
        <v>2.2999999999999998</v>
      </c>
      <c r="Y267" s="68">
        <v>2.48</v>
      </c>
      <c r="Z267" s="68">
        <v>2.67</v>
      </c>
      <c r="AA267" s="69">
        <v>2.89</v>
      </c>
      <c r="AB267" s="45">
        <v>3.16</v>
      </c>
      <c r="AC267" s="45">
        <v>3.46</v>
      </c>
      <c r="AD267" s="45">
        <v>3.82</v>
      </c>
      <c r="AE267" s="45">
        <v>4.21</v>
      </c>
      <c r="AF267" s="45">
        <v>4.6399999999999997</v>
      </c>
      <c r="AG267" s="45">
        <v>5.1100000000000003</v>
      </c>
      <c r="AH267" s="45">
        <v>5.62</v>
      </c>
      <c r="AI267" s="45">
        <v>6.18</v>
      </c>
      <c r="AJ267" s="45">
        <v>6.82</v>
      </c>
      <c r="AK267" s="45">
        <v>7.57</v>
      </c>
      <c r="AL267" s="45">
        <v>8.4600000000000009</v>
      </c>
      <c r="AM267" s="45">
        <v>9.52</v>
      </c>
      <c r="AN267" s="45">
        <v>10.76</v>
      </c>
      <c r="AO267" s="45">
        <v>12.22</v>
      </c>
      <c r="AP267" s="45">
        <v>13.92</v>
      </c>
      <c r="AQ267" s="45">
        <v>15.86</v>
      </c>
      <c r="AR267" s="45">
        <v>18.14</v>
      </c>
      <c r="AS267" s="45">
        <v>20.83</v>
      </c>
      <c r="AT267" s="45">
        <v>24.05</v>
      </c>
      <c r="AU267" s="45">
        <v>27.96</v>
      </c>
      <c r="AV267" s="45">
        <v>32.49</v>
      </c>
      <c r="AW267" s="45">
        <v>37.020000000000003</v>
      </c>
      <c r="AX267" s="45">
        <v>41.99</v>
      </c>
      <c r="AY267" s="45">
        <v>47.97</v>
      </c>
      <c r="AZ267" s="45">
        <v>57.42</v>
      </c>
      <c r="BA267" s="45">
        <v>65.650000000000006</v>
      </c>
      <c r="BB267" s="45">
        <v>75.040000000000006</v>
      </c>
      <c r="BC267" s="45">
        <v>86.05</v>
      </c>
      <c r="BD267" s="45">
        <v>98.39</v>
      </c>
      <c r="BE267" s="45">
        <v>112</v>
      </c>
      <c r="BF267" s="45">
        <v>126.69</v>
      </c>
      <c r="BG267" s="45">
        <v>142.71</v>
      </c>
      <c r="BH267" s="45">
        <v>160.25</v>
      </c>
      <c r="BI267" s="45">
        <v>178.24</v>
      </c>
      <c r="BJ267" s="45">
        <v>198.09</v>
      </c>
      <c r="BK267" s="45">
        <v>220.68</v>
      </c>
      <c r="BL267" s="45">
        <v>245.51</v>
      </c>
      <c r="BM267" s="45">
        <v>272.58999999999997</v>
      </c>
      <c r="BN267" s="45">
        <v>301.55</v>
      </c>
      <c r="BO267" s="45">
        <v>331.99</v>
      </c>
      <c r="BP267" s="45">
        <v>357.42</v>
      </c>
      <c r="BQ267" s="45">
        <v>382.58</v>
      </c>
      <c r="BR267" s="45">
        <v>407.03</v>
      </c>
      <c r="BS267" s="45">
        <v>430.37</v>
      </c>
      <c r="BT267" s="45">
        <v>452.19</v>
      </c>
      <c r="BU267" s="45">
        <v>472.1</v>
      </c>
      <c r="BV267" s="45">
        <v>498.11</v>
      </c>
      <c r="BW267" s="45">
        <v>525.54</v>
      </c>
      <c r="BX267" s="45">
        <v>554.48</v>
      </c>
      <c r="BY267" s="45">
        <v>585.02</v>
      </c>
      <c r="BZ267" s="45">
        <v>617.24</v>
      </c>
      <c r="CA267" s="45">
        <v>651.23</v>
      </c>
      <c r="CB267" s="45">
        <v>687.1</v>
      </c>
      <c r="CC267" s="45">
        <v>724.94</v>
      </c>
      <c r="CD267" s="45">
        <v>764.87</v>
      </c>
      <c r="CE267" s="45">
        <v>806.99</v>
      </c>
      <c r="CF267" s="45">
        <v>851.43</v>
      </c>
      <c r="CG267" s="45">
        <v>898.33</v>
      </c>
      <c r="CH267" s="45">
        <v>947.8</v>
      </c>
      <c r="CI267" s="45">
        <v>1000</v>
      </c>
      <c r="CJ267" s="45"/>
      <c r="CK267" s="45"/>
      <c r="CL267" s="45"/>
      <c r="CM267" s="45"/>
      <c r="CN267" s="45"/>
      <c r="CO267" s="45"/>
      <c r="CP267" s="45"/>
      <c r="CQ267" s="45"/>
      <c r="CR267" s="45"/>
      <c r="CS267" s="45"/>
      <c r="CT267" s="45"/>
      <c r="CU267" s="45"/>
      <c r="CV267" s="45"/>
      <c r="CW267" s="45"/>
    </row>
    <row r="268" spans="1:101" ht="14.25" customHeight="1">
      <c r="A268" s="67">
        <v>36</v>
      </c>
      <c r="B268" s="68">
        <v>0.1</v>
      </c>
      <c r="C268" s="68">
        <v>0.16</v>
      </c>
      <c r="D268" s="68">
        <v>0.25</v>
      </c>
      <c r="E268" s="68">
        <v>0.31</v>
      </c>
      <c r="F268" s="68">
        <v>0.36</v>
      </c>
      <c r="G268" s="68">
        <v>0.41</v>
      </c>
      <c r="H268" s="68">
        <v>0.46</v>
      </c>
      <c r="I268" s="68">
        <v>0.49</v>
      </c>
      <c r="J268" s="68">
        <v>0.51</v>
      </c>
      <c r="K268" s="68">
        <v>0.56000000000000005</v>
      </c>
      <c r="L268" s="68">
        <v>0.66</v>
      </c>
      <c r="M268" s="68">
        <v>0.78</v>
      </c>
      <c r="N268" s="68">
        <v>0.9</v>
      </c>
      <c r="O268" s="68">
        <v>1</v>
      </c>
      <c r="P268" s="68">
        <v>1.0900000000000001</v>
      </c>
      <c r="Q268" s="68">
        <v>1.19</v>
      </c>
      <c r="R268" s="68">
        <v>1.31</v>
      </c>
      <c r="S268" s="68">
        <v>1.46</v>
      </c>
      <c r="T268" s="68">
        <v>1.65</v>
      </c>
      <c r="U268" s="69">
        <v>1.89</v>
      </c>
      <c r="V268" s="68">
        <v>2.12</v>
      </c>
      <c r="W268" s="68">
        <v>2.2999999999999998</v>
      </c>
      <c r="X268" s="68">
        <v>2.48</v>
      </c>
      <c r="Y268" s="68">
        <v>2.67</v>
      </c>
      <c r="Z268" s="68">
        <v>2.89</v>
      </c>
      <c r="AA268" s="69">
        <v>3.16</v>
      </c>
      <c r="AB268" s="45">
        <v>3.46</v>
      </c>
      <c r="AC268" s="45">
        <v>3.82</v>
      </c>
      <c r="AD268" s="45">
        <v>4.21</v>
      </c>
      <c r="AE268" s="45">
        <v>4.6399999999999997</v>
      </c>
      <c r="AF268" s="45">
        <v>5.1100000000000003</v>
      </c>
      <c r="AG268" s="45">
        <v>5.62</v>
      </c>
      <c r="AH268" s="45">
        <v>6.18</v>
      </c>
      <c r="AI268" s="45">
        <v>6.82</v>
      </c>
      <c r="AJ268" s="45">
        <v>7.57</v>
      </c>
      <c r="AK268" s="45">
        <v>8.4600000000000009</v>
      </c>
      <c r="AL268" s="45">
        <v>9.52</v>
      </c>
      <c r="AM268" s="45">
        <v>10.76</v>
      </c>
      <c r="AN268" s="45">
        <v>12.22</v>
      </c>
      <c r="AO268" s="45">
        <v>13.92</v>
      </c>
      <c r="AP268" s="45">
        <v>15.86</v>
      </c>
      <c r="AQ268" s="45">
        <v>18.14</v>
      </c>
      <c r="AR268" s="45">
        <v>20.83</v>
      </c>
      <c r="AS268" s="45">
        <v>24.05</v>
      </c>
      <c r="AT268" s="45">
        <v>27.96</v>
      </c>
      <c r="AU268" s="45">
        <v>32.49</v>
      </c>
      <c r="AV268" s="45">
        <v>37.020000000000003</v>
      </c>
      <c r="AW268" s="45">
        <v>41.99</v>
      </c>
      <c r="AX268" s="45">
        <v>47.97</v>
      </c>
      <c r="AY268" s="45">
        <v>57.42</v>
      </c>
      <c r="AZ268" s="45">
        <v>65.650000000000006</v>
      </c>
      <c r="BA268" s="45">
        <v>75.040000000000006</v>
      </c>
      <c r="BB268" s="45">
        <v>86.05</v>
      </c>
      <c r="BC268" s="45">
        <v>98.39</v>
      </c>
      <c r="BD268" s="45">
        <v>112</v>
      </c>
      <c r="BE268" s="45">
        <v>126.69</v>
      </c>
      <c r="BF268" s="45">
        <v>142.71</v>
      </c>
      <c r="BG268" s="45">
        <v>160.25</v>
      </c>
      <c r="BH268" s="45">
        <v>178.24</v>
      </c>
      <c r="BI268" s="45">
        <v>198.09</v>
      </c>
      <c r="BJ268" s="45">
        <v>220.68</v>
      </c>
      <c r="BK268" s="45">
        <v>245.51</v>
      </c>
      <c r="BL268" s="45">
        <v>272.58999999999997</v>
      </c>
      <c r="BM268" s="45">
        <v>301.55</v>
      </c>
      <c r="BN268" s="45">
        <v>331.99</v>
      </c>
      <c r="BO268" s="45">
        <v>357.42</v>
      </c>
      <c r="BP268" s="45">
        <v>382.58</v>
      </c>
      <c r="BQ268" s="45">
        <v>407.03</v>
      </c>
      <c r="BR268" s="45">
        <v>430.37</v>
      </c>
      <c r="BS268" s="45">
        <v>452.19</v>
      </c>
      <c r="BT268" s="45">
        <v>472.1</v>
      </c>
      <c r="BU268" s="45">
        <v>498.11</v>
      </c>
      <c r="BV268" s="45">
        <v>525.54</v>
      </c>
      <c r="BW268" s="45">
        <v>554.48</v>
      </c>
      <c r="BX268" s="45">
        <v>585.02</v>
      </c>
      <c r="BY268" s="45">
        <v>617.24</v>
      </c>
      <c r="BZ268" s="45">
        <v>651.23</v>
      </c>
      <c r="CA268" s="45">
        <v>687.1</v>
      </c>
      <c r="CB268" s="45">
        <v>724.94</v>
      </c>
      <c r="CC268" s="45">
        <v>764.87</v>
      </c>
      <c r="CD268" s="45">
        <v>806.99</v>
      </c>
      <c r="CE268" s="45">
        <v>851.43</v>
      </c>
      <c r="CF268" s="45">
        <v>898.33</v>
      </c>
      <c r="CG268" s="45">
        <v>947.8</v>
      </c>
      <c r="CH268" s="45">
        <v>1000</v>
      </c>
      <c r="CI268" s="45"/>
      <c r="CJ268" s="45"/>
      <c r="CK268" s="45"/>
      <c r="CL268" s="45"/>
      <c r="CM268" s="45"/>
      <c r="CN268" s="45"/>
      <c r="CO268" s="45"/>
      <c r="CP268" s="45"/>
      <c r="CQ268" s="45"/>
      <c r="CR268" s="45"/>
      <c r="CS268" s="45"/>
      <c r="CT268" s="45"/>
      <c r="CU268" s="45"/>
      <c r="CV268" s="45"/>
      <c r="CW268" s="45"/>
    </row>
    <row r="269" spans="1:101" ht="14.25" customHeight="1">
      <c r="A269" s="67">
        <v>37</v>
      </c>
      <c r="B269" s="68">
        <v>0.1</v>
      </c>
      <c r="C269" s="68">
        <v>0.17</v>
      </c>
      <c r="D269" s="68">
        <v>0.27</v>
      </c>
      <c r="E269" s="68">
        <v>0.35</v>
      </c>
      <c r="F269" s="68">
        <v>0.4</v>
      </c>
      <c r="G269" s="68">
        <v>0.44</v>
      </c>
      <c r="H269" s="68">
        <v>0.48</v>
      </c>
      <c r="I269" s="68">
        <v>0.5</v>
      </c>
      <c r="J269" s="68">
        <v>0.54</v>
      </c>
      <c r="K269" s="68">
        <v>0.61</v>
      </c>
      <c r="L269" s="68">
        <v>0.73</v>
      </c>
      <c r="M269" s="68">
        <v>0.85</v>
      </c>
      <c r="N269" s="68">
        <v>0.98</v>
      </c>
      <c r="O269" s="68">
        <v>1.08</v>
      </c>
      <c r="P269" s="68">
        <v>1.17</v>
      </c>
      <c r="Q269" s="68">
        <v>1.27</v>
      </c>
      <c r="R269" s="68">
        <v>1.41</v>
      </c>
      <c r="S269" s="68">
        <v>1.59</v>
      </c>
      <c r="T269" s="68">
        <v>1.81</v>
      </c>
      <c r="U269" s="69">
        <v>2.06</v>
      </c>
      <c r="V269" s="68">
        <v>2.2999999999999998</v>
      </c>
      <c r="W269" s="68">
        <v>2.48</v>
      </c>
      <c r="X269" s="68">
        <v>2.67</v>
      </c>
      <c r="Y269" s="68">
        <v>2.89</v>
      </c>
      <c r="Z269" s="68">
        <v>3.16</v>
      </c>
      <c r="AA269" s="69">
        <v>3.46</v>
      </c>
      <c r="AB269" s="45">
        <v>3.82</v>
      </c>
      <c r="AC269" s="45">
        <v>4.21</v>
      </c>
      <c r="AD269" s="45">
        <v>4.6399999999999997</v>
      </c>
      <c r="AE269" s="45">
        <v>5.1100000000000003</v>
      </c>
      <c r="AF269" s="45">
        <v>5.62</v>
      </c>
      <c r="AG269" s="45">
        <v>6.18</v>
      </c>
      <c r="AH269" s="45">
        <v>6.82</v>
      </c>
      <c r="AI269" s="45">
        <v>7.57</v>
      </c>
      <c r="AJ269" s="45">
        <v>8.4600000000000009</v>
      </c>
      <c r="AK269" s="45">
        <v>9.52</v>
      </c>
      <c r="AL269" s="45">
        <v>10.76</v>
      </c>
      <c r="AM269" s="45">
        <v>12.22</v>
      </c>
      <c r="AN269" s="45">
        <v>13.92</v>
      </c>
      <c r="AO269" s="45">
        <v>15.86</v>
      </c>
      <c r="AP269" s="45">
        <v>18.14</v>
      </c>
      <c r="AQ269" s="45">
        <v>20.83</v>
      </c>
      <c r="AR269" s="45">
        <v>24.05</v>
      </c>
      <c r="AS269" s="45">
        <v>27.96</v>
      </c>
      <c r="AT269" s="45">
        <v>32.49</v>
      </c>
      <c r="AU269" s="45">
        <v>37.020000000000003</v>
      </c>
      <c r="AV269" s="45">
        <v>41.99</v>
      </c>
      <c r="AW269" s="45">
        <v>47.97</v>
      </c>
      <c r="AX269" s="45">
        <v>57.42</v>
      </c>
      <c r="AY269" s="45">
        <v>65.650000000000006</v>
      </c>
      <c r="AZ269" s="45">
        <v>75.040000000000006</v>
      </c>
      <c r="BA269" s="45">
        <v>86.05</v>
      </c>
      <c r="BB269" s="45">
        <v>98.39</v>
      </c>
      <c r="BC269" s="45">
        <v>112</v>
      </c>
      <c r="BD269" s="45">
        <v>126.69</v>
      </c>
      <c r="BE269" s="45">
        <v>142.71</v>
      </c>
      <c r="BF269" s="45">
        <v>160.25</v>
      </c>
      <c r="BG269" s="45">
        <v>178.24</v>
      </c>
      <c r="BH269" s="45">
        <v>198.09</v>
      </c>
      <c r="BI269" s="45">
        <v>220.68</v>
      </c>
      <c r="BJ269" s="45">
        <v>245.51</v>
      </c>
      <c r="BK269" s="45">
        <v>272.58999999999997</v>
      </c>
      <c r="BL269" s="45">
        <v>301.55</v>
      </c>
      <c r="BM269" s="45">
        <v>331.99</v>
      </c>
      <c r="BN269" s="45">
        <v>357.42</v>
      </c>
      <c r="BO269" s="45">
        <v>382.58</v>
      </c>
      <c r="BP269" s="45">
        <v>407.03</v>
      </c>
      <c r="BQ269" s="45">
        <v>430.37</v>
      </c>
      <c r="BR269" s="45">
        <v>452.19</v>
      </c>
      <c r="BS269" s="45">
        <v>472.1</v>
      </c>
      <c r="BT269" s="45">
        <v>498.11</v>
      </c>
      <c r="BU269" s="45">
        <v>525.54</v>
      </c>
      <c r="BV269" s="45">
        <v>554.48</v>
      </c>
      <c r="BW269" s="45">
        <v>585.02</v>
      </c>
      <c r="BX269" s="45">
        <v>617.24</v>
      </c>
      <c r="BY269" s="45">
        <v>651.23</v>
      </c>
      <c r="BZ269" s="45">
        <v>687.1</v>
      </c>
      <c r="CA269" s="45">
        <v>724.94</v>
      </c>
      <c r="CB269" s="45">
        <v>764.87</v>
      </c>
      <c r="CC269" s="45">
        <v>806.99</v>
      </c>
      <c r="CD269" s="45">
        <v>851.43</v>
      </c>
      <c r="CE269" s="45">
        <v>898.33</v>
      </c>
      <c r="CF269" s="45">
        <v>947.8</v>
      </c>
      <c r="CG269" s="45">
        <v>1000</v>
      </c>
      <c r="CH269" s="45"/>
      <c r="CI269" s="45"/>
      <c r="CJ269" s="45"/>
      <c r="CK269" s="45"/>
      <c r="CL269" s="45"/>
      <c r="CM269" s="45"/>
      <c r="CN269" s="45"/>
      <c r="CO269" s="45"/>
      <c r="CP269" s="45"/>
      <c r="CQ269" s="45"/>
      <c r="CR269" s="45"/>
      <c r="CS269" s="45"/>
      <c r="CT269" s="45"/>
      <c r="CU269" s="45"/>
      <c r="CV269" s="45"/>
      <c r="CW269" s="45"/>
    </row>
    <row r="270" spans="1:101" ht="14.25" customHeight="1">
      <c r="A270" s="67">
        <v>38</v>
      </c>
      <c r="B270" s="68">
        <v>0.11</v>
      </c>
      <c r="C270" s="68">
        <v>0.18</v>
      </c>
      <c r="D270" s="68">
        <v>0.28999999999999998</v>
      </c>
      <c r="E270" s="68">
        <v>0.36</v>
      </c>
      <c r="F270" s="68">
        <v>0.42</v>
      </c>
      <c r="G270" s="68">
        <v>0.47</v>
      </c>
      <c r="H270" s="68">
        <v>0.5</v>
      </c>
      <c r="I270" s="68">
        <v>0.53</v>
      </c>
      <c r="J270" s="68">
        <v>0.57999999999999996</v>
      </c>
      <c r="K270" s="68">
        <v>0.68</v>
      </c>
      <c r="L270" s="68">
        <v>0.8</v>
      </c>
      <c r="M270" s="68">
        <v>0.94</v>
      </c>
      <c r="N270" s="68">
        <v>1.06</v>
      </c>
      <c r="O270" s="68">
        <v>1.1599999999999999</v>
      </c>
      <c r="P270" s="68">
        <v>1.25</v>
      </c>
      <c r="Q270" s="68">
        <v>1.37</v>
      </c>
      <c r="R270" s="68">
        <v>1.53</v>
      </c>
      <c r="S270" s="68">
        <v>1.73</v>
      </c>
      <c r="T270" s="68">
        <v>1.97</v>
      </c>
      <c r="U270" s="69">
        <v>2.23</v>
      </c>
      <c r="V270" s="68">
        <v>2.48</v>
      </c>
      <c r="W270" s="68">
        <v>2.67</v>
      </c>
      <c r="X270" s="68">
        <v>2.89</v>
      </c>
      <c r="Y270" s="68">
        <v>3.16</v>
      </c>
      <c r="Z270" s="68">
        <v>3.46</v>
      </c>
      <c r="AA270" s="69">
        <v>3.82</v>
      </c>
      <c r="AB270" s="45">
        <v>4.21</v>
      </c>
      <c r="AC270" s="45">
        <v>4.6399999999999997</v>
      </c>
      <c r="AD270" s="45">
        <v>5.1100000000000003</v>
      </c>
      <c r="AE270" s="45">
        <v>5.62</v>
      </c>
      <c r="AF270" s="45">
        <v>6.18</v>
      </c>
      <c r="AG270" s="45">
        <v>6.82</v>
      </c>
      <c r="AH270" s="45">
        <v>7.57</v>
      </c>
      <c r="AI270" s="45">
        <v>8.4600000000000009</v>
      </c>
      <c r="AJ270" s="45">
        <v>9.52</v>
      </c>
      <c r="AK270" s="45">
        <v>10.76</v>
      </c>
      <c r="AL270" s="45">
        <v>12.22</v>
      </c>
      <c r="AM270" s="45">
        <v>13.92</v>
      </c>
      <c r="AN270" s="45">
        <v>15.86</v>
      </c>
      <c r="AO270" s="45">
        <v>18.14</v>
      </c>
      <c r="AP270" s="45">
        <v>20.83</v>
      </c>
      <c r="AQ270" s="45">
        <v>24.05</v>
      </c>
      <c r="AR270" s="45">
        <v>27.96</v>
      </c>
      <c r="AS270" s="45">
        <v>32.49</v>
      </c>
      <c r="AT270" s="45">
        <v>37.020000000000003</v>
      </c>
      <c r="AU270" s="45">
        <v>41.99</v>
      </c>
      <c r="AV270" s="45">
        <v>47.97</v>
      </c>
      <c r="AW270" s="45">
        <v>57.42</v>
      </c>
      <c r="AX270" s="45">
        <v>65.650000000000006</v>
      </c>
      <c r="AY270" s="45">
        <v>75.040000000000006</v>
      </c>
      <c r="AZ270" s="45">
        <v>86.05</v>
      </c>
      <c r="BA270" s="45">
        <v>98.39</v>
      </c>
      <c r="BB270" s="45">
        <v>112</v>
      </c>
      <c r="BC270" s="45">
        <v>126.69</v>
      </c>
      <c r="BD270" s="45">
        <v>142.71</v>
      </c>
      <c r="BE270" s="45">
        <v>160.25</v>
      </c>
      <c r="BF270" s="45">
        <v>178.24</v>
      </c>
      <c r="BG270" s="45">
        <v>198.09</v>
      </c>
      <c r="BH270" s="45">
        <v>220.68</v>
      </c>
      <c r="BI270" s="45">
        <v>245.51</v>
      </c>
      <c r="BJ270" s="45">
        <v>272.58999999999997</v>
      </c>
      <c r="BK270" s="45">
        <v>301.55</v>
      </c>
      <c r="BL270" s="45">
        <v>331.99</v>
      </c>
      <c r="BM270" s="45">
        <v>357.42</v>
      </c>
      <c r="BN270" s="45">
        <v>382.58</v>
      </c>
      <c r="BO270" s="45">
        <v>407.03</v>
      </c>
      <c r="BP270" s="45">
        <v>430.37</v>
      </c>
      <c r="BQ270" s="45">
        <v>452.19</v>
      </c>
      <c r="BR270" s="45">
        <v>472.1</v>
      </c>
      <c r="BS270" s="45">
        <v>498.11</v>
      </c>
      <c r="BT270" s="45">
        <v>525.54</v>
      </c>
      <c r="BU270" s="45">
        <v>554.48</v>
      </c>
      <c r="BV270" s="45">
        <v>585.02</v>
      </c>
      <c r="BW270" s="45">
        <v>617.24</v>
      </c>
      <c r="BX270" s="45">
        <v>651.23</v>
      </c>
      <c r="BY270" s="45">
        <v>687.1</v>
      </c>
      <c r="BZ270" s="45">
        <v>724.94</v>
      </c>
      <c r="CA270" s="45">
        <v>764.87</v>
      </c>
      <c r="CB270" s="45">
        <v>806.99</v>
      </c>
      <c r="CC270" s="45">
        <v>851.43</v>
      </c>
      <c r="CD270" s="45">
        <v>898.33</v>
      </c>
      <c r="CE270" s="45">
        <v>947.8</v>
      </c>
      <c r="CF270" s="45">
        <v>1000</v>
      </c>
      <c r="CG270" s="45"/>
      <c r="CH270" s="45"/>
      <c r="CI270" s="45"/>
      <c r="CJ270" s="45"/>
      <c r="CK270" s="45"/>
      <c r="CL270" s="45"/>
      <c r="CM270" s="45"/>
      <c r="CN270" s="45"/>
      <c r="CO270" s="45"/>
      <c r="CP270" s="45"/>
      <c r="CQ270" s="45"/>
      <c r="CR270" s="45"/>
      <c r="CS270" s="45"/>
      <c r="CT270" s="45"/>
      <c r="CU270" s="45"/>
      <c r="CV270" s="45"/>
      <c r="CW270" s="45"/>
    </row>
    <row r="271" spans="1:101" ht="14.25" customHeight="1">
      <c r="A271" s="67">
        <v>39</v>
      </c>
      <c r="B271" s="68">
        <v>0.12</v>
      </c>
      <c r="C271" s="68">
        <v>0.19</v>
      </c>
      <c r="D271" s="68">
        <v>0.3</v>
      </c>
      <c r="E271" s="68">
        <v>0.39</v>
      </c>
      <c r="F271" s="68">
        <v>0.46</v>
      </c>
      <c r="G271" s="68">
        <v>0.5</v>
      </c>
      <c r="H271" s="68">
        <v>0.53</v>
      </c>
      <c r="I271" s="68">
        <v>0.56999999999999995</v>
      </c>
      <c r="J271" s="68">
        <v>0.64</v>
      </c>
      <c r="K271" s="68">
        <v>0.76</v>
      </c>
      <c r="L271" s="68">
        <v>0.89</v>
      </c>
      <c r="M271" s="68">
        <v>1.02</v>
      </c>
      <c r="N271" s="68">
        <v>1.1399999999999999</v>
      </c>
      <c r="O271" s="68">
        <v>1.24</v>
      </c>
      <c r="P271" s="68">
        <v>1.35</v>
      </c>
      <c r="Q271" s="68">
        <v>1.48</v>
      </c>
      <c r="R271" s="68">
        <v>1.66</v>
      </c>
      <c r="S271" s="68">
        <v>1.88</v>
      </c>
      <c r="T271" s="68">
        <v>2.13</v>
      </c>
      <c r="U271" s="69">
        <v>2.41</v>
      </c>
      <c r="V271" s="68">
        <v>2.67</v>
      </c>
      <c r="W271" s="68">
        <v>2.89</v>
      </c>
      <c r="X271" s="68">
        <v>3.16</v>
      </c>
      <c r="Y271" s="68">
        <v>3.46</v>
      </c>
      <c r="Z271" s="68">
        <v>3.82</v>
      </c>
      <c r="AA271" s="69">
        <v>4.21</v>
      </c>
      <c r="AB271" s="45">
        <v>4.6399999999999997</v>
      </c>
      <c r="AC271" s="45">
        <v>5.1100000000000003</v>
      </c>
      <c r="AD271" s="45">
        <v>5.62</v>
      </c>
      <c r="AE271" s="45">
        <v>6.18</v>
      </c>
      <c r="AF271" s="45">
        <v>6.82</v>
      </c>
      <c r="AG271" s="45">
        <v>7.57</v>
      </c>
      <c r="AH271" s="45">
        <v>8.4600000000000009</v>
      </c>
      <c r="AI271" s="45">
        <v>9.52</v>
      </c>
      <c r="AJ271" s="45">
        <v>10.76</v>
      </c>
      <c r="AK271" s="45">
        <v>12.22</v>
      </c>
      <c r="AL271" s="45">
        <v>13.92</v>
      </c>
      <c r="AM271" s="45">
        <v>15.86</v>
      </c>
      <c r="AN271" s="45">
        <v>18.14</v>
      </c>
      <c r="AO271" s="45">
        <v>20.83</v>
      </c>
      <c r="AP271" s="45">
        <v>24.05</v>
      </c>
      <c r="AQ271" s="45">
        <v>27.96</v>
      </c>
      <c r="AR271" s="45">
        <v>32.49</v>
      </c>
      <c r="AS271" s="45">
        <v>37.020000000000003</v>
      </c>
      <c r="AT271" s="45">
        <v>41.99</v>
      </c>
      <c r="AU271" s="45">
        <v>47.97</v>
      </c>
      <c r="AV271" s="45">
        <v>57.42</v>
      </c>
      <c r="AW271" s="45">
        <v>65.650000000000006</v>
      </c>
      <c r="AX271" s="45">
        <v>75.040000000000006</v>
      </c>
      <c r="AY271" s="45">
        <v>86.05</v>
      </c>
      <c r="AZ271" s="45">
        <v>98.39</v>
      </c>
      <c r="BA271" s="45">
        <v>112</v>
      </c>
      <c r="BB271" s="45">
        <v>126.69</v>
      </c>
      <c r="BC271" s="45">
        <v>142.71</v>
      </c>
      <c r="BD271" s="45">
        <v>160.25</v>
      </c>
      <c r="BE271" s="45">
        <v>178.24</v>
      </c>
      <c r="BF271" s="45">
        <v>198.09</v>
      </c>
      <c r="BG271" s="45">
        <v>220.68</v>
      </c>
      <c r="BH271" s="45">
        <v>245.51</v>
      </c>
      <c r="BI271" s="45">
        <v>272.58999999999997</v>
      </c>
      <c r="BJ271" s="45">
        <v>301.55</v>
      </c>
      <c r="BK271" s="45">
        <v>331.99</v>
      </c>
      <c r="BL271" s="45">
        <v>357.42</v>
      </c>
      <c r="BM271" s="45">
        <v>382.58</v>
      </c>
      <c r="BN271" s="45">
        <v>407.03</v>
      </c>
      <c r="BO271" s="45">
        <v>430.37</v>
      </c>
      <c r="BP271" s="45">
        <v>452.19</v>
      </c>
      <c r="BQ271" s="45">
        <v>472.1</v>
      </c>
      <c r="BR271" s="45">
        <v>498.11</v>
      </c>
      <c r="BS271" s="45">
        <v>525.54</v>
      </c>
      <c r="BT271" s="45">
        <v>554.48</v>
      </c>
      <c r="BU271" s="45">
        <v>585.02</v>
      </c>
      <c r="BV271" s="45">
        <v>617.24</v>
      </c>
      <c r="BW271" s="45">
        <v>651.23</v>
      </c>
      <c r="BX271" s="45">
        <v>687.1</v>
      </c>
      <c r="BY271" s="45">
        <v>724.94</v>
      </c>
      <c r="BZ271" s="45">
        <v>764.87</v>
      </c>
      <c r="CA271" s="45">
        <v>806.99</v>
      </c>
      <c r="CB271" s="45">
        <v>851.43</v>
      </c>
      <c r="CC271" s="45">
        <v>898.33</v>
      </c>
      <c r="CD271" s="45">
        <v>947.8</v>
      </c>
      <c r="CE271" s="45">
        <v>1000</v>
      </c>
      <c r="CF271" s="45"/>
      <c r="CG271" s="45"/>
      <c r="CH271" s="45"/>
      <c r="CI271" s="45"/>
      <c r="CJ271" s="45"/>
      <c r="CK271" s="45"/>
      <c r="CL271" s="45"/>
      <c r="CM271" s="45"/>
      <c r="CN271" s="45"/>
      <c r="CO271" s="45"/>
      <c r="CP271" s="45"/>
      <c r="CQ271" s="45"/>
      <c r="CR271" s="45"/>
      <c r="CS271" s="45"/>
      <c r="CT271" s="45"/>
      <c r="CU271" s="45"/>
      <c r="CV271" s="45"/>
      <c r="CW271" s="45"/>
    </row>
    <row r="272" spans="1:101" ht="14.25" customHeight="1">
      <c r="A272" s="67">
        <v>40</v>
      </c>
      <c r="B272" s="68">
        <v>0.13</v>
      </c>
      <c r="C272" s="68">
        <v>0.2</v>
      </c>
      <c r="D272" s="68">
        <v>0.3</v>
      </c>
      <c r="E272" s="68">
        <v>0.4</v>
      </c>
      <c r="F272" s="68">
        <v>0.48</v>
      </c>
      <c r="G272" s="68">
        <v>0.52</v>
      </c>
      <c r="H272" s="68">
        <v>0.56999999999999995</v>
      </c>
      <c r="I272" s="68">
        <v>0.63</v>
      </c>
      <c r="J272" s="68">
        <v>0.71</v>
      </c>
      <c r="K272" s="68">
        <v>0.84</v>
      </c>
      <c r="L272" s="68">
        <v>0.98</v>
      </c>
      <c r="M272" s="68">
        <v>1.1000000000000001</v>
      </c>
      <c r="N272" s="68">
        <v>1.22</v>
      </c>
      <c r="O272" s="68">
        <v>1.33</v>
      </c>
      <c r="P272" s="68">
        <v>1.45</v>
      </c>
      <c r="Q272" s="68">
        <v>1.61</v>
      </c>
      <c r="R272" s="68">
        <v>1.81</v>
      </c>
      <c r="S272" s="68">
        <v>2.04</v>
      </c>
      <c r="T272" s="68">
        <v>2.2999999999999998</v>
      </c>
      <c r="U272" s="69">
        <v>2.6</v>
      </c>
      <c r="V272" s="68">
        <v>2.89</v>
      </c>
      <c r="W272" s="68">
        <v>3.16</v>
      </c>
      <c r="X272" s="68">
        <v>3.46</v>
      </c>
      <c r="Y272" s="68">
        <v>3.82</v>
      </c>
      <c r="Z272" s="68">
        <v>4.21</v>
      </c>
      <c r="AA272" s="69">
        <v>4.6399999999999997</v>
      </c>
      <c r="AB272" s="45">
        <v>5.1100000000000003</v>
      </c>
      <c r="AC272" s="45">
        <v>5.62</v>
      </c>
      <c r="AD272" s="45">
        <v>6.18</v>
      </c>
      <c r="AE272" s="45">
        <v>6.82</v>
      </c>
      <c r="AF272" s="45">
        <v>7.57</v>
      </c>
      <c r="AG272" s="45">
        <v>8.4600000000000009</v>
      </c>
      <c r="AH272" s="45">
        <v>9.52</v>
      </c>
      <c r="AI272" s="45">
        <v>10.76</v>
      </c>
      <c r="AJ272" s="45">
        <v>12.22</v>
      </c>
      <c r="AK272" s="45">
        <v>13.92</v>
      </c>
      <c r="AL272" s="45">
        <v>15.86</v>
      </c>
      <c r="AM272" s="45">
        <v>18.14</v>
      </c>
      <c r="AN272" s="45">
        <v>20.83</v>
      </c>
      <c r="AO272" s="45">
        <v>24.05</v>
      </c>
      <c r="AP272" s="45">
        <v>27.96</v>
      </c>
      <c r="AQ272" s="45">
        <v>32.49</v>
      </c>
      <c r="AR272" s="45">
        <v>37.020000000000003</v>
      </c>
      <c r="AS272" s="45">
        <v>41.99</v>
      </c>
      <c r="AT272" s="45">
        <v>47.97</v>
      </c>
      <c r="AU272" s="45">
        <v>57.42</v>
      </c>
      <c r="AV272" s="45">
        <v>65.650000000000006</v>
      </c>
      <c r="AW272" s="45">
        <v>75.040000000000006</v>
      </c>
      <c r="AX272" s="45">
        <v>86.05</v>
      </c>
      <c r="AY272" s="45">
        <v>98.39</v>
      </c>
      <c r="AZ272" s="45">
        <v>112</v>
      </c>
      <c r="BA272" s="45">
        <v>126.69</v>
      </c>
      <c r="BB272" s="45">
        <v>142.71</v>
      </c>
      <c r="BC272" s="45">
        <v>160.25</v>
      </c>
      <c r="BD272" s="45">
        <v>178.24</v>
      </c>
      <c r="BE272" s="45">
        <v>198.09</v>
      </c>
      <c r="BF272" s="45">
        <v>220.68</v>
      </c>
      <c r="BG272" s="45">
        <v>245.51</v>
      </c>
      <c r="BH272" s="45">
        <v>272.58999999999997</v>
      </c>
      <c r="BI272" s="45">
        <v>301.55</v>
      </c>
      <c r="BJ272" s="45">
        <v>331.99</v>
      </c>
      <c r="BK272" s="45">
        <v>357.42</v>
      </c>
      <c r="BL272" s="45">
        <v>382.58</v>
      </c>
      <c r="BM272" s="45">
        <v>407.03</v>
      </c>
      <c r="BN272" s="45">
        <v>430.37</v>
      </c>
      <c r="BO272" s="45">
        <v>452.19</v>
      </c>
      <c r="BP272" s="45">
        <v>472.1</v>
      </c>
      <c r="BQ272" s="45">
        <v>498.11</v>
      </c>
      <c r="BR272" s="45">
        <v>525.54</v>
      </c>
      <c r="BS272" s="45">
        <v>554.48</v>
      </c>
      <c r="BT272" s="45">
        <v>585.02</v>
      </c>
      <c r="BU272" s="45">
        <v>617.24</v>
      </c>
      <c r="BV272" s="45">
        <v>651.23</v>
      </c>
      <c r="BW272" s="45">
        <v>687.1</v>
      </c>
      <c r="BX272" s="45">
        <v>724.94</v>
      </c>
      <c r="BY272" s="45">
        <v>764.87</v>
      </c>
      <c r="BZ272" s="45">
        <v>806.99</v>
      </c>
      <c r="CA272" s="45">
        <v>851.43</v>
      </c>
      <c r="CB272" s="45">
        <v>898.33</v>
      </c>
      <c r="CC272" s="45">
        <v>947.8</v>
      </c>
      <c r="CD272" s="45">
        <v>1000</v>
      </c>
      <c r="CE272" s="45"/>
      <c r="CF272" s="45"/>
      <c r="CG272" s="45"/>
      <c r="CH272" s="45"/>
      <c r="CI272" s="45"/>
      <c r="CJ272" s="45"/>
      <c r="CK272" s="45"/>
      <c r="CL272" s="45"/>
      <c r="CM272" s="45"/>
      <c r="CN272" s="45"/>
      <c r="CO272" s="45"/>
      <c r="CP272" s="45"/>
      <c r="CQ272" s="45"/>
      <c r="CR272" s="45"/>
      <c r="CS272" s="45"/>
      <c r="CT272" s="45"/>
      <c r="CU272" s="45"/>
      <c r="CV272" s="45"/>
      <c r="CW272" s="45"/>
    </row>
    <row r="273" spans="1:101" ht="14.25" customHeight="1">
      <c r="A273" s="67">
        <v>41</v>
      </c>
      <c r="B273" s="68">
        <v>0.13</v>
      </c>
      <c r="C273" s="68">
        <v>0.21</v>
      </c>
      <c r="D273" s="68">
        <v>0.31</v>
      </c>
      <c r="E273" s="68">
        <v>0.41</v>
      </c>
      <c r="F273" s="68">
        <v>0.5</v>
      </c>
      <c r="G273" s="68">
        <v>0.56000000000000005</v>
      </c>
      <c r="H273" s="68">
        <v>0.62</v>
      </c>
      <c r="I273" s="68">
        <v>0.68</v>
      </c>
      <c r="J273" s="68">
        <v>0.78</v>
      </c>
      <c r="K273" s="68">
        <v>0.92</v>
      </c>
      <c r="L273" s="68">
        <v>1.06</v>
      </c>
      <c r="M273" s="68">
        <v>1.18</v>
      </c>
      <c r="N273" s="68">
        <v>1.31</v>
      </c>
      <c r="O273" s="68">
        <v>1.44</v>
      </c>
      <c r="P273" s="68">
        <v>1.58</v>
      </c>
      <c r="Q273" s="68">
        <v>1.76</v>
      </c>
      <c r="R273" s="68">
        <v>1.97</v>
      </c>
      <c r="S273" s="68">
        <v>2.21</v>
      </c>
      <c r="T273" s="68">
        <v>2.4900000000000002</v>
      </c>
      <c r="U273" s="69">
        <v>2.82</v>
      </c>
      <c r="V273" s="68">
        <v>3.16</v>
      </c>
      <c r="W273" s="68">
        <v>3.46</v>
      </c>
      <c r="X273" s="68">
        <v>3.82</v>
      </c>
      <c r="Y273" s="68">
        <v>4.21</v>
      </c>
      <c r="Z273" s="68">
        <v>4.6399999999999997</v>
      </c>
      <c r="AA273" s="69">
        <v>5.1100000000000003</v>
      </c>
      <c r="AB273" s="45">
        <v>5.62</v>
      </c>
      <c r="AC273" s="45">
        <v>6.18</v>
      </c>
      <c r="AD273" s="45">
        <v>6.82</v>
      </c>
      <c r="AE273" s="45">
        <v>7.57</v>
      </c>
      <c r="AF273" s="45">
        <v>8.4600000000000009</v>
      </c>
      <c r="AG273" s="45">
        <v>9.52</v>
      </c>
      <c r="AH273" s="45">
        <v>10.76</v>
      </c>
      <c r="AI273" s="45">
        <v>12.22</v>
      </c>
      <c r="AJ273" s="45">
        <v>13.92</v>
      </c>
      <c r="AK273" s="45">
        <v>15.86</v>
      </c>
      <c r="AL273" s="45">
        <v>18.14</v>
      </c>
      <c r="AM273" s="45">
        <v>20.83</v>
      </c>
      <c r="AN273" s="45">
        <v>24.05</v>
      </c>
      <c r="AO273" s="45">
        <v>27.96</v>
      </c>
      <c r="AP273" s="45">
        <v>32.49</v>
      </c>
      <c r="AQ273" s="45">
        <v>37.020000000000003</v>
      </c>
      <c r="AR273" s="45">
        <v>41.99</v>
      </c>
      <c r="AS273" s="45">
        <v>47.97</v>
      </c>
      <c r="AT273" s="45">
        <v>57.42</v>
      </c>
      <c r="AU273" s="45">
        <v>65.650000000000006</v>
      </c>
      <c r="AV273" s="45">
        <v>75.040000000000006</v>
      </c>
      <c r="AW273" s="45">
        <v>86.05</v>
      </c>
      <c r="AX273" s="45">
        <v>98.39</v>
      </c>
      <c r="AY273" s="45">
        <v>112</v>
      </c>
      <c r="AZ273" s="45">
        <v>126.69</v>
      </c>
      <c r="BA273" s="45">
        <v>142.71</v>
      </c>
      <c r="BB273" s="45">
        <v>160.25</v>
      </c>
      <c r="BC273" s="45">
        <v>178.24</v>
      </c>
      <c r="BD273" s="45">
        <v>198.09</v>
      </c>
      <c r="BE273" s="45">
        <v>220.68</v>
      </c>
      <c r="BF273" s="45">
        <v>245.51</v>
      </c>
      <c r="BG273" s="45">
        <v>272.58999999999997</v>
      </c>
      <c r="BH273" s="45">
        <v>301.55</v>
      </c>
      <c r="BI273" s="45">
        <v>331.99</v>
      </c>
      <c r="BJ273" s="45">
        <v>357.42</v>
      </c>
      <c r="BK273" s="45">
        <v>382.58</v>
      </c>
      <c r="BL273" s="45">
        <v>407.03</v>
      </c>
      <c r="BM273" s="45">
        <v>430.37</v>
      </c>
      <c r="BN273" s="45">
        <v>452.19</v>
      </c>
      <c r="BO273" s="45">
        <v>472.1</v>
      </c>
      <c r="BP273" s="45">
        <v>498.11</v>
      </c>
      <c r="BQ273" s="45">
        <v>525.54</v>
      </c>
      <c r="BR273" s="45">
        <v>554.48</v>
      </c>
      <c r="BS273" s="45">
        <v>585.02</v>
      </c>
      <c r="BT273" s="45">
        <v>617.24</v>
      </c>
      <c r="BU273" s="45">
        <v>651.23</v>
      </c>
      <c r="BV273" s="45">
        <v>687.1</v>
      </c>
      <c r="BW273" s="45">
        <v>724.94</v>
      </c>
      <c r="BX273" s="45">
        <v>764.87</v>
      </c>
      <c r="BY273" s="45">
        <v>806.99</v>
      </c>
      <c r="BZ273" s="45">
        <v>851.43</v>
      </c>
      <c r="CA273" s="45">
        <v>898.33</v>
      </c>
      <c r="CB273" s="45">
        <v>947.8</v>
      </c>
      <c r="CC273" s="45">
        <v>1000</v>
      </c>
      <c r="CD273" s="45"/>
      <c r="CE273" s="45"/>
      <c r="CF273" s="45"/>
      <c r="CG273" s="45"/>
      <c r="CH273" s="45"/>
      <c r="CI273" s="45"/>
      <c r="CJ273" s="45"/>
      <c r="CK273" s="45"/>
      <c r="CL273" s="45"/>
      <c r="CM273" s="45"/>
      <c r="CN273" s="45"/>
      <c r="CO273" s="45"/>
      <c r="CP273" s="45"/>
      <c r="CQ273" s="45"/>
      <c r="CR273" s="45"/>
      <c r="CS273" s="45"/>
      <c r="CT273" s="45"/>
      <c r="CU273" s="45"/>
      <c r="CV273" s="45"/>
      <c r="CW273" s="45"/>
    </row>
    <row r="274" spans="1:101" ht="14.25" customHeight="1">
      <c r="A274" s="67">
        <v>42</v>
      </c>
      <c r="B274" s="68">
        <v>0.14000000000000001</v>
      </c>
      <c r="C274" s="68">
        <v>0.22</v>
      </c>
      <c r="D274" s="68">
        <v>0.32</v>
      </c>
      <c r="E274" s="68">
        <v>0.43</v>
      </c>
      <c r="F274" s="68">
        <v>0.55000000000000004</v>
      </c>
      <c r="G274" s="68">
        <v>0.61</v>
      </c>
      <c r="H274" s="68">
        <v>0.66</v>
      </c>
      <c r="I274" s="68">
        <v>0.74</v>
      </c>
      <c r="J274" s="68">
        <v>0.86</v>
      </c>
      <c r="K274" s="68">
        <v>1.01</v>
      </c>
      <c r="L274" s="68">
        <v>1.1399999999999999</v>
      </c>
      <c r="M274" s="68">
        <v>1.27</v>
      </c>
      <c r="N274" s="68">
        <v>1.41</v>
      </c>
      <c r="O274" s="68">
        <v>1.56</v>
      </c>
      <c r="P274" s="68">
        <v>1.73</v>
      </c>
      <c r="Q274" s="68">
        <v>1.93</v>
      </c>
      <c r="R274" s="68">
        <v>2.15</v>
      </c>
      <c r="S274" s="68">
        <v>2.4</v>
      </c>
      <c r="T274" s="68">
        <v>2.71</v>
      </c>
      <c r="U274" s="69">
        <v>3.08</v>
      </c>
      <c r="V274" s="68">
        <v>3.46</v>
      </c>
      <c r="W274" s="68">
        <v>3.82</v>
      </c>
      <c r="X274" s="68">
        <v>4.21</v>
      </c>
      <c r="Y274" s="68">
        <v>4.6399999999999997</v>
      </c>
      <c r="Z274" s="68">
        <v>5.1100000000000003</v>
      </c>
      <c r="AA274" s="69">
        <v>5.62</v>
      </c>
      <c r="AB274" s="45">
        <v>6.18</v>
      </c>
      <c r="AC274" s="45">
        <v>6.82</v>
      </c>
      <c r="AD274" s="45">
        <v>7.57</v>
      </c>
      <c r="AE274" s="45">
        <v>8.4600000000000009</v>
      </c>
      <c r="AF274" s="45">
        <v>9.52</v>
      </c>
      <c r="AG274" s="45">
        <v>10.76</v>
      </c>
      <c r="AH274" s="45">
        <v>12.22</v>
      </c>
      <c r="AI274" s="45">
        <v>13.92</v>
      </c>
      <c r="AJ274" s="45">
        <v>15.86</v>
      </c>
      <c r="AK274" s="45">
        <v>18.14</v>
      </c>
      <c r="AL274" s="45">
        <v>20.83</v>
      </c>
      <c r="AM274" s="45">
        <v>24.05</v>
      </c>
      <c r="AN274" s="45">
        <v>27.96</v>
      </c>
      <c r="AO274" s="45">
        <v>32.49</v>
      </c>
      <c r="AP274" s="45">
        <v>37.020000000000003</v>
      </c>
      <c r="AQ274" s="45">
        <v>41.99</v>
      </c>
      <c r="AR274" s="45">
        <v>47.97</v>
      </c>
      <c r="AS274" s="45">
        <v>57.42</v>
      </c>
      <c r="AT274" s="45">
        <v>65.650000000000006</v>
      </c>
      <c r="AU274" s="45">
        <v>75.040000000000006</v>
      </c>
      <c r="AV274" s="45">
        <v>86.05</v>
      </c>
      <c r="AW274" s="45">
        <v>98.39</v>
      </c>
      <c r="AX274" s="45">
        <v>112</v>
      </c>
      <c r="AY274" s="45">
        <v>126.69</v>
      </c>
      <c r="AZ274" s="45">
        <v>142.71</v>
      </c>
      <c r="BA274" s="45">
        <v>160.25</v>
      </c>
      <c r="BB274" s="45">
        <v>178.24</v>
      </c>
      <c r="BC274" s="45">
        <v>198.09</v>
      </c>
      <c r="BD274" s="45">
        <v>220.68</v>
      </c>
      <c r="BE274" s="45">
        <v>245.51</v>
      </c>
      <c r="BF274" s="45">
        <v>272.58999999999997</v>
      </c>
      <c r="BG274" s="45">
        <v>301.55</v>
      </c>
      <c r="BH274" s="45">
        <v>331.99</v>
      </c>
      <c r="BI274" s="45">
        <v>357.42</v>
      </c>
      <c r="BJ274" s="45">
        <v>382.58</v>
      </c>
      <c r="BK274" s="45">
        <v>407.03</v>
      </c>
      <c r="BL274" s="45">
        <v>430.37</v>
      </c>
      <c r="BM274" s="45">
        <v>452.19</v>
      </c>
      <c r="BN274" s="45">
        <v>472.1</v>
      </c>
      <c r="BO274" s="45">
        <v>498.11</v>
      </c>
      <c r="BP274" s="45">
        <v>525.54</v>
      </c>
      <c r="BQ274" s="45">
        <v>554.48</v>
      </c>
      <c r="BR274" s="45">
        <v>585.02</v>
      </c>
      <c r="BS274" s="45">
        <v>617.24</v>
      </c>
      <c r="BT274" s="45">
        <v>651.23</v>
      </c>
      <c r="BU274" s="45">
        <v>687.1</v>
      </c>
      <c r="BV274" s="45">
        <v>724.94</v>
      </c>
      <c r="BW274" s="45">
        <v>764.87</v>
      </c>
      <c r="BX274" s="45">
        <v>806.99</v>
      </c>
      <c r="BY274" s="45">
        <v>851.43</v>
      </c>
      <c r="BZ274" s="45">
        <v>898.33</v>
      </c>
      <c r="CA274" s="45">
        <v>947.8</v>
      </c>
      <c r="CB274" s="45">
        <v>1000</v>
      </c>
      <c r="CC274" s="45"/>
      <c r="CD274" s="45"/>
      <c r="CE274" s="45"/>
      <c r="CF274" s="45"/>
      <c r="CG274" s="45"/>
      <c r="CH274" s="45"/>
      <c r="CI274" s="45"/>
      <c r="CJ274" s="45"/>
      <c r="CK274" s="45"/>
      <c r="CL274" s="45"/>
      <c r="CM274" s="45"/>
      <c r="CN274" s="45"/>
      <c r="CO274" s="45"/>
      <c r="CP274" s="45"/>
      <c r="CQ274" s="45"/>
      <c r="CR274" s="45"/>
      <c r="CS274" s="45"/>
      <c r="CT274" s="45"/>
      <c r="CU274" s="45"/>
      <c r="CV274" s="45"/>
      <c r="CW274" s="45"/>
    </row>
    <row r="275" spans="1:101" ht="14.25" customHeight="1">
      <c r="A275" s="67">
        <v>43</v>
      </c>
      <c r="B275" s="68">
        <v>0.15</v>
      </c>
      <c r="C275" s="68">
        <v>0.23</v>
      </c>
      <c r="D275" s="68">
        <v>0.33</v>
      </c>
      <c r="E275" s="68">
        <v>0.48</v>
      </c>
      <c r="F275" s="68">
        <v>0.59</v>
      </c>
      <c r="G275" s="68">
        <v>0.66</v>
      </c>
      <c r="H275" s="68">
        <v>0.71</v>
      </c>
      <c r="I275" s="68">
        <v>0.8</v>
      </c>
      <c r="J275" s="68">
        <v>0.93</v>
      </c>
      <c r="K275" s="68">
        <v>1.0900000000000001</v>
      </c>
      <c r="L275" s="68">
        <v>1.22</v>
      </c>
      <c r="M275" s="68">
        <v>1.36</v>
      </c>
      <c r="N275" s="68">
        <v>1.53</v>
      </c>
      <c r="O275" s="68">
        <v>1.71</v>
      </c>
      <c r="P275" s="68">
        <v>1.91</v>
      </c>
      <c r="Q275" s="68">
        <v>2.12</v>
      </c>
      <c r="R275" s="68">
        <v>2.36</v>
      </c>
      <c r="S275" s="68">
        <v>2.65</v>
      </c>
      <c r="T275" s="68">
        <v>2.99</v>
      </c>
      <c r="U275" s="69">
        <v>3.39</v>
      </c>
      <c r="V275" s="68">
        <v>3.82</v>
      </c>
      <c r="W275" s="68">
        <v>4.21</v>
      </c>
      <c r="X275" s="68">
        <v>4.6399999999999997</v>
      </c>
      <c r="Y275" s="68">
        <v>5.1100000000000003</v>
      </c>
      <c r="Z275" s="68">
        <v>5.62</v>
      </c>
      <c r="AA275" s="69">
        <v>6.18</v>
      </c>
      <c r="AB275" s="45">
        <v>6.82</v>
      </c>
      <c r="AC275" s="45">
        <v>7.57</v>
      </c>
      <c r="AD275" s="45">
        <v>8.4600000000000009</v>
      </c>
      <c r="AE275" s="45">
        <v>9.52</v>
      </c>
      <c r="AF275" s="45">
        <v>10.76</v>
      </c>
      <c r="AG275" s="45">
        <v>12.22</v>
      </c>
      <c r="AH275" s="45">
        <v>13.92</v>
      </c>
      <c r="AI275" s="45">
        <v>15.86</v>
      </c>
      <c r="AJ275" s="45">
        <v>18.14</v>
      </c>
      <c r="AK275" s="45">
        <v>20.83</v>
      </c>
      <c r="AL275" s="45">
        <v>24.05</v>
      </c>
      <c r="AM275" s="45">
        <v>27.96</v>
      </c>
      <c r="AN275" s="45">
        <v>32.49</v>
      </c>
      <c r="AO275" s="45">
        <v>37.020000000000003</v>
      </c>
      <c r="AP275" s="45">
        <v>41.99</v>
      </c>
      <c r="AQ275" s="45">
        <v>47.97</v>
      </c>
      <c r="AR275" s="45">
        <v>57.42</v>
      </c>
      <c r="AS275" s="45">
        <v>65.650000000000006</v>
      </c>
      <c r="AT275" s="45">
        <v>75.040000000000006</v>
      </c>
      <c r="AU275" s="45">
        <v>86.05</v>
      </c>
      <c r="AV275" s="45">
        <v>98.39</v>
      </c>
      <c r="AW275" s="45">
        <v>112</v>
      </c>
      <c r="AX275" s="45">
        <v>126.69</v>
      </c>
      <c r="AY275" s="45">
        <v>142.71</v>
      </c>
      <c r="AZ275" s="45">
        <v>160.25</v>
      </c>
      <c r="BA275" s="45">
        <v>178.24</v>
      </c>
      <c r="BB275" s="45">
        <v>198.09</v>
      </c>
      <c r="BC275" s="45">
        <v>220.68</v>
      </c>
      <c r="BD275" s="45">
        <v>245.51</v>
      </c>
      <c r="BE275" s="45">
        <v>272.58999999999997</v>
      </c>
      <c r="BF275" s="45">
        <v>301.55</v>
      </c>
      <c r="BG275" s="45">
        <v>331.99</v>
      </c>
      <c r="BH275" s="45">
        <v>357.42</v>
      </c>
      <c r="BI275" s="45">
        <v>382.58</v>
      </c>
      <c r="BJ275" s="45">
        <v>407.03</v>
      </c>
      <c r="BK275" s="45">
        <v>430.37</v>
      </c>
      <c r="BL275" s="45">
        <v>452.19</v>
      </c>
      <c r="BM275" s="45">
        <v>472.1</v>
      </c>
      <c r="BN275" s="45">
        <v>498.11</v>
      </c>
      <c r="BO275" s="45">
        <v>525.54</v>
      </c>
      <c r="BP275" s="45">
        <v>554.48</v>
      </c>
      <c r="BQ275" s="45">
        <v>585.02</v>
      </c>
      <c r="BR275" s="45">
        <v>617.24</v>
      </c>
      <c r="BS275" s="45">
        <v>651.23</v>
      </c>
      <c r="BT275" s="45">
        <v>687.1</v>
      </c>
      <c r="BU275" s="45">
        <v>724.94</v>
      </c>
      <c r="BV275" s="45">
        <v>764.87</v>
      </c>
      <c r="BW275" s="45">
        <v>806.99</v>
      </c>
      <c r="BX275" s="45">
        <v>851.43</v>
      </c>
      <c r="BY275" s="45">
        <v>898.33</v>
      </c>
      <c r="BZ275" s="45">
        <v>947.8</v>
      </c>
      <c r="CA275" s="45">
        <v>1000</v>
      </c>
      <c r="CB275" s="45"/>
      <c r="CC275" s="45"/>
      <c r="CD275" s="45"/>
      <c r="CE275" s="45"/>
      <c r="CF275" s="45"/>
      <c r="CG275" s="45"/>
      <c r="CH275" s="45"/>
      <c r="CI275" s="45"/>
      <c r="CJ275" s="45"/>
      <c r="CK275" s="45"/>
      <c r="CL275" s="45"/>
      <c r="CM275" s="45"/>
      <c r="CN275" s="45"/>
      <c r="CO275" s="45"/>
      <c r="CP275" s="45"/>
      <c r="CQ275" s="45"/>
      <c r="CR275" s="45"/>
      <c r="CS275" s="45"/>
      <c r="CT275" s="45"/>
      <c r="CU275" s="45"/>
      <c r="CV275" s="45"/>
      <c r="CW275" s="45"/>
    </row>
    <row r="276" spans="1:101" ht="14.25" customHeight="1">
      <c r="A276" s="67">
        <v>44</v>
      </c>
      <c r="B276" s="68">
        <v>0.16</v>
      </c>
      <c r="C276" s="68">
        <v>0.24</v>
      </c>
      <c r="D276" s="68">
        <v>0.35</v>
      </c>
      <c r="E276" s="68">
        <v>0.54</v>
      </c>
      <c r="F276" s="68">
        <v>0.63</v>
      </c>
      <c r="G276" s="68">
        <v>0.7</v>
      </c>
      <c r="H276" s="68">
        <v>0.76</v>
      </c>
      <c r="I276" s="68">
        <v>0.87</v>
      </c>
      <c r="J276" s="68">
        <v>1.01</v>
      </c>
      <c r="K276" s="68">
        <v>1.17</v>
      </c>
      <c r="L276" s="68">
        <v>1.31</v>
      </c>
      <c r="M276" s="68">
        <v>1.46</v>
      </c>
      <c r="N276" s="68">
        <v>1.67</v>
      </c>
      <c r="O276" s="68">
        <v>1.89</v>
      </c>
      <c r="P276" s="68">
        <v>2.09</v>
      </c>
      <c r="Q276" s="68">
        <v>2.33</v>
      </c>
      <c r="R276" s="68">
        <v>2.58</v>
      </c>
      <c r="S276" s="68">
        <v>2.88</v>
      </c>
      <c r="T276" s="68">
        <v>3.26</v>
      </c>
      <c r="U276" s="69">
        <v>3.73</v>
      </c>
      <c r="V276" s="68">
        <v>4.21</v>
      </c>
      <c r="W276" s="68">
        <v>4.6399999999999997</v>
      </c>
      <c r="X276" s="68">
        <v>5.1100000000000003</v>
      </c>
      <c r="Y276" s="68">
        <v>5.62</v>
      </c>
      <c r="Z276" s="68">
        <v>6.18</v>
      </c>
      <c r="AA276" s="69">
        <v>6.82</v>
      </c>
      <c r="AB276" s="45">
        <v>7.57</v>
      </c>
      <c r="AC276" s="45">
        <v>8.4600000000000009</v>
      </c>
      <c r="AD276" s="45">
        <v>9.52</v>
      </c>
      <c r="AE276" s="45">
        <v>10.76</v>
      </c>
      <c r="AF276" s="45">
        <v>12.22</v>
      </c>
      <c r="AG276" s="45">
        <v>13.92</v>
      </c>
      <c r="AH276" s="45">
        <v>15.86</v>
      </c>
      <c r="AI276" s="45">
        <v>18.14</v>
      </c>
      <c r="AJ276" s="45">
        <v>20.83</v>
      </c>
      <c r="AK276" s="45">
        <v>24.05</v>
      </c>
      <c r="AL276" s="45">
        <v>27.96</v>
      </c>
      <c r="AM276" s="45">
        <v>32.49</v>
      </c>
      <c r="AN276" s="45">
        <v>37.020000000000003</v>
      </c>
      <c r="AO276" s="45">
        <v>41.99</v>
      </c>
      <c r="AP276" s="45">
        <v>47.97</v>
      </c>
      <c r="AQ276" s="45">
        <v>57.42</v>
      </c>
      <c r="AR276" s="45">
        <v>65.650000000000006</v>
      </c>
      <c r="AS276" s="45">
        <v>75.040000000000006</v>
      </c>
      <c r="AT276" s="45">
        <v>86.05</v>
      </c>
      <c r="AU276" s="45">
        <v>98.39</v>
      </c>
      <c r="AV276" s="45">
        <v>112</v>
      </c>
      <c r="AW276" s="45">
        <v>126.69</v>
      </c>
      <c r="AX276" s="45">
        <v>142.71</v>
      </c>
      <c r="AY276" s="45">
        <v>160.25</v>
      </c>
      <c r="AZ276" s="45">
        <v>178.24</v>
      </c>
      <c r="BA276" s="45">
        <v>198.09</v>
      </c>
      <c r="BB276" s="45">
        <v>220.68</v>
      </c>
      <c r="BC276" s="45">
        <v>245.51</v>
      </c>
      <c r="BD276" s="45">
        <v>272.58999999999997</v>
      </c>
      <c r="BE276" s="45">
        <v>301.55</v>
      </c>
      <c r="BF276" s="45">
        <v>331.99</v>
      </c>
      <c r="BG276" s="45">
        <v>357.42</v>
      </c>
      <c r="BH276" s="45">
        <v>382.58</v>
      </c>
      <c r="BI276" s="45">
        <v>407.03</v>
      </c>
      <c r="BJ276" s="45">
        <v>430.37</v>
      </c>
      <c r="BK276" s="45">
        <v>452.19</v>
      </c>
      <c r="BL276" s="45">
        <v>472.1</v>
      </c>
      <c r="BM276" s="45">
        <v>498.11</v>
      </c>
      <c r="BN276" s="45">
        <v>525.54</v>
      </c>
      <c r="BO276" s="45">
        <v>554.48</v>
      </c>
      <c r="BP276" s="45">
        <v>585.02</v>
      </c>
      <c r="BQ276" s="45">
        <v>617.24</v>
      </c>
      <c r="BR276" s="45">
        <v>651.23</v>
      </c>
      <c r="BS276" s="45">
        <v>687.1</v>
      </c>
      <c r="BT276" s="45">
        <v>724.94</v>
      </c>
      <c r="BU276" s="45">
        <v>764.87</v>
      </c>
      <c r="BV276" s="45">
        <v>806.99</v>
      </c>
      <c r="BW276" s="45">
        <v>851.43</v>
      </c>
      <c r="BX276" s="45">
        <v>898.33</v>
      </c>
      <c r="BY276" s="45">
        <v>947.8</v>
      </c>
      <c r="BZ276" s="45">
        <v>1000</v>
      </c>
      <c r="CA276" s="45"/>
      <c r="CB276" s="45"/>
      <c r="CC276" s="45"/>
      <c r="CD276" s="45"/>
      <c r="CE276" s="45"/>
      <c r="CF276" s="45"/>
      <c r="CG276" s="45"/>
      <c r="CH276" s="45"/>
      <c r="CI276" s="45"/>
      <c r="CJ276" s="45"/>
      <c r="CK276" s="45"/>
      <c r="CL276" s="45"/>
      <c r="CM276" s="45"/>
      <c r="CN276" s="45"/>
      <c r="CO276" s="45"/>
      <c r="CP276" s="45"/>
      <c r="CQ276" s="45"/>
      <c r="CR276" s="45"/>
      <c r="CS276" s="45"/>
      <c r="CT276" s="45"/>
      <c r="CU276" s="45"/>
      <c r="CV276" s="45"/>
      <c r="CW276" s="45"/>
    </row>
    <row r="277" spans="1:101" ht="14.25" customHeight="1">
      <c r="A277" s="67">
        <v>45</v>
      </c>
      <c r="B277" s="68">
        <v>0.19</v>
      </c>
      <c r="C277" s="68">
        <v>0.25</v>
      </c>
      <c r="D277" s="68">
        <v>0.39</v>
      </c>
      <c r="E277" s="68">
        <v>0.6</v>
      </c>
      <c r="F277" s="68">
        <v>0.68</v>
      </c>
      <c r="G277" s="68">
        <v>0.75</v>
      </c>
      <c r="H277" s="68">
        <v>0.82</v>
      </c>
      <c r="I277" s="68">
        <v>0.94</v>
      </c>
      <c r="J277" s="68">
        <v>1.0900000000000001</v>
      </c>
      <c r="K277" s="68">
        <v>1.25</v>
      </c>
      <c r="L277" s="68">
        <v>1.4</v>
      </c>
      <c r="M277" s="68">
        <v>1.6</v>
      </c>
      <c r="N277" s="68">
        <v>1.84</v>
      </c>
      <c r="O277" s="68">
        <v>2.08</v>
      </c>
      <c r="P277" s="68">
        <v>2.31</v>
      </c>
      <c r="Q277" s="68">
        <v>2.5499999999999998</v>
      </c>
      <c r="R277" s="68">
        <v>2.85</v>
      </c>
      <c r="S277" s="68">
        <v>3.2</v>
      </c>
      <c r="T277" s="68">
        <v>3.62</v>
      </c>
      <c r="U277" s="69">
        <v>4.1100000000000003</v>
      </c>
      <c r="V277" s="68">
        <v>4.6399999999999997</v>
      </c>
      <c r="W277" s="68">
        <v>5.1100000000000003</v>
      </c>
      <c r="X277" s="68">
        <v>5.62</v>
      </c>
      <c r="Y277" s="68">
        <v>6.18</v>
      </c>
      <c r="Z277" s="68">
        <v>6.82</v>
      </c>
      <c r="AA277" s="69">
        <v>7.57</v>
      </c>
      <c r="AB277" s="45">
        <v>8.4600000000000009</v>
      </c>
      <c r="AC277" s="45">
        <v>9.52</v>
      </c>
      <c r="AD277" s="45">
        <v>10.76</v>
      </c>
      <c r="AE277" s="45">
        <v>12.22</v>
      </c>
      <c r="AF277" s="45">
        <v>13.92</v>
      </c>
      <c r="AG277" s="45">
        <v>15.86</v>
      </c>
      <c r="AH277" s="45">
        <v>18.14</v>
      </c>
      <c r="AI277" s="45">
        <v>20.83</v>
      </c>
      <c r="AJ277" s="45">
        <v>24.05</v>
      </c>
      <c r="AK277" s="45">
        <v>27.96</v>
      </c>
      <c r="AL277" s="45">
        <v>32.49</v>
      </c>
      <c r="AM277" s="45">
        <v>37.020000000000003</v>
      </c>
      <c r="AN277" s="45">
        <v>41.99</v>
      </c>
      <c r="AO277" s="45">
        <v>47.97</v>
      </c>
      <c r="AP277" s="45">
        <v>57.42</v>
      </c>
      <c r="AQ277" s="45">
        <v>65.650000000000006</v>
      </c>
      <c r="AR277" s="45">
        <v>75.040000000000006</v>
      </c>
      <c r="AS277" s="45">
        <v>86.05</v>
      </c>
      <c r="AT277" s="45">
        <v>98.39</v>
      </c>
      <c r="AU277" s="45">
        <v>112</v>
      </c>
      <c r="AV277" s="45">
        <v>126.69</v>
      </c>
      <c r="AW277" s="45">
        <v>142.71</v>
      </c>
      <c r="AX277" s="45">
        <v>160.25</v>
      </c>
      <c r="AY277" s="45">
        <v>178.24</v>
      </c>
      <c r="AZ277" s="45">
        <v>198.09</v>
      </c>
      <c r="BA277" s="45">
        <v>220.68</v>
      </c>
      <c r="BB277" s="45">
        <v>245.51</v>
      </c>
      <c r="BC277" s="45">
        <v>272.58999999999997</v>
      </c>
      <c r="BD277" s="45">
        <v>301.55</v>
      </c>
      <c r="BE277" s="45">
        <v>331.99</v>
      </c>
      <c r="BF277" s="45">
        <v>357.42</v>
      </c>
      <c r="BG277" s="45">
        <v>382.58</v>
      </c>
      <c r="BH277" s="45">
        <v>407.03</v>
      </c>
      <c r="BI277" s="45">
        <v>430.37</v>
      </c>
      <c r="BJ277" s="45">
        <v>452.19</v>
      </c>
      <c r="BK277" s="45">
        <v>472.1</v>
      </c>
      <c r="BL277" s="45">
        <v>498.11</v>
      </c>
      <c r="BM277" s="45">
        <v>525.54</v>
      </c>
      <c r="BN277" s="45">
        <v>554.48</v>
      </c>
      <c r="BO277" s="45">
        <v>585.02</v>
      </c>
      <c r="BP277" s="45">
        <v>617.24</v>
      </c>
      <c r="BQ277" s="45">
        <v>651.23</v>
      </c>
      <c r="BR277" s="45">
        <v>687.1</v>
      </c>
      <c r="BS277" s="45">
        <v>724.94</v>
      </c>
      <c r="BT277" s="45">
        <v>764.87</v>
      </c>
      <c r="BU277" s="45">
        <v>806.99</v>
      </c>
      <c r="BV277" s="45">
        <v>851.43</v>
      </c>
      <c r="BW277" s="45">
        <v>898.33</v>
      </c>
      <c r="BX277" s="45">
        <v>947.8</v>
      </c>
      <c r="BY277" s="45">
        <v>1000</v>
      </c>
      <c r="BZ277" s="45"/>
      <c r="CA277" s="45"/>
      <c r="CB277" s="45"/>
      <c r="CC277" s="45"/>
      <c r="CD277" s="45"/>
      <c r="CE277" s="45"/>
      <c r="CF277" s="45"/>
      <c r="CG277" s="45"/>
      <c r="CH277" s="45"/>
      <c r="CI277" s="45"/>
      <c r="CJ277" s="45"/>
      <c r="CK277" s="45"/>
      <c r="CL277" s="45"/>
      <c r="CM277" s="45"/>
      <c r="CN277" s="45"/>
      <c r="CO277" s="45"/>
      <c r="CP277" s="45"/>
      <c r="CQ277" s="45"/>
      <c r="CR277" s="45"/>
      <c r="CS277" s="45"/>
      <c r="CT277" s="45"/>
      <c r="CU277" s="45"/>
      <c r="CV277" s="45"/>
      <c r="CW277" s="45"/>
    </row>
    <row r="278" spans="1:101" ht="14.25" customHeight="1">
      <c r="A278" s="67">
        <v>46</v>
      </c>
      <c r="B278" s="68">
        <v>0.21</v>
      </c>
      <c r="C278" s="68">
        <v>0.25</v>
      </c>
      <c r="D278" s="68">
        <v>0.44</v>
      </c>
      <c r="E278" s="68">
        <v>0.64</v>
      </c>
      <c r="F278" s="68">
        <v>0.73</v>
      </c>
      <c r="G278" s="68">
        <v>0.8</v>
      </c>
      <c r="H278" s="68">
        <v>0.89</v>
      </c>
      <c r="I278" s="68">
        <v>1.03</v>
      </c>
      <c r="J278" s="68">
        <v>1.18</v>
      </c>
      <c r="K278" s="68">
        <v>1.34</v>
      </c>
      <c r="L278" s="68">
        <v>1.52</v>
      </c>
      <c r="M278" s="68">
        <v>1.76</v>
      </c>
      <c r="N278" s="68">
        <v>2.04</v>
      </c>
      <c r="O278" s="68">
        <v>2.2999999999999998</v>
      </c>
      <c r="P278" s="68">
        <v>2.54</v>
      </c>
      <c r="Q278" s="68">
        <v>2.82</v>
      </c>
      <c r="R278" s="68">
        <v>3.16</v>
      </c>
      <c r="S278" s="68">
        <v>3.54</v>
      </c>
      <c r="T278" s="68">
        <v>4</v>
      </c>
      <c r="U278" s="69">
        <v>4.53</v>
      </c>
      <c r="V278" s="68">
        <v>5.1100000000000003</v>
      </c>
      <c r="W278" s="68">
        <v>5.62</v>
      </c>
      <c r="X278" s="68">
        <v>6.18</v>
      </c>
      <c r="Y278" s="68">
        <v>6.82</v>
      </c>
      <c r="Z278" s="68">
        <v>7.57</v>
      </c>
      <c r="AA278" s="69">
        <v>8.4600000000000009</v>
      </c>
      <c r="AB278" s="45">
        <v>9.52</v>
      </c>
      <c r="AC278" s="45">
        <v>10.76</v>
      </c>
      <c r="AD278" s="45">
        <v>12.22</v>
      </c>
      <c r="AE278" s="45">
        <v>13.92</v>
      </c>
      <c r="AF278" s="45">
        <v>15.86</v>
      </c>
      <c r="AG278" s="45">
        <v>18.14</v>
      </c>
      <c r="AH278" s="45">
        <v>20.83</v>
      </c>
      <c r="AI278" s="45">
        <v>24.05</v>
      </c>
      <c r="AJ278" s="45">
        <v>27.96</v>
      </c>
      <c r="AK278" s="45">
        <v>32.49</v>
      </c>
      <c r="AL278" s="45">
        <v>37.020000000000003</v>
      </c>
      <c r="AM278" s="45">
        <v>41.99</v>
      </c>
      <c r="AN278" s="45">
        <v>47.97</v>
      </c>
      <c r="AO278" s="45">
        <v>57.42</v>
      </c>
      <c r="AP278" s="45">
        <v>65.650000000000006</v>
      </c>
      <c r="AQ278" s="45">
        <v>75.040000000000006</v>
      </c>
      <c r="AR278" s="45">
        <v>86.05</v>
      </c>
      <c r="AS278" s="45">
        <v>98.39</v>
      </c>
      <c r="AT278" s="45">
        <v>112</v>
      </c>
      <c r="AU278" s="45">
        <v>126.69</v>
      </c>
      <c r="AV278" s="45">
        <v>142.71</v>
      </c>
      <c r="AW278" s="45">
        <v>160.25</v>
      </c>
      <c r="AX278" s="45">
        <v>178.24</v>
      </c>
      <c r="AY278" s="45">
        <v>198.09</v>
      </c>
      <c r="AZ278" s="45">
        <v>220.68</v>
      </c>
      <c r="BA278" s="45">
        <v>245.51</v>
      </c>
      <c r="BB278" s="45">
        <v>272.58999999999997</v>
      </c>
      <c r="BC278" s="45">
        <v>301.55</v>
      </c>
      <c r="BD278" s="45">
        <v>331.99</v>
      </c>
      <c r="BE278" s="45">
        <v>357.42</v>
      </c>
      <c r="BF278" s="45">
        <v>382.58</v>
      </c>
      <c r="BG278" s="45">
        <v>407.03</v>
      </c>
      <c r="BH278" s="45">
        <v>430.37</v>
      </c>
      <c r="BI278" s="45">
        <v>452.19</v>
      </c>
      <c r="BJ278" s="45">
        <v>472.1</v>
      </c>
      <c r="BK278" s="45">
        <v>498.11</v>
      </c>
      <c r="BL278" s="45">
        <v>525.54</v>
      </c>
      <c r="BM278" s="45">
        <v>554.48</v>
      </c>
      <c r="BN278" s="45">
        <v>585.02</v>
      </c>
      <c r="BO278" s="45">
        <v>617.24</v>
      </c>
      <c r="BP278" s="45">
        <v>651.23</v>
      </c>
      <c r="BQ278" s="45">
        <v>687.1</v>
      </c>
      <c r="BR278" s="45">
        <v>724.94</v>
      </c>
      <c r="BS278" s="45">
        <v>764.87</v>
      </c>
      <c r="BT278" s="45">
        <v>806.99</v>
      </c>
      <c r="BU278" s="45">
        <v>851.43</v>
      </c>
      <c r="BV278" s="45">
        <v>898.33</v>
      </c>
      <c r="BW278" s="45">
        <v>947.8</v>
      </c>
      <c r="BX278" s="45">
        <v>1000</v>
      </c>
      <c r="BY278" s="45"/>
      <c r="BZ278" s="45"/>
      <c r="CA278" s="45"/>
      <c r="CB278" s="45"/>
      <c r="CC278" s="45"/>
      <c r="CD278" s="45"/>
      <c r="CE278" s="45"/>
      <c r="CF278" s="45"/>
      <c r="CG278" s="45"/>
      <c r="CH278" s="45"/>
      <c r="CI278" s="45"/>
      <c r="CJ278" s="45"/>
      <c r="CK278" s="45"/>
      <c r="CL278" s="45"/>
      <c r="CM278" s="45"/>
      <c r="CN278" s="45"/>
      <c r="CO278" s="45"/>
      <c r="CP278" s="45"/>
      <c r="CQ278" s="45"/>
      <c r="CR278" s="45"/>
      <c r="CS278" s="45"/>
      <c r="CT278" s="45"/>
      <c r="CU278" s="45"/>
      <c r="CV278" s="45"/>
      <c r="CW278" s="45"/>
    </row>
    <row r="279" spans="1:101" ht="14.25" customHeight="1">
      <c r="A279" s="67">
        <v>47</v>
      </c>
      <c r="B279" s="68">
        <v>0.22</v>
      </c>
      <c r="C279" s="68">
        <v>0.26</v>
      </c>
      <c r="D279" s="68">
        <v>0.5</v>
      </c>
      <c r="E279" s="68">
        <v>0.69</v>
      </c>
      <c r="F279" s="68">
        <v>0.78</v>
      </c>
      <c r="G279" s="68">
        <v>0.88</v>
      </c>
      <c r="H279" s="68">
        <v>0.97</v>
      </c>
      <c r="I279" s="68">
        <v>1.1200000000000001</v>
      </c>
      <c r="J279" s="68">
        <v>1.27</v>
      </c>
      <c r="K279" s="68">
        <v>1.45</v>
      </c>
      <c r="L279" s="68">
        <v>1.66</v>
      </c>
      <c r="M279" s="68">
        <v>1.94</v>
      </c>
      <c r="N279" s="68">
        <v>2.2599999999999998</v>
      </c>
      <c r="O279" s="68">
        <v>2.5299999999999998</v>
      </c>
      <c r="P279" s="68">
        <v>2.81</v>
      </c>
      <c r="Q279" s="68">
        <v>3.13</v>
      </c>
      <c r="R279" s="68">
        <v>3.5</v>
      </c>
      <c r="S279" s="68">
        <v>3.92</v>
      </c>
      <c r="T279" s="68">
        <v>4.41</v>
      </c>
      <c r="U279" s="69">
        <v>4.9800000000000004</v>
      </c>
      <c r="V279" s="68">
        <v>5.62</v>
      </c>
      <c r="W279" s="68">
        <v>6.18</v>
      </c>
      <c r="X279" s="68">
        <v>6.82</v>
      </c>
      <c r="Y279" s="68">
        <v>7.57</v>
      </c>
      <c r="Z279" s="68">
        <v>8.4600000000000009</v>
      </c>
      <c r="AA279" s="69">
        <v>9.52</v>
      </c>
      <c r="AB279" s="45">
        <v>10.76</v>
      </c>
      <c r="AC279" s="45">
        <v>12.22</v>
      </c>
      <c r="AD279" s="45">
        <v>13.92</v>
      </c>
      <c r="AE279" s="45">
        <v>15.86</v>
      </c>
      <c r="AF279" s="45">
        <v>18.14</v>
      </c>
      <c r="AG279" s="45">
        <v>20.83</v>
      </c>
      <c r="AH279" s="45">
        <v>24.05</v>
      </c>
      <c r="AI279" s="45">
        <v>27.96</v>
      </c>
      <c r="AJ279" s="45">
        <v>32.49</v>
      </c>
      <c r="AK279" s="45">
        <v>37.020000000000003</v>
      </c>
      <c r="AL279" s="45">
        <v>41.99</v>
      </c>
      <c r="AM279" s="45">
        <v>47.97</v>
      </c>
      <c r="AN279" s="45">
        <v>57.42</v>
      </c>
      <c r="AO279" s="45">
        <v>65.650000000000006</v>
      </c>
      <c r="AP279" s="45">
        <v>75.040000000000006</v>
      </c>
      <c r="AQ279" s="45">
        <v>86.05</v>
      </c>
      <c r="AR279" s="45">
        <v>98.39</v>
      </c>
      <c r="AS279" s="45">
        <v>112</v>
      </c>
      <c r="AT279" s="45">
        <v>126.69</v>
      </c>
      <c r="AU279" s="45">
        <v>142.71</v>
      </c>
      <c r="AV279" s="45">
        <v>160.25</v>
      </c>
      <c r="AW279" s="45">
        <v>178.24</v>
      </c>
      <c r="AX279" s="45">
        <v>198.09</v>
      </c>
      <c r="AY279" s="45">
        <v>220.68</v>
      </c>
      <c r="AZ279" s="45">
        <v>245.51</v>
      </c>
      <c r="BA279" s="45">
        <v>272.58999999999997</v>
      </c>
      <c r="BB279" s="45">
        <v>301.55</v>
      </c>
      <c r="BC279" s="45">
        <v>331.99</v>
      </c>
      <c r="BD279" s="45">
        <v>357.42</v>
      </c>
      <c r="BE279" s="45">
        <v>382.58</v>
      </c>
      <c r="BF279" s="45">
        <v>407.03</v>
      </c>
      <c r="BG279" s="45">
        <v>430.37</v>
      </c>
      <c r="BH279" s="45">
        <v>452.19</v>
      </c>
      <c r="BI279" s="45">
        <v>472.1</v>
      </c>
      <c r="BJ279" s="45">
        <v>498.11</v>
      </c>
      <c r="BK279" s="45">
        <v>525.54</v>
      </c>
      <c r="BL279" s="45">
        <v>554.48</v>
      </c>
      <c r="BM279" s="45">
        <v>585.02</v>
      </c>
      <c r="BN279" s="45">
        <v>617.24</v>
      </c>
      <c r="BO279" s="45">
        <v>651.23</v>
      </c>
      <c r="BP279" s="45">
        <v>687.1</v>
      </c>
      <c r="BQ279" s="45">
        <v>724.94</v>
      </c>
      <c r="BR279" s="45">
        <v>764.87</v>
      </c>
      <c r="BS279" s="45">
        <v>806.99</v>
      </c>
      <c r="BT279" s="45">
        <v>851.43</v>
      </c>
      <c r="BU279" s="45">
        <v>898.33</v>
      </c>
      <c r="BV279" s="45">
        <v>947.8</v>
      </c>
      <c r="BW279" s="45">
        <v>1000</v>
      </c>
      <c r="BX279" s="45"/>
      <c r="BY279" s="45"/>
      <c r="BZ279" s="45"/>
      <c r="CA279" s="45"/>
      <c r="CB279" s="45"/>
      <c r="CC279" s="45"/>
      <c r="CD279" s="45"/>
      <c r="CE279" s="45"/>
      <c r="CF279" s="45"/>
      <c r="CG279" s="45"/>
      <c r="CH279" s="45"/>
      <c r="CI279" s="45"/>
      <c r="CJ279" s="45"/>
      <c r="CK279" s="45"/>
      <c r="CL279" s="45"/>
      <c r="CM279" s="45"/>
      <c r="CN279" s="45"/>
      <c r="CO279" s="45"/>
      <c r="CP279" s="45"/>
      <c r="CQ279" s="45"/>
      <c r="CR279" s="45"/>
      <c r="CS279" s="45"/>
      <c r="CT279" s="45"/>
      <c r="CU279" s="45"/>
      <c r="CV279" s="45"/>
      <c r="CW279" s="45"/>
    </row>
    <row r="280" spans="1:101" ht="14.25" customHeight="1">
      <c r="A280" s="67">
        <v>48</v>
      </c>
      <c r="B280" s="76">
        <v>0.23</v>
      </c>
      <c r="C280" s="68">
        <v>0.28000000000000003</v>
      </c>
      <c r="D280" s="68">
        <v>0.59</v>
      </c>
      <c r="E280" s="68">
        <v>0.75</v>
      </c>
      <c r="F280" s="68">
        <v>0.87</v>
      </c>
      <c r="G280" s="68">
        <v>0.96</v>
      </c>
      <c r="H280" s="68">
        <v>1.07</v>
      </c>
      <c r="I280" s="68">
        <v>1.22</v>
      </c>
      <c r="J280" s="68">
        <v>1.37</v>
      </c>
      <c r="K280" s="68">
        <v>1.57</v>
      </c>
      <c r="L280" s="68">
        <v>1.82</v>
      </c>
      <c r="M280" s="68">
        <v>2.15</v>
      </c>
      <c r="N280" s="68">
        <v>2.5099999999999998</v>
      </c>
      <c r="O280" s="68">
        <v>2.8</v>
      </c>
      <c r="P280" s="68">
        <v>3.1</v>
      </c>
      <c r="Q280" s="68">
        <v>3.46</v>
      </c>
      <c r="R280" s="68">
        <v>3.89</v>
      </c>
      <c r="S280" s="68">
        <v>4.3499999999999996</v>
      </c>
      <c r="T280" s="68">
        <v>4.88</v>
      </c>
      <c r="U280" s="69">
        <v>5.48</v>
      </c>
      <c r="V280" s="68">
        <v>6.18</v>
      </c>
      <c r="W280" s="68">
        <v>6.82</v>
      </c>
      <c r="X280" s="68">
        <v>7.57</v>
      </c>
      <c r="Y280" s="68">
        <v>8.4600000000000009</v>
      </c>
      <c r="Z280" s="68">
        <v>9.52</v>
      </c>
      <c r="AA280" s="69">
        <v>10.76</v>
      </c>
      <c r="AB280" s="45">
        <v>12.22</v>
      </c>
      <c r="AC280" s="45">
        <v>13.92</v>
      </c>
      <c r="AD280" s="45">
        <v>15.86</v>
      </c>
      <c r="AE280" s="45">
        <v>18.14</v>
      </c>
      <c r="AF280" s="45">
        <v>20.83</v>
      </c>
      <c r="AG280" s="45">
        <v>24.05</v>
      </c>
      <c r="AH280" s="45">
        <v>27.96</v>
      </c>
      <c r="AI280" s="45">
        <v>32.49</v>
      </c>
      <c r="AJ280" s="45">
        <v>37.020000000000003</v>
      </c>
      <c r="AK280" s="45">
        <v>41.99</v>
      </c>
      <c r="AL280" s="45">
        <v>47.97</v>
      </c>
      <c r="AM280" s="45">
        <v>57.42</v>
      </c>
      <c r="AN280" s="45">
        <v>65.650000000000006</v>
      </c>
      <c r="AO280" s="45">
        <v>75.040000000000006</v>
      </c>
      <c r="AP280" s="45">
        <v>86.05</v>
      </c>
      <c r="AQ280" s="45">
        <v>98.39</v>
      </c>
      <c r="AR280" s="45">
        <v>112</v>
      </c>
      <c r="AS280" s="45">
        <v>126.69</v>
      </c>
      <c r="AT280" s="45">
        <v>142.71</v>
      </c>
      <c r="AU280" s="45">
        <v>160.25</v>
      </c>
      <c r="AV280" s="45">
        <v>178.24</v>
      </c>
      <c r="AW280" s="45">
        <v>198.09</v>
      </c>
      <c r="AX280" s="45">
        <v>220.68</v>
      </c>
      <c r="AY280" s="45">
        <v>245.51</v>
      </c>
      <c r="AZ280" s="45">
        <v>272.58999999999997</v>
      </c>
      <c r="BA280" s="45">
        <v>301.55</v>
      </c>
      <c r="BB280" s="45">
        <v>331.99</v>
      </c>
      <c r="BC280" s="45">
        <v>357.42</v>
      </c>
      <c r="BD280" s="45">
        <v>382.58</v>
      </c>
      <c r="BE280" s="45">
        <v>407.03</v>
      </c>
      <c r="BF280" s="45">
        <v>430.37</v>
      </c>
      <c r="BG280" s="45">
        <v>452.19</v>
      </c>
      <c r="BH280" s="45">
        <v>472.1</v>
      </c>
      <c r="BI280" s="45">
        <v>498.11</v>
      </c>
      <c r="BJ280" s="45">
        <v>525.54</v>
      </c>
      <c r="BK280" s="45">
        <v>554.48</v>
      </c>
      <c r="BL280" s="45">
        <v>585.02</v>
      </c>
      <c r="BM280" s="45">
        <v>617.24</v>
      </c>
      <c r="BN280" s="45">
        <v>651.23</v>
      </c>
      <c r="BO280" s="45">
        <v>687.1</v>
      </c>
      <c r="BP280" s="45">
        <v>724.94</v>
      </c>
      <c r="BQ280" s="45">
        <v>764.87</v>
      </c>
      <c r="BR280" s="45">
        <v>806.99</v>
      </c>
      <c r="BS280" s="45">
        <v>851.43</v>
      </c>
      <c r="BT280" s="45">
        <v>898.33</v>
      </c>
      <c r="BU280" s="45">
        <v>947.8</v>
      </c>
      <c r="BV280" s="45">
        <v>1000</v>
      </c>
      <c r="BW280" s="45"/>
      <c r="BX280" s="45"/>
      <c r="BY280" s="45"/>
      <c r="BZ280" s="45"/>
      <c r="CA280" s="45"/>
      <c r="CB280" s="45"/>
      <c r="CC280" s="45"/>
      <c r="CD280" s="45"/>
      <c r="CE280" s="45"/>
      <c r="CF280" s="45"/>
      <c r="CG280" s="45"/>
      <c r="CH280" s="45"/>
      <c r="CI280" s="45"/>
      <c r="CJ280" s="45"/>
      <c r="CK280" s="45"/>
      <c r="CL280" s="45"/>
      <c r="CM280" s="45"/>
      <c r="CN280" s="45"/>
      <c r="CO280" s="45"/>
      <c r="CP280" s="45"/>
      <c r="CQ280" s="45"/>
      <c r="CR280" s="45"/>
      <c r="CS280" s="45"/>
      <c r="CT280" s="45"/>
      <c r="CU280" s="45"/>
      <c r="CV280" s="45"/>
      <c r="CW280" s="45"/>
    </row>
    <row r="281" spans="1:101" ht="14.25" customHeight="1">
      <c r="A281" s="67">
        <v>49</v>
      </c>
      <c r="B281" s="76">
        <v>0.24</v>
      </c>
      <c r="C281" s="68">
        <v>0.33</v>
      </c>
      <c r="D281" s="68">
        <v>0.7</v>
      </c>
      <c r="E281" s="68">
        <v>0.84</v>
      </c>
      <c r="F281" s="68">
        <v>0.95</v>
      </c>
      <c r="G281" s="68">
        <v>1.05</v>
      </c>
      <c r="H281" s="68">
        <v>1.18</v>
      </c>
      <c r="I281" s="68">
        <v>1.33</v>
      </c>
      <c r="J281" s="68">
        <v>1.49</v>
      </c>
      <c r="K281" s="68">
        <v>1.71</v>
      </c>
      <c r="L281" s="68">
        <v>2</v>
      </c>
      <c r="M281" s="68">
        <v>2.35</v>
      </c>
      <c r="N281" s="68">
        <v>2.74</v>
      </c>
      <c r="O281" s="68">
        <v>3.07</v>
      </c>
      <c r="P281" s="68">
        <v>3.39</v>
      </c>
      <c r="Q281" s="68">
        <v>3.8</v>
      </c>
      <c r="R281" s="68">
        <v>4.28</v>
      </c>
      <c r="S281" s="68">
        <v>4.78</v>
      </c>
      <c r="T281" s="68">
        <v>5.35</v>
      </c>
      <c r="U281" s="69">
        <v>6.02</v>
      </c>
      <c r="V281" s="68">
        <v>6.82</v>
      </c>
      <c r="W281" s="68">
        <v>7.57</v>
      </c>
      <c r="X281" s="68">
        <v>8.4600000000000009</v>
      </c>
      <c r="Y281" s="68">
        <v>9.52</v>
      </c>
      <c r="Z281" s="68">
        <v>10.76</v>
      </c>
      <c r="AA281" s="69">
        <v>12.22</v>
      </c>
      <c r="AB281" s="45">
        <v>13.92</v>
      </c>
      <c r="AC281" s="45">
        <v>15.86</v>
      </c>
      <c r="AD281" s="45">
        <v>18.14</v>
      </c>
      <c r="AE281" s="45">
        <v>20.83</v>
      </c>
      <c r="AF281" s="45">
        <v>24.05</v>
      </c>
      <c r="AG281" s="45">
        <v>27.96</v>
      </c>
      <c r="AH281" s="45">
        <v>32.49</v>
      </c>
      <c r="AI281" s="45">
        <v>37.020000000000003</v>
      </c>
      <c r="AJ281" s="45">
        <v>41.99</v>
      </c>
      <c r="AK281" s="45">
        <v>47.97</v>
      </c>
      <c r="AL281" s="45">
        <v>57.42</v>
      </c>
      <c r="AM281" s="45">
        <v>65.650000000000006</v>
      </c>
      <c r="AN281" s="45">
        <v>75.040000000000006</v>
      </c>
      <c r="AO281" s="45">
        <v>86.05</v>
      </c>
      <c r="AP281" s="45">
        <v>98.39</v>
      </c>
      <c r="AQ281" s="45">
        <v>112</v>
      </c>
      <c r="AR281" s="45">
        <v>126.69</v>
      </c>
      <c r="AS281" s="45">
        <v>142.71</v>
      </c>
      <c r="AT281" s="45">
        <v>160.25</v>
      </c>
      <c r="AU281" s="45">
        <v>178.24</v>
      </c>
      <c r="AV281" s="45">
        <v>198.09</v>
      </c>
      <c r="AW281" s="45">
        <v>220.68</v>
      </c>
      <c r="AX281" s="45">
        <v>245.51</v>
      </c>
      <c r="AY281" s="45">
        <v>272.58999999999997</v>
      </c>
      <c r="AZ281" s="45">
        <v>301.55</v>
      </c>
      <c r="BA281" s="45">
        <v>331.99</v>
      </c>
      <c r="BB281" s="45">
        <v>357.42</v>
      </c>
      <c r="BC281" s="45">
        <v>382.58</v>
      </c>
      <c r="BD281" s="45">
        <v>407.03</v>
      </c>
      <c r="BE281" s="45">
        <v>430.37</v>
      </c>
      <c r="BF281" s="45">
        <v>452.19</v>
      </c>
      <c r="BG281" s="45">
        <v>472.1</v>
      </c>
      <c r="BH281" s="45">
        <v>498.11</v>
      </c>
      <c r="BI281" s="45">
        <v>525.54</v>
      </c>
      <c r="BJ281" s="45">
        <v>554.48</v>
      </c>
      <c r="BK281" s="45">
        <v>585.02</v>
      </c>
      <c r="BL281" s="45">
        <v>617.24</v>
      </c>
      <c r="BM281" s="45">
        <v>651.23</v>
      </c>
      <c r="BN281" s="45">
        <v>687.1</v>
      </c>
      <c r="BO281" s="45">
        <v>724.94</v>
      </c>
      <c r="BP281" s="45">
        <v>764.87</v>
      </c>
      <c r="BQ281" s="45">
        <v>806.99</v>
      </c>
      <c r="BR281" s="45">
        <v>851.43</v>
      </c>
      <c r="BS281" s="45">
        <v>898.33</v>
      </c>
      <c r="BT281" s="45">
        <v>947.8</v>
      </c>
      <c r="BU281" s="45">
        <v>1000</v>
      </c>
      <c r="BV281" s="45"/>
      <c r="BW281" s="45"/>
      <c r="BX281" s="45"/>
      <c r="BY281" s="45"/>
      <c r="BZ281" s="45"/>
      <c r="CA281" s="45"/>
      <c r="CB281" s="45"/>
      <c r="CC281" s="45"/>
      <c r="CD281" s="45"/>
      <c r="CE281" s="45"/>
      <c r="CF281" s="45"/>
      <c r="CG281" s="45"/>
      <c r="CH281" s="45"/>
      <c r="CI281" s="45"/>
      <c r="CJ281" s="45"/>
      <c r="CK281" s="45"/>
      <c r="CL281" s="45"/>
      <c r="CM281" s="45"/>
      <c r="CN281" s="45"/>
      <c r="CO281" s="45"/>
      <c r="CP281" s="45"/>
      <c r="CQ281" s="45"/>
      <c r="CR281" s="45"/>
      <c r="CS281" s="45"/>
      <c r="CT281" s="45"/>
      <c r="CU281" s="45"/>
      <c r="CV281" s="45"/>
      <c r="CW281" s="45"/>
    </row>
    <row r="282" spans="1:101" ht="14.25" customHeight="1">
      <c r="A282" s="67">
        <v>50</v>
      </c>
      <c r="B282" s="76">
        <v>0.25</v>
      </c>
      <c r="C282" s="68">
        <v>0.43</v>
      </c>
      <c r="D282" s="68">
        <v>0.8</v>
      </c>
      <c r="E282" s="68">
        <v>0.94</v>
      </c>
      <c r="F282" s="68">
        <v>1.05</v>
      </c>
      <c r="G282" s="68">
        <v>1.1599999999999999</v>
      </c>
      <c r="H282" s="68">
        <v>1.31</v>
      </c>
      <c r="I282" s="68">
        <v>1.44</v>
      </c>
      <c r="J282" s="68">
        <v>1.62</v>
      </c>
      <c r="K282" s="68">
        <v>1.87</v>
      </c>
      <c r="L282" s="68">
        <v>2.19</v>
      </c>
      <c r="M282" s="68">
        <v>2.57</v>
      </c>
      <c r="N282" s="68">
        <v>2.96</v>
      </c>
      <c r="O282" s="68">
        <v>3.31</v>
      </c>
      <c r="P282" s="68">
        <v>3.69</v>
      </c>
      <c r="Q282" s="68">
        <v>4.16</v>
      </c>
      <c r="R282" s="68">
        <v>4.6900000000000004</v>
      </c>
      <c r="S282" s="68">
        <v>5.23</v>
      </c>
      <c r="T282" s="68">
        <v>5.86</v>
      </c>
      <c r="U282" s="69">
        <v>6.63</v>
      </c>
      <c r="V282" s="68">
        <v>7.57</v>
      </c>
      <c r="W282" s="68">
        <v>8.4600000000000009</v>
      </c>
      <c r="X282" s="68">
        <v>9.52</v>
      </c>
      <c r="Y282" s="68">
        <v>10.76</v>
      </c>
      <c r="Z282" s="68">
        <v>12.22</v>
      </c>
      <c r="AA282" s="69">
        <v>13.92</v>
      </c>
      <c r="AB282" s="45">
        <v>15.86</v>
      </c>
      <c r="AC282" s="45">
        <v>18.14</v>
      </c>
      <c r="AD282" s="45">
        <v>20.83</v>
      </c>
      <c r="AE282" s="45">
        <v>24.05</v>
      </c>
      <c r="AF282" s="45">
        <v>27.96</v>
      </c>
      <c r="AG282" s="45">
        <v>32.49</v>
      </c>
      <c r="AH282" s="45">
        <v>37.020000000000003</v>
      </c>
      <c r="AI282" s="45">
        <v>41.99</v>
      </c>
      <c r="AJ282" s="45">
        <v>47.97</v>
      </c>
      <c r="AK282" s="45">
        <v>57.42</v>
      </c>
      <c r="AL282" s="45">
        <v>65.650000000000006</v>
      </c>
      <c r="AM282" s="45">
        <v>75.040000000000006</v>
      </c>
      <c r="AN282" s="45">
        <v>86.05</v>
      </c>
      <c r="AO282" s="45">
        <v>98.39</v>
      </c>
      <c r="AP282" s="45">
        <v>112</v>
      </c>
      <c r="AQ282" s="45">
        <v>126.69</v>
      </c>
      <c r="AR282" s="45">
        <v>142.71</v>
      </c>
      <c r="AS282" s="45">
        <v>160.25</v>
      </c>
      <c r="AT282" s="45">
        <v>178.24</v>
      </c>
      <c r="AU282" s="45">
        <v>198.09</v>
      </c>
      <c r="AV282" s="45">
        <v>220.68</v>
      </c>
      <c r="AW282" s="45">
        <v>245.51</v>
      </c>
      <c r="AX282" s="45">
        <v>272.58999999999997</v>
      </c>
      <c r="AY282" s="45">
        <v>301.55</v>
      </c>
      <c r="AZ282" s="45">
        <v>331.99</v>
      </c>
      <c r="BA282" s="45">
        <v>357.42</v>
      </c>
      <c r="BB282" s="45">
        <v>382.58</v>
      </c>
      <c r="BC282" s="45">
        <v>407.03</v>
      </c>
      <c r="BD282" s="45">
        <v>430.37</v>
      </c>
      <c r="BE282" s="45">
        <v>452.19</v>
      </c>
      <c r="BF282" s="45">
        <v>472.1</v>
      </c>
      <c r="BG282" s="45">
        <v>498.11</v>
      </c>
      <c r="BH282" s="45">
        <v>525.54</v>
      </c>
      <c r="BI282" s="45">
        <v>554.48</v>
      </c>
      <c r="BJ282" s="45">
        <v>585.02</v>
      </c>
      <c r="BK282" s="45">
        <v>617.24</v>
      </c>
      <c r="BL282" s="45">
        <v>651.23</v>
      </c>
      <c r="BM282" s="45">
        <v>687.1</v>
      </c>
      <c r="BN282" s="45">
        <v>724.94</v>
      </c>
      <c r="BO282" s="45">
        <v>764.87</v>
      </c>
      <c r="BP282" s="45">
        <v>806.99</v>
      </c>
      <c r="BQ282" s="45">
        <v>851.43</v>
      </c>
      <c r="BR282" s="45">
        <v>898.33</v>
      </c>
      <c r="BS282" s="45">
        <v>947.8</v>
      </c>
      <c r="BT282" s="45">
        <v>1000</v>
      </c>
      <c r="BU282" s="45"/>
      <c r="BV282" s="45"/>
      <c r="BW282" s="45"/>
      <c r="BX282" s="45"/>
      <c r="BY282" s="45"/>
      <c r="BZ282" s="45"/>
      <c r="CA282" s="45"/>
      <c r="CB282" s="45"/>
      <c r="CC282" s="45"/>
      <c r="CD282" s="45"/>
      <c r="CE282" s="45"/>
      <c r="CF282" s="45"/>
      <c r="CG282" s="45"/>
      <c r="CH282" s="45"/>
      <c r="CI282" s="45"/>
      <c r="CJ282" s="45"/>
      <c r="CK282" s="45"/>
      <c r="CL282" s="45"/>
      <c r="CM282" s="45"/>
      <c r="CN282" s="45"/>
      <c r="CO282" s="45"/>
      <c r="CP282" s="45"/>
      <c r="CQ282" s="45"/>
      <c r="CR282" s="45"/>
      <c r="CS282" s="45"/>
      <c r="CT282" s="45"/>
      <c r="CU282" s="45"/>
      <c r="CV282" s="45"/>
      <c r="CW282" s="45"/>
    </row>
    <row r="283" spans="1:101" ht="14.25" customHeight="1">
      <c r="A283" s="67">
        <v>51</v>
      </c>
      <c r="B283" s="76">
        <v>0.26</v>
      </c>
      <c r="C283" s="68">
        <v>0.55000000000000004</v>
      </c>
      <c r="D283" s="68">
        <v>0.89</v>
      </c>
      <c r="E283" s="68">
        <v>1.04</v>
      </c>
      <c r="F283" s="68">
        <v>1.1599999999999999</v>
      </c>
      <c r="G283" s="68">
        <v>1.29</v>
      </c>
      <c r="H283" s="68">
        <v>1.42</v>
      </c>
      <c r="I283" s="68">
        <v>1.58</v>
      </c>
      <c r="J283" s="68">
        <v>1.78</v>
      </c>
      <c r="K283" s="68">
        <v>2.0699999999999998</v>
      </c>
      <c r="L283" s="68">
        <v>2.42</v>
      </c>
      <c r="M283" s="68">
        <v>2.79</v>
      </c>
      <c r="N283" s="68">
        <v>3.18</v>
      </c>
      <c r="O283" s="68">
        <v>3.56</v>
      </c>
      <c r="P283" s="68">
        <v>4</v>
      </c>
      <c r="Q283" s="68">
        <v>4.55</v>
      </c>
      <c r="R283" s="68">
        <v>5.1100000000000003</v>
      </c>
      <c r="S283" s="68">
        <v>5.7</v>
      </c>
      <c r="T283" s="68">
        <v>6.4</v>
      </c>
      <c r="U283" s="69">
        <v>7.32</v>
      </c>
      <c r="V283" s="68">
        <v>8.4600000000000009</v>
      </c>
      <c r="W283" s="68">
        <v>9.52</v>
      </c>
      <c r="X283" s="68">
        <v>10.76</v>
      </c>
      <c r="Y283" s="68">
        <v>12.22</v>
      </c>
      <c r="Z283" s="68">
        <v>13.92</v>
      </c>
      <c r="AA283" s="69">
        <v>15.86</v>
      </c>
      <c r="AB283" s="45">
        <v>18.14</v>
      </c>
      <c r="AC283" s="45">
        <v>20.83</v>
      </c>
      <c r="AD283" s="45">
        <v>24.05</v>
      </c>
      <c r="AE283" s="45">
        <v>27.96</v>
      </c>
      <c r="AF283" s="45">
        <v>32.49</v>
      </c>
      <c r="AG283" s="45">
        <v>37.020000000000003</v>
      </c>
      <c r="AH283" s="45">
        <v>41.99</v>
      </c>
      <c r="AI283" s="45">
        <v>47.97</v>
      </c>
      <c r="AJ283" s="45">
        <v>57.42</v>
      </c>
      <c r="AK283" s="45">
        <v>65.650000000000006</v>
      </c>
      <c r="AL283" s="45">
        <v>75.040000000000006</v>
      </c>
      <c r="AM283" s="45">
        <v>86.05</v>
      </c>
      <c r="AN283" s="45">
        <v>98.39</v>
      </c>
      <c r="AO283" s="45">
        <v>112</v>
      </c>
      <c r="AP283" s="45">
        <v>126.69</v>
      </c>
      <c r="AQ283" s="45">
        <v>142.71</v>
      </c>
      <c r="AR283" s="45">
        <v>160.25</v>
      </c>
      <c r="AS283" s="45">
        <v>178.24</v>
      </c>
      <c r="AT283" s="45">
        <v>198.09</v>
      </c>
      <c r="AU283" s="45">
        <v>220.68</v>
      </c>
      <c r="AV283" s="45">
        <v>245.51</v>
      </c>
      <c r="AW283" s="45">
        <v>272.58999999999997</v>
      </c>
      <c r="AX283" s="45">
        <v>301.55</v>
      </c>
      <c r="AY283" s="45">
        <v>331.99</v>
      </c>
      <c r="AZ283" s="45">
        <v>357.42</v>
      </c>
      <c r="BA283" s="45">
        <v>382.58</v>
      </c>
      <c r="BB283" s="45">
        <v>407.03</v>
      </c>
      <c r="BC283" s="45">
        <v>430.37</v>
      </c>
      <c r="BD283" s="45">
        <v>452.19</v>
      </c>
      <c r="BE283" s="45">
        <v>472.1</v>
      </c>
      <c r="BF283" s="45">
        <v>498.11</v>
      </c>
      <c r="BG283" s="45">
        <v>525.54</v>
      </c>
      <c r="BH283" s="45">
        <v>554.48</v>
      </c>
      <c r="BI283" s="45">
        <v>585.02</v>
      </c>
      <c r="BJ283" s="45">
        <v>617.24</v>
      </c>
      <c r="BK283" s="45">
        <v>651.23</v>
      </c>
      <c r="BL283" s="45">
        <v>687.1</v>
      </c>
      <c r="BM283" s="45">
        <v>724.94</v>
      </c>
      <c r="BN283" s="45">
        <v>764.87</v>
      </c>
      <c r="BO283" s="45">
        <v>806.99</v>
      </c>
      <c r="BP283" s="45">
        <v>851.43</v>
      </c>
      <c r="BQ283" s="45">
        <v>898.33</v>
      </c>
      <c r="BR283" s="45">
        <v>947.8</v>
      </c>
      <c r="BS283" s="45">
        <v>1000</v>
      </c>
      <c r="BT283" s="45"/>
      <c r="BU283" s="45"/>
      <c r="BV283" s="45"/>
      <c r="BW283" s="45"/>
      <c r="BX283" s="45"/>
      <c r="BY283" s="45"/>
      <c r="BZ283" s="45"/>
      <c r="CA283" s="45"/>
      <c r="CB283" s="45"/>
      <c r="CC283" s="45"/>
      <c r="CD283" s="45"/>
      <c r="CE283" s="45"/>
      <c r="CF283" s="45"/>
      <c r="CG283" s="45"/>
      <c r="CH283" s="45"/>
      <c r="CI283" s="45"/>
      <c r="CJ283" s="45"/>
      <c r="CK283" s="45"/>
      <c r="CL283" s="45"/>
      <c r="CM283" s="45"/>
      <c r="CN283" s="45"/>
      <c r="CO283" s="45"/>
      <c r="CP283" s="45"/>
      <c r="CQ283" s="45"/>
      <c r="CR283" s="45"/>
      <c r="CS283" s="45"/>
      <c r="CT283" s="45"/>
      <c r="CU283" s="45"/>
      <c r="CV283" s="45"/>
      <c r="CW283" s="45"/>
    </row>
    <row r="284" spans="1:101" ht="14.25" customHeight="1">
      <c r="A284" s="67">
        <v>52</v>
      </c>
      <c r="B284" s="76">
        <v>0.26</v>
      </c>
      <c r="C284" s="68">
        <v>0.69</v>
      </c>
      <c r="D284" s="68">
        <v>0.98</v>
      </c>
      <c r="E284" s="68">
        <v>1.1100000000000001</v>
      </c>
      <c r="F284" s="68">
        <v>1.25</v>
      </c>
      <c r="G284" s="68">
        <v>1.4</v>
      </c>
      <c r="H284" s="68">
        <v>1.55</v>
      </c>
      <c r="I284" s="68">
        <v>1.73</v>
      </c>
      <c r="J284" s="68">
        <v>1.98</v>
      </c>
      <c r="K284" s="68">
        <v>2.2999999999999998</v>
      </c>
      <c r="L284" s="68">
        <v>2.66</v>
      </c>
      <c r="M284" s="68">
        <v>3.02</v>
      </c>
      <c r="N284" s="68">
        <v>3.42</v>
      </c>
      <c r="O284" s="68">
        <v>3.85</v>
      </c>
      <c r="P284" s="68">
        <v>4.37</v>
      </c>
      <c r="Q284" s="68">
        <v>4.99</v>
      </c>
      <c r="R284" s="68">
        <v>5.56</v>
      </c>
      <c r="S284" s="68">
        <v>6.2</v>
      </c>
      <c r="T284" s="68">
        <v>7.06</v>
      </c>
      <c r="U284" s="69">
        <v>8.19</v>
      </c>
      <c r="V284" s="68">
        <v>9.52</v>
      </c>
      <c r="W284" s="68">
        <v>10.76</v>
      </c>
      <c r="X284" s="68">
        <v>12.22</v>
      </c>
      <c r="Y284" s="68">
        <v>13.92</v>
      </c>
      <c r="Z284" s="68">
        <v>15.86</v>
      </c>
      <c r="AA284" s="69">
        <v>18.14</v>
      </c>
      <c r="AB284" s="45">
        <v>20.83</v>
      </c>
      <c r="AC284" s="45">
        <v>24.05</v>
      </c>
      <c r="AD284" s="45">
        <v>27.96</v>
      </c>
      <c r="AE284" s="45">
        <v>32.49</v>
      </c>
      <c r="AF284" s="45">
        <v>37.020000000000003</v>
      </c>
      <c r="AG284" s="45">
        <v>41.99</v>
      </c>
      <c r="AH284" s="45">
        <v>47.97</v>
      </c>
      <c r="AI284" s="45">
        <v>57.42</v>
      </c>
      <c r="AJ284" s="45">
        <v>65.650000000000006</v>
      </c>
      <c r="AK284" s="45">
        <v>75.040000000000006</v>
      </c>
      <c r="AL284" s="45">
        <v>86.05</v>
      </c>
      <c r="AM284" s="45">
        <v>98.39</v>
      </c>
      <c r="AN284" s="45">
        <v>112</v>
      </c>
      <c r="AO284" s="45">
        <v>126.69</v>
      </c>
      <c r="AP284" s="45">
        <v>142.71</v>
      </c>
      <c r="AQ284" s="45">
        <v>160.25</v>
      </c>
      <c r="AR284" s="45">
        <v>178.24</v>
      </c>
      <c r="AS284" s="45">
        <v>198.09</v>
      </c>
      <c r="AT284" s="45">
        <v>220.68</v>
      </c>
      <c r="AU284" s="45">
        <v>245.51</v>
      </c>
      <c r="AV284" s="45">
        <v>272.58999999999997</v>
      </c>
      <c r="AW284" s="45">
        <v>301.55</v>
      </c>
      <c r="AX284" s="45">
        <v>331.99</v>
      </c>
      <c r="AY284" s="45">
        <v>357.42</v>
      </c>
      <c r="AZ284" s="45">
        <v>382.58</v>
      </c>
      <c r="BA284" s="45">
        <v>407.03</v>
      </c>
      <c r="BB284" s="45">
        <v>430.37</v>
      </c>
      <c r="BC284" s="45">
        <v>452.19</v>
      </c>
      <c r="BD284" s="45">
        <v>472.1</v>
      </c>
      <c r="BE284" s="45">
        <v>498.11</v>
      </c>
      <c r="BF284" s="45">
        <v>525.54</v>
      </c>
      <c r="BG284" s="45">
        <v>554.48</v>
      </c>
      <c r="BH284" s="45">
        <v>585.02</v>
      </c>
      <c r="BI284" s="45">
        <v>617.24</v>
      </c>
      <c r="BJ284" s="45">
        <v>651.23</v>
      </c>
      <c r="BK284" s="45">
        <v>687.1</v>
      </c>
      <c r="BL284" s="45">
        <v>724.94</v>
      </c>
      <c r="BM284" s="45">
        <v>764.87</v>
      </c>
      <c r="BN284" s="45">
        <v>806.99</v>
      </c>
      <c r="BO284" s="45">
        <v>851.43</v>
      </c>
      <c r="BP284" s="45">
        <v>898.33</v>
      </c>
      <c r="BQ284" s="45">
        <v>947.8</v>
      </c>
      <c r="BR284" s="45">
        <v>1000</v>
      </c>
      <c r="BS284" s="45"/>
      <c r="BT284" s="45"/>
      <c r="BU284" s="45"/>
      <c r="BV284" s="45"/>
      <c r="BW284" s="45"/>
      <c r="BX284" s="45"/>
      <c r="BY284" s="45"/>
      <c r="BZ284" s="45"/>
      <c r="CA284" s="45"/>
      <c r="CB284" s="45"/>
      <c r="CC284" s="45"/>
      <c r="CD284" s="45"/>
      <c r="CE284" s="45"/>
      <c r="CF284" s="45"/>
      <c r="CG284" s="45"/>
      <c r="CH284" s="45"/>
      <c r="CI284" s="45"/>
      <c r="CJ284" s="45"/>
      <c r="CK284" s="45"/>
      <c r="CL284" s="45"/>
      <c r="CM284" s="45"/>
      <c r="CN284" s="45"/>
      <c r="CO284" s="45"/>
      <c r="CP284" s="45"/>
      <c r="CQ284" s="45"/>
      <c r="CR284" s="45"/>
      <c r="CS284" s="45"/>
      <c r="CT284" s="45"/>
      <c r="CU284" s="45"/>
      <c r="CV284" s="45"/>
      <c r="CW284" s="45"/>
    </row>
    <row r="285" spans="1:101" ht="14.25" customHeight="1">
      <c r="A285" s="67">
        <v>53</v>
      </c>
      <c r="B285" s="76">
        <v>0.27</v>
      </c>
      <c r="C285" s="68">
        <v>0.77</v>
      </c>
      <c r="D285" s="68">
        <v>1.02</v>
      </c>
      <c r="E285" s="68">
        <v>1.2</v>
      </c>
      <c r="F285" s="68">
        <v>1.36</v>
      </c>
      <c r="G285" s="68">
        <v>1.53</v>
      </c>
      <c r="H285" s="68">
        <v>1.71</v>
      </c>
      <c r="I285" s="68">
        <v>1.92</v>
      </c>
      <c r="J285" s="68">
        <v>2.21</v>
      </c>
      <c r="K285" s="68">
        <v>2.56</v>
      </c>
      <c r="L285" s="68">
        <v>2.92</v>
      </c>
      <c r="M285" s="68">
        <v>3.27</v>
      </c>
      <c r="N285" s="68">
        <v>3.68</v>
      </c>
      <c r="O285" s="68">
        <v>4.18</v>
      </c>
      <c r="P285" s="68">
        <v>4.78</v>
      </c>
      <c r="Q285" s="68">
        <v>5.45</v>
      </c>
      <c r="R285" s="68">
        <v>6.14</v>
      </c>
      <c r="S285" s="68">
        <v>6.97</v>
      </c>
      <c r="T285" s="68">
        <v>7.98</v>
      </c>
      <c r="U285" s="69">
        <v>9.2100000000000009</v>
      </c>
      <c r="V285" s="68">
        <v>10.76</v>
      </c>
      <c r="W285" s="68">
        <v>12.22</v>
      </c>
      <c r="X285" s="68">
        <v>13.92</v>
      </c>
      <c r="Y285" s="68">
        <v>15.86</v>
      </c>
      <c r="Z285" s="68">
        <v>18.14</v>
      </c>
      <c r="AA285" s="69">
        <v>20.83</v>
      </c>
      <c r="AB285" s="45">
        <v>24.05</v>
      </c>
      <c r="AC285" s="45">
        <v>27.96</v>
      </c>
      <c r="AD285" s="45">
        <v>32.49</v>
      </c>
      <c r="AE285" s="45">
        <v>37.020000000000003</v>
      </c>
      <c r="AF285" s="45">
        <v>41.99</v>
      </c>
      <c r="AG285" s="45">
        <v>47.97</v>
      </c>
      <c r="AH285" s="45">
        <v>57.42</v>
      </c>
      <c r="AI285" s="45">
        <v>65.650000000000006</v>
      </c>
      <c r="AJ285" s="45">
        <v>75.040000000000006</v>
      </c>
      <c r="AK285" s="45">
        <v>86.05</v>
      </c>
      <c r="AL285" s="45">
        <v>98.39</v>
      </c>
      <c r="AM285" s="45">
        <v>112</v>
      </c>
      <c r="AN285" s="45">
        <v>126.69</v>
      </c>
      <c r="AO285" s="45">
        <v>142.71</v>
      </c>
      <c r="AP285" s="45">
        <v>160.25</v>
      </c>
      <c r="AQ285" s="45">
        <v>178.24</v>
      </c>
      <c r="AR285" s="45">
        <v>198.09</v>
      </c>
      <c r="AS285" s="45">
        <v>220.68</v>
      </c>
      <c r="AT285" s="45">
        <v>245.51</v>
      </c>
      <c r="AU285" s="45">
        <v>272.58999999999997</v>
      </c>
      <c r="AV285" s="45">
        <v>301.55</v>
      </c>
      <c r="AW285" s="45">
        <v>331.99</v>
      </c>
      <c r="AX285" s="45">
        <v>357.42</v>
      </c>
      <c r="AY285" s="45">
        <v>382.58</v>
      </c>
      <c r="AZ285" s="45">
        <v>407.03</v>
      </c>
      <c r="BA285" s="45">
        <v>430.37</v>
      </c>
      <c r="BB285" s="45">
        <v>452.19</v>
      </c>
      <c r="BC285" s="45">
        <v>472.1</v>
      </c>
      <c r="BD285" s="45">
        <v>498.11</v>
      </c>
      <c r="BE285" s="45">
        <v>525.54</v>
      </c>
      <c r="BF285" s="45">
        <v>554.48</v>
      </c>
      <c r="BG285" s="45">
        <v>585.02</v>
      </c>
      <c r="BH285" s="45">
        <v>617.24</v>
      </c>
      <c r="BI285" s="45">
        <v>651.23</v>
      </c>
      <c r="BJ285" s="45">
        <v>687.1</v>
      </c>
      <c r="BK285" s="45">
        <v>724.94</v>
      </c>
      <c r="BL285" s="45">
        <v>764.87</v>
      </c>
      <c r="BM285" s="45">
        <v>806.99</v>
      </c>
      <c r="BN285" s="45">
        <v>851.43</v>
      </c>
      <c r="BO285" s="45">
        <v>898.33</v>
      </c>
      <c r="BP285" s="45">
        <v>947.8</v>
      </c>
      <c r="BQ285" s="45">
        <v>1000</v>
      </c>
      <c r="BR285" s="45"/>
      <c r="BS285" s="45"/>
      <c r="BT285" s="45"/>
      <c r="BU285" s="45"/>
      <c r="BV285" s="45"/>
      <c r="BW285" s="45"/>
      <c r="BX285" s="45"/>
      <c r="BY285" s="45"/>
      <c r="BZ285" s="45"/>
      <c r="CA285" s="45"/>
      <c r="CB285" s="45"/>
      <c r="CC285" s="45"/>
      <c r="CD285" s="45"/>
      <c r="CE285" s="45"/>
      <c r="CF285" s="45"/>
      <c r="CG285" s="45"/>
      <c r="CH285" s="45"/>
      <c r="CI285" s="45"/>
      <c r="CJ285" s="45"/>
      <c r="CK285" s="45"/>
      <c r="CL285" s="45"/>
      <c r="CM285" s="45"/>
      <c r="CN285" s="45"/>
      <c r="CO285" s="45"/>
      <c r="CP285" s="45"/>
      <c r="CQ285" s="45"/>
      <c r="CR285" s="45"/>
      <c r="CS285" s="45"/>
      <c r="CT285" s="45"/>
      <c r="CU285" s="45"/>
      <c r="CV285" s="45"/>
      <c r="CW285" s="45"/>
    </row>
    <row r="286" spans="1:101" ht="14.25" customHeight="1">
      <c r="A286" s="67">
        <v>54</v>
      </c>
      <c r="B286" s="76">
        <v>0.28000000000000003</v>
      </c>
      <c r="C286" s="68">
        <v>0.79</v>
      </c>
      <c r="D286" s="68">
        <v>1.07</v>
      </c>
      <c r="E286" s="68">
        <v>1.26</v>
      </c>
      <c r="F286" s="68">
        <v>1.49</v>
      </c>
      <c r="G286" s="68">
        <v>1.68</v>
      </c>
      <c r="H286" s="68">
        <v>1.9</v>
      </c>
      <c r="I286" s="68">
        <v>2.15</v>
      </c>
      <c r="J286" s="68">
        <v>2.4700000000000002</v>
      </c>
      <c r="K286" s="68">
        <v>2.84</v>
      </c>
      <c r="L286" s="68">
        <v>3.2</v>
      </c>
      <c r="M286" s="68">
        <v>3.55</v>
      </c>
      <c r="N286" s="68">
        <v>4.01</v>
      </c>
      <c r="O286" s="68">
        <v>4.59</v>
      </c>
      <c r="P286" s="68">
        <v>5.29</v>
      </c>
      <c r="Q286" s="68">
        <v>6.06</v>
      </c>
      <c r="R286" s="68">
        <v>6.87</v>
      </c>
      <c r="S286" s="68">
        <v>7.87</v>
      </c>
      <c r="T286" s="68">
        <v>9.06</v>
      </c>
      <c r="U286" s="70">
        <v>10.5</v>
      </c>
      <c r="V286" s="68">
        <v>12.22</v>
      </c>
      <c r="W286" s="68">
        <v>13.92</v>
      </c>
      <c r="X286" s="68">
        <v>15.86</v>
      </c>
      <c r="Y286" s="68">
        <v>18.14</v>
      </c>
      <c r="Z286" s="68">
        <v>20.83</v>
      </c>
      <c r="AA286" s="69">
        <v>24.05</v>
      </c>
      <c r="AB286" s="45">
        <v>27.96</v>
      </c>
      <c r="AC286" s="45">
        <v>32.49</v>
      </c>
      <c r="AD286" s="45">
        <v>37.020000000000003</v>
      </c>
      <c r="AE286" s="45">
        <v>41.99</v>
      </c>
      <c r="AF286" s="45">
        <v>47.97</v>
      </c>
      <c r="AG286" s="45">
        <v>57.42</v>
      </c>
      <c r="AH286" s="45">
        <v>65.650000000000006</v>
      </c>
      <c r="AI286" s="45">
        <v>75.040000000000006</v>
      </c>
      <c r="AJ286" s="45">
        <v>86.05</v>
      </c>
      <c r="AK286" s="45">
        <v>98.39</v>
      </c>
      <c r="AL286" s="45">
        <v>112</v>
      </c>
      <c r="AM286" s="45">
        <v>126.69</v>
      </c>
      <c r="AN286" s="45">
        <v>142.71</v>
      </c>
      <c r="AO286" s="45">
        <v>160.25</v>
      </c>
      <c r="AP286" s="45">
        <v>178.24</v>
      </c>
      <c r="AQ286" s="45">
        <v>198.09</v>
      </c>
      <c r="AR286" s="45">
        <v>220.68</v>
      </c>
      <c r="AS286" s="45">
        <v>245.51</v>
      </c>
      <c r="AT286" s="45">
        <v>272.58999999999997</v>
      </c>
      <c r="AU286" s="45">
        <v>301.55</v>
      </c>
      <c r="AV286" s="45">
        <v>331.99</v>
      </c>
      <c r="AW286" s="45">
        <v>357.42</v>
      </c>
      <c r="AX286" s="45">
        <v>382.58</v>
      </c>
      <c r="AY286" s="45">
        <v>407.03</v>
      </c>
      <c r="AZ286" s="45">
        <v>430.37</v>
      </c>
      <c r="BA286" s="45">
        <v>452.19</v>
      </c>
      <c r="BB286" s="45">
        <v>472.1</v>
      </c>
      <c r="BC286" s="45">
        <v>498.11</v>
      </c>
      <c r="BD286" s="45">
        <v>525.54</v>
      </c>
      <c r="BE286" s="45">
        <v>554.48</v>
      </c>
      <c r="BF286" s="45">
        <v>585.02</v>
      </c>
      <c r="BG286" s="45">
        <v>617.24</v>
      </c>
      <c r="BH286" s="45">
        <v>651.23</v>
      </c>
      <c r="BI286" s="45">
        <v>687.1</v>
      </c>
      <c r="BJ286" s="45">
        <v>724.94</v>
      </c>
      <c r="BK286" s="45">
        <v>764.87</v>
      </c>
      <c r="BL286" s="45">
        <v>806.99</v>
      </c>
      <c r="BM286" s="45">
        <v>851.43</v>
      </c>
      <c r="BN286" s="45">
        <v>898.33</v>
      </c>
      <c r="BO286" s="45">
        <v>947.8</v>
      </c>
      <c r="BP286" s="45">
        <v>1000</v>
      </c>
      <c r="BQ286" s="45"/>
      <c r="BR286" s="45"/>
      <c r="BS286" s="45"/>
      <c r="BT286" s="45"/>
      <c r="BU286" s="45"/>
      <c r="BV286" s="45"/>
      <c r="BW286" s="45"/>
      <c r="BX286" s="45"/>
      <c r="BY286" s="45"/>
      <c r="BZ286" s="45"/>
      <c r="CA286" s="45"/>
      <c r="CB286" s="45"/>
      <c r="CC286" s="45"/>
      <c r="CD286" s="45"/>
      <c r="CE286" s="45"/>
      <c r="CF286" s="45"/>
      <c r="CG286" s="45"/>
      <c r="CH286" s="45"/>
      <c r="CI286" s="45"/>
      <c r="CJ286" s="45"/>
      <c r="CK286" s="45"/>
      <c r="CL286" s="45"/>
      <c r="CM286" s="45"/>
      <c r="CN286" s="45"/>
      <c r="CO286" s="45"/>
      <c r="CP286" s="45"/>
      <c r="CQ286" s="45"/>
      <c r="CR286" s="45"/>
      <c r="CS286" s="45"/>
      <c r="CT286" s="45"/>
      <c r="CU286" s="45"/>
      <c r="CV286" s="45"/>
      <c r="CW286" s="45"/>
    </row>
    <row r="287" spans="1:101" ht="14.25" customHeight="1">
      <c r="A287" s="67">
        <v>55</v>
      </c>
      <c r="B287" s="76">
        <v>0.28999999999999998</v>
      </c>
      <c r="C287" s="68">
        <v>0.8</v>
      </c>
      <c r="D287" s="68">
        <v>1.1000000000000001</v>
      </c>
      <c r="E287" s="68">
        <v>1.32</v>
      </c>
      <c r="F287" s="68">
        <v>1.64</v>
      </c>
      <c r="G287" s="68">
        <v>1.87</v>
      </c>
      <c r="H287" s="68">
        <v>2.13</v>
      </c>
      <c r="I287" s="68">
        <v>2.42</v>
      </c>
      <c r="J287" s="68">
        <v>2.77</v>
      </c>
      <c r="K287" s="68">
        <v>3.13</v>
      </c>
      <c r="L287" s="68">
        <v>3.47</v>
      </c>
      <c r="M287" s="68">
        <v>3.84</v>
      </c>
      <c r="N287" s="68">
        <v>4.38</v>
      </c>
      <c r="O287" s="68">
        <v>5.07</v>
      </c>
      <c r="P287" s="68">
        <v>5.88</v>
      </c>
      <c r="Q287" s="68">
        <v>6.79</v>
      </c>
      <c r="R287" s="68">
        <v>7.76</v>
      </c>
      <c r="S287" s="68">
        <v>8.91</v>
      </c>
      <c r="T287" s="69">
        <v>10.39</v>
      </c>
      <c r="U287" s="68">
        <v>12.22</v>
      </c>
      <c r="V287" s="68">
        <v>13.92</v>
      </c>
      <c r="W287" s="68">
        <v>15.86</v>
      </c>
      <c r="X287" s="68">
        <v>18.14</v>
      </c>
      <c r="Y287" s="68">
        <v>20.83</v>
      </c>
      <c r="Z287" s="68">
        <v>24.05</v>
      </c>
      <c r="AA287" s="69">
        <v>27.96</v>
      </c>
      <c r="AB287" s="45">
        <v>32.49</v>
      </c>
      <c r="AC287" s="45">
        <v>37.020000000000003</v>
      </c>
      <c r="AD287" s="45">
        <v>41.99</v>
      </c>
      <c r="AE287" s="45">
        <v>47.97</v>
      </c>
      <c r="AF287" s="45">
        <v>57.42</v>
      </c>
      <c r="AG287" s="45">
        <v>65.650000000000006</v>
      </c>
      <c r="AH287" s="45">
        <v>75.040000000000006</v>
      </c>
      <c r="AI287" s="45">
        <v>86.05</v>
      </c>
      <c r="AJ287" s="45">
        <v>98.39</v>
      </c>
      <c r="AK287" s="45">
        <v>112</v>
      </c>
      <c r="AL287" s="45">
        <v>126.69</v>
      </c>
      <c r="AM287" s="45">
        <v>142.71</v>
      </c>
      <c r="AN287" s="45">
        <v>160.25</v>
      </c>
      <c r="AO287" s="45">
        <v>178.24</v>
      </c>
      <c r="AP287" s="45">
        <v>198.09</v>
      </c>
      <c r="AQ287" s="45">
        <v>220.68</v>
      </c>
      <c r="AR287" s="45">
        <v>245.51</v>
      </c>
      <c r="AS287" s="45">
        <v>272.58999999999997</v>
      </c>
      <c r="AT287" s="45">
        <v>301.55</v>
      </c>
      <c r="AU287" s="45">
        <v>331.99</v>
      </c>
      <c r="AV287" s="45">
        <v>357.42</v>
      </c>
      <c r="AW287" s="45">
        <v>382.58</v>
      </c>
      <c r="AX287" s="45">
        <v>407.03</v>
      </c>
      <c r="AY287" s="45">
        <v>430.37</v>
      </c>
      <c r="AZ287" s="45">
        <v>452.19</v>
      </c>
      <c r="BA287" s="45">
        <v>472.1</v>
      </c>
      <c r="BB287" s="45">
        <v>498.11</v>
      </c>
      <c r="BC287" s="45">
        <v>525.54</v>
      </c>
      <c r="BD287" s="45">
        <v>554.48</v>
      </c>
      <c r="BE287" s="45">
        <v>585.02</v>
      </c>
      <c r="BF287" s="45">
        <v>617.24</v>
      </c>
      <c r="BG287" s="45">
        <v>651.23</v>
      </c>
      <c r="BH287" s="45">
        <v>687.1</v>
      </c>
      <c r="BI287" s="45">
        <v>724.94</v>
      </c>
      <c r="BJ287" s="45">
        <v>764.87</v>
      </c>
      <c r="BK287" s="45">
        <v>806.99</v>
      </c>
      <c r="BL287" s="45">
        <v>851.43</v>
      </c>
      <c r="BM287" s="45">
        <v>898.33</v>
      </c>
      <c r="BN287" s="45">
        <v>947.8</v>
      </c>
      <c r="BO287" s="45">
        <v>1000</v>
      </c>
      <c r="BP287" s="45"/>
      <c r="BQ287" s="45"/>
      <c r="BR287" s="45"/>
      <c r="BS287" s="45"/>
      <c r="BT287" s="45"/>
      <c r="BU287" s="45"/>
      <c r="BV287" s="45"/>
      <c r="BW287" s="45"/>
      <c r="BX287" s="45"/>
      <c r="BY287" s="45"/>
      <c r="BZ287" s="45"/>
      <c r="CA287" s="45"/>
      <c r="CB287" s="45"/>
      <c r="CC287" s="45"/>
      <c r="CD287" s="45"/>
      <c r="CE287" s="45"/>
      <c r="CF287" s="45"/>
      <c r="CG287" s="45"/>
      <c r="CH287" s="45"/>
      <c r="CI287" s="45"/>
      <c r="CJ287" s="45"/>
      <c r="CK287" s="45"/>
      <c r="CL287" s="45"/>
      <c r="CM287" s="45"/>
      <c r="CN287" s="45"/>
      <c r="CO287" s="45"/>
      <c r="CP287" s="45"/>
      <c r="CQ287" s="45"/>
      <c r="CR287" s="45"/>
      <c r="CS287" s="45"/>
      <c r="CT287" s="45"/>
      <c r="CU287" s="45"/>
      <c r="CV287" s="45"/>
      <c r="CW287" s="45"/>
    </row>
    <row r="288" spans="1:101" ht="14.25" customHeight="1">
      <c r="A288" s="67">
        <v>56</v>
      </c>
      <c r="B288" s="76">
        <v>0.3</v>
      </c>
      <c r="C288" s="68">
        <v>0.81</v>
      </c>
      <c r="D288" s="68">
        <v>1.1200000000000001</v>
      </c>
      <c r="E288" s="68">
        <v>1.4</v>
      </c>
      <c r="F288" s="68">
        <v>1.83</v>
      </c>
      <c r="G288" s="68">
        <v>2.11</v>
      </c>
      <c r="H288" s="68">
        <v>2.4</v>
      </c>
      <c r="I288" s="68">
        <v>2.71</v>
      </c>
      <c r="J288" s="68">
        <v>3.07</v>
      </c>
      <c r="K288" s="68">
        <v>3.41</v>
      </c>
      <c r="L288" s="68">
        <v>3.74</v>
      </c>
      <c r="M288" s="68">
        <v>4.17</v>
      </c>
      <c r="N288" s="68">
        <v>4.82</v>
      </c>
      <c r="O288" s="68">
        <v>5.65</v>
      </c>
      <c r="P288" s="68">
        <v>6.61</v>
      </c>
      <c r="Q288" s="68">
        <v>7.68</v>
      </c>
      <c r="R288" s="68">
        <v>8.8800000000000008</v>
      </c>
      <c r="S288" s="68">
        <v>10.23</v>
      </c>
      <c r="T288" s="69">
        <v>11.9</v>
      </c>
      <c r="U288" s="68">
        <v>13.92</v>
      </c>
      <c r="V288" s="68">
        <v>15.86</v>
      </c>
      <c r="W288" s="68">
        <v>18.14</v>
      </c>
      <c r="X288" s="68">
        <v>20.83</v>
      </c>
      <c r="Y288" s="68">
        <v>24.05</v>
      </c>
      <c r="Z288" s="68">
        <v>27.96</v>
      </c>
      <c r="AA288" s="69">
        <v>32.49</v>
      </c>
      <c r="AB288" s="45">
        <v>37.020000000000003</v>
      </c>
      <c r="AC288" s="45">
        <v>41.99</v>
      </c>
      <c r="AD288" s="45">
        <v>47.97</v>
      </c>
      <c r="AE288" s="45">
        <v>57.42</v>
      </c>
      <c r="AF288" s="45">
        <v>65.650000000000006</v>
      </c>
      <c r="AG288" s="45">
        <v>75.040000000000006</v>
      </c>
      <c r="AH288" s="45">
        <v>86.05</v>
      </c>
      <c r="AI288" s="45">
        <v>98.39</v>
      </c>
      <c r="AJ288" s="45">
        <v>112</v>
      </c>
      <c r="AK288" s="45">
        <v>126.69</v>
      </c>
      <c r="AL288" s="45">
        <v>142.71</v>
      </c>
      <c r="AM288" s="45">
        <v>160.25</v>
      </c>
      <c r="AN288" s="45">
        <v>178.24</v>
      </c>
      <c r="AO288" s="45">
        <v>198.09</v>
      </c>
      <c r="AP288" s="45">
        <v>220.68</v>
      </c>
      <c r="AQ288" s="45">
        <v>245.51</v>
      </c>
      <c r="AR288" s="45">
        <v>272.58999999999997</v>
      </c>
      <c r="AS288" s="45">
        <v>301.55</v>
      </c>
      <c r="AT288" s="45">
        <v>331.99</v>
      </c>
      <c r="AU288" s="45">
        <v>357.42</v>
      </c>
      <c r="AV288" s="45">
        <v>382.58</v>
      </c>
      <c r="AW288" s="45">
        <v>407.03</v>
      </c>
      <c r="AX288" s="45">
        <v>430.37</v>
      </c>
      <c r="AY288" s="45">
        <v>452.19</v>
      </c>
      <c r="AZ288" s="45">
        <v>472.1</v>
      </c>
      <c r="BA288" s="45">
        <v>498.11</v>
      </c>
      <c r="BB288" s="45">
        <v>525.54</v>
      </c>
      <c r="BC288" s="45">
        <v>554.48</v>
      </c>
      <c r="BD288" s="45">
        <v>585.02</v>
      </c>
      <c r="BE288" s="45">
        <v>617.24</v>
      </c>
      <c r="BF288" s="45">
        <v>651.23</v>
      </c>
      <c r="BG288" s="45">
        <v>687.1</v>
      </c>
      <c r="BH288" s="45">
        <v>724.94</v>
      </c>
      <c r="BI288" s="45">
        <v>764.87</v>
      </c>
      <c r="BJ288" s="45">
        <v>806.99</v>
      </c>
      <c r="BK288" s="45">
        <v>851.43</v>
      </c>
      <c r="BL288" s="45">
        <v>898.33</v>
      </c>
      <c r="BM288" s="45">
        <v>947.8</v>
      </c>
      <c r="BN288" s="45">
        <v>1000</v>
      </c>
      <c r="BO288" s="45"/>
      <c r="BP288" s="45"/>
      <c r="BQ288" s="45"/>
      <c r="BR288" s="45"/>
      <c r="BS288" s="45"/>
      <c r="BT288" s="45"/>
      <c r="BU288" s="45"/>
      <c r="BV288" s="45"/>
      <c r="BW288" s="45"/>
      <c r="BX288" s="45"/>
      <c r="BY288" s="45"/>
      <c r="BZ288" s="45"/>
      <c r="CA288" s="45"/>
      <c r="CB288" s="45"/>
      <c r="CC288" s="45"/>
      <c r="CD288" s="45"/>
      <c r="CE288" s="45"/>
      <c r="CF288" s="45"/>
      <c r="CG288" s="45"/>
      <c r="CH288" s="45"/>
      <c r="CI288" s="45"/>
      <c r="CJ288" s="45"/>
      <c r="CK288" s="45"/>
      <c r="CL288" s="45"/>
      <c r="CM288" s="45"/>
      <c r="CN288" s="45"/>
      <c r="CO288" s="45"/>
      <c r="CP288" s="45"/>
      <c r="CQ288" s="45"/>
      <c r="CR288" s="45"/>
      <c r="CS288" s="45"/>
      <c r="CT288" s="45"/>
      <c r="CU288" s="45"/>
      <c r="CV288" s="45"/>
      <c r="CW288" s="45"/>
    </row>
    <row r="289" spans="1:101" ht="14.25" customHeight="1">
      <c r="A289" s="67">
        <v>57</v>
      </c>
      <c r="B289" s="76">
        <v>0.31</v>
      </c>
      <c r="C289" s="68">
        <v>0.83</v>
      </c>
      <c r="D289" s="68">
        <v>1.1299999999999999</v>
      </c>
      <c r="E289" s="68">
        <v>1.53</v>
      </c>
      <c r="F289" s="68">
        <v>2.06</v>
      </c>
      <c r="G289" s="68">
        <v>2.38</v>
      </c>
      <c r="H289" s="68">
        <v>2.7</v>
      </c>
      <c r="I289" s="68">
        <v>3.01</v>
      </c>
      <c r="J289" s="68">
        <v>3.35</v>
      </c>
      <c r="K289" s="68">
        <v>3.66</v>
      </c>
      <c r="L289" s="68">
        <v>4.01</v>
      </c>
      <c r="M289" s="68">
        <v>4.53</v>
      </c>
      <c r="N289" s="68">
        <v>5.32</v>
      </c>
      <c r="O289" s="68">
        <v>6.3</v>
      </c>
      <c r="P289" s="68">
        <v>7.43</v>
      </c>
      <c r="Q289" s="68">
        <v>8.6999999999999993</v>
      </c>
      <c r="R289" s="68">
        <v>10.08</v>
      </c>
      <c r="S289" s="68">
        <v>11.64</v>
      </c>
      <c r="T289" s="69">
        <v>13.54</v>
      </c>
      <c r="U289" s="68">
        <v>15.86</v>
      </c>
      <c r="V289" s="68">
        <v>18.14</v>
      </c>
      <c r="W289" s="68">
        <v>20.83</v>
      </c>
      <c r="X289" s="68">
        <v>24.05</v>
      </c>
      <c r="Y289" s="68">
        <v>27.96</v>
      </c>
      <c r="Z289" s="68">
        <v>32.49</v>
      </c>
      <c r="AA289" s="69">
        <v>37.020000000000003</v>
      </c>
      <c r="AB289" s="45">
        <v>41.99</v>
      </c>
      <c r="AC289" s="45">
        <v>47.97</v>
      </c>
      <c r="AD289" s="45">
        <v>57.42</v>
      </c>
      <c r="AE289" s="45">
        <v>65.650000000000006</v>
      </c>
      <c r="AF289" s="45">
        <v>75.040000000000006</v>
      </c>
      <c r="AG289" s="45">
        <v>86.05</v>
      </c>
      <c r="AH289" s="45">
        <v>98.39</v>
      </c>
      <c r="AI289" s="45">
        <v>112</v>
      </c>
      <c r="AJ289" s="45">
        <v>126.69</v>
      </c>
      <c r="AK289" s="45">
        <v>142.71</v>
      </c>
      <c r="AL289" s="45">
        <v>160.25</v>
      </c>
      <c r="AM289" s="45">
        <v>178.24</v>
      </c>
      <c r="AN289" s="45">
        <v>198.09</v>
      </c>
      <c r="AO289" s="45">
        <v>220.68</v>
      </c>
      <c r="AP289" s="45">
        <v>245.51</v>
      </c>
      <c r="AQ289" s="45">
        <v>272.58999999999997</v>
      </c>
      <c r="AR289" s="45">
        <v>301.55</v>
      </c>
      <c r="AS289" s="45">
        <v>331.99</v>
      </c>
      <c r="AT289" s="45">
        <v>357.42</v>
      </c>
      <c r="AU289" s="45">
        <v>382.58</v>
      </c>
      <c r="AV289" s="45">
        <v>407.03</v>
      </c>
      <c r="AW289" s="45">
        <v>430.37</v>
      </c>
      <c r="AX289" s="45">
        <v>452.19</v>
      </c>
      <c r="AY289" s="45">
        <v>472.1</v>
      </c>
      <c r="AZ289" s="45">
        <v>498.11</v>
      </c>
      <c r="BA289" s="45">
        <v>525.54</v>
      </c>
      <c r="BB289" s="45">
        <v>554.48</v>
      </c>
      <c r="BC289" s="45">
        <v>585.02</v>
      </c>
      <c r="BD289" s="45">
        <v>617.24</v>
      </c>
      <c r="BE289" s="45">
        <v>651.23</v>
      </c>
      <c r="BF289" s="45">
        <v>687.1</v>
      </c>
      <c r="BG289" s="45">
        <v>724.94</v>
      </c>
      <c r="BH289" s="45">
        <v>764.87</v>
      </c>
      <c r="BI289" s="45">
        <v>806.99</v>
      </c>
      <c r="BJ289" s="45">
        <v>851.43</v>
      </c>
      <c r="BK289" s="45">
        <v>898.33</v>
      </c>
      <c r="BL289" s="45">
        <v>947.8</v>
      </c>
      <c r="BM289" s="45">
        <v>1000</v>
      </c>
      <c r="BN289" s="45"/>
      <c r="BO289" s="45"/>
      <c r="BP289" s="45"/>
      <c r="BQ289" s="45"/>
      <c r="BR289" s="45"/>
      <c r="BS289" s="45"/>
      <c r="BT289" s="45"/>
      <c r="BU289" s="45"/>
      <c r="BV289" s="45"/>
      <c r="BW289" s="45"/>
      <c r="BX289" s="45"/>
      <c r="BY289" s="45"/>
      <c r="BZ289" s="45"/>
      <c r="CA289" s="45"/>
      <c r="CB289" s="45"/>
      <c r="CC289" s="45"/>
      <c r="CD289" s="45"/>
      <c r="CE289" s="45"/>
      <c r="CF289" s="45"/>
      <c r="CG289" s="45"/>
      <c r="CH289" s="45"/>
      <c r="CI289" s="45"/>
      <c r="CJ289" s="45"/>
      <c r="CK289" s="45"/>
      <c r="CL289" s="45"/>
      <c r="CM289" s="45"/>
      <c r="CN289" s="45"/>
      <c r="CO289" s="45"/>
      <c r="CP289" s="45"/>
      <c r="CQ289" s="45"/>
      <c r="CR289" s="45"/>
      <c r="CS289" s="45"/>
      <c r="CT289" s="45"/>
      <c r="CU289" s="45"/>
      <c r="CV289" s="45"/>
      <c r="CW289" s="45"/>
    </row>
    <row r="290" spans="1:101" ht="14.25" customHeight="1">
      <c r="A290" s="67">
        <v>58</v>
      </c>
      <c r="B290" s="76">
        <v>0.32</v>
      </c>
      <c r="C290" s="68">
        <v>0.85</v>
      </c>
      <c r="D290" s="68">
        <v>1.1599999999999999</v>
      </c>
      <c r="E290" s="68">
        <v>1.72</v>
      </c>
      <c r="F290" s="68">
        <v>2.34</v>
      </c>
      <c r="G290" s="68">
        <v>2.68</v>
      </c>
      <c r="H290" s="68">
        <v>2.99</v>
      </c>
      <c r="I290" s="68">
        <v>3.28</v>
      </c>
      <c r="J290" s="68">
        <v>3.58</v>
      </c>
      <c r="K290" s="68">
        <v>3.9</v>
      </c>
      <c r="L290" s="68">
        <v>4.3099999999999996</v>
      </c>
      <c r="M290" s="68">
        <v>4.97</v>
      </c>
      <c r="N290" s="68">
        <v>5.94</v>
      </c>
      <c r="O290" s="68">
        <v>7.1</v>
      </c>
      <c r="P290" s="68">
        <v>8.43</v>
      </c>
      <c r="Q290" s="68">
        <v>9.91</v>
      </c>
      <c r="R290" s="68">
        <v>11.5</v>
      </c>
      <c r="S290" s="68">
        <v>13.29</v>
      </c>
      <c r="T290" s="69">
        <v>15.48</v>
      </c>
      <c r="U290" s="68">
        <v>18.14</v>
      </c>
      <c r="V290" s="68">
        <v>20.83</v>
      </c>
      <c r="W290" s="68">
        <v>24.05</v>
      </c>
      <c r="X290" s="68">
        <v>27.96</v>
      </c>
      <c r="Y290" s="68">
        <v>32.49</v>
      </c>
      <c r="Z290" s="68">
        <v>37.020000000000003</v>
      </c>
      <c r="AA290" s="69">
        <v>41.99</v>
      </c>
      <c r="AB290" s="45">
        <v>47.97</v>
      </c>
      <c r="AC290" s="45">
        <v>57.42</v>
      </c>
      <c r="AD290" s="45">
        <v>65.650000000000006</v>
      </c>
      <c r="AE290" s="45">
        <v>75.040000000000006</v>
      </c>
      <c r="AF290" s="45">
        <v>86.05</v>
      </c>
      <c r="AG290" s="45">
        <v>98.39</v>
      </c>
      <c r="AH290" s="45">
        <v>112</v>
      </c>
      <c r="AI290" s="45">
        <v>126.69</v>
      </c>
      <c r="AJ290" s="45">
        <v>142.71</v>
      </c>
      <c r="AK290" s="45">
        <v>160.25</v>
      </c>
      <c r="AL290" s="45">
        <v>178.24</v>
      </c>
      <c r="AM290" s="45">
        <v>198.09</v>
      </c>
      <c r="AN290" s="45">
        <v>220.68</v>
      </c>
      <c r="AO290" s="45">
        <v>245.51</v>
      </c>
      <c r="AP290" s="45">
        <v>272.58999999999997</v>
      </c>
      <c r="AQ290" s="45">
        <v>301.55</v>
      </c>
      <c r="AR290" s="45">
        <v>331.99</v>
      </c>
      <c r="AS290" s="45">
        <v>357.42</v>
      </c>
      <c r="AT290" s="45">
        <v>382.58</v>
      </c>
      <c r="AU290" s="45">
        <v>407.03</v>
      </c>
      <c r="AV290" s="45">
        <v>430.37</v>
      </c>
      <c r="AW290" s="45">
        <v>452.19</v>
      </c>
      <c r="AX290" s="45">
        <v>472.1</v>
      </c>
      <c r="AY290" s="45">
        <v>498.11</v>
      </c>
      <c r="AZ290" s="45">
        <v>525.54</v>
      </c>
      <c r="BA290" s="45">
        <v>554.48</v>
      </c>
      <c r="BB290" s="45">
        <v>585.02</v>
      </c>
      <c r="BC290" s="45">
        <v>617.24</v>
      </c>
      <c r="BD290" s="45">
        <v>651.23</v>
      </c>
      <c r="BE290" s="45">
        <v>687.1</v>
      </c>
      <c r="BF290" s="45">
        <v>724.94</v>
      </c>
      <c r="BG290" s="45">
        <v>764.87</v>
      </c>
      <c r="BH290" s="45">
        <v>806.99</v>
      </c>
      <c r="BI290" s="45">
        <v>851.43</v>
      </c>
      <c r="BJ290" s="45">
        <v>898.33</v>
      </c>
      <c r="BK290" s="45">
        <v>947.8</v>
      </c>
      <c r="BL290" s="45">
        <v>1000</v>
      </c>
      <c r="BM290" s="45"/>
      <c r="BN290" s="45"/>
      <c r="BO290" s="45"/>
      <c r="BP290" s="45"/>
      <c r="BQ290" s="45"/>
      <c r="BR290" s="45"/>
      <c r="BS290" s="45"/>
      <c r="BT290" s="45"/>
      <c r="BU290" s="45"/>
      <c r="BV290" s="45"/>
      <c r="BW290" s="45"/>
      <c r="BX290" s="45"/>
      <c r="BY290" s="45"/>
      <c r="BZ290" s="45"/>
      <c r="CA290" s="45"/>
      <c r="CB290" s="45"/>
      <c r="CC290" s="45"/>
      <c r="CD290" s="45"/>
      <c r="CE290" s="45"/>
      <c r="CF290" s="45"/>
      <c r="CG290" s="45"/>
      <c r="CH290" s="45"/>
      <c r="CI290" s="45"/>
      <c r="CJ290" s="45"/>
      <c r="CK290" s="45"/>
      <c r="CL290" s="45"/>
      <c r="CM290" s="45"/>
      <c r="CN290" s="45"/>
      <c r="CO290" s="45"/>
      <c r="CP290" s="45"/>
      <c r="CQ290" s="45"/>
      <c r="CR290" s="45"/>
      <c r="CS290" s="45"/>
      <c r="CT290" s="45"/>
      <c r="CU290" s="45"/>
      <c r="CV290" s="45"/>
      <c r="CW290" s="45"/>
    </row>
    <row r="291" spans="1:101" ht="14.25" customHeight="1">
      <c r="A291" s="67">
        <v>59</v>
      </c>
      <c r="B291" s="76">
        <v>0.34</v>
      </c>
      <c r="C291" s="68">
        <v>0.87</v>
      </c>
      <c r="D291" s="68">
        <v>1.23</v>
      </c>
      <c r="E291" s="68">
        <v>1.99</v>
      </c>
      <c r="F291" s="68">
        <v>2.6</v>
      </c>
      <c r="G291" s="68">
        <v>2.98</v>
      </c>
      <c r="H291" s="68">
        <v>3.27</v>
      </c>
      <c r="I291" s="68">
        <v>3.51</v>
      </c>
      <c r="J291" s="68">
        <v>3.8</v>
      </c>
      <c r="K291" s="68">
        <v>4.16</v>
      </c>
      <c r="L291" s="68">
        <v>4.6900000000000004</v>
      </c>
      <c r="M291" s="68">
        <v>5.55</v>
      </c>
      <c r="N291" s="68">
        <v>6.74</v>
      </c>
      <c r="O291" s="68">
        <v>8.11</v>
      </c>
      <c r="P291" s="68">
        <v>9.65</v>
      </c>
      <c r="Q291" s="68">
        <v>11.36</v>
      </c>
      <c r="R291" s="68">
        <v>13.22</v>
      </c>
      <c r="S291" s="68">
        <v>15.26</v>
      </c>
      <c r="T291" s="69">
        <v>17.78</v>
      </c>
      <c r="U291" s="68">
        <v>20.83</v>
      </c>
      <c r="V291" s="68">
        <v>24.05</v>
      </c>
      <c r="W291" s="68">
        <v>27.96</v>
      </c>
      <c r="X291" s="68">
        <v>32.49</v>
      </c>
      <c r="Y291" s="68">
        <v>37.020000000000003</v>
      </c>
      <c r="Z291" s="68">
        <v>41.99</v>
      </c>
      <c r="AA291" s="69">
        <v>47.97</v>
      </c>
      <c r="AB291" s="45">
        <v>57.42</v>
      </c>
      <c r="AC291" s="45">
        <v>65.650000000000006</v>
      </c>
      <c r="AD291" s="45">
        <v>75.040000000000006</v>
      </c>
      <c r="AE291" s="45">
        <v>86.05</v>
      </c>
      <c r="AF291" s="45">
        <v>98.39</v>
      </c>
      <c r="AG291" s="45">
        <v>112</v>
      </c>
      <c r="AH291" s="45">
        <v>126.69</v>
      </c>
      <c r="AI291" s="45">
        <v>142.71</v>
      </c>
      <c r="AJ291" s="45">
        <v>160.25</v>
      </c>
      <c r="AK291" s="45">
        <v>178.24</v>
      </c>
      <c r="AL291" s="45">
        <v>198.09</v>
      </c>
      <c r="AM291" s="45">
        <v>220.68</v>
      </c>
      <c r="AN291" s="45">
        <v>245.51</v>
      </c>
      <c r="AO291" s="45">
        <v>272.58999999999997</v>
      </c>
      <c r="AP291" s="45">
        <v>301.55</v>
      </c>
      <c r="AQ291" s="45">
        <v>331.99</v>
      </c>
      <c r="AR291" s="45">
        <v>357.42</v>
      </c>
      <c r="AS291" s="45">
        <v>382.58</v>
      </c>
      <c r="AT291" s="45">
        <v>407.03</v>
      </c>
      <c r="AU291" s="45">
        <v>430.37</v>
      </c>
      <c r="AV291" s="45">
        <v>452.19</v>
      </c>
      <c r="AW291" s="45">
        <v>472.1</v>
      </c>
      <c r="AX291" s="45">
        <v>498.11</v>
      </c>
      <c r="AY291" s="45">
        <v>525.54</v>
      </c>
      <c r="AZ291" s="45">
        <v>554.48</v>
      </c>
      <c r="BA291" s="45">
        <v>585.02</v>
      </c>
      <c r="BB291" s="45">
        <v>617.24</v>
      </c>
      <c r="BC291" s="45">
        <v>651.23</v>
      </c>
      <c r="BD291" s="45">
        <v>687.1</v>
      </c>
      <c r="BE291" s="45">
        <v>724.94</v>
      </c>
      <c r="BF291" s="45">
        <v>764.87</v>
      </c>
      <c r="BG291" s="45">
        <v>806.99</v>
      </c>
      <c r="BH291" s="45">
        <v>851.43</v>
      </c>
      <c r="BI291" s="45">
        <v>898.33</v>
      </c>
      <c r="BJ291" s="45">
        <v>947.8</v>
      </c>
      <c r="BK291" s="45">
        <v>1000</v>
      </c>
      <c r="BL291" s="45"/>
      <c r="BM291" s="45"/>
      <c r="BN291" s="45"/>
      <c r="BO291" s="45"/>
      <c r="BP291" s="45"/>
      <c r="BQ291" s="45"/>
      <c r="BR291" s="45"/>
      <c r="BS291" s="45"/>
      <c r="BT291" s="45"/>
      <c r="BU291" s="45"/>
      <c r="BV291" s="45"/>
      <c r="BW291" s="45"/>
      <c r="BX291" s="45"/>
      <c r="BY291" s="45"/>
      <c r="BZ291" s="45"/>
      <c r="CA291" s="45"/>
      <c r="CB291" s="45"/>
      <c r="CC291" s="45"/>
      <c r="CD291" s="45"/>
      <c r="CE291" s="45"/>
      <c r="CF291" s="45"/>
      <c r="CG291" s="45"/>
      <c r="CH291" s="45"/>
      <c r="CI291" s="45"/>
      <c r="CJ291" s="45"/>
      <c r="CK291" s="45"/>
      <c r="CL291" s="45"/>
      <c r="CM291" s="45"/>
      <c r="CN291" s="45"/>
      <c r="CO291" s="45"/>
      <c r="CP291" s="45"/>
      <c r="CQ291" s="45"/>
      <c r="CR291" s="45"/>
      <c r="CS291" s="45"/>
      <c r="CT291" s="45"/>
      <c r="CU291" s="45"/>
      <c r="CV291" s="45"/>
      <c r="CW291" s="45"/>
    </row>
    <row r="292" spans="1:101" ht="14.25" customHeight="1">
      <c r="A292" s="67">
        <v>60</v>
      </c>
      <c r="B292" s="76">
        <v>0.39</v>
      </c>
      <c r="C292" s="68">
        <v>0.91</v>
      </c>
      <c r="D292" s="68">
        <v>1.41</v>
      </c>
      <c r="E292" s="68">
        <v>2.2599999999999998</v>
      </c>
      <c r="F292" s="68">
        <v>2.88</v>
      </c>
      <c r="G292" s="68">
        <v>3.25</v>
      </c>
      <c r="H292" s="68">
        <v>3.48</v>
      </c>
      <c r="I292" s="68">
        <v>3.72</v>
      </c>
      <c r="J292" s="68">
        <v>4.0199999999999996</v>
      </c>
      <c r="K292" s="68">
        <v>4.4800000000000004</v>
      </c>
      <c r="L292" s="68">
        <v>5.21</v>
      </c>
      <c r="M292" s="68">
        <v>6.31</v>
      </c>
      <c r="N292" s="68">
        <v>7.73</v>
      </c>
      <c r="O292" s="68">
        <v>9.2899999999999991</v>
      </c>
      <c r="P292" s="68">
        <v>11.08</v>
      </c>
      <c r="Q292" s="68">
        <v>13.04</v>
      </c>
      <c r="R292" s="68">
        <v>15.13</v>
      </c>
      <c r="S292" s="68">
        <v>17.37</v>
      </c>
      <c r="T292" s="69">
        <v>20.41</v>
      </c>
      <c r="U292" s="68">
        <v>24.05</v>
      </c>
      <c r="V292" s="68">
        <v>27.96</v>
      </c>
      <c r="W292" s="68">
        <v>32.49</v>
      </c>
      <c r="X292" s="68">
        <v>37.020000000000003</v>
      </c>
      <c r="Y292" s="68">
        <v>41.99</v>
      </c>
      <c r="Z292" s="68">
        <v>47.97</v>
      </c>
      <c r="AA292" s="69">
        <v>57.42</v>
      </c>
      <c r="AB292" s="45">
        <v>65.650000000000006</v>
      </c>
      <c r="AC292" s="45">
        <v>75.040000000000006</v>
      </c>
      <c r="AD292" s="45">
        <v>86.05</v>
      </c>
      <c r="AE292" s="45">
        <v>98.39</v>
      </c>
      <c r="AF292" s="45">
        <v>112</v>
      </c>
      <c r="AG292" s="45">
        <v>126.69</v>
      </c>
      <c r="AH292" s="45">
        <v>142.71</v>
      </c>
      <c r="AI292" s="45">
        <v>160.25</v>
      </c>
      <c r="AJ292" s="45">
        <v>178.24</v>
      </c>
      <c r="AK292" s="45">
        <v>198.09</v>
      </c>
      <c r="AL292" s="45">
        <v>220.68</v>
      </c>
      <c r="AM292" s="45">
        <v>245.51</v>
      </c>
      <c r="AN292" s="45">
        <v>272.58999999999997</v>
      </c>
      <c r="AO292" s="45">
        <v>301.55</v>
      </c>
      <c r="AP292" s="45">
        <v>331.99</v>
      </c>
      <c r="AQ292" s="45">
        <v>357.42</v>
      </c>
      <c r="AR292" s="45">
        <v>382.58</v>
      </c>
      <c r="AS292" s="45">
        <v>407.03</v>
      </c>
      <c r="AT292" s="45">
        <v>430.37</v>
      </c>
      <c r="AU292" s="45">
        <v>452.19</v>
      </c>
      <c r="AV292" s="45">
        <v>472.1</v>
      </c>
      <c r="AW292" s="45">
        <v>498.11</v>
      </c>
      <c r="AX292" s="45">
        <v>525.54</v>
      </c>
      <c r="AY292" s="45">
        <v>554.48</v>
      </c>
      <c r="AZ292" s="45">
        <v>585.02</v>
      </c>
      <c r="BA292" s="45">
        <v>617.24</v>
      </c>
      <c r="BB292" s="45">
        <v>651.23</v>
      </c>
      <c r="BC292" s="45">
        <v>687.1</v>
      </c>
      <c r="BD292" s="45">
        <v>724.94</v>
      </c>
      <c r="BE292" s="45">
        <v>764.87</v>
      </c>
      <c r="BF292" s="45">
        <v>806.99</v>
      </c>
      <c r="BG292" s="45">
        <v>851.43</v>
      </c>
      <c r="BH292" s="45">
        <v>898.33</v>
      </c>
      <c r="BI292" s="45">
        <v>947.8</v>
      </c>
      <c r="BJ292" s="45">
        <v>1000</v>
      </c>
      <c r="BK292" s="45"/>
      <c r="BL292" s="45"/>
      <c r="BM292" s="45"/>
      <c r="BN292" s="45"/>
      <c r="BO292" s="45"/>
      <c r="BP292" s="45"/>
      <c r="BQ292" s="45"/>
      <c r="BR292" s="45"/>
      <c r="BS292" s="45"/>
      <c r="BT292" s="45"/>
      <c r="BU292" s="45"/>
      <c r="BV292" s="45"/>
      <c r="BW292" s="45"/>
      <c r="BX292" s="45"/>
      <c r="BY292" s="45"/>
      <c r="BZ292" s="45"/>
      <c r="CA292" s="45"/>
      <c r="CB292" s="45"/>
      <c r="CC292" s="45"/>
      <c r="CD292" s="45"/>
      <c r="CE292" s="45"/>
      <c r="CF292" s="45"/>
      <c r="CG292" s="45"/>
      <c r="CH292" s="45"/>
      <c r="CI292" s="45"/>
      <c r="CJ292" s="45"/>
      <c r="CK292" s="45"/>
      <c r="CL292" s="45"/>
      <c r="CM292" s="45"/>
      <c r="CN292" s="45"/>
      <c r="CO292" s="45"/>
      <c r="CP292" s="45"/>
      <c r="CQ292" s="45"/>
      <c r="CR292" s="45"/>
      <c r="CS292" s="45"/>
      <c r="CT292" s="45"/>
      <c r="CU292" s="45"/>
      <c r="CV292" s="45"/>
      <c r="CW292" s="45"/>
    </row>
    <row r="293" spans="1:101" ht="14.25" customHeight="1">
      <c r="A293" s="67">
        <v>61</v>
      </c>
      <c r="B293" s="76">
        <v>0.47</v>
      </c>
      <c r="C293" s="68">
        <v>0.94</v>
      </c>
      <c r="D293" s="68">
        <v>1.67</v>
      </c>
      <c r="E293" s="68">
        <v>2.5099999999999998</v>
      </c>
      <c r="F293" s="68">
        <v>3.19</v>
      </c>
      <c r="G293" s="68">
        <v>3.46</v>
      </c>
      <c r="H293" s="68">
        <v>3.67</v>
      </c>
      <c r="I293" s="68">
        <v>3.92</v>
      </c>
      <c r="J293" s="68">
        <v>4.3099999999999996</v>
      </c>
      <c r="K293" s="68">
        <v>4.9400000000000004</v>
      </c>
      <c r="L293" s="68">
        <v>5.91</v>
      </c>
      <c r="M293" s="68">
        <v>7.28</v>
      </c>
      <c r="N293" s="68">
        <v>8.93</v>
      </c>
      <c r="O293" s="68">
        <v>10.76</v>
      </c>
      <c r="P293" s="68">
        <v>12.76</v>
      </c>
      <c r="Q293" s="68">
        <v>14.96</v>
      </c>
      <c r="R293" s="68">
        <v>17.309999999999999</v>
      </c>
      <c r="S293" s="68">
        <v>20.07</v>
      </c>
      <c r="T293" s="70">
        <v>23.69</v>
      </c>
      <c r="U293" s="68">
        <v>27.96</v>
      </c>
      <c r="V293" s="68">
        <v>32.49</v>
      </c>
      <c r="W293" s="68">
        <v>37.020000000000003</v>
      </c>
      <c r="X293" s="68">
        <v>41.99</v>
      </c>
      <c r="Y293" s="68">
        <v>47.97</v>
      </c>
      <c r="Z293" s="68">
        <v>57.42</v>
      </c>
      <c r="AA293" s="69">
        <v>65.650000000000006</v>
      </c>
      <c r="AB293" s="45">
        <v>75.040000000000006</v>
      </c>
      <c r="AC293" s="45">
        <v>86.05</v>
      </c>
      <c r="AD293" s="45">
        <v>98.39</v>
      </c>
      <c r="AE293" s="45">
        <v>112</v>
      </c>
      <c r="AF293" s="45">
        <v>126.69</v>
      </c>
      <c r="AG293" s="45">
        <v>142.71</v>
      </c>
      <c r="AH293" s="45">
        <v>160.25</v>
      </c>
      <c r="AI293" s="45">
        <v>178.24</v>
      </c>
      <c r="AJ293" s="45">
        <v>198.09</v>
      </c>
      <c r="AK293" s="45">
        <v>220.68</v>
      </c>
      <c r="AL293" s="45">
        <v>245.51</v>
      </c>
      <c r="AM293" s="45">
        <v>272.58999999999997</v>
      </c>
      <c r="AN293" s="45">
        <v>301.55</v>
      </c>
      <c r="AO293" s="45">
        <v>331.99</v>
      </c>
      <c r="AP293" s="45">
        <v>357.42</v>
      </c>
      <c r="AQ293" s="45">
        <v>382.58</v>
      </c>
      <c r="AR293" s="45">
        <v>407.03</v>
      </c>
      <c r="AS293" s="45">
        <v>430.37</v>
      </c>
      <c r="AT293" s="45">
        <v>452.19</v>
      </c>
      <c r="AU293" s="45">
        <v>472.1</v>
      </c>
      <c r="AV293" s="45">
        <v>498.11</v>
      </c>
      <c r="AW293" s="45">
        <v>525.54</v>
      </c>
      <c r="AX293" s="45">
        <v>554.48</v>
      </c>
      <c r="AY293" s="45">
        <v>585.02</v>
      </c>
      <c r="AZ293" s="45">
        <v>617.24</v>
      </c>
      <c r="BA293" s="45">
        <v>651.23</v>
      </c>
      <c r="BB293" s="45">
        <v>687.1</v>
      </c>
      <c r="BC293" s="45">
        <v>724.94</v>
      </c>
      <c r="BD293" s="45">
        <v>764.87</v>
      </c>
      <c r="BE293" s="45">
        <v>806.99</v>
      </c>
      <c r="BF293" s="45">
        <v>851.43</v>
      </c>
      <c r="BG293" s="45">
        <v>898.33</v>
      </c>
      <c r="BH293" s="45">
        <v>947.8</v>
      </c>
      <c r="BI293" s="45">
        <v>1000</v>
      </c>
      <c r="BJ293" s="45"/>
      <c r="BK293" s="45"/>
      <c r="BL293" s="45"/>
      <c r="BM293" s="45"/>
      <c r="BN293" s="45"/>
      <c r="BO293" s="45"/>
      <c r="BP293" s="45"/>
      <c r="BQ293" s="45"/>
      <c r="BR293" s="45"/>
      <c r="BS293" s="45"/>
      <c r="BT293" s="45"/>
      <c r="BU293" s="45"/>
      <c r="BV293" s="45"/>
      <c r="BW293" s="45"/>
      <c r="BX293" s="45"/>
      <c r="BY293" s="45"/>
      <c r="BZ293" s="45"/>
      <c r="CA293" s="45"/>
      <c r="CB293" s="45"/>
      <c r="CC293" s="45"/>
      <c r="CD293" s="45"/>
      <c r="CE293" s="45"/>
      <c r="CF293" s="45"/>
      <c r="CG293" s="45"/>
      <c r="CH293" s="45"/>
      <c r="CI293" s="45"/>
      <c r="CJ293" s="45"/>
      <c r="CK293" s="45"/>
      <c r="CL293" s="45"/>
      <c r="CM293" s="45"/>
      <c r="CN293" s="45"/>
      <c r="CO293" s="45"/>
      <c r="CP293" s="45"/>
      <c r="CQ293" s="45"/>
      <c r="CR293" s="45"/>
      <c r="CS293" s="45"/>
      <c r="CT293" s="45"/>
      <c r="CU293" s="45"/>
      <c r="CV293" s="45"/>
      <c r="CW293" s="45"/>
    </row>
    <row r="294" spans="1:101" ht="14.25" customHeight="1">
      <c r="A294" s="67">
        <v>62</v>
      </c>
      <c r="B294" s="76">
        <v>0.56000000000000005</v>
      </c>
      <c r="C294" s="68">
        <v>1.06</v>
      </c>
      <c r="D294" s="68">
        <v>1.99</v>
      </c>
      <c r="E294" s="68">
        <v>2.67</v>
      </c>
      <c r="F294" s="68">
        <v>3.4</v>
      </c>
      <c r="G294" s="68">
        <v>3.62</v>
      </c>
      <c r="H294" s="68">
        <v>3.85</v>
      </c>
      <c r="I294" s="68">
        <v>4.18</v>
      </c>
      <c r="J294" s="68">
        <v>4.72</v>
      </c>
      <c r="K294" s="68">
        <v>5.58</v>
      </c>
      <c r="L294" s="68">
        <v>6.83</v>
      </c>
      <c r="M294" s="68">
        <v>8.4600000000000009</v>
      </c>
      <c r="N294" s="68">
        <v>10.33</v>
      </c>
      <c r="O294" s="68">
        <v>12.35</v>
      </c>
      <c r="P294" s="68">
        <v>14.57</v>
      </c>
      <c r="Q294" s="68">
        <v>17.059999999999999</v>
      </c>
      <c r="R294" s="68">
        <v>19.93</v>
      </c>
      <c r="S294" s="69">
        <v>23.61</v>
      </c>
      <c r="T294" s="68">
        <v>27.96</v>
      </c>
      <c r="U294" s="68">
        <v>32.49</v>
      </c>
      <c r="V294" s="68">
        <v>37.020000000000003</v>
      </c>
      <c r="W294" s="68">
        <v>41.99</v>
      </c>
      <c r="X294" s="68">
        <v>47.97</v>
      </c>
      <c r="Y294" s="68">
        <v>57.42</v>
      </c>
      <c r="Z294" s="68">
        <v>65.650000000000006</v>
      </c>
      <c r="AA294" s="69">
        <v>75.040000000000006</v>
      </c>
      <c r="AB294" s="45">
        <v>86.05</v>
      </c>
      <c r="AC294" s="45">
        <v>98.39</v>
      </c>
      <c r="AD294" s="45">
        <v>112</v>
      </c>
      <c r="AE294" s="45">
        <v>126.69</v>
      </c>
      <c r="AF294" s="45">
        <v>142.71</v>
      </c>
      <c r="AG294" s="45">
        <v>160.25</v>
      </c>
      <c r="AH294" s="45">
        <v>178.24</v>
      </c>
      <c r="AI294" s="45">
        <v>198.09</v>
      </c>
      <c r="AJ294" s="45">
        <v>220.68</v>
      </c>
      <c r="AK294" s="45">
        <v>245.51</v>
      </c>
      <c r="AL294" s="45">
        <v>272.58999999999997</v>
      </c>
      <c r="AM294" s="45">
        <v>301.55</v>
      </c>
      <c r="AN294" s="45">
        <v>331.99</v>
      </c>
      <c r="AO294" s="45">
        <v>357.42</v>
      </c>
      <c r="AP294" s="45">
        <v>382.58</v>
      </c>
      <c r="AQ294" s="45">
        <v>407.03</v>
      </c>
      <c r="AR294" s="45">
        <v>430.37</v>
      </c>
      <c r="AS294" s="45">
        <v>452.19</v>
      </c>
      <c r="AT294" s="45">
        <v>472.1</v>
      </c>
      <c r="AU294" s="45">
        <v>498.11</v>
      </c>
      <c r="AV294" s="45">
        <v>525.54</v>
      </c>
      <c r="AW294" s="45">
        <v>554.48</v>
      </c>
      <c r="AX294" s="45">
        <v>585.02</v>
      </c>
      <c r="AY294" s="45">
        <v>617.24</v>
      </c>
      <c r="AZ294" s="45">
        <v>651.23</v>
      </c>
      <c r="BA294" s="45">
        <v>687.1</v>
      </c>
      <c r="BB294" s="45">
        <v>724.94</v>
      </c>
      <c r="BC294" s="45">
        <v>764.87</v>
      </c>
      <c r="BD294" s="45">
        <v>806.99</v>
      </c>
      <c r="BE294" s="45">
        <v>851.43</v>
      </c>
      <c r="BF294" s="45">
        <v>898.33</v>
      </c>
      <c r="BG294" s="45">
        <v>947.8</v>
      </c>
      <c r="BH294" s="45">
        <v>1000</v>
      </c>
      <c r="BI294" s="45"/>
      <c r="BJ294" s="45"/>
      <c r="BK294" s="45"/>
      <c r="BL294" s="45"/>
      <c r="BM294" s="45"/>
      <c r="BN294" s="45"/>
      <c r="BO294" s="45"/>
      <c r="BP294" s="45"/>
      <c r="BQ294" s="45"/>
      <c r="BR294" s="45"/>
      <c r="BS294" s="45"/>
      <c r="BT294" s="45"/>
      <c r="BU294" s="45"/>
      <c r="BV294" s="45"/>
      <c r="BW294" s="45"/>
      <c r="BX294" s="45"/>
      <c r="BY294" s="45"/>
      <c r="BZ294" s="45"/>
      <c r="CA294" s="45"/>
      <c r="CB294" s="45"/>
      <c r="CC294" s="45"/>
      <c r="CD294" s="45"/>
      <c r="CE294" s="45"/>
      <c r="CF294" s="45"/>
      <c r="CG294" s="45"/>
      <c r="CH294" s="45"/>
      <c r="CI294" s="45"/>
      <c r="CJ294" s="45"/>
      <c r="CK294" s="45"/>
      <c r="CL294" s="45"/>
      <c r="CM294" s="45"/>
      <c r="CN294" s="45"/>
      <c r="CO294" s="45"/>
      <c r="CP294" s="45"/>
      <c r="CQ294" s="45"/>
      <c r="CR294" s="45"/>
      <c r="CS294" s="45"/>
      <c r="CT294" s="45"/>
      <c r="CU294" s="45"/>
      <c r="CV294" s="45"/>
      <c r="CW294" s="45"/>
    </row>
    <row r="295" spans="1:101" ht="14.25" customHeight="1">
      <c r="A295" s="67">
        <v>63</v>
      </c>
      <c r="B295" s="76">
        <v>0.67</v>
      </c>
      <c r="C295" s="68">
        <v>1.21</v>
      </c>
      <c r="D295" s="68">
        <v>2.3199999999999998</v>
      </c>
      <c r="E295" s="68">
        <v>2.98</v>
      </c>
      <c r="F295" s="68">
        <v>3.55</v>
      </c>
      <c r="G295" s="68">
        <v>3.82</v>
      </c>
      <c r="H295" s="68">
        <v>4.1399999999999997</v>
      </c>
      <c r="I295" s="68">
        <v>4.6500000000000004</v>
      </c>
      <c r="J295" s="68">
        <v>5.38</v>
      </c>
      <c r="K295" s="68">
        <v>6.46</v>
      </c>
      <c r="L295" s="68">
        <v>8</v>
      </c>
      <c r="M295" s="68">
        <v>9.89</v>
      </c>
      <c r="N295" s="68">
        <v>11.97</v>
      </c>
      <c r="O295" s="68">
        <v>14.22</v>
      </c>
      <c r="P295" s="68">
        <v>16.73</v>
      </c>
      <c r="Q295" s="68">
        <v>19.62</v>
      </c>
      <c r="R295" s="68">
        <v>23.35</v>
      </c>
      <c r="S295" s="70">
        <v>27.32</v>
      </c>
      <c r="T295" s="68">
        <v>32.49</v>
      </c>
      <c r="U295" s="68">
        <v>37.020000000000003</v>
      </c>
      <c r="V295" s="68">
        <v>41.99</v>
      </c>
      <c r="W295" s="68">
        <v>47.97</v>
      </c>
      <c r="X295" s="68">
        <v>57.42</v>
      </c>
      <c r="Y295" s="68">
        <v>65.650000000000006</v>
      </c>
      <c r="Z295" s="68">
        <v>75.040000000000006</v>
      </c>
      <c r="AA295" s="69">
        <v>86.05</v>
      </c>
      <c r="AB295" s="45">
        <v>98.39</v>
      </c>
      <c r="AC295" s="45">
        <v>112</v>
      </c>
      <c r="AD295" s="45">
        <v>126.69</v>
      </c>
      <c r="AE295" s="45">
        <v>142.71</v>
      </c>
      <c r="AF295" s="45">
        <v>160.25</v>
      </c>
      <c r="AG295" s="45">
        <v>178.24</v>
      </c>
      <c r="AH295" s="45">
        <v>198.09</v>
      </c>
      <c r="AI295" s="45">
        <v>220.68</v>
      </c>
      <c r="AJ295" s="45">
        <v>245.51</v>
      </c>
      <c r="AK295" s="45">
        <v>272.58999999999997</v>
      </c>
      <c r="AL295" s="45">
        <v>301.55</v>
      </c>
      <c r="AM295" s="45">
        <v>331.99</v>
      </c>
      <c r="AN295" s="45">
        <v>357.42</v>
      </c>
      <c r="AO295" s="45">
        <v>382.58</v>
      </c>
      <c r="AP295" s="45">
        <v>407.03</v>
      </c>
      <c r="AQ295" s="45">
        <v>430.37</v>
      </c>
      <c r="AR295" s="45">
        <v>452.19</v>
      </c>
      <c r="AS295" s="45">
        <v>472.1</v>
      </c>
      <c r="AT295" s="45">
        <v>498.11</v>
      </c>
      <c r="AU295" s="45">
        <v>525.54</v>
      </c>
      <c r="AV295" s="45">
        <v>554.48</v>
      </c>
      <c r="AW295" s="45">
        <v>585.02</v>
      </c>
      <c r="AX295" s="45">
        <v>617.24</v>
      </c>
      <c r="AY295" s="45">
        <v>651.23</v>
      </c>
      <c r="AZ295" s="45">
        <v>687.1</v>
      </c>
      <c r="BA295" s="45">
        <v>724.94</v>
      </c>
      <c r="BB295" s="45">
        <v>764.87</v>
      </c>
      <c r="BC295" s="45">
        <v>806.99</v>
      </c>
      <c r="BD295" s="45">
        <v>851.43</v>
      </c>
      <c r="BE295" s="45">
        <v>898.33</v>
      </c>
      <c r="BF295" s="45">
        <v>947.8</v>
      </c>
      <c r="BG295" s="45">
        <v>1000</v>
      </c>
      <c r="BH295" s="45"/>
      <c r="BI295" s="45"/>
      <c r="BJ295" s="45"/>
      <c r="BK295" s="45"/>
      <c r="BL295" s="45"/>
      <c r="BM295" s="45"/>
      <c r="BN295" s="45"/>
      <c r="BO295" s="45"/>
      <c r="BP295" s="45"/>
      <c r="BQ295" s="45"/>
      <c r="BR295" s="45"/>
      <c r="BS295" s="45"/>
      <c r="BT295" s="45"/>
      <c r="BU295" s="45"/>
      <c r="BV295" s="45"/>
      <c r="BW295" s="45"/>
      <c r="BX295" s="45"/>
      <c r="BY295" s="45"/>
      <c r="BZ295" s="45"/>
      <c r="CA295" s="45"/>
      <c r="CB295" s="45"/>
      <c r="CC295" s="45"/>
      <c r="CD295" s="45"/>
      <c r="CE295" s="45"/>
      <c r="CF295" s="45"/>
      <c r="CG295" s="45"/>
      <c r="CH295" s="45"/>
      <c r="CI295" s="45"/>
      <c r="CJ295" s="45"/>
      <c r="CK295" s="45"/>
      <c r="CL295" s="45"/>
      <c r="CM295" s="45"/>
      <c r="CN295" s="45"/>
      <c r="CO295" s="45"/>
      <c r="CP295" s="45"/>
      <c r="CQ295" s="45"/>
      <c r="CR295" s="45"/>
      <c r="CS295" s="45"/>
      <c r="CT295" s="45"/>
      <c r="CU295" s="45"/>
      <c r="CV295" s="45"/>
      <c r="CW295" s="45"/>
    </row>
    <row r="296" spans="1:101" ht="14.25" customHeight="1">
      <c r="A296" s="67">
        <v>64</v>
      </c>
      <c r="B296" s="76">
        <v>0.78</v>
      </c>
      <c r="C296" s="68">
        <v>1.5</v>
      </c>
      <c r="D296" s="68">
        <v>2.62</v>
      </c>
      <c r="E296" s="68">
        <v>3.19</v>
      </c>
      <c r="F296" s="68">
        <v>3.65</v>
      </c>
      <c r="G296" s="68">
        <v>4.05</v>
      </c>
      <c r="H296" s="68">
        <v>4.63</v>
      </c>
      <c r="I296" s="68">
        <v>5.33</v>
      </c>
      <c r="J296" s="68">
        <v>6.2</v>
      </c>
      <c r="K296" s="68">
        <v>7.59</v>
      </c>
      <c r="L296" s="68">
        <v>9.3800000000000008</v>
      </c>
      <c r="M296" s="68">
        <v>11.44</v>
      </c>
      <c r="N296" s="68">
        <v>13.67</v>
      </c>
      <c r="O296" s="68">
        <v>16.14</v>
      </c>
      <c r="P296" s="68">
        <v>19.03</v>
      </c>
      <c r="Q296" s="68">
        <v>22.94</v>
      </c>
      <c r="R296" s="69">
        <v>27.19</v>
      </c>
      <c r="S296" s="68">
        <v>32.49</v>
      </c>
      <c r="T296" s="68">
        <v>37.020000000000003</v>
      </c>
      <c r="U296" s="68">
        <v>41.99</v>
      </c>
      <c r="V296" s="68">
        <v>47.97</v>
      </c>
      <c r="W296" s="68">
        <v>57.42</v>
      </c>
      <c r="X296" s="68">
        <v>65.650000000000006</v>
      </c>
      <c r="Y296" s="68">
        <v>75.040000000000006</v>
      </c>
      <c r="Z296" s="68">
        <v>86.05</v>
      </c>
      <c r="AA296" s="69">
        <v>98.39</v>
      </c>
      <c r="AB296" s="45">
        <v>112</v>
      </c>
      <c r="AC296" s="45">
        <v>126.69</v>
      </c>
      <c r="AD296" s="45">
        <v>142.71</v>
      </c>
      <c r="AE296" s="45">
        <v>160.25</v>
      </c>
      <c r="AF296" s="45">
        <v>178.24</v>
      </c>
      <c r="AG296" s="45">
        <v>198.09</v>
      </c>
      <c r="AH296" s="45">
        <v>220.68</v>
      </c>
      <c r="AI296" s="45">
        <v>245.51</v>
      </c>
      <c r="AJ296" s="45">
        <v>272.58999999999997</v>
      </c>
      <c r="AK296" s="45">
        <v>301.55</v>
      </c>
      <c r="AL296" s="45">
        <v>331.99</v>
      </c>
      <c r="AM296" s="45">
        <v>357.42</v>
      </c>
      <c r="AN296" s="45">
        <v>382.58</v>
      </c>
      <c r="AO296" s="45">
        <v>407.03</v>
      </c>
      <c r="AP296" s="45">
        <v>430.37</v>
      </c>
      <c r="AQ296" s="45">
        <v>452.19</v>
      </c>
      <c r="AR296" s="45">
        <v>472.1</v>
      </c>
      <c r="AS296" s="45">
        <v>498.11</v>
      </c>
      <c r="AT296" s="45">
        <v>525.54</v>
      </c>
      <c r="AU296" s="45">
        <v>554.48</v>
      </c>
      <c r="AV296" s="45">
        <v>585.02</v>
      </c>
      <c r="AW296" s="45">
        <v>617.24</v>
      </c>
      <c r="AX296" s="45">
        <v>651.23</v>
      </c>
      <c r="AY296" s="45">
        <v>687.1</v>
      </c>
      <c r="AZ296" s="45">
        <v>724.94</v>
      </c>
      <c r="BA296" s="45">
        <v>764.87</v>
      </c>
      <c r="BB296" s="45">
        <v>806.99</v>
      </c>
      <c r="BC296" s="45">
        <v>851.43</v>
      </c>
      <c r="BD296" s="45">
        <v>898.33</v>
      </c>
      <c r="BE296" s="45">
        <v>947.8</v>
      </c>
      <c r="BF296" s="45">
        <v>1000</v>
      </c>
      <c r="BG296" s="45"/>
      <c r="BH296" s="45"/>
      <c r="BI296" s="45"/>
      <c r="BJ296" s="45"/>
      <c r="BK296" s="45"/>
      <c r="BL296" s="45"/>
      <c r="BM296" s="45"/>
      <c r="BN296" s="45"/>
      <c r="BO296" s="45"/>
      <c r="BP296" s="45"/>
      <c r="BQ296" s="45"/>
      <c r="BR296" s="45"/>
      <c r="BS296" s="45"/>
      <c r="BT296" s="45"/>
      <c r="BU296" s="45"/>
      <c r="BV296" s="45"/>
      <c r="BW296" s="45"/>
      <c r="BX296" s="45"/>
      <c r="BY296" s="45"/>
      <c r="BZ296" s="45"/>
      <c r="CA296" s="45"/>
      <c r="CB296" s="45"/>
      <c r="CC296" s="45"/>
      <c r="CD296" s="45"/>
      <c r="CE296" s="45"/>
      <c r="CF296" s="45"/>
      <c r="CG296" s="45"/>
      <c r="CH296" s="45"/>
      <c r="CI296" s="45"/>
      <c r="CJ296" s="45"/>
      <c r="CK296" s="45"/>
      <c r="CL296" s="45"/>
      <c r="CM296" s="45"/>
      <c r="CN296" s="45"/>
      <c r="CO296" s="45"/>
      <c r="CP296" s="45"/>
      <c r="CQ296" s="45"/>
      <c r="CR296" s="45"/>
      <c r="CS296" s="45"/>
      <c r="CT296" s="45"/>
      <c r="CU296" s="45"/>
      <c r="CV296" s="45"/>
      <c r="CW296" s="45"/>
    </row>
    <row r="297" spans="1:101" ht="14.25" customHeight="1">
      <c r="A297" s="67">
        <v>65</v>
      </c>
      <c r="B297" s="76">
        <v>0.86</v>
      </c>
      <c r="C297" s="68">
        <v>1.85</v>
      </c>
      <c r="D297" s="68">
        <v>2.85</v>
      </c>
      <c r="E297" s="68">
        <v>3.33</v>
      </c>
      <c r="F297" s="68">
        <v>3.84</v>
      </c>
      <c r="G297" s="68">
        <v>4.53</v>
      </c>
      <c r="H297" s="68">
        <v>5.28</v>
      </c>
      <c r="I297" s="68">
        <v>6.09</v>
      </c>
      <c r="J297" s="68">
        <v>7.26</v>
      </c>
      <c r="K297" s="68">
        <v>8.99</v>
      </c>
      <c r="L297" s="68">
        <v>11</v>
      </c>
      <c r="M297" s="68">
        <v>13.17</v>
      </c>
      <c r="N297" s="68">
        <v>15.63</v>
      </c>
      <c r="O297" s="68">
        <v>18.329999999999998</v>
      </c>
      <c r="P297" s="68">
        <v>21.74</v>
      </c>
      <c r="Q297" s="68">
        <v>26.56</v>
      </c>
      <c r="R297" s="70">
        <v>31.58</v>
      </c>
      <c r="S297" s="68">
        <v>37.020000000000003</v>
      </c>
      <c r="T297" s="68">
        <v>41.99</v>
      </c>
      <c r="U297" s="68">
        <v>47.97</v>
      </c>
      <c r="V297" s="68">
        <v>57.42</v>
      </c>
      <c r="W297" s="68">
        <v>65.650000000000006</v>
      </c>
      <c r="X297" s="68">
        <v>75.040000000000006</v>
      </c>
      <c r="Y297" s="68">
        <v>86.05</v>
      </c>
      <c r="Z297" s="68">
        <v>98.39</v>
      </c>
      <c r="AA297" s="69">
        <v>112</v>
      </c>
      <c r="AB297" s="45">
        <v>126.69</v>
      </c>
      <c r="AC297" s="45">
        <v>142.71</v>
      </c>
      <c r="AD297" s="45">
        <v>160.25</v>
      </c>
      <c r="AE297" s="45">
        <v>178.24</v>
      </c>
      <c r="AF297" s="45">
        <v>198.09</v>
      </c>
      <c r="AG297" s="45">
        <v>220.68</v>
      </c>
      <c r="AH297" s="45">
        <v>245.51</v>
      </c>
      <c r="AI297" s="45">
        <v>272.58999999999997</v>
      </c>
      <c r="AJ297" s="45">
        <v>301.55</v>
      </c>
      <c r="AK297" s="45">
        <v>331.99</v>
      </c>
      <c r="AL297" s="45">
        <v>357.42</v>
      </c>
      <c r="AM297" s="45">
        <v>382.58</v>
      </c>
      <c r="AN297" s="45">
        <v>407.03</v>
      </c>
      <c r="AO297" s="45">
        <v>430.37</v>
      </c>
      <c r="AP297" s="45">
        <v>452.19</v>
      </c>
      <c r="AQ297" s="45">
        <v>472.1</v>
      </c>
      <c r="AR297" s="45">
        <v>498.11</v>
      </c>
      <c r="AS297" s="45">
        <v>525.54</v>
      </c>
      <c r="AT297" s="45">
        <v>554.48</v>
      </c>
      <c r="AU297" s="45">
        <v>585.02</v>
      </c>
      <c r="AV297" s="45">
        <v>617.24</v>
      </c>
      <c r="AW297" s="45">
        <v>651.23</v>
      </c>
      <c r="AX297" s="45">
        <v>687.1</v>
      </c>
      <c r="AY297" s="45">
        <v>724.94</v>
      </c>
      <c r="AZ297" s="45">
        <v>764.87</v>
      </c>
      <c r="BA297" s="45">
        <v>806.99</v>
      </c>
      <c r="BB297" s="45">
        <v>851.43</v>
      </c>
      <c r="BC297" s="45">
        <v>898.33</v>
      </c>
      <c r="BD297" s="45">
        <v>947.8</v>
      </c>
      <c r="BE297" s="45">
        <v>1000</v>
      </c>
      <c r="BF297" s="45"/>
      <c r="BG297" s="45"/>
      <c r="BH297" s="45"/>
      <c r="BI297" s="45"/>
      <c r="BJ297" s="45"/>
      <c r="BK297" s="45"/>
      <c r="BL297" s="45"/>
      <c r="BM297" s="45"/>
      <c r="BN297" s="45"/>
      <c r="BO297" s="45"/>
      <c r="BP297" s="45"/>
      <c r="BQ297" s="45"/>
      <c r="BR297" s="45"/>
      <c r="BS297" s="45"/>
      <c r="BT297" s="45"/>
      <c r="BU297" s="45"/>
      <c r="BV297" s="45"/>
      <c r="BW297" s="45"/>
      <c r="BX297" s="45"/>
      <c r="BY297" s="45"/>
      <c r="BZ297" s="45"/>
      <c r="CA297" s="45"/>
      <c r="CB297" s="45"/>
      <c r="CC297" s="45"/>
      <c r="CD297" s="45"/>
      <c r="CE297" s="45"/>
      <c r="CF297" s="45"/>
      <c r="CG297" s="45"/>
      <c r="CH297" s="45"/>
      <c r="CI297" s="45"/>
      <c r="CJ297" s="45"/>
      <c r="CK297" s="45"/>
      <c r="CL297" s="45"/>
      <c r="CM297" s="45"/>
      <c r="CN297" s="45"/>
      <c r="CO297" s="45"/>
      <c r="CP297" s="45"/>
      <c r="CQ297" s="45"/>
      <c r="CR297" s="45"/>
      <c r="CS297" s="45"/>
      <c r="CT297" s="45"/>
      <c r="CU297" s="45"/>
      <c r="CV297" s="45"/>
      <c r="CW297" s="45"/>
    </row>
    <row r="298" spans="1:101" ht="14.25" customHeight="1">
      <c r="A298" s="67">
        <v>66</v>
      </c>
      <c r="B298" s="76">
        <v>0.96</v>
      </c>
      <c r="C298" s="68">
        <v>1.97</v>
      </c>
      <c r="D298" s="68">
        <v>3.03</v>
      </c>
      <c r="E298" s="68">
        <v>3.45</v>
      </c>
      <c r="F298" s="68">
        <v>4.08</v>
      </c>
      <c r="G298" s="68">
        <v>5.03</v>
      </c>
      <c r="H298" s="68">
        <v>5.97</v>
      </c>
      <c r="I298" s="68">
        <v>7.05</v>
      </c>
      <c r="J298" s="68">
        <v>8.56</v>
      </c>
      <c r="K298" s="68">
        <v>10.64</v>
      </c>
      <c r="L298" s="68">
        <v>12.84</v>
      </c>
      <c r="M298" s="68">
        <v>15.11</v>
      </c>
      <c r="N298" s="68">
        <v>17.809999999999999</v>
      </c>
      <c r="O298" s="68">
        <v>21.24</v>
      </c>
      <c r="P298" s="68">
        <v>25.22</v>
      </c>
      <c r="Q298" s="69">
        <v>30.5</v>
      </c>
      <c r="R298" s="68">
        <v>37.020000000000003</v>
      </c>
      <c r="S298" s="68">
        <v>41.99</v>
      </c>
      <c r="T298" s="68">
        <v>47.97</v>
      </c>
      <c r="U298" s="68">
        <v>57.42</v>
      </c>
      <c r="V298" s="68">
        <v>65.650000000000006</v>
      </c>
      <c r="W298" s="68">
        <v>75.040000000000006</v>
      </c>
      <c r="X298" s="68">
        <v>86.05</v>
      </c>
      <c r="Y298" s="68">
        <v>98.39</v>
      </c>
      <c r="Z298" s="68">
        <v>112</v>
      </c>
      <c r="AA298" s="69">
        <v>126.69</v>
      </c>
      <c r="AB298" s="45">
        <v>142.71</v>
      </c>
      <c r="AC298" s="45">
        <v>160.25</v>
      </c>
      <c r="AD298" s="45">
        <v>178.24</v>
      </c>
      <c r="AE298" s="45">
        <v>198.09</v>
      </c>
      <c r="AF298" s="45">
        <v>220.68</v>
      </c>
      <c r="AG298" s="45">
        <v>245.51</v>
      </c>
      <c r="AH298" s="45">
        <v>272.58999999999997</v>
      </c>
      <c r="AI298" s="45">
        <v>301.55</v>
      </c>
      <c r="AJ298" s="45">
        <v>331.99</v>
      </c>
      <c r="AK298" s="45">
        <v>357.42</v>
      </c>
      <c r="AL298" s="45">
        <v>382.58</v>
      </c>
      <c r="AM298" s="45">
        <v>407.03</v>
      </c>
      <c r="AN298" s="45">
        <v>430.37</v>
      </c>
      <c r="AO298" s="45">
        <v>452.19</v>
      </c>
      <c r="AP298" s="45">
        <v>472.1</v>
      </c>
      <c r="AQ298" s="45">
        <v>498.11</v>
      </c>
      <c r="AR298" s="45">
        <v>525.54</v>
      </c>
      <c r="AS298" s="45">
        <v>554.48</v>
      </c>
      <c r="AT298" s="45">
        <v>585.02</v>
      </c>
      <c r="AU298" s="45">
        <v>617.24</v>
      </c>
      <c r="AV298" s="45">
        <v>651.23</v>
      </c>
      <c r="AW298" s="45">
        <v>687.1</v>
      </c>
      <c r="AX298" s="45">
        <v>724.94</v>
      </c>
      <c r="AY298" s="45">
        <v>764.87</v>
      </c>
      <c r="AZ298" s="45">
        <v>806.99</v>
      </c>
      <c r="BA298" s="45">
        <v>851.43</v>
      </c>
      <c r="BB298" s="45">
        <v>898.33</v>
      </c>
      <c r="BC298" s="45">
        <v>947.8</v>
      </c>
      <c r="BD298" s="45">
        <v>1000</v>
      </c>
      <c r="BE298" s="45"/>
      <c r="BF298" s="45"/>
      <c r="BG298" s="45"/>
      <c r="BH298" s="45"/>
      <c r="BI298" s="45"/>
      <c r="BJ298" s="45"/>
      <c r="BK298" s="45"/>
      <c r="BL298" s="45"/>
      <c r="BM298" s="45"/>
      <c r="BN298" s="45"/>
      <c r="BO298" s="45"/>
      <c r="BP298" s="45"/>
      <c r="BQ298" s="45"/>
      <c r="BR298" s="45"/>
      <c r="BS298" s="45"/>
      <c r="BT298" s="45"/>
      <c r="BU298" s="45"/>
      <c r="BV298" s="45"/>
      <c r="BW298" s="45"/>
      <c r="BX298" s="45"/>
      <c r="BY298" s="45"/>
      <c r="BZ298" s="45"/>
      <c r="CA298" s="45"/>
      <c r="CB298" s="45"/>
      <c r="CC298" s="45"/>
      <c r="CD298" s="45"/>
      <c r="CE298" s="45"/>
      <c r="CF298" s="45"/>
      <c r="CG298" s="45"/>
      <c r="CH298" s="45"/>
      <c r="CI298" s="45"/>
      <c r="CJ298" s="45"/>
      <c r="CK298" s="45"/>
      <c r="CL298" s="45"/>
      <c r="CM298" s="45"/>
      <c r="CN298" s="45"/>
      <c r="CO298" s="45"/>
      <c r="CP298" s="45"/>
      <c r="CQ298" s="45"/>
      <c r="CR298" s="45"/>
      <c r="CS298" s="45"/>
      <c r="CT298" s="45"/>
      <c r="CU298" s="45"/>
      <c r="CV298" s="45"/>
      <c r="CW298" s="45"/>
    </row>
    <row r="299" spans="1:101" ht="14.25" customHeight="1">
      <c r="A299" s="67">
        <v>67</v>
      </c>
      <c r="B299" s="76">
        <v>1.07</v>
      </c>
      <c r="C299" s="68">
        <v>2.06</v>
      </c>
      <c r="D299" s="68">
        <v>3.17</v>
      </c>
      <c r="E299" s="68">
        <v>3.59</v>
      </c>
      <c r="F299" s="68">
        <v>4.45</v>
      </c>
      <c r="G299" s="68">
        <v>5.63</v>
      </c>
      <c r="H299" s="68">
        <v>6.81</v>
      </c>
      <c r="I299" s="68">
        <v>8.1999999999999993</v>
      </c>
      <c r="J299" s="68">
        <v>10.09</v>
      </c>
      <c r="K299" s="68">
        <v>12.54</v>
      </c>
      <c r="L299" s="68">
        <v>14.99</v>
      </c>
      <c r="M299" s="68">
        <v>17.63</v>
      </c>
      <c r="N299" s="68">
        <v>20.34</v>
      </c>
      <c r="O299" s="68">
        <v>24.08</v>
      </c>
      <c r="P299" s="68">
        <v>28.51</v>
      </c>
      <c r="Q299" s="69">
        <v>34.700000000000003</v>
      </c>
      <c r="R299" s="68">
        <v>41.99</v>
      </c>
      <c r="S299" s="68">
        <v>47.97</v>
      </c>
      <c r="T299" s="68">
        <v>57.42</v>
      </c>
      <c r="U299" s="68">
        <v>65.650000000000006</v>
      </c>
      <c r="V299" s="68">
        <v>75.040000000000006</v>
      </c>
      <c r="W299" s="68">
        <v>86.05</v>
      </c>
      <c r="X299" s="68">
        <v>98.39</v>
      </c>
      <c r="Y299" s="68">
        <v>112</v>
      </c>
      <c r="Z299" s="68">
        <v>126.69</v>
      </c>
      <c r="AA299" s="69">
        <v>142.71</v>
      </c>
      <c r="AB299" s="45">
        <v>160.25</v>
      </c>
      <c r="AC299" s="45">
        <v>178.24</v>
      </c>
      <c r="AD299" s="45">
        <v>198.09</v>
      </c>
      <c r="AE299" s="45">
        <v>220.68</v>
      </c>
      <c r="AF299" s="45">
        <v>245.51</v>
      </c>
      <c r="AG299" s="45">
        <v>272.58999999999997</v>
      </c>
      <c r="AH299" s="45">
        <v>301.55</v>
      </c>
      <c r="AI299" s="45">
        <v>331.99</v>
      </c>
      <c r="AJ299" s="45">
        <v>357.42</v>
      </c>
      <c r="AK299" s="45">
        <v>382.58</v>
      </c>
      <c r="AL299" s="45">
        <v>407.03</v>
      </c>
      <c r="AM299" s="45">
        <v>430.37</v>
      </c>
      <c r="AN299" s="45">
        <v>452.19</v>
      </c>
      <c r="AO299" s="45">
        <v>472.1</v>
      </c>
      <c r="AP299" s="45">
        <v>498.11</v>
      </c>
      <c r="AQ299" s="45">
        <v>525.54</v>
      </c>
      <c r="AR299" s="45">
        <v>554.48</v>
      </c>
      <c r="AS299" s="45">
        <v>585.02</v>
      </c>
      <c r="AT299" s="45">
        <v>617.24</v>
      </c>
      <c r="AU299" s="45">
        <v>651.23</v>
      </c>
      <c r="AV299" s="45">
        <v>687.1</v>
      </c>
      <c r="AW299" s="45">
        <v>724.94</v>
      </c>
      <c r="AX299" s="45">
        <v>764.87</v>
      </c>
      <c r="AY299" s="45">
        <v>806.99</v>
      </c>
      <c r="AZ299" s="45">
        <v>851.43</v>
      </c>
      <c r="BA299" s="45">
        <v>898.33</v>
      </c>
      <c r="BB299" s="45">
        <v>947.8</v>
      </c>
      <c r="BC299" s="45">
        <v>1000</v>
      </c>
      <c r="BD299" s="45"/>
      <c r="BE299" s="45"/>
      <c r="BF299" s="45"/>
      <c r="BG299" s="45"/>
      <c r="BH299" s="45"/>
      <c r="BI299" s="45"/>
      <c r="BJ299" s="45"/>
      <c r="BK299" s="45"/>
      <c r="BL299" s="45"/>
      <c r="BM299" s="45"/>
      <c r="BN299" s="45"/>
      <c r="BO299" s="45"/>
      <c r="BP299" s="45"/>
      <c r="BQ299" s="45"/>
      <c r="BR299" s="45"/>
      <c r="BS299" s="45"/>
      <c r="BT299" s="45"/>
      <c r="BU299" s="45"/>
      <c r="BV299" s="45"/>
      <c r="BW299" s="45"/>
      <c r="BX299" s="45"/>
      <c r="BY299" s="45"/>
      <c r="BZ299" s="45"/>
      <c r="CA299" s="45"/>
      <c r="CB299" s="45"/>
      <c r="CC299" s="45"/>
      <c r="CD299" s="45"/>
      <c r="CE299" s="45"/>
      <c r="CF299" s="45"/>
      <c r="CG299" s="45"/>
      <c r="CH299" s="45"/>
      <c r="CI299" s="45"/>
      <c r="CJ299" s="45"/>
      <c r="CK299" s="45"/>
      <c r="CL299" s="45"/>
      <c r="CM299" s="45"/>
      <c r="CN299" s="45"/>
      <c r="CO299" s="45"/>
      <c r="CP299" s="45"/>
      <c r="CQ299" s="45"/>
      <c r="CR299" s="45"/>
      <c r="CS299" s="45"/>
      <c r="CT299" s="45"/>
      <c r="CU299" s="45"/>
      <c r="CV299" s="45"/>
      <c r="CW299" s="45"/>
    </row>
    <row r="300" spans="1:101" ht="14.25" customHeight="1">
      <c r="A300" s="67">
        <v>68</v>
      </c>
      <c r="B300" s="76">
        <v>1.19</v>
      </c>
      <c r="C300" s="68">
        <v>2.14</v>
      </c>
      <c r="D300" s="68">
        <v>3.3</v>
      </c>
      <c r="E300" s="68">
        <v>3.86</v>
      </c>
      <c r="F300" s="68">
        <v>4.96</v>
      </c>
      <c r="G300" s="68">
        <v>6.37</v>
      </c>
      <c r="H300" s="68">
        <v>7.82</v>
      </c>
      <c r="I300" s="68">
        <v>9.56</v>
      </c>
      <c r="J300" s="68">
        <v>11.85</v>
      </c>
      <c r="K300" s="68">
        <v>14.7</v>
      </c>
      <c r="L300" s="68">
        <v>17.45</v>
      </c>
      <c r="M300" s="68">
        <v>20.18</v>
      </c>
      <c r="N300" s="68">
        <v>23.92</v>
      </c>
      <c r="O300" s="68">
        <v>28.24</v>
      </c>
      <c r="P300" s="68">
        <v>32.33</v>
      </c>
      <c r="Q300" s="69">
        <v>39.86</v>
      </c>
      <c r="R300" s="68">
        <v>47.97</v>
      </c>
      <c r="S300" s="68">
        <v>57.42</v>
      </c>
      <c r="T300" s="68">
        <v>65.650000000000006</v>
      </c>
      <c r="U300" s="68">
        <v>75.040000000000006</v>
      </c>
      <c r="V300" s="68">
        <v>86.05</v>
      </c>
      <c r="W300" s="68">
        <v>98.39</v>
      </c>
      <c r="X300" s="68">
        <v>112</v>
      </c>
      <c r="Y300" s="68">
        <v>126.69</v>
      </c>
      <c r="Z300" s="68">
        <v>142.71</v>
      </c>
      <c r="AA300" s="69">
        <v>160.25</v>
      </c>
      <c r="AB300" s="45">
        <v>178.24</v>
      </c>
      <c r="AC300" s="45">
        <v>198.09</v>
      </c>
      <c r="AD300" s="45">
        <v>220.68</v>
      </c>
      <c r="AE300" s="45">
        <v>245.51</v>
      </c>
      <c r="AF300" s="45">
        <v>272.58999999999997</v>
      </c>
      <c r="AG300" s="45">
        <v>301.55</v>
      </c>
      <c r="AH300" s="45">
        <v>331.99</v>
      </c>
      <c r="AI300" s="45">
        <v>357.42</v>
      </c>
      <c r="AJ300" s="45">
        <v>382.58</v>
      </c>
      <c r="AK300" s="45">
        <v>407.03</v>
      </c>
      <c r="AL300" s="45">
        <v>430.37</v>
      </c>
      <c r="AM300" s="45">
        <v>452.19</v>
      </c>
      <c r="AN300" s="45">
        <v>472.1</v>
      </c>
      <c r="AO300" s="45">
        <v>498.11</v>
      </c>
      <c r="AP300" s="45">
        <v>525.54</v>
      </c>
      <c r="AQ300" s="45">
        <v>554.48</v>
      </c>
      <c r="AR300" s="45">
        <v>585.02</v>
      </c>
      <c r="AS300" s="45">
        <v>617.24</v>
      </c>
      <c r="AT300" s="45">
        <v>651.23</v>
      </c>
      <c r="AU300" s="45">
        <v>687.1</v>
      </c>
      <c r="AV300" s="45">
        <v>724.94</v>
      </c>
      <c r="AW300" s="45">
        <v>764.87</v>
      </c>
      <c r="AX300" s="45">
        <v>806.99</v>
      </c>
      <c r="AY300" s="45">
        <v>851.43</v>
      </c>
      <c r="AZ300" s="45">
        <v>898.33</v>
      </c>
      <c r="BA300" s="45">
        <v>947.8</v>
      </c>
      <c r="BB300" s="45">
        <v>1000</v>
      </c>
      <c r="BC300" s="45"/>
      <c r="BD300" s="45"/>
      <c r="BE300" s="45"/>
      <c r="BF300" s="45"/>
      <c r="BG300" s="45"/>
      <c r="BH300" s="45"/>
      <c r="BI300" s="45"/>
      <c r="BJ300" s="45"/>
      <c r="BK300" s="45"/>
      <c r="BL300" s="45"/>
      <c r="BM300" s="45"/>
      <c r="BN300" s="45"/>
      <c r="BO300" s="45"/>
      <c r="BP300" s="45"/>
      <c r="BQ300" s="45"/>
      <c r="BR300" s="45"/>
      <c r="BS300" s="45"/>
      <c r="BT300" s="45"/>
      <c r="BU300" s="45"/>
      <c r="BV300" s="45"/>
      <c r="BW300" s="45"/>
      <c r="BX300" s="45"/>
      <c r="BY300" s="45"/>
      <c r="BZ300" s="45"/>
      <c r="CA300" s="45"/>
      <c r="CB300" s="45"/>
      <c r="CC300" s="45"/>
      <c r="CD300" s="45"/>
      <c r="CE300" s="45"/>
      <c r="CF300" s="45"/>
      <c r="CG300" s="45"/>
      <c r="CH300" s="45"/>
      <c r="CI300" s="45"/>
      <c r="CJ300" s="45"/>
      <c r="CK300" s="45"/>
      <c r="CL300" s="45"/>
      <c r="CM300" s="45"/>
      <c r="CN300" s="45"/>
      <c r="CO300" s="45"/>
      <c r="CP300" s="45"/>
      <c r="CQ300" s="45"/>
      <c r="CR300" s="45"/>
      <c r="CS300" s="45"/>
      <c r="CT300" s="45"/>
      <c r="CU300" s="45"/>
      <c r="CV300" s="45"/>
      <c r="CW300" s="45"/>
    </row>
    <row r="301" spans="1:101" ht="14.25" customHeight="1">
      <c r="A301" s="67">
        <v>69</v>
      </c>
      <c r="B301" s="76">
        <v>1.32</v>
      </c>
      <c r="C301" s="68">
        <v>2.2400000000000002</v>
      </c>
      <c r="D301" s="68">
        <v>3.45</v>
      </c>
      <c r="E301" s="68">
        <v>4.28</v>
      </c>
      <c r="F301" s="68">
        <v>5.61</v>
      </c>
      <c r="G301" s="68">
        <v>7.23</v>
      </c>
      <c r="H301" s="68">
        <v>8.9499999999999993</v>
      </c>
      <c r="I301" s="68">
        <v>11.06</v>
      </c>
      <c r="J301" s="68">
        <v>13.82</v>
      </c>
      <c r="K301" s="68">
        <v>17.13</v>
      </c>
      <c r="L301" s="68">
        <v>20.02</v>
      </c>
      <c r="M301" s="68">
        <v>23.75</v>
      </c>
      <c r="N301" s="68">
        <v>27.95</v>
      </c>
      <c r="O301" s="68">
        <v>32.229999999999997</v>
      </c>
      <c r="P301" s="68">
        <v>38.880000000000003</v>
      </c>
      <c r="Q301" s="70">
        <v>47.58</v>
      </c>
      <c r="R301" s="68">
        <v>57.42</v>
      </c>
      <c r="S301" s="68">
        <v>65.650000000000006</v>
      </c>
      <c r="T301" s="68">
        <v>75.040000000000006</v>
      </c>
      <c r="U301" s="68">
        <v>86.05</v>
      </c>
      <c r="V301" s="68">
        <v>98.39</v>
      </c>
      <c r="W301" s="68">
        <v>112</v>
      </c>
      <c r="X301" s="68">
        <v>126.69</v>
      </c>
      <c r="Y301" s="68">
        <v>142.71</v>
      </c>
      <c r="Z301" s="68">
        <v>160.25</v>
      </c>
      <c r="AA301" s="69">
        <v>178.24</v>
      </c>
      <c r="AB301" s="45">
        <v>198.09</v>
      </c>
      <c r="AC301" s="45">
        <v>220.68</v>
      </c>
      <c r="AD301" s="45">
        <v>245.51</v>
      </c>
      <c r="AE301" s="45">
        <v>272.58999999999997</v>
      </c>
      <c r="AF301" s="45">
        <v>301.55</v>
      </c>
      <c r="AG301" s="45">
        <v>331.99</v>
      </c>
      <c r="AH301" s="45">
        <v>357.42</v>
      </c>
      <c r="AI301" s="45">
        <v>382.58</v>
      </c>
      <c r="AJ301" s="45">
        <v>407.03</v>
      </c>
      <c r="AK301" s="45">
        <v>430.37</v>
      </c>
      <c r="AL301" s="45">
        <v>452.19</v>
      </c>
      <c r="AM301" s="45">
        <v>472.1</v>
      </c>
      <c r="AN301" s="45">
        <v>498.11</v>
      </c>
      <c r="AO301" s="45">
        <v>525.54</v>
      </c>
      <c r="AP301" s="45">
        <v>554.48</v>
      </c>
      <c r="AQ301" s="45">
        <v>585.02</v>
      </c>
      <c r="AR301" s="45">
        <v>617.24</v>
      </c>
      <c r="AS301" s="45">
        <v>651.23</v>
      </c>
      <c r="AT301" s="45">
        <v>687.1</v>
      </c>
      <c r="AU301" s="45">
        <v>724.94</v>
      </c>
      <c r="AV301" s="45">
        <v>764.87</v>
      </c>
      <c r="AW301" s="45">
        <v>806.99</v>
      </c>
      <c r="AX301" s="45">
        <v>851.43</v>
      </c>
      <c r="AY301" s="45">
        <v>898.33</v>
      </c>
      <c r="AZ301" s="45">
        <v>947.8</v>
      </c>
      <c r="BA301" s="45">
        <v>1000</v>
      </c>
      <c r="BB301" s="45"/>
      <c r="BC301" s="45"/>
      <c r="BD301" s="45"/>
      <c r="BE301" s="45"/>
      <c r="BF301" s="45"/>
      <c r="BG301" s="45"/>
      <c r="BH301" s="45"/>
      <c r="BI301" s="45"/>
      <c r="BJ301" s="45"/>
      <c r="BK301" s="45"/>
      <c r="BL301" s="45"/>
      <c r="BM301" s="45"/>
      <c r="BN301" s="45"/>
      <c r="BO301" s="45"/>
      <c r="BP301" s="45"/>
      <c r="BQ301" s="45"/>
      <c r="BR301" s="45"/>
      <c r="BS301" s="45"/>
      <c r="BT301" s="45"/>
      <c r="BU301" s="45"/>
      <c r="BV301" s="45"/>
      <c r="BW301" s="45"/>
      <c r="BX301" s="45"/>
      <c r="BY301" s="45"/>
      <c r="BZ301" s="45"/>
      <c r="CA301" s="45"/>
      <c r="CB301" s="45"/>
      <c r="CC301" s="45"/>
      <c r="CD301" s="45"/>
      <c r="CE301" s="45"/>
      <c r="CF301" s="45"/>
      <c r="CG301" s="45"/>
      <c r="CH301" s="45"/>
      <c r="CI301" s="45"/>
      <c r="CJ301" s="45"/>
      <c r="CK301" s="45"/>
      <c r="CL301" s="45"/>
      <c r="CM301" s="45"/>
      <c r="CN301" s="45"/>
      <c r="CO301" s="45"/>
      <c r="CP301" s="45"/>
      <c r="CQ301" s="45"/>
      <c r="CR301" s="45"/>
      <c r="CS301" s="45"/>
      <c r="CT301" s="45"/>
      <c r="CU301" s="45"/>
      <c r="CV301" s="45"/>
      <c r="CW301" s="45"/>
    </row>
    <row r="302" spans="1:101" ht="14.25" customHeight="1">
      <c r="A302" s="67">
        <v>70</v>
      </c>
      <c r="B302" s="76">
        <v>1.47</v>
      </c>
      <c r="C302" s="68">
        <v>2.35</v>
      </c>
      <c r="D302" s="68">
        <v>3.63</v>
      </c>
      <c r="E302" s="68">
        <v>4.71</v>
      </c>
      <c r="F302" s="68">
        <v>6.38</v>
      </c>
      <c r="G302" s="68">
        <v>8.19</v>
      </c>
      <c r="H302" s="68">
        <v>10.18</v>
      </c>
      <c r="I302" s="68">
        <v>12.72</v>
      </c>
      <c r="J302" s="68">
        <v>16.03</v>
      </c>
      <c r="K302" s="68">
        <v>19.86</v>
      </c>
      <c r="L302" s="68">
        <v>23.57</v>
      </c>
      <c r="M302" s="68">
        <v>27.66</v>
      </c>
      <c r="N302" s="68">
        <v>32.159999999999997</v>
      </c>
      <c r="O302" s="68">
        <v>38.47</v>
      </c>
      <c r="P302" s="69">
        <v>47.24</v>
      </c>
      <c r="Q302" s="68">
        <v>57.42</v>
      </c>
      <c r="R302" s="68">
        <v>65.650000000000006</v>
      </c>
      <c r="S302" s="68">
        <v>75.040000000000006</v>
      </c>
      <c r="T302" s="68">
        <v>86.05</v>
      </c>
      <c r="U302" s="68">
        <v>98.39</v>
      </c>
      <c r="V302" s="68">
        <v>112</v>
      </c>
      <c r="W302" s="68">
        <v>126.69</v>
      </c>
      <c r="X302" s="68">
        <v>142.71</v>
      </c>
      <c r="Y302" s="68">
        <v>160.25</v>
      </c>
      <c r="Z302" s="68">
        <v>178.24</v>
      </c>
      <c r="AA302" s="69">
        <v>198.09</v>
      </c>
      <c r="AB302" s="45">
        <v>220.68</v>
      </c>
      <c r="AC302" s="45">
        <v>245.51</v>
      </c>
      <c r="AD302" s="45">
        <v>272.58999999999997</v>
      </c>
      <c r="AE302" s="45">
        <v>301.55</v>
      </c>
      <c r="AF302" s="45">
        <v>331.99</v>
      </c>
      <c r="AG302" s="45">
        <v>357.42</v>
      </c>
      <c r="AH302" s="45">
        <v>382.58</v>
      </c>
      <c r="AI302" s="45">
        <v>407.03</v>
      </c>
      <c r="AJ302" s="45">
        <v>430.37</v>
      </c>
      <c r="AK302" s="45">
        <v>452.19</v>
      </c>
      <c r="AL302" s="45">
        <v>472.1</v>
      </c>
      <c r="AM302" s="45">
        <v>498.11</v>
      </c>
      <c r="AN302" s="45">
        <v>525.54</v>
      </c>
      <c r="AO302" s="45">
        <v>554.48</v>
      </c>
      <c r="AP302" s="45">
        <v>585.02</v>
      </c>
      <c r="AQ302" s="45">
        <v>617.24</v>
      </c>
      <c r="AR302" s="45">
        <v>651.23</v>
      </c>
      <c r="AS302" s="45">
        <v>687.1</v>
      </c>
      <c r="AT302" s="45">
        <v>724.94</v>
      </c>
      <c r="AU302" s="45">
        <v>764.87</v>
      </c>
      <c r="AV302" s="45">
        <v>806.99</v>
      </c>
      <c r="AW302" s="45">
        <v>851.43</v>
      </c>
      <c r="AX302" s="45">
        <v>898.33</v>
      </c>
      <c r="AY302" s="45">
        <v>947.8</v>
      </c>
      <c r="AZ302" s="45">
        <v>1000</v>
      </c>
      <c r="BA302" s="45"/>
      <c r="BB302" s="45"/>
      <c r="BC302" s="45"/>
      <c r="BD302" s="45"/>
      <c r="BE302" s="45"/>
      <c r="BF302" s="45"/>
      <c r="BG302" s="45"/>
      <c r="BH302" s="45"/>
      <c r="BI302" s="45"/>
      <c r="BJ302" s="45"/>
      <c r="BK302" s="45"/>
      <c r="BL302" s="45"/>
      <c r="BM302" s="45"/>
      <c r="BN302" s="45"/>
      <c r="BO302" s="45"/>
      <c r="BP302" s="45"/>
      <c r="BQ302" s="45"/>
      <c r="BR302" s="45"/>
      <c r="BS302" s="45"/>
      <c r="BT302" s="45"/>
      <c r="BU302" s="45"/>
      <c r="BV302" s="45"/>
      <c r="BW302" s="45"/>
      <c r="BX302" s="45"/>
      <c r="BY302" s="45"/>
      <c r="BZ302" s="45"/>
      <c r="CA302" s="45"/>
      <c r="CB302" s="45"/>
      <c r="CC302" s="45"/>
      <c r="CD302" s="45"/>
      <c r="CE302" s="45"/>
      <c r="CF302" s="45"/>
      <c r="CG302" s="45"/>
      <c r="CH302" s="45"/>
      <c r="CI302" s="45"/>
      <c r="CJ302" s="45"/>
      <c r="CK302" s="45"/>
      <c r="CL302" s="45"/>
      <c r="CM302" s="45"/>
      <c r="CN302" s="45"/>
      <c r="CO302" s="45"/>
      <c r="CP302" s="45"/>
      <c r="CQ302" s="45"/>
      <c r="CR302" s="45"/>
      <c r="CS302" s="45"/>
      <c r="CT302" s="45"/>
      <c r="CU302" s="45"/>
      <c r="CV302" s="45"/>
      <c r="CW302" s="45"/>
    </row>
    <row r="303" spans="1:101" ht="14.25" customHeight="1">
      <c r="A303" s="67">
        <v>71</v>
      </c>
      <c r="B303" s="76">
        <v>1.64</v>
      </c>
      <c r="C303" s="68">
        <v>2.5</v>
      </c>
      <c r="D303" s="68">
        <v>3.85</v>
      </c>
      <c r="E303" s="68">
        <v>5.28</v>
      </c>
      <c r="F303" s="68">
        <v>7.24</v>
      </c>
      <c r="G303" s="68">
        <v>9.1999999999999993</v>
      </c>
      <c r="H303" s="68">
        <v>11.5</v>
      </c>
      <c r="I303" s="68">
        <v>14.55</v>
      </c>
      <c r="J303" s="68">
        <v>18.489999999999998</v>
      </c>
      <c r="K303" s="68">
        <v>22.9</v>
      </c>
      <c r="L303" s="68">
        <v>27.36</v>
      </c>
      <c r="M303" s="68">
        <v>31.71</v>
      </c>
      <c r="N303" s="68">
        <v>37.85</v>
      </c>
      <c r="O303" s="68">
        <v>45.72</v>
      </c>
      <c r="P303" s="69">
        <v>55.55</v>
      </c>
      <c r="Q303" s="68">
        <v>65.650000000000006</v>
      </c>
      <c r="R303" s="68">
        <v>75.040000000000006</v>
      </c>
      <c r="S303" s="68">
        <v>86.05</v>
      </c>
      <c r="T303" s="68">
        <v>98.39</v>
      </c>
      <c r="U303" s="68">
        <v>112</v>
      </c>
      <c r="V303" s="68">
        <v>126.69</v>
      </c>
      <c r="W303" s="68">
        <v>142.71</v>
      </c>
      <c r="X303" s="68">
        <v>160.25</v>
      </c>
      <c r="Y303" s="68">
        <v>178.24</v>
      </c>
      <c r="Z303" s="68">
        <v>198.09</v>
      </c>
      <c r="AA303" s="69">
        <v>220.68</v>
      </c>
      <c r="AB303" s="45">
        <v>245.51</v>
      </c>
      <c r="AC303" s="45">
        <v>272.58999999999997</v>
      </c>
      <c r="AD303" s="45">
        <v>301.55</v>
      </c>
      <c r="AE303" s="45">
        <v>331.99</v>
      </c>
      <c r="AF303" s="45">
        <v>357.42</v>
      </c>
      <c r="AG303" s="45">
        <v>382.58</v>
      </c>
      <c r="AH303" s="45">
        <v>407.03</v>
      </c>
      <c r="AI303" s="45">
        <v>430.37</v>
      </c>
      <c r="AJ303" s="45">
        <v>452.19</v>
      </c>
      <c r="AK303" s="45">
        <v>472.1</v>
      </c>
      <c r="AL303" s="45">
        <v>498.11</v>
      </c>
      <c r="AM303" s="45">
        <v>525.54</v>
      </c>
      <c r="AN303" s="45">
        <v>554.48</v>
      </c>
      <c r="AO303" s="45">
        <v>585.02</v>
      </c>
      <c r="AP303" s="45">
        <v>617.24</v>
      </c>
      <c r="AQ303" s="45">
        <v>651.23</v>
      </c>
      <c r="AR303" s="45">
        <v>687.1</v>
      </c>
      <c r="AS303" s="45">
        <v>724.94</v>
      </c>
      <c r="AT303" s="45">
        <v>764.87</v>
      </c>
      <c r="AU303" s="45">
        <v>806.99</v>
      </c>
      <c r="AV303" s="45">
        <v>851.43</v>
      </c>
      <c r="AW303" s="45">
        <v>898.33</v>
      </c>
      <c r="AX303" s="45">
        <v>947.8</v>
      </c>
      <c r="AY303" s="45">
        <v>1000</v>
      </c>
      <c r="AZ303" s="45"/>
      <c r="BA303" s="45"/>
      <c r="BB303" s="45"/>
      <c r="BC303" s="45"/>
      <c r="BD303" s="45"/>
      <c r="BE303" s="45"/>
      <c r="BF303" s="45"/>
      <c r="BG303" s="45"/>
      <c r="BH303" s="45"/>
      <c r="BI303" s="45"/>
      <c r="BJ303" s="45"/>
      <c r="BK303" s="45"/>
      <c r="BL303" s="45"/>
      <c r="BM303" s="45"/>
      <c r="BN303" s="45"/>
      <c r="BO303" s="45"/>
      <c r="BP303" s="45"/>
      <c r="BQ303" s="45"/>
      <c r="BR303" s="45"/>
      <c r="BS303" s="45"/>
      <c r="BT303" s="45"/>
      <c r="BU303" s="45"/>
      <c r="BV303" s="45"/>
      <c r="BW303" s="45"/>
      <c r="BX303" s="45"/>
      <c r="BY303" s="45"/>
      <c r="BZ303" s="45"/>
      <c r="CA303" s="45"/>
      <c r="CB303" s="45"/>
      <c r="CC303" s="45"/>
      <c r="CD303" s="45"/>
      <c r="CE303" s="45"/>
      <c r="CF303" s="45"/>
      <c r="CG303" s="45"/>
      <c r="CH303" s="45"/>
      <c r="CI303" s="45"/>
      <c r="CJ303" s="45"/>
      <c r="CK303" s="45"/>
      <c r="CL303" s="45"/>
      <c r="CM303" s="45"/>
      <c r="CN303" s="45"/>
      <c r="CO303" s="45"/>
      <c r="CP303" s="45"/>
      <c r="CQ303" s="45"/>
      <c r="CR303" s="45"/>
      <c r="CS303" s="45"/>
      <c r="CT303" s="45"/>
      <c r="CU303" s="45"/>
      <c r="CV303" s="45"/>
      <c r="CW303" s="45"/>
    </row>
    <row r="304" spans="1:101" ht="14.25" customHeight="1">
      <c r="A304" s="67">
        <v>72</v>
      </c>
      <c r="B304" s="76">
        <v>1.82</v>
      </c>
      <c r="C304" s="68">
        <v>2.68</v>
      </c>
      <c r="D304" s="68">
        <v>4.1399999999999997</v>
      </c>
      <c r="E304" s="68">
        <v>6.06</v>
      </c>
      <c r="F304" s="68">
        <v>8.15</v>
      </c>
      <c r="G304" s="68">
        <v>10.27</v>
      </c>
      <c r="H304" s="68">
        <v>12.94</v>
      </c>
      <c r="I304" s="68">
        <v>16.57</v>
      </c>
      <c r="J304" s="68">
        <v>21.24</v>
      </c>
      <c r="K304" s="68">
        <v>26.46</v>
      </c>
      <c r="L304" s="68">
        <v>31.43</v>
      </c>
      <c r="M304" s="68">
        <v>36.17</v>
      </c>
      <c r="N304" s="68">
        <v>43.57</v>
      </c>
      <c r="O304" s="68">
        <v>53.16</v>
      </c>
      <c r="P304" s="70">
        <v>64.09</v>
      </c>
      <c r="Q304" s="68">
        <v>75.040000000000006</v>
      </c>
      <c r="R304" s="68">
        <v>86.05</v>
      </c>
      <c r="S304" s="68">
        <v>98.39</v>
      </c>
      <c r="T304" s="68">
        <v>112</v>
      </c>
      <c r="U304" s="68">
        <v>126.69</v>
      </c>
      <c r="V304" s="68">
        <v>142.71</v>
      </c>
      <c r="W304" s="68">
        <v>160.25</v>
      </c>
      <c r="X304" s="68">
        <v>178.24</v>
      </c>
      <c r="Y304" s="68">
        <v>198.09</v>
      </c>
      <c r="Z304" s="68">
        <v>220.68</v>
      </c>
      <c r="AA304" s="69">
        <v>245.51</v>
      </c>
      <c r="AB304" s="45">
        <v>272.58999999999997</v>
      </c>
      <c r="AC304" s="45">
        <v>301.55</v>
      </c>
      <c r="AD304" s="45">
        <v>331.99</v>
      </c>
      <c r="AE304" s="45">
        <v>357.42</v>
      </c>
      <c r="AF304" s="45">
        <v>382.58</v>
      </c>
      <c r="AG304" s="45">
        <v>407.03</v>
      </c>
      <c r="AH304" s="45">
        <v>430.37</v>
      </c>
      <c r="AI304" s="45">
        <v>452.19</v>
      </c>
      <c r="AJ304" s="45">
        <v>472.1</v>
      </c>
      <c r="AK304" s="45">
        <v>498.11</v>
      </c>
      <c r="AL304" s="45">
        <v>525.54</v>
      </c>
      <c r="AM304" s="45">
        <v>554.48</v>
      </c>
      <c r="AN304" s="45">
        <v>585.02</v>
      </c>
      <c r="AO304" s="45">
        <v>617.24</v>
      </c>
      <c r="AP304" s="45">
        <v>651.23</v>
      </c>
      <c r="AQ304" s="45">
        <v>687.1</v>
      </c>
      <c r="AR304" s="45">
        <v>724.94</v>
      </c>
      <c r="AS304" s="45">
        <v>764.87</v>
      </c>
      <c r="AT304" s="45">
        <v>806.99</v>
      </c>
      <c r="AU304" s="45">
        <v>851.43</v>
      </c>
      <c r="AV304" s="45">
        <v>898.33</v>
      </c>
      <c r="AW304" s="45">
        <v>947.8</v>
      </c>
      <c r="AX304" s="45">
        <v>1000</v>
      </c>
      <c r="AY304" s="45"/>
      <c r="AZ304" s="45"/>
      <c r="BA304" s="45"/>
      <c r="BB304" s="45"/>
      <c r="BC304" s="45"/>
      <c r="BD304" s="45"/>
      <c r="BE304" s="45"/>
      <c r="BF304" s="45"/>
      <c r="BG304" s="45"/>
      <c r="BH304" s="45"/>
      <c r="BI304" s="45"/>
      <c r="BJ304" s="45"/>
      <c r="BK304" s="45"/>
      <c r="BL304" s="45"/>
      <c r="BM304" s="45"/>
      <c r="BN304" s="45"/>
      <c r="BO304" s="45"/>
      <c r="BP304" s="45"/>
      <c r="BQ304" s="45"/>
      <c r="BR304" s="45"/>
      <c r="BS304" s="45"/>
      <c r="BT304" s="45"/>
      <c r="BU304" s="45"/>
      <c r="BV304" s="45"/>
      <c r="BW304" s="45"/>
      <c r="BX304" s="45"/>
      <c r="BY304" s="45"/>
      <c r="BZ304" s="45"/>
      <c r="CA304" s="45"/>
      <c r="CB304" s="45"/>
      <c r="CC304" s="45"/>
      <c r="CD304" s="45"/>
      <c r="CE304" s="45"/>
      <c r="CF304" s="45"/>
      <c r="CG304" s="45"/>
      <c r="CH304" s="45"/>
      <c r="CI304" s="45"/>
      <c r="CJ304" s="45"/>
      <c r="CK304" s="45"/>
      <c r="CL304" s="45"/>
      <c r="CM304" s="45"/>
      <c r="CN304" s="45"/>
      <c r="CO304" s="45"/>
      <c r="CP304" s="45"/>
      <c r="CQ304" s="45"/>
      <c r="CR304" s="45"/>
      <c r="CS304" s="45"/>
      <c r="CT304" s="45"/>
      <c r="CU304" s="45"/>
      <c r="CV304" s="45"/>
      <c r="CW304" s="45"/>
    </row>
    <row r="305" spans="1:101" ht="14.25" customHeight="1">
      <c r="A305" s="67">
        <v>73</v>
      </c>
      <c r="B305" s="76">
        <v>2.02</v>
      </c>
      <c r="C305" s="68">
        <v>2.92</v>
      </c>
      <c r="D305" s="68">
        <v>4.5199999999999996</v>
      </c>
      <c r="E305" s="68">
        <v>6.91</v>
      </c>
      <c r="F305" s="68">
        <v>9.11</v>
      </c>
      <c r="G305" s="68">
        <v>11.4</v>
      </c>
      <c r="H305" s="68">
        <v>14.48</v>
      </c>
      <c r="I305" s="68">
        <v>18.78</v>
      </c>
      <c r="J305" s="68">
        <v>24.42</v>
      </c>
      <c r="K305" s="68">
        <v>30.38</v>
      </c>
      <c r="L305" s="68">
        <v>35.799999999999997</v>
      </c>
      <c r="M305" s="68">
        <v>42.16</v>
      </c>
      <c r="N305" s="68">
        <v>51.13</v>
      </c>
      <c r="O305" s="69">
        <v>62.23</v>
      </c>
      <c r="P305" s="68">
        <v>75.040000000000006</v>
      </c>
      <c r="Q305" s="68">
        <v>86.05</v>
      </c>
      <c r="R305" s="68">
        <v>98.39</v>
      </c>
      <c r="S305" s="68">
        <v>112</v>
      </c>
      <c r="T305" s="68">
        <v>126.69</v>
      </c>
      <c r="U305" s="68">
        <v>142.71</v>
      </c>
      <c r="V305" s="68">
        <v>160.25</v>
      </c>
      <c r="W305" s="68">
        <v>178.24</v>
      </c>
      <c r="X305" s="68">
        <v>198.09</v>
      </c>
      <c r="Y305" s="68">
        <v>220.68</v>
      </c>
      <c r="Z305" s="68">
        <v>245.51</v>
      </c>
      <c r="AA305" s="69">
        <v>272.58999999999997</v>
      </c>
      <c r="AB305" s="45">
        <v>301.55</v>
      </c>
      <c r="AC305" s="45">
        <v>331.99</v>
      </c>
      <c r="AD305" s="45">
        <v>357.42</v>
      </c>
      <c r="AE305" s="45">
        <v>382.58</v>
      </c>
      <c r="AF305" s="45">
        <v>407.03</v>
      </c>
      <c r="AG305" s="45">
        <v>430.37</v>
      </c>
      <c r="AH305" s="45">
        <v>452.19</v>
      </c>
      <c r="AI305" s="45">
        <v>472.1</v>
      </c>
      <c r="AJ305" s="45">
        <v>498.11</v>
      </c>
      <c r="AK305" s="45">
        <v>525.54</v>
      </c>
      <c r="AL305" s="45">
        <v>554.48</v>
      </c>
      <c r="AM305" s="45">
        <v>585.02</v>
      </c>
      <c r="AN305" s="45">
        <v>617.24</v>
      </c>
      <c r="AO305" s="45">
        <v>651.23</v>
      </c>
      <c r="AP305" s="45">
        <v>687.1</v>
      </c>
      <c r="AQ305" s="45">
        <v>724.94</v>
      </c>
      <c r="AR305" s="45">
        <v>764.87</v>
      </c>
      <c r="AS305" s="45">
        <v>806.99</v>
      </c>
      <c r="AT305" s="45">
        <v>851.43</v>
      </c>
      <c r="AU305" s="45">
        <v>898.33</v>
      </c>
      <c r="AV305" s="45">
        <v>947.8</v>
      </c>
      <c r="AW305" s="45">
        <v>1000</v>
      </c>
      <c r="AX305" s="45"/>
      <c r="AY305" s="45"/>
      <c r="AZ305" s="45"/>
      <c r="BA305" s="45"/>
      <c r="BB305" s="45"/>
      <c r="BC305" s="45"/>
      <c r="BD305" s="45"/>
      <c r="BE305" s="45"/>
      <c r="BF305" s="45"/>
      <c r="BG305" s="45"/>
      <c r="BH305" s="45"/>
      <c r="BI305" s="45"/>
      <c r="BJ305" s="45"/>
      <c r="BK305" s="45"/>
      <c r="BL305" s="45"/>
      <c r="BM305" s="45"/>
      <c r="BN305" s="45"/>
      <c r="BO305" s="45"/>
      <c r="BP305" s="45"/>
      <c r="BQ305" s="45"/>
      <c r="BR305" s="45"/>
      <c r="BS305" s="45"/>
      <c r="BT305" s="45"/>
      <c r="BU305" s="45"/>
      <c r="BV305" s="45"/>
      <c r="BW305" s="45"/>
      <c r="BX305" s="45"/>
      <c r="BY305" s="45"/>
      <c r="BZ305" s="45"/>
      <c r="CA305" s="45"/>
      <c r="CB305" s="45"/>
      <c r="CC305" s="45"/>
      <c r="CD305" s="45"/>
      <c r="CE305" s="45"/>
      <c r="CF305" s="45"/>
      <c r="CG305" s="45"/>
      <c r="CH305" s="45"/>
      <c r="CI305" s="45"/>
      <c r="CJ305" s="45"/>
      <c r="CK305" s="45"/>
      <c r="CL305" s="45"/>
      <c r="CM305" s="45"/>
      <c r="CN305" s="45"/>
      <c r="CO305" s="45"/>
      <c r="CP305" s="45"/>
      <c r="CQ305" s="45"/>
      <c r="CR305" s="45"/>
      <c r="CS305" s="45"/>
      <c r="CT305" s="45"/>
      <c r="CU305" s="45"/>
      <c r="CV305" s="45"/>
      <c r="CW305" s="45"/>
    </row>
    <row r="306" spans="1:101" ht="14.25" customHeight="1">
      <c r="A306" s="67">
        <v>74</v>
      </c>
      <c r="B306" s="76">
        <v>2.33</v>
      </c>
      <c r="C306" s="68">
        <v>3.23</v>
      </c>
      <c r="D306" s="68">
        <v>5.01</v>
      </c>
      <c r="E306" s="68">
        <v>7.83</v>
      </c>
      <c r="F306" s="68">
        <v>10.11</v>
      </c>
      <c r="G306" s="68">
        <v>12.62</v>
      </c>
      <c r="H306" s="68">
        <v>16.190000000000001</v>
      </c>
      <c r="I306" s="68">
        <v>21.4</v>
      </c>
      <c r="J306" s="68">
        <v>28.01</v>
      </c>
      <c r="K306" s="68">
        <v>34.729999999999997</v>
      </c>
      <c r="L306" s="68">
        <v>40.71</v>
      </c>
      <c r="M306" s="68">
        <v>48.34</v>
      </c>
      <c r="N306" s="68">
        <v>58.73</v>
      </c>
      <c r="O306" s="69">
        <v>71.58</v>
      </c>
      <c r="P306" s="68">
        <v>86.05</v>
      </c>
      <c r="Q306" s="68">
        <v>98.39</v>
      </c>
      <c r="R306" s="68">
        <v>112</v>
      </c>
      <c r="S306" s="68">
        <v>126.69</v>
      </c>
      <c r="T306" s="68">
        <v>142.71</v>
      </c>
      <c r="U306" s="68">
        <v>160.25</v>
      </c>
      <c r="V306" s="68">
        <v>178.24</v>
      </c>
      <c r="W306" s="68">
        <v>198.09</v>
      </c>
      <c r="X306" s="68">
        <v>220.68</v>
      </c>
      <c r="Y306" s="68">
        <v>245.51</v>
      </c>
      <c r="Z306" s="68">
        <v>272.58999999999997</v>
      </c>
      <c r="AA306" s="69">
        <v>301.55</v>
      </c>
      <c r="AB306" s="45">
        <v>331.99</v>
      </c>
      <c r="AC306" s="45">
        <v>357.42</v>
      </c>
      <c r="AD306" s="45">
        <v>382.58</v>
      </c>
      <c r="AE306" s="45">
        <v>407.03</v>
      </c>
      <c r="AF306" s="45">
        <v>430.37</v>
      </c>
      <c r="AG306" s="45">
        <v>452.19</v>
      </c>
      <c r="AH306" s="45">
        <v>472.1</v>
      </c>
      <c r="AI306" s="45">
        <v>498.11</v>
      </c>
      <c r="AJ306" s="45">
        <v>525.54</v>
      </c>
      <c r="AK306" s="45">
        <v>554.48</v>
      </c>
      <c r="AL306" s="45">
        <v>585.02</v>
      </c>
      <c r="AM306" s="45">
        <v>617.24</v>
      </c>
      <c r="AN306" s="45">
        <v>651.23</v>
      </c>
      <c r="AO306" s="45">
        <v>687.1</v>
      </c>
      <c r="AP306" s="45">
        <v>724.94</v>
      </c>
      <c r="AQ306" s="45">
        <v>764.87</v>
      </c>
      <c r="AR306" s="45">
        <v>806.99</v>
      </c>
      <c r="AS306" s="45">
        <v>851.43</v>
      </c>
      <c r="AT306" s="45">
        <v>898.33</v>
      </c>
      <c r="AU306" s="45">
        <v>947.8</v>
      </c>
      <c r="AV306" s="45">
        <v>1000</v>
      </c>
      <c r="AW306" s="45"/>
      <c r="AX306" s="45"/>
      <c r="AY306" s="45"/>
      <c r="AZ306" s="45"/>
      <c r="BA306" s="45"/>
      <c r="BB306" s="45"/>
      <c r="BC306" s="45"/>
      <c r="BD306" s="45"/>
      <c r="BE306" s="45"/>
      <c r="BF306" s="45"/>
      <c r="BG306" s="45"/>
      <c r="BH306" s="45"/>
      <c r="BI306" s="45"/>
      <c r="BJ306" s="45"/>
      <c r="BK306" s="45"/>
      <c r="BL306" s="45"/>
      <c r="BM306" s="45"/>
      <c r="BN306" s="45"/>
      <c r="BO306" s="45"/>
      <c r="BP306" s="45"/>
      <c r="BQ306" s="45"/>
      <c r="BR306" s="45"/>
      <c r="BS306" s="45"/>
      <c r="BT306" s="45"/>
      <c r="BU306" s="45"/>
      <c r="BV306" s="45"/>
      <c r="BW306" s="45"/>
      <c r="BX306" s="45"/>
      <c r="BY306" s="45"/>
      <c r="BZ306" s="45"/>
      <c r="CA306" s="45"/>
      <c r="CB306" s="45"/>
      <c r="CC306" s="45"/>
      <c r="CD306" s="45"/>
      <c r="CE306" s="45"/>
      <c r="CF306" s="45"/>
      <c r="CG306" s="45"/>
      <c r="CH306" s="45"/>
      <c r="CI306" s="45"/>
      <c r="CJ306" s="45"/>
      <c r="CK306" s="45"/>
      <c r="CL306" s="45"/>
      <c r="CM306" s="45"/>
      <c r="CN306" s="45"/>
      <c r="CO306" s="45"/>
      <c r="CP306" s="45"/>
      <c r="CQ306" s="45"/>
      <c r="CR306" s="45"/>
      <c r="CS306" s="45"/>
      <c r="CT306" s="45"/>
      <c r="CU306" s="45"/>
      <c r="CV306" s="45"/>
      <c r="CW306" s="45"/>
    </row>
    <row r="307" spans="1:101" ht="14.25" customHeight="1">
      <c r="A307" s="67">
        <v>75</v>
      </c>
      <c r="B307" s="76">
        <v>2.69</v>
      </c>
      <c r="C307" s="68">
        <v>3.56</v>
      </c>
      <c r="D307" s="68">
        <v>5.64</v>
      </c>
      <c r="E307" s="68">
        <v>8.82</v>
      </c>
      <c r="F307" s="68">
        <v>11.17</v>
      </c>
      <c r="G307" s="68">
        <v>13.95</v>
      </c>
      <c r="H307" s="68">
        <v>18.23</v>
      </c>
      <c r="I307" s="68">
        <v>24.41</v>
      </c>
      <c r="J307" s="68">
        <v>32.11</v>
      </c>
      <c r="K307" s="68">
        <v>39.72</v>
      </c>
      <c r="L307" s="68">
        <v>46.23</v>
      </c>
      <c r="M307" s="68">
        <v>55.39</v>
      </c>
      <c r="N307" s="68">
        <v>67.430000000000007</v>
      </c>
      <c r="O307" s="69">
        <v>82.54</v>
      </c>
      <c r="P307" s="68">
        <v>98.39</v>
      </c>
      <c r="Q307" s="68">
        <v>112</v>
      </c>
      <c r="R307" s="68">
        <v>126.69</v>
      </c>
      <c r="S307" s="68">
        <v>142.71</v>
      </c>
      <c r="T307" s="68">
        <v>160.25</v>
      </c>
      <c r="U307" s="68">
        <v>178.24</v>
      </c>
      <c r="V307" s="68">
        <v>198.09</v>
      </c>
      <c r="W307" s="68">
        <v>220.68</v>
      </c>
      <c r="X307" s="68">
        <v>245.51</v>
      </c>
      <c r="Y307" s="68">
        <v>272.58999999999997</v>
      </c>
      <c r="Z307" s="68">
        <v>301.55</v>
      </c>
      <c r="AA307" s="69">
        <v>331.99</v>
      </c>
      <c r="AB307" s="45">
        <v>357.42</v>
      </c>
      <c r="AC307" s="45">
        <v>382.58</v>
      </c>
      <c r="AD307" s="45">
        <v>407.03</v>
      </c>
      <c r="AE307" s="45">
        <v>430.37</v>
      </c>
      <c r="AF307" s="45">
        <v>452.19</v>
      </c>
      <c r="AG307" s="45">
        <v>472.1</v>
      </c>
      <c r="AH307" s="45">
        <v>498.11</v>
      </c>
      <c r="AI307" s="45">
        <v>525.54</v>
      </c>
      <c r="AJ307" s="45">
        <v>554.48</v>
      </c>
      <c r="AK307" s="45">
        <v>585.02</v>
      </c>
      <c r="AL307" s="45">
        <v>617.24</v>
      </c>
      <c r="AM307" s="45">
        <v>651.23</v>
      </c>
      <c r="AN307" s="45">
        <v>687.1</v>
      </c>
      <c r="AO307" s="45">
        <v>724.94</v>
      </c>
      <c r="AP307" s="45">
        <v>764.87</v>
      </c>
      <c r="AQ307" s="45">
        <v>806.99</v>
      </c>
      <c r="AR307" s="45">
        <v>851.43</v>
      </c>
      <c r="AS307" s="45">
        <v>898.33</v>
      </c>
      <c r="AT307" s="45">
        <v>947.8</v>
      </c>
      <c r="AU307" s="45">
        <v>1000</v>
      </c>
      <c r="AV307" s="45"/>
      <c r="AW307" s="45"/>
      <c r="AX307" s="45"/>
      <c r="AY307" s="45"/>
      <c r="AZ307" s="45"/>
      <c r="BA307" s="45"/>
      <c r="BB307" s="45"/>
      <c r="BC307" s="45"/>
      <c r="BD307" s="45"/>
      <c r="BE307" s="45"/>
      <c r="BF307" s="45"/>
      <c r="BG307" s="45"/>
      <c r="BH307" s="45"/>
      <c r="BI307" s="45"/>
      <c r="BJ307" s="45"/>
      <c r="BK307" s="45"/>
      <c r="BL307" s="45"/>
      <c r="BM307" s="45"/>
      <c r="BN307" s="45"/>
      <c r="BO307" s="45"/>
      <c r="BP307" s="45"/>
      <c r="BQ307" s="45"/>
      <c r="BR307" s="45"/>
      <c r="BS307" s="45"/>
      <c r="BT307" s="45"/>
      <c r="BU307" s="45"/>
      <c r="BV307" s="45"/>
      <c r="BW307" s="45"/>
      <c r="BX307" s="45"/>
      <c r="BY307" s="45"/>
      <c r="BZ307" s="45"/>
      <c r="CA307" s="45"/>
      <c r="CB307" s="45"/>
      <c r="CC307" s="45"/>
      <c r="CD307" s="45"/>
      <c r="CE307" s="45"/>
      <c r="CF307" s="45"/>
      <c r="CG307" s="45"/>
      <c r="CH307" s="45"/>
      <c r="CI307" s="45"/>
      <c r="CJ307" s="45"/>
      <c r="CK307" s="45"/>
      <c r="CL307" s="45"/>
      <c r="CM307" s="45"/>
      <c r="CN307" s="45"/>
      <c r="CO307" s="45"/>
      <c r="CP307" s="45"/>
      <c r="CQ307" s="45"/>
      <c r="CR307" s="45"/>
      <c r="CS307" s="45"/>
      <c r="CT307" s="45"/>
      <c r="CU307" s="45"/>
      <c r="CV307" s="45"/>
      <c r="CW307" s="45"/>
    </row>
    <row r="308" spans="1:101" ht="14.25" customHeight="1">
      <c r="A308" s="67">
        <v>76</v>
      </c>
      <c r="B308" s="76">
        <v>3.1</v>
      </c>
      <c r="C308" s="68">
        <v>4</v>
      </c>
      <c r="D308" s="68">
        <v>6.42</v>
      </c>
      <c r="E308" s="68">
        <v>9.8800000000000008</v>
      </c>
      <c r="F308" s="68">
        <v>12.3</v>
      </c>
      <c r="G308" s="68">
        <v>15.48</v>
      </c>
      <c r="H308" s="68">
        <v>20.47</v>
      </c>
      <c r="I308" s="68">
        <v>27.7</v>
      </c>
      <c r="J308" s="68">
        <v>36.61</v>
      </c>
      <c r="K308" s="68">
        <v>45.06</v>
      </c>
      <c r="L308" s="68">
        <v>53.49</v>
      </c>
      <c r="M308" s="68">
        <v>64.83</v>
      </c>
      <c r="N308" s="68">
        <v>78.959999999999994</v>
      </c>
      <c r="O308" s="70">
        <v>95.02</v>
      </c>
      <c r="P308" s="68">
        <v>112</v>
      </c>
      <c r="Q308" s="68">
        <v>126.69</v>
      </c>
      <c r="R308" s="68">
        <v>142.71</v>
      </c>
      <c r="S308" s="68">
        <v>160.25</v>
      </c>
      <c r="T308" s="68">
        <v>178.24</v>
      </c>
      <c r="U308" s="68">
        <v>198.09</v>
      </c>
      <c r="V308" s="68">
        <v>220.68</v>
      </c>
      <c r="W308" s="68">
        <v>245.51</v>
      </c>
      <c r="X308" s="68">
        <v>272.58999999999997</v>
      </c>
      <c r="Y308" s="68">
        <v>301.55</v>
      </c>
      <c r="Z308" s="68">
        <v>331.99</v>
      </c>
      <c r="AA308" s="69">
        <v>357.42</v>
      </c>
      <c r="AB308" s="45">
        <v>382.58</v>
      </c>
      <c r="AC308" s="45">
        <v>407.03</v>
      </c>
      <c r="AD308" s="45">
        <v>430.37</v>
      </c>
      <c r="AE308" s="45">
        <v>452.19</v>
      </c>
      <c r="AF308" s="45">
        <v>472.1</v>
      </c>
      <c r="AG308" s="45">
        <v>498.11</v>
      </c>
      <c r="AH308" s="45">
        <v>525.54</v>
      </c>
      <c r="AI308" s="45">
        <v>554.48</v>
      </c>
      <c r="AJ308" s="45">
        <v>585.02</v>
      </c>
      <c r="AK308" s="45">
        <v>617.24</v>
      </c>
      <c r="AL308" s="45">
        <v>651.23</v>
      </c>
      <c r="AM308" s="45">
        <v>687.1</v>
      </c>
      <c r="AN308" s="45">
        <v>724.94</v>
      </c>
      <c r="AO308" s="45">
        <v>764.87</v>
      </c>
      <c r="AP308" s="45">
        <v>806.99</v>
      </c>
      <c r="AQ308" s="45">
        <v>851.43</v>
      </c>
      <c r="AR308" s="45">
        <v>898.33</v>
      </c>
      <c r="AS308" s="45">
        <v>947.8</v>
      </c>
      <c r="AT308" s="45">
        <v>1000</v>
      </c>
      <c r="AU308" s="45"/>
      <c r="AV308" s="45"/>
      <c r="AW308" s="45"/>
      <c r="AX308" s="45"/>
      <c r="AY308" s="45"/>
      <c r="AZ308" s="45"/>
      <c r="BA308" s="45"/>
      <c r="BB308" s="45"/>
      <c r="BC308" s="45"/>
      <c r="BD308" s="45"/>
      <c r="BE308" s="45"/>
      <c r="BF308" s="45"/>
      <c r="BG308" s="45"/>
      <c r="BH308" s="45"/>
      <c r="BI308" s="45"/>
      <c r="BJ308" s="45"/>
      <c r="BK308" s="45"/>
      <c r="BL308" s="45"/>
      <c r="BM308" s="45"/>
      <c r="BN308" s="45"/>
      <c r="BO308" s="45"/>
      <c r="BP308" s="45"/>
      <c r="BQ308" s="45"/>
      <c r="BR308" s="45"/>
      <c r="BS308" s="45"/>
      <c r="BT308" s="45"/>
      <c r="BU308" s="45"/>
      <c r="BV308" s="45"/>
      <c r="BW308" s="45"/>
      <c r="BX308" s="45"/>
      <c r="BY308" s="45"/>
      <c r="BZ308" s="45"/>
      <c r="CA308" s="45"/>
      <c r="CB308" s="45"/>
      <c r="CC308" s="45"/>
      <c r="CD308" s="45"/>
      <c r="CE308" s="45"/>
      <c r="CF308" s="45"/>
      <c r="CG308" s="45"/>
      <c r="CH308" s="45"/>
      <c r="CI308" s="45"/>
      <c r="CJ308" s="45"/>
      <c r="CK308" s="45"/>
      <c r="CL308" s="45"/>
      <c r="CM308" s="45"/>
      <c r="CN308" s="45"/>
      <c r="CO308" s="45"/>
      <c r="CP308" s="45"/>
      <c r="CQ308" s="45"/>
      <c r="CR308" s="45"/>
      <c r="CS308" s="45"/>
      <c r="CT308" s="45"/>
      <c r="CU308" s="45"/>
      <c r="CV308" s="45"/>
      <c r="CW308" s="45"/>
    </row>
    <row r="309" spans="1:101" ht="14.25" customHeight="1">
      <c r="A309" s="67">
        <v>77</v>
      </c>
      <c r="B309" s="76">
        <v>3.51</v>
      </c>
      <c r="C309" s="68">
        <v>4.49</v>
      </c>
      <c r="D309" s="68">
        <v>7.37</v>
      </c>
      <c r="E309" s="68">
        <v>11</v>
      </c>
      <c r="F309" s="68">
        <v>13.6</v>
      </c>
      <c r="G309" s="68">
        <v>17.23</v>
      </c>
      <c r="H309" s="68">
        <v>23.07</v>
      </c>
      <c r="I309" s="68">
        <v>31.58</v>
      </c>
      <c r="J309" s="68">
        <v>41.83</v>
      </c>
      <c r="K309" s="68">
        <v>51.13</v>
      </c>
      <c r="L309" s="68">
        <v>62.77</v>
      </c>
      <c r="M309" s="68">
        <v>76.25</v>
      </c>
      <c r="N309" s="69">
        <v>92.4</v>
      </c>
      <c r="O309" s="68">
        <v>112</v>
      </c>
      <c r="P309" s="68">
        <v>126.69</v>
      </c>
      <c r="Q309" s="68">
        <v>142.71</v>
      </c>
      <c r="R309" s="68">
        <v>160.25</v>
      </c>
      <c r="S309" s="68">
        <v>178.24</v>
      </c>
      <c r="T309" s="68">
        <v>198.09</v>
      </c>
      <c r="U309" s="68">
        <v>220.68</v>
      </c>
      <c r="V309" s="68">
        <v>245.51</v>
      </c>
      <c r="W309" s="68">
        <v>272.58999999999997</v>
      </c>
      <c r="X309" s="68">
        <v>301.55</v>
      </c>
      <c r="Y309" s="68">
        <v>331.99</v>
      </c>
      <c r="Z309" s="68">
        <v>357.42</v>
      </c>
      <c r="AA309" s="69">
        <v>382.58</v>
      </c>
      <c r="AB309" s="45">
        <v>407.03</v>
      </c>
      <c r="AC309" s="45">
        <v>430.37</v>
      </c>
      <c r="AD309" s="45">
        <v>452.19</v>
      </c>
      <c r="AE309" s="45">
        <v>472.1</v>
      </c>
      <c r="AF309" s="45">
        <v>498.11</v>
      </c>
      <c r="AG309" s="45">
        <v>525.54</v>
      </c>
      <c r="AH309" s="45">
        <v>554.48</v>
      </c>
      <c r="AI309" s="45">
        <v>585.02</v>
      </c>
      <c r="AJ309" s="45">
        <v>617.24</v>
      </c>
      <c r="AK309" s="45">
        <v>651.23</v>
      </c>
      <c r="AL309" s="45">
        <v>687.1</v>
      </c>
      <c r="AM309" s="45">
        <v>724.94</v>
      </c>
      <c r="AN309" s="45">
        <v>764.87</v>
      </c>
      <c r="AO309" s="45">
        <v>806.99</v>
      </c>
      <c r="AP309" s="45">
        <v>851.43</v>
      </c>
      <c r="AQ309" s="45">
        <v>898.33</v>
      </c>
      <c r="AR309" s="45">
        <v>947.8</v>
      </c>
      <c r="AS309" s="45">
        <v>1000</v>
      </c>
      <c r="AT309" s="45"/>
      <c r="AU309" s="45"/>
      <c r="AV309" s="45"/>
      <c r="AW309" s="45"/>
      <c r="AX309" s="45"/>
      <c r="AY309" s="45"/>
      <c r="AZ309" s="45"/>
      <c r="BA309" s="45"/>
      <c r="BB309" s="45"/>
      <c r="BC309" s="45"/>
      <c r="BD309" s="45"/>
      <c r="BE309" s="45"/>
      <c r="BF309" s="45"/>
      <c r="BG309" s="45"/>
      <c r="BH309" s="45"/>
      <c r="BI309" s="45"/>
      <c r="BJ309" s="45"/>
      <c r="BK309" s="45"/>
      <c r="BL309" s="45"/>
      <c r="BM309" s="45"/>
      <c r="BN309" s="45"/>
      <c r="BO309" s="45"/>
      <c r="BP309" s="45"/>
      <c r="BQ309" s="45"/>
      <c r="BR309" s="45"/>
      <c r="BS309" s="45"/>
      <c r="BT309" s="45"/>
      <c r="BU309" s="45"/>
      <c r="BV309" s="45"/>
      <c r="BW309" s="45"/>
      <c r="BX309" s="45"/>
      <c r="BY309" s="45"/>
      <c r="BZ309" s="45"/>
      <c r="CA309" s="45"/>
      <c r="CB309" s="45"/>
      <c r="CC309" s="45"/>
      <c r="CD309" s="45"/>
      <c r="CE309" s="45"/>
      <c r="CF309" s="45"/>
      <c r="CG309" s="45"/>
      <c r="CH309" s="45"/>
      <c r="CI309" s="45"/>
      <c r="CJ309" s="45"/>
      <c r="CK309" s="45"/>
      <c r="CL309" s="45"/>
      <c r="CM309" s="45"/>
      <c r="CN309" s="45"/>
      <c r="CO309" s="45"/>
      <c r="CP309" s="45"/>
      <c r="CQ309" s="45"/>
      <c r="CR309" s="45"/>
      <c r="CS309" s="45"/>
      <c r="CT309" s="45"/>
      <c r="CU309" s="45"/>
      <c r="CV309" s="45"/>
      <c r="CW309" s="45"/>
    </row>
    <row r="310" spans="1:101" ht="14.25" customHeight="1">
      <c r="A310" s="67">
        <v>78</v>
      </c>
      <c r="B310" s="76">
        <v>3.97</v>
      </c>
      <c r="C310" s="68">
        <v>5.14</v>
      </c>
      <c r="D310" s="68">
        <v>8.4700000000000006</v>
      </c>
      <c r="E310" s="68">
        <v>12.28</v>
      </c>
      <c r="F310" s="68">
        <v>15.04</v>
      </c>
      <c r="G310" s="68">
        <v>19.23</v>
      </c>
      <c r="H310" s="68">
        <v>26.18</v>
      </c>
      <c r="I310" s="68">
        <v>36.21</v>
      </c>
      <c r="J310" s="68">
        <v>47.95</v>
      </c>
      <c r="K310" s="68">
        <v>59.05</v>
      </c>
      <c r="L310" s="68">
        <v>72.67</v>
      </c>
      <c r="M310" s="68">
        <v>88.9</v>
      </c>
      <c r="N310" s="70">
        <v>108.57</v>
      </c>
      <c r="O310" s="68">
        <v>126.69</v>
      </c>
      <c r="P310" s="68">
        <v>142.71</v>
      </c>
      <c r="Q310" s="68">
        <v>160.25</v>
      </c>
      <c r="R310" s="68">
        <v>178.24</v>
      </c>
      <c r="S310" s="68">
        <v>198.09</v>
      </c>
      <c r="T310" s="68">
        <v>220.68</v>
      </c>
      <c r="U310" s="68">
        <v>245.51</v>
      </c>
      <c r="V310" s="68">
        <v>272.58999999999997</v>
      </c>
      <c r="W310" s="68">
        <v>301.55</v>
      </c>
      <c r="X310" s="68">
        <v>331.99</v>
      </c>
      <c r="Y310" s="68">
        <v>357.42</v>
      </c>
      <c r="Z310" s="68">
        <v>382.58</v>
      </c>
      <c r="AA310" s="69">
        <v>407.03</v>
      </c>
      <c r="AB310" s="45">
        <v>430.37</v>
      </c>
      <c r="AC310" s="45">
        <v>452.19</v>
      </c>
      <c r="AD310" s="45">
        <v>472.1</v>
      </c>
      <c r="AE310" s="45">
        <v>498.11</v>
      </c>
      <c r="AF310" s="45">
        <v>525.54</v>
      </c>
      <c r="AG310" s="45">
        <v>554.48</v>
      </c>
      <c r="AH310" s="45">
        <v>585.02</v>
      </c>
      <c r="AI310" s="45">
        <v>617.24</v>
      </c>
      <c r="AJ310" s="45">
        <v>651.23</v>
      </c>
      <c r="AK310" s="45">
        <v>687.1</v>
      </c>
      <c r="AL310" s="45">
        <v>724.94</v>
      </c>
      <c r="AM310" s="45">
        <v>764.87</v>
      </c>
      <c r="AN310" s="45">
        <v>806.99</v>
      </c>
      <c r="AO310" s="45">
        <v>851.43</v>
      </c>
      <c r="AP310" s="45">
        <v>898.33</v>
      </c>
      <c r="AQ310" s="45">
        <v>947.8</v>
      </c>
      <c r="AR310" s="45">
        <v>1000</v>
      </c>
      <c r="AS310" s="45"/>
      <c r="AT310" s="45"/>
      <c r="AU310" s="45"/>
      <c r="AV310" s="45"/>
      <c r="AW310" s="45"/>
      <c r="AX310" s="45"/>
      <c r="AY310" s="45"/>
      <c r="AZ310" s="45"/>
      <c r="BA310" s="45"/>
      <c r="BB310" s="45"/>
      <c r="BC310" s="45"/>
      <c r="BD310" s="45"/>
      <c r="BE310" s="45"/>
      <c r="BF310" s="45"/>
      <c r="BG310" s="45"/>
      <c r="BH310" s="45"/>
      <c r="BI310" s="45"/>
      <c r="BJ310" s="45"/>
      <c r="BK310" s="45"/>
      <c r="BL310" s="45"/>
      <c r="BM310" s="45"/>
      <c r="BN310" s="45"/>
      <c r="BO310" s="45"/>
      <c r="BP310" s="45"/>
      <c r="BQ310" s="45"/>
      <c r="BR310" s="45"/>
      <c r="BS310" s="45"/>
      <c r="BT310" s="45"/>
      <c r="BU310" s="45"/>
      <c r="BV310" s="45"/>
      <c r="BW310" s="45"/>
      <c r="BX310" s="45"/>
      <c r="BY310" s="45"/>
      <c r="BZ310" s="45"/>
      <c r="CA310" s="45"/>
      <c r="CB310" s="45"/>
      <c r="CC310" s="45"/>
      <c r="CD310" s="45"/>
      <c r="CE310" s="45"/>
      <c r="CF310" s="45"/>
      <c r="CG310" s="45"/>
      <c r="CH310" s="45"/>
      <c r="CI310" s="45"/>
      <c r="CJ310" s="45"/>
      <c r="CK310" s="45"/>
      <c r="CL310" s="45"/>
      <c r="CM310" s="45"/>
      <c r="CN310" s="45"/>
      <c r="CO310" s="45"/>
      <c r="CP310" s="45"/>
      <c r="CQ310" s="45"/>
      <c r="CR310" s="45"/>
      <c r="CS310" s="45"/>
      <c r="CT310" s="45"/>
      <c r="CU310" s="45"/>
      <c r="CV310" s="45"/>
      <c r="CW310" s="45"/>
    </row>
    <row r="311" spans="1:101" ht="14.25" customHeight="1">
      <c r="A311" s="67">
        <v>79</v>
      </c>
      <c r="B311" s="76">
        <v>4.34</v>
      </c>
      <c r="C311" s="68">
        <v>5.88</v>
      </c>
      <c r="D311" s="68">
        <v>9.82</v>
      </c>
      <c r="E311" s="68">
        <v>13.65</v>
      </c>
      <c r="F311" s="68">
        <v>16.649999999999999</v>
      </c>
      <c r="G311" s="68">
        <v>21.64</v>
      </c>
      <c r="H311" s="68">
        <v>29.95</v>
      </c>
      <c r="I311" s="68">
        <v>41.78</v>
      </c>
      <c r="J311" s="68">
        <v>55.05</v>
      </c>
      <c r="K311" s="68">
        <v>69.5</v>
      </c>
      <c r="L311" s="68">
        <v>86.41</v>
      </c>
      <c r="M311" s="70">
        <v>106.32</v>
      </c>
      <c r="N311" s="68">
        <v>126.69</v>
      </c>
      <c r="O311" s="68">
        <v>142.71</v>
      </c>
      <c r="P311" s="68">
        <v>160.25</v>
      </c>
      <c r="Q311" s="68">
        <v>178.24</v>
      </c>
      <c r="R311" s="68">
        <v>198.09</v>
      </c>
      <c r="S311" s="68">
        <v>220.68</v>
      </c>
      <c r="T311" s="68">
        <v>245.51</v>
      </c>
      <c r="U311" s="68">
        <v>272.58999999999997</v>
      </c>
      <c r="V311" s="68">
        <v>301.55</v>
      </c>
      <c r="W311" s="68">
        <v>331.99</v>
      </c>
      <c r="X311" s="68">
        <v>357.42</v>
      </c>
      <c r="Y311" s="68">
        <v>382.58</v>
      </c>
      <c r="Z311" s="68">
        <v>407.03</v>
      </c>
      <c r="AA311" s="69">
        <v>430.37</v>
      </c>
      <c r="AB311" s="45">
        <v>452.19</v>
      </c>
      <c r="AC311" s="45">
        <v>472.1</v>
      </c>
      <c r="AD311" s="45">
        <v>498.11</v>
      </c>
      <c r="AE311" s="45">
        <v>525.54</v>
      </c>
      <c r="AF311" s="45">
        <v>554.48</v>
      </c>
      <c r="AG311" s="45">
        <v>585.02</v>
      </c>
      <c r="AH311" s="45">
        <v>617.24</v>
      </c>
      <c r="AI311" s="45">
        <v>651.23</v>
      </c>
      <c r="AJ311" s="45">
        <v>687.1</v>
      </c>
      <c r="AK311" s="45">
        <v>724.94</v>
      </c>
      <c r="AL311" s="45">
        <v>764.87</v>
      </c>
      <c r="AM311" s="45">
        <v>806.99</v>
      </c>
      <c r="AN311" s="45">
        <v>851.43</v>
      </c>
      <c r="AO311" s="45">
        <v>898.33</v>
      </c>
      <c r="AP311" s="45">
        <v>947.8</v>
      </c>
      <c r="AQ311" s="45">
        <v>1000</v>
      </c>
      <c r="AR311" s="45"/>
      <c r="AS311" s="45"/>
      <c r="AT311" s="45"/>
      <c r="AU311" s="45"/>
      <c r="AV311" s="45"/>
      <c r="AW311" s="45"/>
      <c r="AX311" s="45"/>
      <c r="AY311" s="45"/>
      <c r="AZ311" s="45"/>
      <c r="BA311" s="45"/>
      <c r="BB311" s="45"/>
      <c r="BC311" s="45"/>
      <c r="BD311" s="45"/>
      <c r="BE311" s="45"/>
      <c r="BF311" s="45"/>
      <c r="BG311" s="45"/>
      <c r="BH311" s="45"/>
      <c r="BI311" s="45"/>
      <c r="BJ311" s="45"/>
      <c r="BK311" s="45"/>
      <c r="BL311" s="45"/>
      <c r="BM311" s="45"/>
      <c r="BN311" s="45"/>
      <c r="BO311" s="45"/>
      <c r="BP311" s="45"/>
      <c r="BQ311" s="45"/>
      <c r="BR311" s="45"/>
      <c r="BS311" s="45"/>
      <c r="BT311" s="45"/>
      <c r="BU311" s="45"/>
      <c r="BV311" s="45"/>
      <c r="BW311" s="45"/>
      <c r="BX311" s="45"/>
      <c r="BY311" s="45"/>
      <c r="BZ311" s="45"/>
      <c r="CA311" s="45"/>
      <c r="CB311" s="45"/>
      <c r="CC311" s="45"/>
      <c r="CD311" s="45"/>
      <c r="CE311" s="45"/>
      <c r="CF311" s="45"/>
      <c r="CG311" s="45"/>
      <c r="CH311" s="45"/>
      <c r="CI311" s="45"/>
      <c r="CJ311" s="45"/>
      <c r="CK311" s="45"/>
      <c r="CL311" s="45"/>
      <c r="CM311" s="45"/>
      <c r="CN311" s="45"/>
      <c r="CO311" s="45"/>
      <c r="CP311" s="45"/>
      <c r="CQ311" s="45"/>
      <c r="CR311" s="45"/>
      <c r="CS311" s="45"/>
      <c r="CT311" s="45"/>
      <c r="CU311" s="45"/>
      <c r="CV311" s="45"/>
      <c r="CW311" s="45"/>
    </row>
    <row r="312" spans="1:101" ht="14.25" customHeight="1">
      <c r="A312" s="67">
        <v>80</v>
      </c>
      <c r="B312" s="76">
        <v>4.5</v>
      </c>
      <c r="C312" s="68">
        <v>6.81</v>
      </c>
      <c r="D312" s="68">
        <v>11.39</v>
      </c>
      <c r="E312" s="68">
        <v>15.14</v>
      </c>
      <c r="F312" s="68">
        <v>18.55</v>
      </c>
      <c r="G312" s="68">
        <v>24.57</v>
      </c>
      <c r="H312" s="68">
        <v>34.56</v>
      </c>
      <c r="I312" s="68">
        <v>48.43</v>
      </c>
      <c r="J312" s="68">
        <v>64.72</v>
      </c>
      <c r="K312" s="68">
        <v>82.73</v>
      </c>
      <c r="L312" s="69">
        <v>102.8</v>
      </c>
      <c r="M312" s="68">
        <v>126.69</v>
      </c>
      <c r="N312" s="68">
        <v>142.71</v>
      </c>
      <c r="O312" s="68">
        <v>160.25</v>
      </c>
      <c r="P312" s="68">
        <v>178.24</v>
      </c>
      <c r="Q312" s="68">
        <v>198.09</v>
      </c>
      <c r="R312" s="68">
        <v>220.68</v>
      </c>
      <c r="S312" s="68">
        <v>245.51</v>
      </c>
      <c r="T312" s="68">
        <v>272.58999999999997</v>
      </c>
      <c r="U312" s="68">
        <v>301.55</v>
      </c>
      <c r="V312" s="68">
        <v>331.99</v>
      </c>
      <c r="W312" s="68">
        <v>357.42</v>
      </c>
      <c r="X312" s="68">
        <v>382.58</v>
      </c>
      <c r="Y312" s="68">
        <v>407.03</v>
      </c>
      <c r="Z312" s="68">
        <v>430.37</v>
      </c>
      <c r="AA312" s="69">
        <v>452.19</v>
      </c>
      <c r="AB312" s="45">
        <v>472.1</v>
      </c>
      <c r="AC312" s="45">
        <v>498.11</v>
      </c>
      <c r="AD312" s="45">
        <v>525.54</v>
      </c>
      <c r="AE312" s="45">
        <v>554.48</v>
      </c>
      <c r="AF312" s="45">
        <v>585.02</v>
      </c>
      <c r="AG312" s="45">
        <v>617.24</v>
      </c>
      <c r="AH312" s="45">
        <v>651.23</v>
      </c>
      <c r="AI312" s="45">
        <v>687.1</v>
      </c>
      <c r="AJ312" s="45">
        <v>724.94</v>
      </c>
      <c r="AK312" s="45">
        <v>764.87</v>
      </c>
      <c r="AL312" s="45">
        <v>806.99</v>
      </c>
      <c r="AM312" s="45">
        <v>851.43</v>
      </c>
      <c r="AN312" s="45">
        <v>898.33</v>
      </c>
      <c r="AO312" s="45">
        <v>947.8</v>
      </c>
      <c r="AP312" s="45">
        <v>1000</v>
      </c>
      <c r="AQ312" s="45"/>
      <c r="AR312" s="45"/>
      <c r="AS312" s="45"/>
      <c r="AT312" s="45"/>
      <c r="AU312" s="45"/>
      <c r="AV312" s="45"/>
      <c r="AW312" s="45"/>
      <c r="AX312" s="45"/>
      <c r="AY312" s="45"/>
      <c r="AZ312" s="45"/>
      <c r="BA312" s="45"/>
      <c r="BB312" s="45"/>
      <c r="BC312" s="45"/>
      <c r="BD312" s="45"/>
      <c r="BE312" s="45"/>
      <c r="BF312" s="45"/>
      <c r="BG312" s="45"/>
      <c r="BH312" s="45"/>
      <c r="BI312" s="45"/>
      <c r="BJ312" s="45"/>
      <c r="BK312" s="45"/>
      <c r="BL312" s="45"/>
      <c r="BM312" s="45"/>
      <c r="BN312" s="45"/>
      <c r="BO312" s="45"/>
      <c r="BP312" s="45"/>
      <c r="BQ312" s="45"/>
      <c r="BR312" s="45"/>
      <c r="BS312" s="45"/>
      <c r="BT312" s="45"/>
      <c r="BU312" s="45"/>
      <c r="BV312" s="45"/>
      <c r="BW312" s="45"/>
      <c r="BX312" s="45"/>
      <c r="BY312" s="45"/>
      <c r="BZ312" s="45"/>
      <c r="CA312" s="45"/>
      <c r="CB312" s="45"/>
      <c r="CC312" s="45"/>
      <c r="CD312" s="45"/>
      <c r="CE312" s="45"/>
      <c r="CF312" s="45"/>
      <c r="CG312" s="45"/>
      <c r="CH312" s="45"/>
      <c r="CI312" s="45"/>
      <c r="CJ312" s="45"/>
      <c r="CK312" s="45"/>
      <c r="CL312" s="45"/>
      <c r="CM312" s="45"/>
      <c r="CN312" s="45"/>
      <c r="CO312" s="45"/>
      <c r="CP312" s="45"/>
      <c r="CQ312" s="45"/>
      <c r="CR312" s="45"/>
      <c r="CS312" s="45"/>
      <c r="CT312" s="45"/>
      <c r="CU312" s="45"/>
      <c r="CV312" s="45"/>
      <c r="CW312" s="45"/>
    </row>
    <row r="313" spans="1:101" ht="14.25" customHeight="1">
      <c r="A313" s="67">
        <v>81</v>
      </c>
      <c r="B313" s="76">
        <v>4.87</v>
      </c>
      <c r="C313" s="68">
        <v>7.89</v>
      </c>
      <c r="D313" s="68">
        <v>13.13</v>
      </c>
      <c r="E313" s="68">
        <v>16.78</v>
      </c>
      <c r="F313" s="68">
        <v>20.79</v>
      </c>
      <c r="G313" s="68">
        <v>28.48</v>
      </c>
      <c r="H313" s="68">
        <v>40.270000000000003</v>
      </c>
      <c r="I313" s="68">
        <v>56.6</v>
      </c>
      <c r="J313" s="68">
        <v>75.09</v>
      </c>
      <c r="K313" s="68">
        <v>95.84</v>
      </c>
      <c r="L313" s="70">
        <v>120.19</v>
      </c>
      <c r="M313" s="68">
        <v>142.71</v>
      </c>
      <c r="N313" s="68">
        <v>160.25</v>
      </c>
      <c r="O313" s="68">
        <v>178.24</v>
      </c>
      <c r="P313" s="68">
        <v>198.09</v>
      </c>
      <c r="Q313" s="68">
        <v>220.68</v>
      </c>
      <c r="R313" s="68">
        <v>245.51</v>
      </c>
      <c r="S313" s="68">
        <v>272.58999999999997</v>
      </c>
      <c r="T313" s="68">
        <v>301.55</v>
      </c>
      <c r="U313" s="68">
        <v>331.99</v>
      </c>
      <c r="V313" s="68">
        <v>357.42</v>
      </c>
      <c r="W313" s="68">
        <v>382.58</v>
      </c>
      <c r="X313" s="68">
        <v>407.03</v>
      </c>
      <c r="Y313" s="68">
        <v>430.37</v>
      </c>
      <c r="Z313" s="68">
        <v>452.19</v>
      </c>
      <c r="AA313" s="69">
        <v>472.1</v>
      </c>
      <c r="AB313" s="45">
        <v>498.11</v>
      </c>
      <c r="AC313" s="45">
        <v>525.54</v>
      </c>
      <c r="AD313" s="45">
        <v>554.48</v>
      </c>
      <c r="AE313" s="45">
        <v>585.02</v>
      </c>
      <c r="AF313" s="45">
        <v>617.24</v>
      </c>
      <c r="AG313" s="45">
        <v>651.23</v>
      </c>
      <c r="AH313" s="45">
        <v>687.1</v>
      </c>
      <c r="AI313" s="45">
        <v>724.94</v>
      </c>
      <c r="AJ313" s="45">
        <v>764.87</v>
      </c>
      <c r="AK313" s="45">
        <v>806.99</v>
      </c>
      <c r="AL313" s="45">
        <v>851.43</v>
      </c>
      <c r="AM313" s="45">
        <v>898.33</v>
      </c>
      <c r="AN313" s="45">
        <v>947.8</v>
      </c>
      <c r="AO313" s="45">
        <v>1000</v>
      </c>
      <c r="AP313" s="45"/>
      <c r="AQ313" s="45"/>
      <c r="AR313" s="45"/>
      <c r="AS313" s="45"/>
      <c r="AT313" s="45"/>
      <c r="AU313" s="45"/>
      <c r="AV313" s="45"/>
      <c r="AW313" s="45"/>
      <c r="AX313" s="45"/>
      <c r="AY313" s="45"/>
      <c r="AZ313" s="45"/>
      <c r="BA313" s="45"/>
      <c r="BB313" s="45"/>
      <c r="BC313" s="45"/>
      <c r="BD313" s="45"/>
      <c r="BE313" s="45"/>
      <c r="BF313" s="45"/>
      <c r="BG313" s="45"/>
      <c r="BH313" s="45"/>
      <c r="BI313" s="45"/>
      <c r="BJ313" s="45"/>
      <c r="BK313" s="45"/>
      <c r="BL313" s="45"/>
      <c r="BM313" s="45"/>
      <c r="BN313" s="45"/>
      <c r="BO313" s="45"/>
      <c r="BP313" s="45"/>
      <c r="BQ313" s="45"/>
      <c r="BR313" s="45"/>
      <c r="BS313" s="45"/>
      <c r="BT313" s="45"/>
      <c r="BU313" s="45"/>
      <c r="BV313" s="45"/>
      <c r="BW313" s="45"/>
      <c r="BX313" s="45"/>
      <c r="BY313" s="45"/>
      <c r="BZ313" s="45"/>
      <c r="CA313" s="45"/>
      <c r="CB313" s="45"/>
      <c r="CC313" s="45"/>
      <c r="CD313" s="45"/>
      <c r="CE313" s="45"/>
      <c r="CF313" s="45"/>
      <c r="CG313" s="45"/>
      <c r="CH313" s="45"/>
      <c r="CI313" s="45"/>
      <c r="CJ313" s="45"/>
      <c r="CK313" s="45"/>
      <c r="CL313" s="45"/>
      <c r="CM313" s="45"/>
      <c r="CN313" s="45"/>
      <c r="CO313" s="45"/>
      <c r="CP313" s="45"/>
      <c r="CQ313" s="45"/>
      <c r="CR313" s="45"/>
      <c r="CS313" s="45"/>
      <c r="CT313" s="45"/>
      <c r="CU313" s="45"/>
      <c r="CV313" s="45"/>
      <c r="CW313" s="45"/>
    </row>
    <row r="314" spans="1:101" ht="14.25" customHeight="1">
      <c r="A314" s="67">
        <v>82</v>
      </c>
      <c r="B314" s="76">
        <v>5.35</v>
      </c>
      <c r="C314" s="68">
        <v>9.1300000000000008</v>
      </c>
      <c r="D314" s="68">
        <v>15.06</v>
      </c>
      <c r="E314" s="68">
        <v>18.600000000000001</v>
      </c>
      <c r="F314" s="68">
        <v>24.72</v>
      </c>
      <c r="G314" s="68">
        <v>33.83</v>
      </c>
      <c r="H314" s="68">
        <v>47.5</v>
      </c>
      <c r="I314" s="68">
        <v>66.95</v>
      </c>
      <c r="J314" s="68">
        <v>89.98</v>
      </c>
      <c r="K314" s="70">
        <v>115.82</v>
      </c>
      <c r="L314" s="68">
        <v>142.71</v>
      </c>
      <c r="M314" s="68">
        <v>160.25</v>
      </c>
      <c r="N314" s="68">
        <v>178.24</v>
      </c>
      <c r="O314" s="68">
        <v>198.09</v>
      </c>
      <c r="P314" s="68">
        <v>220.68</v>
      </c>
      <c r="Q314" s="68">
        <v>245.51</v>
      </c>
      <c r="R314" s="68">
        <v>272.58999999999997</v>
      </c>
      <c r="S314" s="68">
        <v>301.55</v>
      </c>
      <c r="T314" s="68">
        <v>331.99</v>
      </c>
      <c r="U314" s="68">
        <v>357.42</v>
      </c>
      <c r="V314" s="68">
        <v>382.58</v>
      </c>
      <c r="W314" s="68">
        <v>407.03</v>
      </c>
      <c r="X314" s="68">
        <v>430.37</v>
      </c>
      <c r="Y314" s="68">
        <v>452.19</v>
      </c>
      <c r="Z314" s="68">
        <v>472.1</v>
      </c>
      <c r="AA314" s="69">
        <v>498.11</v>
      </c>
      <c r="AB314" s="45">
        <v>525.54</v>
      </c>
      <c r="AC314" s="45">
        <v>554.48</v>
      </c>
      <c r="AD314" s="45">
        <v>585.02</v>
      </c>
      <c r="AE314" s="45">
        <v>617.24</v>
      </c>
      <c r="AF314" s="45">
        <v>651.23</v>
      </c>
      <c r="AG314" s="45">
        <v>687.1</v>
      </c>
      <c r="AH314" s="45">
        <v>724.94</v>
      </c>
      <c r="AI314" s="45">
        <v>764.87</v>
      </c>
      <c r="AJ314" s="45">
        <v>806.99</v>
      </c>
      <c r="AK314" s="45">
        <v>851.43</v>
      </c>
      <c r="AL314" s="45">
        <v>898.33</v>
      </c>
      <c r="AM314" s="45">
        <v>947.8</v>
      </c>
      <c r="AN314" s="45">
        <v>1000</v>
      </c>
      <c r="AO314" s="45"/>
      <c r="AP314" s="45"/>
      <c r="AQ314" s="45"/>
      <c r="AR314" s="45"/>
      <c r="AS314" s="45"/>
      <c r="AT314" s="45"/>
      <c r="AU314" s="45"/>
      <c r="AV314" s="45"/>
      <c r="AW314" s="45"/>
      <c r="AX314" s="45"/>
      <c r="AY314" s="45"/>
      <c r="AZ314" s="45"/>
      <c r="BA314" s="45"/>
      <c r="BB314" s="45"/>
      <c r="BC314" s="45"/>
      <c r="BD314" s="45"/>
      <c r="BE314" s="45"/>
      <c r="BF314" s="45"/>
      <c r="BG314" s="45"/>
      <c r="BH314" s="45"/>
      <c r="BI314" s="45"/>
      <c r="BJ314" s="45"/>
      <c r="BK314" s="45"/>
      <c r="BL314" s="45"/>
      <c r="BM314" s="45"/>
      <c r="BN314" s="45"/>
      <c r="BO314" s="45"/>
      <c r="BP314" s="45"/>
      <c r="BQ314" s="45"/>
      <c r="BR314" s="45"/>
      <c r="BS314" s="45"/>
      <c r="BT314" s="45"/>
      <c r="BU314" s="45"/>
      <c r="BV314" s="45"/>
      <c r="BW314" s="45"/>
      <c r="BX314" s="45"/>
      <c r="BY314" s="45"/>
      <c r="BZ314" s="45"/>
      <c r="CA314" s="45"/>
      <c r="CB314" s="45"/>
      <c r="CC314" s="45"/>
      <c r="CD314" s="45"/>
      <c r="CE314" s="45"/>
      <c r="CF314" s="45"/>
      <c r="CG314" s="45"/>
      <c r="CH314" s="45"/>
      <c r="CI314" s="45"/>
      <c r="CJ314" s="45"/>
      <c r="CK314" s="45"/>
      <c r="CL314" s="45"/>
      <c r="CM314" s="45"/>
      <c r="CN314" s="45"/>
      <c r="CO314" s="45"/>
      <c r="CP314" s="45"/>
      <c r="CQ314" s="45"/>
      <c r="CR314" s="45"/>
      <c r="CS314" s="45"/>
      <c r="CT314" s="45"/>
      <c r="CU314" s="45"/>
      <c r="CV314" s="45"/>
      <c r="CW314" s="45"/>
    </row>
    <row r="315" spans="1:101" ht="14.25" customHeight="1">
      <c r="A315" s="67">
        <v>83</v>
      </c>
      <c r="B315" s="76">
        <v>6.15</v>
      </c>
      <c r="C315" s="68">
        <v>10.57</v>
      </c>
      <c r="D315" s="68">
        <v>17.440000000000001</v>
      </c>
      <c r="E315" s="68">
        <v>22.48</v>
      </c>
      <c r="F315" s="68">
        <v>29.36</v>
      </c>
      <c r="G315" s="68">
        <v>40.22</v>
      </c>
      <c r="H315" s="68">
        <v>57.72</v>
      </c>
      <c r="I315" s="68">
        <v>82.74</v>
      </c>
      <c r="J315" s="70">
        <v>111.7</v>
      </c>
      <c r="K315" s="68">
        <v>142.71</v>
      </c>
      <c r="L315" s="68">
        <v>160.25</v>
      </c>
      <c r="M315" s="68">
        <v>178.24</v>
      </c>
      <c r="N315" s="68">
        <v>198.09</v>
      </c>
      <c r="O315" s="68">
        <v>220.68</v>
      </c>
      <c r="P315" s="68">
        <v>245.51</v>
      </c>
      <c r="Q315" s="68">
        <v>272.58999999999997</v>
      </c>
      <c r="R315" s="68">
        <v>301.55</v>
      </c>
      <c r="S315" s="68">
        <v>331.99</v>
      </c>
      <c r="T315" s="68">
        <v>357.42</v>
      </c>
      <c r="U315" s="68">
        <v>382.58</v>
      </c>
      <c r="V315" s="68">
        <v>407.03</v>
      </c>
      <c r="W315" s="68">
        <v>430.37</v>
      </c>
      <c r="X315" s="68">
        <v>452.19</v>
      </c>
      <c r="Y315" s="68">
        <v>472.1</v>
      </c>
      <c r="Z315" s="68">
        <v>498.11</v>
      </c>
      <c r="AA315" s="69">
        <v>525.54</v>
      </c>
      <c r="AB315" s="45">
        <v>554.48</v>
      </c>
      <c r="AC315" s="45">
        <v>585.02</v>
      </c>
      <c r="AD315" s="45">
        <v>617.24</v>
      </c>
      <c r="AE315" s="45">
        <v>651.23</v>
      </c>
      <c r="AF315" s="45">
        <v>687.1</v>
      </c>
      <c r="AG315" s="45">
        <v>724.94</v>
      </c>
      <c r="AH315" s="45">
        <v>764.87</v>
      </c>
      <c r="AI315" s="45">
        <v>806.99</v>
      </c>
      <c r="AJ315" s="45">
        <v>851.43</v>
      </c>
      <c r="AK315" s="45">
        <v>898.33</v>
      </c>
      <c r="AL315" s="45">
        <v>947.8</v>
      </c>
      <c r="AM315" s="45">
        <v>1000</v>
      </c>
      <c r="AN315" s="45"/>
      <c r="AO315" s="45"/>
      <c r="AP315" s="45"/>
      <c r="AQ315" s="45"/>
      <c r="AR315" s="45"/>
      <c r="AS315" s="45"/>
      <c r="AT315" s="45"/>
      <c r="AU315" s="45"/>
      <c r="AV315" s="45"/>
      <c r="AW315" s="45"/>
      <c r="AX315" s="45"/>
      <c r="AY315" s="45"/>
      <c r="AZ315" s="45"/>
      <c r="BA315" s="45"/>
      <c r="BB315" s="45"/>
      <c r="BC315" s="45"/>
      <c r="BD315" s="45"/>
      <c r="BE315" s="45"/>
      <c r="BF315" s="45"/>
      <c r="BG315" s="45"/>
      <c r="BH315" s="45"/>
      <c r="BI315" s="45"/>
      <c r="BJ315" s="45"/>
      <c r="BK315" s="45"/>
      <c r="BL315" s="45"/>
      <c r="BM315" s="45"/>
      <c r="BN315" s="45"/>
      <c r="BO315" s="45"/>
      <c r="BP315" s="45"/>
      <c r="BQ315" s="45"/>
      <c r="BR315" s="45"/>
      <c r="BS315" s="45"/>
      <c r="BT315" s="45"/>
      <c r="BU315" s="45"/>
      <c r="BV315" s="45"/>
      <c r="BW315" s="45"/>
      <c r="BX315" s="45"/>
      <c r="BY315" s="45"/>
      <c r="BZ315" s="45"/>
      <c r="CA315" s="45"/>
      <c r="CB315" s="45"/>
      <c r="CC315" s="45"/>
      <c r="CD315" s="45"/>
      <c r="CE315" s="45"/>
      <c r="CF315" s="45"/>
      <c r="CG315" s="45"/>
      <c r="CH315" s="45"/>
      <c r="CI315" s="45"/>
      <c r="CJ315" s="45"/>
      <c r="CK315" s="45"/>
      <c r="CL315" s="45"/>
      <c r="CM315" s="45"/>
      <c r="CN315" s="45"/>
      <c r="CO315" s="45"/>
      <c r="CP315" s="45"/>
      <c r="CQ315" s="45"/>
      <c r="CR315" s="45"/>
      <c r="CS315" s="45"/>
      <c r="CT315" s="45"/>
      <c r="CU315" s="45"/>
      <c r="CV315" s="45"/>
      <c r="CW315" s="45"/>
    </row>
    <row r="316" spans="1:101" ht="14.25" customHeight="1">
      <c r="A316" s="67">
        <v>84</v>
      </c>
      <c r="B316" s="76">
        <v>7.23</v>
      </c>
      <c r="C316" s="68">
        <v>12.24</v>
      </c>
      <c r="D316" s="68">
        <v>20.2</v>
      </c>
      <c r="E316" s="68">
        <v>27.14</v>
      </c>
      <c r="F316" s="68">
        <v>35.479999999999997</v>
      </c>
      <c r="G316" s="68">
        <v>48.94</v>
      </c>
      <c r="H316" s="68">
        <v>74.55</v>
      </c>
      <c r="I316" s="69">
        <v>106.1</v>
      </c>
      <c r="J316" s="68">
        <v>142.71</v>
      </c>
      <c r="K316" s="68">
        <v>160.25</v>
      </c>
      <c r="L316" s="68">
        <v>178.24</v>
      </c>
      <c r="M316" s="68">
        <v>198.09</v>
      </c>
      <c r="N316" s="68">
        <v>220.68</v>
      </c>
      <c r="O316" s="68">
        <v>245.51</v>
      </c>
      <c r="P316" s="68">
        <v>272.58999999999997</v>
      </c>
      <c r="Q316" s="68">
        <v>301.55</v>
      </c>
      <c r="R316" s="68">
        <v>331.99</v>
      </c>
      <c r="S316" s="68">
        <v>357.42</v>
      </c>
      <c r="T316" s="68">
        <v>382.58</v>
      </c>
      <c r="U316" s="68">
        <v>407.03</v>
      </c>
      <c r="V316" s="68">
        <v>430.37</v>
      </c>
      <c r="W316" s="68">
        <v>452.19</v>
      </c>
      <c r="X316" s="68">
        <v>472.1</v>
      </c>
      <c r="Y316" s="68">
        <v>498.11</v>
      </c>
      <c r="Z316" s="68">
        <v>525.54</v>
      </c>
      <c r="AA316" s="69">
        <v>554.48</v>
      </c>
      <c r="AB316" s="45">
        <v>585.02</v>
      </c>
      <c r="AC316" s="45">
        <v>617.24</v>
      </c>
      <c r="AD316" s="45">
        <v>651.23</v>
      </c>
      <c r="AE316" s="45">
        <v>687.1</v>
      </c>
      <c r="AF316" s="45">
        <v>724.94</v>
      </c>
      <c r="AG316" s="45">
        <v>764.87</v>
      </c>
      <c r="AH316" s="45">
        <v>806.99</v>
      </c>
      <c r="AI316" s="45">
        <v>851.43</v>
      </c>
      <c r="AJ316" s="45">
        <v>898.33</v>
      </c>
      <c r="AK316" s="45">
        <v>947.8</v>
      </c>
      <c r="AL316" s="45">
        <v>1000</v>
      </c>
      <c r="AM316" s="45"/>
      <c r="AN316" s="45"/>
      <c r="AO316" s="45"/>
      <c r="AP316" s="45"/>
      <c r="AQ316" s="45"/>
      <c r="AR316" s="45"/>
      <c r="AS316" s="45"/>
      <c r="AT316" s="45"/>
      <c r="AU316" s="45"/>
      <c r="AV316" s="45"/>
      <c r="AW316" s="45"/>
      <c r="AX316" s="45"/>
      <c r="AY316" s="45"/>
      <c r="AZ316" s="45"/>
      <c r="BA316" s="45"/>
      <c r="BB316" s="45"/>
      <c r="BC316" s="45"/>
      <c r="BD316" s="45"/>
      <c r="BE316" s="45"/>
      <c r="BF316" s="45"/>
      <c r="BG316" s="45"/>
      <c r="BH316" s="45"/>
      <c r="BI316" s="45"/>
      <c r="BJ316" s="45"/>
      <c r="BK316" s="45"/>
      <c r="BL316" s="45"/>
      <c r="BM316" s="45"/>
      <c r="BN316" s="45"/>
      <c r="BO316" s="45"/>
      <c r="BP316" s="45"/>
      <c r="BQ316" s="45"/>
      <c r="BR316" s="45"/>
      <c r="BS316" s="45"/>
      <c r="BT316" s="45"/>
      <c r="BU316" s="45"/>
      <c r="BV316" s="45"/>
      <c r="BW316" s="45"/>
      <c r="BX316" s="45"/>
      <c r="BY316" s="45"/>
      <c r="BZ316" s="45"/>
      <c r="CA316" s="45"/>
      <c r="CB316" s="45"/>
      <c r="CC316" s="45"/>
      <c r="CD316" s="45"/>
      <c r="CE316" s="45"/>
      <c r="CF316" s="45"/>
      <c r="CG316" s="45"/>
      <c r="CH316" s="45"/>
      <c r="CI316" s="45"/>
      <c r="CJ316" s="45"/>
      <c r="CK316" s="45"/>
      <c r="CL316" s="45"/>
      <c r="CM316" s="45"/>
      <c r="CN316" s="45"/>
      <c r="CO316" s="45"/>
      <c r="CP316" s="45"/>
      <c r="CQ316" s="45"/>
      <c r="CR316" s="45"/>
      <c r="CS316" s="45"/>
      <c r="CT316" s="45"/>
      <c r="CU316" s="45"/>
      <c r="CV316" s="45"/>
      <c r="CW316" s="45"/>
    </row>
    <row r="317" spans="1:101" ht="14.25" customHeight="1">
      <c r="A317" s="67">
        <v>85</v>
      </c>
      <c r="B317" s="76">
        <v>8.5299999999999994</v>
      </c>
      <c r="C317" s="68">
        <v>14.4</v>
      </c>
      <c r="D317" s="68">
        <v>24.37</v>
      </c>
      <c r="E317" s="68">
        <v>32.799999999999997</v>
      </c>
      <c r="F317" s="68">
        <v>42.88</v>
      </c>
      <c r="G317" s="68">
        <v>62</v>
      </c>
      <c r="H317" s="68">
        <v>95.31</v>
      </c>
      <c r="I317" s="70">
        <v>127.25</v>
      </c>
      <c r="J317" s="68">
        <v>160.25</v>
      </c>
      <c r="K317" s="68">
        <v>178.24</v>
      </c>
      <c r="L317" s="68">
        <v>198.09</v>
      </c>
      <c r="M317" s="68">
        <v>220.68</v>
      </c>
      <c r="N317" s="68">
        <v>245.51</v>
      </c>
      <c r="O317" s="68">
        <v>272.58999999999997</v>
      </c>
      <c r="P317" s="68">
        <v>301.55</v>
      </c>
      <c r="Q317" s="68">
        <v>331.99</v>
      </c>
      <c r="R317" s="68">
        <v>357.42</v>
      </c>
      <c r="S317" s="68">
        <v>382.58</v>
      </c>
      <c r="T317" s="68">
        <v>407.03</v>
      </c>
      <c r="U317" s="68">
        <v>430.37</v>
      </c>
      <c r="V317" s="68">
        <v>452.19</v>
      </c>
      <c r="W317" s="68">
        <v>472.1</v>
      </c>
      <c r="X317" s="68">
        <v>498.11</v>
      </c>
      <c r="Y317" s="68">
        <v>525.54</v>
      </c>
      <c r="Z317" s="68">
        <v>554.48</v>
      </c>
      <c r="AA317" s="69">
        <v>585.02</v>
      </c>
      <c r="AB317" s="45">
        <v>617.24</v>
      </c>
      <c r="AC317" s="45">
        <v>651.23</v>
      </c>
      <c r="AD317" s="45">
        <v>687.1</v>
      </c>
      <c r="AE317" s="45">
        <v>724.94</v>
      </c>
      <c r="AF317" s="45">
        <v>764.87</v>
      </c>
      <c r="AG317" s="45">
        <v>806.99</v>
      </c>
      <c r="AH317" s="45">
        <v>851.43</v>
      </c>
      <c r="AI317" s="45">
        <v>898.33</v>
      </c>
      <c r="AJ317" s="45">
        <v>947.8</v>
      </c>
      <c r="AK317" s="45">
        <v>1000</v>
      </c>
      <c r="AL317" s="45"/>
      <c r="AM317" s="45"/>
      <c r="AN317" s="45"/>
      <c r="AO317" s="45"/>
      <c r="AP317" s="45"/>
      <c r="AQ317" s="45"/>
      <c r="AR317" s="45"/>
      <c r="AS317" s="45"/>
      <c r="AT317" s="45"/>
      <c r="AU317" s="45"/>
      <c r="AV317" s="45"/>
      <c r="AW317" s="45"/>
      <c r="AX317" s="45"/>
      <c r="AY317" s="45"/>
      <c r="AZ317" s="45"/>
      <c r="BA317" s="45"/>
      <c r="BB317" s="45"/>
      <c r="BC317" s="45"/>
      <c r="BD317" s="45"/>
      <c r="BE317" s="45"/>
      <c r="BF317" s="45"/>
      <c r="BG317" s="45"/>
      <c r="BH317" s="45"/>
      <c r="BI317" s="45"/>
      <c r="BJ317" s="45"/>
      <c r="BK317" s="45"/>
      <c r="BL317" s="45"/>
      <c r="BM317" s="45"/>
      <c r="BN317" s="45"/>
      <c r="BO317" s="45"/>
      <c r="BP317" s="45"/>
      <c r="BQ317" s="45"/>
      <c r="BR317" s="45"/>
      <c r="BS317" s="45"/>
      <c r="BT317" s="45"/>
      <c r="BU317" s="45"/>
      <c r="BV317" s="45"/>
      <c r="BW317" s="45"/>
      <c r="BX317" s="45"/>
      <c r="BY317" s="45"/>
      <c r="BZ317" s="45"/>
      <c r="CA317" s="45"/>
      <c r="CB317" s="45"/>
      <c r="CC317" s="45"/>
      <c r="CD317" s="45"/>
      <c r="CE317" s="45"/>
      <c r="CF317" s="45"/>
      <c r="CG317" s="45"/>
      <c r="CH317" s="45"/>
      <c r="CI317" s="45"/>
      <c r="CJ317" s="45"/>
      <c r="CK317" s="45"/>
      <c r="CL317" s="45"/>
      <c r="CM317" s="45"/>
      <c r="CN317" s="45"/>
      <c r="CO317" s="45"/>
      <c r="CP317" s="45"/>
      <c r="CQ317" s="45"/>
      <c r="CR317" s="45"/>
      <c r="CS317" s="45"/>
      <c r="CT317" s="45"/>
      <c r="CU317" s="45"/>
      <c r="CV317" s="45"/>
      <c r="CW317" s="45"/>
    </row>
    <row r="318" spans="1:101" ht="14.25" customHeight="1">
      <c r="A318" s="67">
        <v>86</v>
      </c>
      <c r="B318" s="76">
        <v>9.44</v>
      </c>
      <c r="C318" s="68">
        <v>17.399999999999999</v>
      </c>
      <c r="D318" s="68">
        <v>29.54</v>
      </c>
      <c r="E318" s="68">
        <v>39.82</v>
      </c>
      <c r="F318" s="68">
        <v>54.33</v>
      </c>
      <c r="G318" s="68">
        <v>86.15</v>
      </c>
      <c r="H318" s="70">
        <v>118.96</v>
      </c>
      <c r="I318" s="68">
        <v>160.25</v>
      </c>
      <c r="J318" s="68">
        <v>178.24</v>
      </c>
      <c r="K318" s="68">
        <v>198.09</v>
      </c>
      <c r="L318" s="68">
        <v>220.68</v>
      </c>
      <c r="M318" s="68">
        <v>245.51</v>
      </c>
      <c r="N318" s="68">
        <v>272.58999999999997</v>
      </c>
      <c r="O318" s="68">
        <v>301.55</v>
      </c>
      <c r="P318" s="68">
        <v>331.99</v>
      </c>
      <c r="Q318" s="68">
        <v>357.42</v>
      </c>
      <c r="R318" s="68">
        <v>382.58</v>
      </c>
      <c r="S318" s="68">
        <v>407.03</v>
      </c>
      <c r="T318" s="68">
        <v>430.37</v>
      </c>
      <c r="U318" s="68">
        <v>452.19</v>
      </c>
      <c r="V318" s="68">
        <v>472.1</v>
      </c>
      <c r="W318" s="68">
        <v>498.11</v>
      </c>
      <c r="X318" s="68">
        <v>525.54</v>
      </c>
      <c r="Y318" s="68">
        <v>554.48</v>
      </c>
      <c r="Z318" s="68">
        <v>585.02</v>
      </c>
      <c r="AA318" s="69">
        <v>617.24</v>
      </c>
      <c r="AB318" s="45">
        <v>651.23</v>
      </c>
      <c r="AC318" s="45">
        <v>687.1</v>
      </c>
      <c r="AD318" s="45">
        <v>724.94</v>
      </c>
      <c r="AE318" s="45">
        <v>764.87</v>
      </c>
      <c r="AF318" s="45">
        <v>806.99</v>
      </c>
      <c r="AG318" s="45">
        <v>851.43</v>
      </c>
      <c r="AH318" s="45">
        <v>898.33</v>
      </c>
      <c r="AI318" s="45">
        <v>947.8</v>
      </c>
      <c r="AJ318" s="45">
        <v>1000</v>
      </c>
      <c r="AK318" s="45"/>
      <c r="AL318" s="45"/>
      <c r="AM318" s="45"/>
      <c r="AN318" s="45"/>
      <c r="AO318" s="45"/>
      <c r="AP318" s="45"/>
      <c r="AQ318" s="45"/>
      <c r="AR318" s="45"/>
      <c r="AS318" s="45"/>
      <c r="AT318" s="45"/>
      <c r="AU318" s="45"/>
      <c r="AV318" s="45"/>
      <c r="AW318" s="45"/>
      <c r="AX318" s="45"/>
      <c r="AY318" s="45"/>
      <c r="AZ318" s="45"/>
      <c r="BA318" s="45"/>
      <c r="BB318" s="45"/>
      <c r="BC318" s="45"/>
      <c r="BD318" s="45"/>
      <c r="BE318" s="45"/>
      <c r="BF318" s="45"/>
      <c r="BG318" s="45"/>
      <c r="BH318" s="45"/>
      <c r="BI318" s="45"/>
      <c r="BJ318" s="45"/>
      <c r="BK318" s="45"/>
      <c r="BL318" s="45"/>
      <c r="BM318" s="45"/>
      <c r="BN318" s="45"/>
      <c r="BO318" s="45"/>
      <c r="BP318" s="45"/>
      <c r="BQ318" s="45"/>
      <c r="BR318" s="45"/>
      <c r="BS318" s="45"/>
      <c r="BT318" s="45"/>
      <c r="BU318" s="45"/>
      <c r="BV318" s="45"/>
      <c r="BW318" s="45"/>
      <c r="BX318" s="45"/>
      <c r="BY318" s="45"/>
      <c r="BZ318" s="45"/>
      <c r="CA318" s="45"/>
      <c r="CB318" s="45"/>
      <c r="CC318" s="45"/>
      <c r="CD318" s="45"/>
      <c r="CE318" s="45"/>
      <c r="CF318" s="45"/>
      <c r="CG318" s="45"/>
      <c r="CH318" s="45"/>
      <c r="CI318" s="45"/>
      <c r="CJ318" s="45"/>
      <c r="CK318" s="45"/>
      <c r="CL318" s="45"/>
      <c r="CM318" s="45"/>
      <c r="CN318" s="45"/>
      <c r="CO318" s="45"/>
      <c r="CP318" s="45"/>
      <c r="CQ318" s="45"/>
      <c r="CR318" s="45"/>
      <c r="CS318" s="45"/>
      <c r="CT318" s="45"/>
      <c r="CU318" s="45"/>
      <c r="CV318" s="45"/>
      <c r="CW318" s="45"/>
    </row>
    <row r="319" spans="1:101" ht="14.25" customHeight="1">
      <c r="A319" s="67">
        <v>87</v>
      </c>
      <c r="B319" s="76">
        <v>10.44</v>
      </c>
      <c r="C319" s="68">
        <v>21.08</v>
      </c>
      <c r="D319" s="68">
        <v>35.909999999999997</v>
      </c>
      <c r="E319" s="68">
        <v>48.57</v>
      </c>
      <c r="F319" s="68">
        <v>74.010000000000005</v>
      </c>
      <c r="G319" s="70">
        <v>114.66</v>
      </c>
      <c r="H319" s="68">
        <v>160.25</v>
      </c>
      <c r="I319" s="68">
        <v>178.24</v>
      </c>
      <c r="J319" s="68">
        <v>198.09</v>
      </c>
      <c r="K319" s="68">
        <v>220.68</v>
      </c>
      <c r="L319" s="68">
        <v>245.51</v>
      </c>
      <c r="M319" s="68">
        <v>272.58999999999997</v>
      </c>
      <c r="N319" s="68">
        <v>301.55</v>
      </c>
      <c r="O319" s="68">
        <v>331.99</v>
      </c>
      <c r="P319" s="68">
        <v>357.42</v>
      </c>
      <c r="Q319" s="68">
        <v>382.58</v>
      </c>
      <c r="R319" s="68">
        <v>407.03</v>
      </c>
      <c r="S319" s="68">
        <v>430.37</v>
      </c>
      <c r="T319" s="68">
        <v>452.19</v>
      </c>
      <c r="U319" s="68">
        <v>472.1</v>
      </c>
      <c r="V319" s="68">
        <v>498.11</v>
      </c>
      <c r="W319" s="68">
        <v>525.54</v>
      </c>
      <c r="X319" s="68">
        <v>554.48</v>
      </c>
      <c r="Y319" s="68">
        <v>585.02</v>
      </c>
      <c r="Z319" s="68">
        <v>617.24</v>
      </c>
      <c r="AA319" s="69">
        <v>651.23</v>
      </c>
      <c r="AB319" s="45">
        <v>687.1</v>
      </c>
      <c r="AC319" s="45">
        <v>724.94</v>
      </c>
      <c r="AD319" s="45">
        <v>764.87</v>
      </c>
      <c r="AE319" s="45">
        <v>806.99</v>
      </c>
      <c r="AF319" s="45">
        <v>851.43</v>
      </c>
      <c r="AG319" s="45">
        <v>898.33</v>
      </c>
      <c r="AH319" s="45">
        <v>947.8</v>
      </c>
      <c r="AI319" s="45">
        <v>1000</v>
      </c>
      <c r="AJ319" s="45"/>
      <c r="AK319" s="45"/>
      <c r="AL319" s="45"/>
      <c r="AM319" s="45"/>
      <c r="AN319" s="45"/>
      <c r="AO319" s="45"/>
      <c r="AP319" s="45"/>
      <c r="AQ319" s="45"/>
      <c r="AR319" s="45"/>
      <c r="AS319" s="45"/>
      <c r="AT319" s="45"/>
      <c r="AU319" s="45"/>
      <c r="AV319" s="45"/>
      <c r="AW319" s="45"/>
      <c r="AX319" s="45"/>
      <c r="AY319" s="45"/>
      <c r="AZ319" s="45"/>
      <c r="BA319" s="45"/>
      <c r="BB319" s="45"/>
      <c r="BC319" s="45"/>
      <c r="BD319" s="45"/>
      <c r="BE319" s="45"/>
      <c r="BF319" s="45"/>
      <c r="BG319" s="45"/>
      <c r="BH319" s="45"/>
      <c r="BI319" s="45"/>
      <c r="BJ319" s="45"/>
      <c r="BK319" s="45"/>
      <c r="BL319" s="45"/>
      <c r="BM319" s="45"/>
      <c r="BN319" s="45"/>
      <c r="BO319" s="45"/>
      <c r="BP319" s="45"/>
      <c r="BQ319" s="45"/>
      <c r="BR319" s="45"/>
      <c r="BS319" s="45"/>
      <c r="BT319" s="45"/>
      <c r="BU319" s="45"/>
      <c r="BV319" s="45"/>
      <c r="BW319" s="45"/>
      <c r="BX319" s="45"/>
      <c r="BY319" s="45"/>
      <c r="BZ319" s="45"/>
      <c r="CA319" s="45"/>
      <c r="CB319" s="45"/>
      <c r="CC319" s="45"/>
      <c r="CD319" s="45"/>
      <c r="CE319" s="45"/>
      <c r="CF319" s="45"/>
      <c r="CG319" s="45"/>
      <c r="CH319" s="45"/>
      <c r="CI319" s="45"/>
      <c r="CJ319" s="45"/>
      <c r="CK319" s="45"/>
      <c r="CL319" s="45"/>
      <c r="CM319" s="45"/>
      <c r="CN319" s="45"/>
      <c r="CO319" s="45"/>
      <c r="CP319" s="45"/>
      <c r="CQ319" s="45"/>
      <c r="CR319" s="45"/>
      <c r="CS319" s="45"/>
      <c r="CT319" s="45"/>
      <c r="CU319" s="45"/>
      <c r="CV319" s="45"/>
      <c r="CW319" s="45"/>
    </row>
    <row r="320" spans="1:101" ht="14.25" customHeight="1">
      <c r="A320" s="67">
        <v>88</v>
      </c>
      <c r="B320" s="76">
        <v>11.55</v>
      </c>
      <c r="C320" s="68">
        <v>25.58</v>
      </c>
      <c r="D320" s="68">
        <v>43.79</v>
      </c>
      <c r="E320" s="68">
        <v>64.61</v>
      </c>
      <c r="F320" s="69">
        <v>105.87</v>
      </c>
      <c r="G320" s="68">
        <v>160.25</v>
      </c>
      <c r="H320" s="68">
        <v>178.24</v>
      </c>
      <c r="I320" s="68">
        <v>198.09</v>
      </c>
      <c r="J320" s="68">
        <v>220.68</v>
      </c>
      <c r="K320" s="68">
        <v>245.51</v>
      </c>
      <c r="L320" s="68">
        <v>272.58999999999997</v>
      </c>
      <c r="M320" s="68">
        <v>301.55</v>
      </c>
      <c r="N320" s="68">
        <v>331.99</v>
      </c>
      <c r="O320" s="68">
        <v>357.42</v>
      </c>
      <c r="P320" s="68">
        <v>382.58</v>
      </c>
      <c r="Q320" s="68">
        <v>407.03</v>
      </c>
      <c r="R320" s="68">
        <v>430.37</v>
      </c>
      <c r="S320" s="68">
        <v>452.19</v>
      </c>
      <c r="T320" s="68">
        <v>472.1</v>
      </c>
      <c r="U320" s="68">
        <v>498.11</v>
      </c>
      <c r="V320" s="68">
        <v>525.54</v>
      </c>
      <c r="W320" s="68">
        <v>554.48</v>
      </c>
      <c r="X320" s="68">
        <v>585.02</v>
      </c>
      <c r="Y320" s="68">
        <v>617.24</v>
      </c>
      <c r="Z320" s="68">
        <v>651.23</v>
      </c>
      <c r="AA320" s="69">
        <v>687.1</v>
      </c>
      <c r="AB320" s="45">
        <v>724.94</v>
      </c>
      <c r="AC320" s="45">
        <v>764.87</v>
      </c>
      <c r="AD320" s="45">
        <v>806.99</v>
      </c>
      <c r="AE320" s="45">
        <v>851.43</v>
      </c>
      <c r="AF320" s="45">
        <v>898.33</v>
      </c>
      <c r="AG320" s="45">
        <v>947.8</v>
      </c>
      <c r="AH320" s="45">
        <v>1000</v>
      </c>
      <c r="AI320" s="45"/>
      <c r="AJ320" s="45"/>
      <c r="AK320" s="45"/>
      <c r="AL320" s="45"/>
      <c r="AM320" s="45"/>
      <c r="AN320" s="45"/>
      <c r="AO320" s="45"/>
      <c r="AP320" s="45"/>
      <c r="AQ320" s="45"/>
      <c r="AR320" s="45"/>
      <c r="AS320" s="45"/>
      <c r="AT320" s="45"/>
      <c r="AU320" s="45"/>
      <c r="AV320" s="45"/>
      <c r="AW320" s="45"/>
      <c r="AX320" s="45"/>
      <c r="AY320" s="45"/>
      <c r="AZ320" s="45"/>
      <c r="BA320" s="45"/>
      <c r="BB320" s="45"/>
      <c r="BC320" s="45"/>
      <c r="BD320" s="45"/>
      <c r="BE320" s="45"/>
      <c r="BF320" s="45"/>
      <c r="BG320" s="45"/>
      <c r="BH320" s="45"/>
      <c r="BI320" s="45"/>
      <c r="BJ320" s="45"/>
      <c r="BK320" s="45"/>
      <c r="BL320" s="45"/>
      <c r="BM320" s="45"/>
      <c r="BN320" s="45"/>
      <c r="BO320" s="45"/>
      <c r="BP320" s="45"/>
      <c r="BQ320" s="45"/>
      <c r="BR320" s="45"/>
      <c r="BS320" s="45"/>
      <c r="BT320" s="45"/>
      <c r="BU320" s="45"/>
      <c r="BV320" s="45"/>
      <c r="BW320" s="45"/>
      <c r="BX320" s="45"/>
      <c r="BY320" s="45"/>
      <c r="BZ320" s="45"/>
      <c r="CA320" s="45"/>
      <c r="CB320" s="45"/>
      <c r="CC320" s="45"/>
      <c r="CD320" s="45"/>
      <c r="CE320" s="45"/>
      <c r="CF320" s="45"/>
      <c r="CG320" s="45"/>
      <c r="CH320" s="45"/>
      <c r="CI320" s="45"/>
      <c r="CJ320" s="45"/>
      <c r="CK320" s="45"/>
      <c r="CL320" s="45"/>
      <c r="CM320" s="45"/>
      <c r="CN320" s="45"/>
      <c r="CO320" s="45"/>
      <c r="CP320" s="45"/>
      <c r="CQ320" s="45"/>
      <c r="CR320" s="45"/>
      <c r="CS320" s="45"/>
      <c r="CT320" s="45"/>
      <c r="CU320" s="45"/>
      <c r="CV320" s="45"/>
      <c r="CW320" s="45"/>
    </row>
    <row r="321" spans="1:101" ht="14.25" customHeight="1">
      <c r="A321" s="67">
        <v>89</v>
      </c>
      <c r="B321" s="76">
        <v>12.78</v>
      </c>
      <c r="C321" s="68">
        <v>30.57</v>
      </c>
      <c r="D321" s="68">
        <v>53.5</v>
      </c>
      <c r="E321" s="68">
        <v>87.68</v>
      </c>
      <c r="F321" s="70">
        <v>141.97999999999999</v>
      </c>
      <c r="G321" s="68">
        <v>178.24</v>
      </c>
      <c r="H321" s="68">
        <v>198.09</v>
      </c>
      <c r="I321" s="68">
        <v>220.68</v>
      </c>
      <c r="J321" s="68">
        <v>245.51</v>
      </c>
      <c r="K321" s="68">
        <v>272.58999999999997</v>
      </c>
      <c r="L321" s="68">
        <v>301.55</v>
      </c>
      <c r="M321" s="68">
        <v>331.99</v>
      </c>
      <c r="N321" s="68">
        <v>357.42</v>
      </c>
      <c r="O321" s="68">
        <v>382.58</v>
      </c>
      <c r="P321" s="68">
        <v>407.03</v>
      </c>
      <c r="Q321" s="68">
        <v>430.37</v>
      </c>
      <c r="R321" s="68">
        <v>452.19</v>
      </c>
      <c r="S321" s="68">
        <v>472.1</v>
      </c>
      <c r="T321" s="68">
        <v>498.11</v>
      </c>
      <c r="U321" s="68">
        <v>525.54</v>
      </c>
      <c r="V321" s="68">
        <v>554.48</v>
      </c>
      <c r="W321" s="68">
        <v>585.02</v>
      </c>
      <c r="X321" s="68">
        <v>617.24</v>
      </c>
      <c r="Y321" s="68">
        <v>651.23</v>
      </c>
      <c r="Z321" s="68">
        <v>687.1</v>
      </c>
      <c r="AA321" s="69">
        <v>724.94</v>
      </c>
      <c r="AB321" s="45">
        <v>764.87</v>
      </c>
      <c r="AC321" s="45">
        <v>806.99</v>
      </c>
      <c r="AD321" s="45">
        <v>851.43</v>
      </c>
      <c r="AE321" s="45">
        <v>898.33</v>
      </c>
      <c r="AF321" s="45">
        <v>947.8</v>
      </c>
      <c r="AG321" s="45">
        <v>1000</v>
      </c>
      <c r="AH321" s="45"/>
      <c r="AI321" s="45"/>
      <c r="AJ321" s="45"/>
      <c r="AK321" s="45"/>
      <c r="AL321" s="45"/>
      <c r="AM321" s="45"/>
      <c r="AN321" s="45"/>
      <c r="AO321" s="45"/>
      <c r="AP321" s="45"/>
      <c r="AQ321" s="45"/>
      <c r="AR321" s="45"/>
      <c r="AS321" s="45"/>
      <c r="AT321" s="45"/>
      <c r="AU321" s="45"/>
      <c r="AV321" s="45"/>
      <c r="AW321" s="45"/>
      <c r="AX321" s="45"/>
      <c r="AY321" s="45"/>
      <c r="AZ321" s="45"/>
      <c r="BA321" s="45"/>
      <c r="BB321" s="45"/>
      <c r="BC321" s="45"/>
      <c r="BD321" s="45"/>
      <c r="BE321" s="45"/>
      <c r="BF321" s="45"/>
      <c r="BG321" s="45"/>
      <c r="BH321" s="45"/>
      <c r="BI321" s="45"/>
      <c r="BJ321" s="45"/>
      <c r="BK321" s="45"/>
      <c r="BL321" s="45"/>
      <c r="BM321" s="45"/>
      <c r="BN321" s="45"/>
      <c r="BO321" s="45"/>
      <c r="BP321" s="45"/>
      <c r="BQ321" s="45"/>
      <c r="BR321" s="45"/>
      <c r="BS321" s="45"/>
      <c r="BT321" s="45"/>
      <c r="BU321" s="45"/>
      <c r="BV321" s="45"/>
      <c r="BW321" s="45"/>
      <c r="BX321" s="45"/>
      <c r="BY321" s="45"/>
      <c r="BZ321" s="45"/>
      <c r="CA321" s="45"/>
      <c r="CB321" s="45"/>
      <c r="CC321" s="45"/>
      <c r="CD321" s="45"/>
      <c r="CE321" s="45"/>
      <c r="CF321" s="45"/>
      <c r="CG321" s="45"/>
      <c r="CH321" s="45"/>
      <c r="CI321" s="45"/>
      <c r="CJ321" s="45"/>
      <c r="CK321" s="45"/>
      <c r="CL321" s="45"/>
      <c r="CM321" s="45"/>
      <c r="CN321" s="45"/>
      <c r="CO321" s="45"/>
      <c r="CP321" s="45"/>
      <c r="CQ321" s="45"/>
      <c r="CR321" s="45"/>
      <c r="CS321" s="45"/>
      <c r="CT321" s="45"/>
      <c r="CU321" s="45"/>
      <c r="CV321" s="45"/>
      <c r="CW321" s="45"/>
    </row>
    <row r="322" spans="1:101" ht="14.25" customHeight="1">
      <c r="A322" s="67">
        <v>90</v>
      </c>
      <c r="B322" s="77">
        <v>14.14</v>
      </c>
      <c r="C322" s="68">
        <v>36.51</v>
      </c>
      <c r="D322" s="68">
        <v>71.42</v>
      </c>
      <c r="E322" s="70">
        <v>123.55</v>
      </c>
      <c r="F322" s="68">
        <v>178.24</v>
      </c>
      <c r="G322" s="68">
        <v>198.09</v>
      </c>
      <c r="H322" s="68">
        <v>220.68</v>
      </c>
      <c r="I322" s="68">
        <v>245.51</v>
      </c>
      <c r="J322" s="68">
        <v>272.58999999999997</v>
      </c>
      <c r="K322" s="68">
        <v>301.55</v>
      </c>
      <c r="L322" s="68">
        <v>331.99</v>
      </c>
      <c r="M322" s="68">
        <v>357.42</v>
      </c>
      <c r="N322" s="68">
        <v>382.58</v>
      </c>
      <c r="O322" s="68">
        <v>407.03</v>
      </c>
      <c r="P322" s="68">
        <v>430.37</v>
      </c>
      <c r="Q322" s="68">
        <v>452.19</v>
      </c>
      <c r="R322" s="68">
        <v>472.1</v>
      </c>
      <c r="S322" s="68">
        <v>498.11</v>
      </c>
      <c r="T322" s="68">
        <v>525.54</v>
      </c>
      <c r="U322" s="68">
        <v>554.48</v>
      </c>
      <c r="V322" s="68">
        <v>585.02</v>
      </c>
      <c r="W322" s="68">
        <v>617.24</v>
      </c>
      <c r="X322" s="68">
        <v>651.23</v>
      </c>
      <c r="Y322" s="68">
        <v>687.1</v>
      </c>
      <c r="Z322" s="68">
        <v>724.94</v>
      </c>
      <c r="AA322" s="69">
        <v>764.87</v>
      </c>
      <c r="AB322" s="45">
        <v>806.99</v>
      </c>
      <c r="AC322" s="45">
        <v>851.43</v>
      </c>
      <c r="AD322" s="45">
        <v>898.33</v>
      </c>
      <c r="AE322" s="45">
        <v>947.8</v>
      </c>
      <c r="AF322" s="45">
        <v>1000</v>
      </c>
      <c r="AG322" s="45"/>
      <c r="AH322" s="45"/>
      <c r="AI322" s="45"/>
      <c r="AJ322" s="45"/>
      <c r="AK322" s="45"/>
      <c r="AL322" s="45"/>
      <c r="AM322" s="45"/>
      <c r="AN322" s="45"/>
      <c r="AO322" s="45"/>
      <c r="AP322" s="45"/>
      <c r="AQ322" s="45"/>
      <c r="AR322" s="45"/>
      <c r="AS322" s="45"/>
      <c r="AT322" s="45"/>
      <c r="AU322" s="45"/>
      <c r="AV322" s="45"/>
      <c r="AW322" s="45"/>
      <c r="AX322" s="45"/>
      <c r="AY322" s="45"/>
      <c r="AZ322" s="45"/>
      <c r="BA322" s="45"/>
      <c r="BB322" s="45"/>
      <c r="BC322" s="45"/>
      <c r="BD322" s="45"/>
      <c r="BE322" s="45"/>
      <c r="BF322" s="45"/>
      <c r="BG322" s="45"/>
      <c r="BH322" s="45"/>
      <c r="BI322" s="45"/>
      <c r="BJ322" s="45"/>
      <c r="BK322" s="45"/>
      <c r="BL322" s="45"/>
      <c r="BM322" s="45"/>
      <c r="BN322" s="45"/>
      <c r="BO322" s="45"/>
      <c r="BP322" s="45"/>
      <c r="BQ322" s="45"/>
      <c r="BR322" s="45"/>
      <c r="BS322" s="45"/>
      <c r="BT322" s="45"/>
      <c r="BU322" s="45"/>
      <c r="BV322" s="45"/>
      <c r="BW322" s="45"/>
      <c r="BX322" s="45"/>
      <c r="BY322" s="45"/>
      <c r="BZ322" s="45"/>
      <c r="CA322" s="45"/>
      <c r="CB322" s="45"/>
      <c r="CC322" s="45"/>
      <c r="CD322" s="45"/>
      <c r="CE322" s="45"/>
      <c r="CF322" s="45"/>
      <c r="CG322" s="45"/>
      <c r="CH322" s="45"/>
      <c r="CI322" s="45"/>
      <c r="CJ322" s="45"/>
      <c r="CK322" s="45"/>
      <c r="CL322" s="45"/>
      <c r="CM322" s="45"/>
      <c r="CN322" s="45"/>
      <c r="CO322" s="45"/>
      <c r="CP322" s="45"/>
      <c r="CQ322" s="45"/>
      <c r="CR322" s="45"/>
      <c r="CS322" s="45"/>
      <c r="CT322" s="45"/>
      <c r="CU322" s="45"/>
      <c r="CV322" s="45"/>
      <c r="CW322" s="45"/>
    </row>
    <row r="323" spans="1:101" ht="14.25" customHeight="1">
      <c r="A323" s="67">
        <v>91</v>
      </c>
      <c r="B323" s="76">
        <v>18.059999999999999</v>
      </c>
      <c r="C323" s="68">
        <v>48.53</v>
      </c>
      <c r="D323" s="70">
        <v>112.04</v>
      </c>
      <c r="E323" s="68">
        <v>178.24</v>
      </c>
      <c r="F323" s="68">
        <v>198.09</v>
      </c>
      <c r="G323" s="68">
        <v>220.68</v>
      </c>
      <c r="H323" s="68">
        <v>245.51</v>
      </c>
      <c r="I323" s="68">
        <v>272.58999999999997</v>
      </c>
      <c r="J323" s="68">
        <v>301.55</v>
      </c>
      <c r="K323" s="68">
        <v>331.99</v>
      </c>
      <c r="L323" s="68">
        <v>357.42</v>
      </c>
      <c r="M323" s="68">
        <v>382.58</v>
      </c>
      <c r="N323" s="68">
        <v>407.03</v>
      </c>
      <c r="O323" s="68">
        <v>430.37</v>
      </c>
      <c r="P323" s="68">
        <v>452.19</v>
      </c>
      <c r="Q323" s="68">
        <v>472.1</v>
      </c>
      <c r="R323" s="68">
        <v>498.11</v>
      </c>
      <c r="S323" s="68">
        <v>525.54</v>
      </c>
      <c r="T323" s="68">
        <v>554.48</v>
      </c>
      <c r="U323" s="68">
        <v>585.02</v>
      </c>
      <c r="V323" s="68">
        <v>617.24</v>
      </c>
      <c r="W323" s="68">
        <v>651.23</v>
      </c>
      <c r="X323" s="68">
        <v>687.1</v>
      </c>
      <c r="Y323" s="68">
        <v>724.94</v>
      </c>
      <c r="Z323" s="68">
        <v>764.87</v>
      </c>
      <c r="AA323" s="69">
        <v>806.99</v>
      </c>
      <c r="AB323" s="45">
        <v>851.43</v>
      </c>
      <c r="AC323" s="45">
        <v>898.33</v>
      </c>
      <c r="AD323" s="45">
        <v>947.8</v>
      </c>
      <c r="AE323" s="45">
        <v>1000</v>
      </c>
      <c r="AF323" s="45"/>
      <c r="AG323" s="45"/>
      <c r="AH323" s="45"/>
      <c r="AI323" s="45"/>
      <c r="AJ323" s="45"/>
      <c r="AK323" s="45"/>
      <c r="AL323" s="45"/>
      <c r="AM323" s="45"/>
      <c r="AN323" s="45"/>
      <c r="AO323" s="45"/>
      <c r="AP323" s="45"/>
      <c r="AQ323" s="45"/>
      <c r="AR323" s="45"/>
      <c r="AS323" s="45"/>
      <c r="AT323" s="45"/>
      <c r="AU323" s="45"/>
      <c r="AV323" s="45"/>
      <c r="AW323" s="45"/>
      <c r="AX323" s="45"/>
      <c r="AY323" s="45"/>
      <c r="AZ323" s="45"/>
      <c r="BA323" s="45"/>
      <c r="BB323" s="45"/>
      <c r="BC323" s="45"/>
      <c r="BD323" s="45"/>
      <c r="BE323" s="45"/>
      <c r="BF323" s="45"/>
      <c r="BG323" s="45"/>
      <c r="BH323" s="45"/>
      <c r="BI323" s="45"/>
      <c r="BJ323" s="45"/>
      <c r="BK323" s="45"/>
      <c r="BL323" s="45"/>
      <c r="BM323" s="45"/>
      <c r="BN323" s="45"/>
      <c r="BO323" s="45"/>
      <c r="BP323" s="45"/>
      <c r="BQ323" s="45"/>
      <c r="BR323" s="45"/>
      <c r="BS323" s="45"/>
      <c r="BT323" s="45"/>
      <c r="BU323" s="45"/>
      <c r="BV323" s="45"/>
      <c r="BW323" s="45"/>
      <c r="BX323" s="45"/>
      <c r="BY323" s="45"/>
      <c r="BZ323" s="45"/>
      <c r="CA323" s="45"/>
      <c r="CB323" s="45"/>
      <c r="CC323" s="45"/>
      <c r="CD323" s="45"/>
      <c r="CE323" s="45"/>
      <c r="CF323" s="45"/>
      <c r="CG323" s="45"/>
      <c r="CH323" s="45"/>
      <c r="CI323" s="45"/>
      <c r="CJ323" s="45"/>
      <c r="CK323" s="45"/>
      <c r="CL323" s="45"/>
      <c r="CM323" s="45"/>
      <c r="CN323" s="45"/>
      <c r="CO323" s="45"/>
      <c r="CP323" s="45"/>
      <c r="CQ323" s="45"/>
      <c r="CR323" s="45"/>
      <c r="CS323" s="45"/>
      <c r="CT323" s="45"/>
      <c r="CU323" s="45"/>
      <c r="CV323" s="45"/>
      <c r="CW323" s="45"/>
    </row>
    <row r="324" spans="1:101" ht="14.25" customHeight="1">
      <c r="A324" s="67">
        <v>92</v>
      </c>
      <c r="B324" s="76">
        <v>26.3</v>
      </c>
      <c r="C324" s="69">
        <v>75.760000000000005</v>
      </c>
      <c r="D324" s="68">
        <v>178.24</v>
      </c>
      <c r="E324" s="68">
        <v>198.09</v>
      </c>
      <c r="F324" s="68">
        <v>220.68</v>
      </c>
      <c r="G324" s="68">
        <v>245.51</v>
      </c>
      <c r="H324" s="68">
        <v>272.58999999999997</v>
      </c>
      <c r="I324" s="68">
        <v>301.55</v>
      </c>
      <c r="J324" s="68">
        <v>331.99</v>
      </c>
      <c r="K324" s="68">
        <v>357.42</v>
      </c>
      <c r="L324" s="68">
        <v>382.58</v>
      </c>
      <c r="M324" s="68">
        <v>407.03</v>
      </c>
      <c r="N324" s="68">
        <v>430.37</v>
      </c>
      <c r="O324" s="68">
        <v>452.19</v>
      </c>
      <c r="P324" s="68">
        <v>472.1</v>
      </c>
      <c r="Q324" s="68">
        <v>498.11</v>
      </c>
      <c r="R324" s="68">
        <v>525.54</v>
      </c>
      <c r="S324" s="68">
        <v>554.48</v>
      </c>
      <c r="T324" s="68">
        <v>585.02</v>
      </c>
      <c r="U324" s="68">
        <v>617.24</v>
      </c>
      <c r="V324" s="68">
        <v>651.23</v>
      </c>
      <c r="W324" s="68">
        <v>687.1</v>
      </c>
      <c r="X324" s="68">
        <v>724.94</v>
      </c>
      <c r="Y324" s="68">
        <v>764.87</v>
      </c>
      <c r="Z324" s="68">
        <v>806.99</v>
      </c>
      <c r="AA324" s="69">
        <v>851.43</v>
      </c>
      <c r="AB324" s="45">
        <v>898.33</v>
      </c>
      <c r="AC324" s="45">
        <v>947.8</v>
      </c>
      <c r="AD324" s="45">
        <v>1000</v>
      </c>
      <c r="AE324" s="45"/>
      <c r="AF324" s="45"/>
      <c r="AG324" s="45"/>
      <c r="AH324" s="45"/>
      <c r="AI324" s="45"/>
      <c r="AJ324" s="45"/>
      <c r="AK324" s="45"/>
      <c r="AL324" s="45"/>
      <c r="AM324" s="45"/>
      <c r="AN324" s="45"/>
      <c r="AO324" s="45"/>
      <c r="AP324" s="45"/>
      <c r="AQ324" s="45"/>
      <c r="AR324" s="45"/>
      <c r="AS324" s="45"/>
      <c r="AT324" s="45"/>
      <c r="AU324" s="45"/>
      <c r="AV324" s="45"/>
      <c r="AW324" s="45"/>
      <c r="AX324" s="45"/>
      <c r="AY324" s="45"/>
      <c r="AZ324" s="45"/>
      <c r="BA324" s="45"/>
      <c r="BB324" s="45"/>
      <c r="BC324" s="45"/>
      <c r="BD324" s="45"/>
      <c r="BE324" s="45"/>
      <c r="BF324" s="45"/>
      <c r="BG324" s="45"/>
      <c r="BH324" s="45"/>
      <c r="BI324" s="45"/>
      <c r="BJ324" s="45"/>
      <c r="BK324" s="45"/>
      <c r="BL324" s="45"/>
      <c r="BM324" s="45"/>
      <c r="BN324" s="45"/>
      <c r="BO324" s="45"/>
      <c r="BP324" s="45"/>
      <c r="BQ324" s="45"/>
      <c r="BR324" s="45"/>
      <c r="BS324" s="45"/>
      <c r="BT324" s="45"/>
      <c r="BU324" s="45"/>
      <c r="BV324" s="45"/>
      <c r="BW324" s="45"/>
      <c r="BX324" s="45"/>
      <c r="BY324" s="45"/>
      <c r="BZ324" s="45"/>
      <c r="CA324" s="45"/>
      <c r="CB324" s="45"/>
      <c r="CC324" s="45"/>
      <c r="CD324" s="45"/>
      <c r="CE324" s="45"/>
      <c r="CF324" s="45"/>
      <c r="CG324" s="45"/>
      <c r="CH324" s="45"/>
      <c r="CI324" s="45"/>
      <c r="CJ324" s="45"/>
      <c r="CK324" s="45"/>
      <c r="CL324" s="45"/>
      <c r="CM324" s="45"/>
      <c r="CN324" s="45"/>
      <c r="CO324" s="45"/>
      <c r="CP324" s="45"/>
      <c r="CQ324" s="45"/>
      <c r="CR324" s="45"/>
      <c r="CS324" s="45"/>
      <c r="CT324" s="45"/>
      <c r="CU324" s="45"/>
      <c r="CV324" s="45"/>
      <c r="CW324" s="45"/>
    </row>
    <row r="325" spans="1:101" ht="14.25" customHeight="1">
      <c r="A325" s="67">
        <v>93</v>
      </c>
      <c r="B325" s="76">
        <v>40.19</v>
      </c>
      <c r="C325" s="69">
        <v>115.91</v>
      </c>
      <c r="D325" s="68">
        <v>198.09</v>
      </c>
      <c r="E325" s="68">
        <v>220.68</v>
      </c>
      <c r="F325" s="68">
        <v>245.51</v>
      </c>
      <c r="G325" s="68">
        <v>272.58999999999997</v>
      </c>
      <c r="H325" s="68">
        <v>301.55</v>
      </c>
      <c r="I325" s="68">
        <v>331.99</v>
      </c>
      <c r="J325" s="68">
        <v>357.42</v>
      </c>
      <c r="K325" s="68">
        <v>382.58</v>
      </c>
      <c r="L325" s="68">
        <v>407.03</v>
      </c>
      <c r="M325" s="68">
        <v>430.37</v>
      </c>
      <c r="N325" s="68">
        <v>452.19</v>
      </c>
      <c r="O325" s="68">
        <v>472.1</v>
      </c>
      <c r="P325" s="68">
        <v>498.11</v>
      </c>
      <c r="Q325" s="68">
        <v>525.54</v>
      </c>
      <c r="R325" s="68">
        <v>554.48</v>
      </c>
      <c r="S325" s="68">
        <v>585.02</v>
      </c>
      <c r="T325" s="68">
        <v>617.24</v>
      </c>
      <c r="U325" s="68">
        <v>651.23</v>
      </c>
      <c r="V325" s="68">
        <v>687.1</v>
      </c>
      <c r="W325" s="68">
        <v>724.94</v>
      </c>
      <c r="X325" s="68">
        <v>764.87</v>
      </c>
      <c r="Y325" s="68">
        <v>806.99</v>
      </c>
      <c r="Z325" s="68">
        <v>851.43</v>
      </c>
      <c r="AA325" s="69">
        <v>898.33</v>
      </c>
      <c r="AB325" s="45">
        <v>947.8</v>
      </c>
      <c r="AC325" s="74">
        <v>1000</v>
      </c>
      <c r="AD325" s="45"/>
      <c r="AE325" s="45"/>
      <c r="AF325" s="45"/>
      <c r="AG325" s="45"/>
      <c r="AH325" s="45"/>
      <c r="AI325" s="45"/>
      <c r="AJ325" s="45"/>
      <c r="AK325" s="45"/>
      <c r="AL325" s="45"/>
      <c r="AM325" s="45"/>
      <c r="AN325" s="45"/>
      <c r="AO325" s="45"/>
      <c r="AP325" s="45"/>
      <c r="AQ325" s="45"/>
      <c r="AR325" s="45"/>
      <c r="AS325" s="45"/>
      <c r="AT325" s="45"/>
      <c r="AU325" s="45"/>
      <c r="AV325" s="45"/>
      <c r="AW325" s="45"/>
      <c r="AX325" s="45"/>
      <c r="AY325" s="45"/>
      <c r="AZ325" s="45"/>
      <c r="BA325" s="45"/>
      <c r="BB325" s="45"/>
      <c r="BC325" s="45"/>
      <c r="BD325" s="45"/>
      <c r="BE325" s="45"/>
      <c r="BF325" s="45"/>
      <c r="BG325" s="45"/>
      <c r="BH325" s="45"/>
      <c r="BI325" s="45"/>
      <c r="BJ325" s="45"/>
      <c r="BK325" s="45"/>
      <c r="BL325" s="45"/>
      <c r="BM325" s="45"/>
      <c r="BN325" s="45"/>
      <c r="BO325" s="45"/>
      <c r="BP325" s="45"/>
      <c r="BQ325" s="45"/>
      <c r="BR325" s="45"/>
      <c r="BS325" s="45"/>
      <c r="BT325" s="45"/>
      <c r="BU325" s="45"/>
      <c r="BV325" s="45"/>
      <c r="BW325" s="45"/>
      <c r="BX325" s="45"/>
      <c r="BY325" s="45"/>
      <c r="BZ325" s="45"/>
      <c r="CA325" s="45"/>
      <c r="CB325" s="45"/>
      <c r="CC325" s="45"/>
      <c r="CD325" s="45"/>
      <c r="CE325" s="45"/>
      <c r="CF325" s="45"/>
      <c r="CG325" s="45"/>
      <c r="CH325" s="45"/>
      <c r="CI325" s="45"/>
      <c r="CJ325" s="45"/>
      <c r="CK325" s="45"/>
      <c r="CL325" s="45"/>
      <c r="CM325" s="45"/>
      <c r="CN325" s="45"/>
      <c r="CO325" s="45"/>
      <c r="CP325" s="45"/>
      <c r="CQ325" s="45"/>
      <c r="CR325" s="45"/>
      <c r="CS325" s="45"/>
      <c r="CT325" s="45"/>
      <c r="CU325" s="45"/>
      <c r="CV325" s="45"/>
      <c r="CW325" s="45"/>
    </row>
    <row r="326" spans="1:101" ht="14.25" customHeight="1">
      <c r="A326" s="67">
        <v>94</v>
      </c>
      <c r="B326" s="76">
        <v>60.83</v>
      </c>
      <c r="C326" s="70">
        <v>140.36000000000001</v>
      </c>
      <c r="D326" s="68">
        <v>220.68</v>
      </c>
      <c r="E326" s="68">
        <v>245.51</v>
      </c>
      <c r="F326" s="68">
        <v>272.58999999999997</v>
      </c>
      <c r="G326" s="68">
        <v>301.55</v>
      </c>
      <c r="H326" s="68">
        <v>331.99</v>
      </c>
      <c r="I326" s="68">
        <v>357.42</v>
      </c>
      <c r="J326" s="68">
        <v>382.58</v>
      </c>
      <c r="K326" s="68">
        <v>407.03</v>
      </c>
      <c r="L326" s="68">
        <v>430.37</v>
      </c>
      <c r="M326" s="68">
        <v>452.19</v>
      </c>
      <c r="N326" s="68">
        <v>472.1</v>
      </c>
      <c r="O326" s="68">
        <v>498.11</v>
      </c>
      <c r="P326" s="68">
        <v>525.54</v>
      </c>
      <c r="Q326" s="68">
        <v>554.48</v>
      </c>
      <c r="R326" s="68">
        <v>585.02</v>
      </c>
      <c r="S326" s="68">
        <v>617.24</v>
      </c>
      <c r="T326" s="68">
        <v>651.23</v>
      </c>
      <c r="U326" s="68">
        <v>687.1</v>
      </c>
      <c r="V326" s="68">
        <v>724.94</v>
      </c>
      <c r="W326" s="68">
        <v>764.87</v>
      </c>
      <c r="X326" s="68">
        <v>806.99</v>
      </c>
      <c r="Y326" s="68">
        <v>851.43</v>
      </c>
      <c r="Z326" s="68">
        <v>898.33</v>
      </c>
      <c r="AA326" s="69">
        <v>947.8</v>
      </c>
      <c r="AB326" s="74">
        <v>1000</v>
      </c>
      <c r="AC326" s="45"/>
      <c r="AD326" s="45"/>
      <c r="AE326" s="45"/>
      <c r="AF326" s="45"/>
      <c r="AG326" s="45"/>
      <c r="AH326" s="45"/>
      <c r="AI326" s="45"/>
      <c r="AJ326" s="45"/>
      <c r="AK326" s="45"/>
      <c r="AL326" s="45"/>
      <c r="AM326" s="45"/>
      <c r="AN326" s="45"/>
      <c r="AO326" s="45"/>
      <c r="AP326" s="45"/>
      <c r="AQ326" s="45"/>
      <c r="AR326" s="45"/>
      <c r="AS326" s="45"/>
      <c r="AT326" s="45"/>
      <c r="AU326" s="45"/>
      <c r="AV326" s="45"/>
      <c r="AW326" s="45"/>
      <c r="AX326" s="45"/>
      <c r="AY326" s="45"/>
      <c r="AZ326" s="45"/>
      <c r="BA326" s="45"/>
      <c r="BB326" s="45"/>
      <c r="BC326" s="45"/>
      <c r="BD326" s="45"/>
      <c r="BE326" s="45"/>
      <c r="BF326" s="45"/>
      <c r="BG326" s="45"/>
      <c r="BH326" s="45"/>
      <c r="BI326" s="45"/>
      <c r="BJ326" s="45"/>
      <c r="BK326" s="45"/>
      <c r="BL326" s="45"/>
      <c r="BM326" s="45"/>
      <c r="BN326" s="45"/>
      <c r="BO326" s="45"/>
      <c r="BP326" s="45"/>
      <c r="BQ326" s="45"/>
      <c r="BR326" s="45"/>
      <c r="BS326" s="45"/>
      <c r="BT326" s="45"/>
      <c r="BU326" s="45"/>
      <c r="BV326" s="45"/>
      <c r="BW326" s="45"/>
      <c r="BX326" s="45"/>
      <c r="BY326" s="45"/>
      <c r="BZ326" s="45"/>
      <c r="CA326" s="45"/>
      <c r="CB326" s="45"/>
      <c r="CC326" s="45"/>
      <c r="CD326" s="45"/>
      <c r="CE326" s="45"/>
      <c r="CF326" s="45"/>
      <c r="CG326" s="45"/>
      <c r="CH326" s="45"/>
      <c r="CI326" s="45"/>
      <c r="CJ326" s="45"/>
      <c r="CK326" s="45"/>
      <c r="CL326" s="45"/>
      <c r="CM326" s="45"/>
      <c r="CN326" s="45"/>
      <c r="CO326" s="45"/>
      <c r="CP326" s="45"/>
      <c r="CQ326" s="45"/>
      <c r="CR326" s="45"/>
      <c r="CS326" s="45"/>
      <c r="CT326" s="45"/>
      <c r="CU326" s="45"/>
      <c r="CV326" s="45"/>
      <c r="CW326" s="45"/>
    </row>
    <row r="327" spans="1:101" ht="14.25" customHeight="1">
      <c r="A327" s="67">
        <v>95</v>
      </c>
      <c r="B327" s="78">
        <v>90.05</v>
      </c>
      <c r="C327" s="68">
        <v>220.68</v>
      </c>
      <c r="D327" s="68">
        <v>245.51</v>
      </c>
      <c r="E327" s="68">
        <v>272.58999999999997</v>
      </c>
      <c r="F327" s="68">
        <v>301.55</v>
      </c>
      <c r="G327" s="68">
        <v>331.99</v>
      </c>
      <c r="H327" s="68">
        <v>357.42</v>
      </c>
      <c r="I327" s="68">
        <v>382.58</v>
      </c>
      <c r="J327" s="68">
        <v>407.03</v>
      </c>
      <c r="K327" s="68">
        <v>430.37</v>
      </c>
      <c r="L327" s="68">
        <v>452.19</v>
      </c>
      <c r="M327" s="68">
        <v>472.1</v>
      </c>
      <c r="N327" s="68">
        <v>498.11</v>
      </c>
      <c r="O327" s="68">
        <v>525.54</v>
      </c>
      <c r="P327" s="68">
        <v>554.48</v>
      </c>
      <c r="Q327" s="68">
        <v>585.02</v>
      </c>
      <c r="R327" s="68">
        <v>617.24</v>
      </c>
      <c r="S327" s="68">
        <v>651.23</v>
      </c>
      <c r="T327" s="68">
        <v>687.1</v>
      </c>
      <c r="U327" s="68">
        <v>724.94</v>
      </c>
      <c r="V327" s="68">
        <v>764.87</v>
      </c>
      <c r="W327" s="68">
        <v>806.99</v>
      </c>
      <c r="X327" s="68">
        <v>851.43</v>
      </c>
      <c r="Y327" s="68">
        <v>898.33</v>
      </c>
      <c r="Z327" s="68">
        <v>947.8</v>
      </c>
      <c r="AA327" s="69">
        <v>1000</v>
      </c>
      <c r="AB327" s="45"/>
      <c r="AC327" s="45"/>
      <c r="AD327" s="45"/>
      <c r="AE327" s="45"/>
      <c r="AF327" s="45"/>
      <c r="AG327" s="45"/>
      <c r="AH327" s="45"/>
      <c r="AI327" s="45"/>
      <c r="AJ327" s="45"/>
      <c r="AK327" s="45"/>
      <c r="AL327" s="45"/>
      <c r="AM327" s="45"/>
      <c r="AN327" s="45"/>
      <c r="AO327" s="45"/>
      <c r="AP327" s="45"/>
      <c r="AQ327" s="45"/>
      <c r="AR327" s="45"/>
      <c r="AS327" s="45"/>
      <c r="AT327" s="45"/>
      <c r="AU327" s="45"/>
      <c r="AV327" s="45"/>
      <c r="AW327" s="45"/>
      <c r="AX327" s="45"/>
      <c r="AY327" s="45"/>
      <c r="AZ327" s="45"/>
      <c r="BA327" s="45"/>
      <c r="BB327" s="45"/>
      <c r="BC327" s="45"/>
      <c r="BD327" s="45"/>
      <c r="BE327" s="45"/>
      <c r="BF327" s="45"/>
      <c r="BG327" s="45"/>
      <c r="BH327" s="45"/>
      <c r="BI327" s="45"/>
      <c r="BJ327" s="45"/>
      <c r="BK327" s="45"/>
      <c r="BL327" s="45"/>
      <c r="BM327" s="45"/>
      <c r="BN327" s="45"/>
      <c r="BO327" s="45"/>
      <c r="BP327" s="45"/>
      <c r="BQ327" s="45"/>
      <c r="BR327" s="45"/>
      <c r="BS327" s="45"/>
      <c r="BT327" s="45"/>
      <c r="BU327" s="45"/>
      <c r="BV327" s="45"/>
      <c r="BW327" s="45"/>
      <c r="BX327" s="45"/>
      <c r="BY327" s="45"/>
      <c r="BZ327" s="45"/>
      <c r="CA327" s="45"/>
      <c r="CB327" s="45"/>
      <c r="CC327" s="45"/>
      <c r="CD327" s="45"/>
      <c r="CE327" s="45"/>
      <c r="CF327" s="45"/>
      <c r="CG327" s="45"/>
      <c r="CH327" s="45"/>
      <c r="CI327" s="45"/>
      <c r="CJ327" s="45"/>
      <c r="CK327" s="45"/>
      <c r="CL327" s="45"/>
      <c r="CM327" s="45"/>
      <c r="CN327" s="45"/>
      <c r="CO327" s="45"/>
      <c r="CP327" s="45"/>
      <c r="CQ327" s="45"/>
      <c r="CR327" s="45"/>
      <c r="CS327" s="45"/>
      <c r="CT327" s="45"/>
      <c r="CU327" s="45"/>
      <c r="CV327" s="45"/>
      <c r="CW327" s="45"/>
    </row>
    <row r="328" spans="1:101" ht="14.25" customHeight="1"/>
    <row r="329" spans="1:101" ht="14.25" customHeight="1">
      <c r="A329" s="280" t="s">
        <v>135</v>
      </c>
      <c r="B329" s="281"/>
      <c r="C329" s="281"/>
      <c r="D329" s="281"/>
      <c r="E329" s="281"/>
      <c r="F329" s="281"/>
      <c r="G329" s="281"/>
      <c r="H329" s="281"/>
      <c r="I329" s="281"/>
      <c r="J329" s="281"/>
      <c r="K329" s="281"/>
      <c r="L329" s="281"/>
      <c r="M329" s="281"/>
      <c r="N329" s="281"/>
      <c r="O329" s="281"/>
      <c r="P329" s="281"/>
      <c r="Q329" s="281"/>
      <c r="R329" s="281"/>
      <c r="S329" s="281"/>
      <c r="T329" s="281"/>
      <c r="U329" s="281"/>
      <c r="V329" s="281"/>
      <c r="W329" s="281"/>
      <c r="X329" s="281"/>
      <c r="Y329" s="281"/>
      <c r="Z329" s="281"/>
      <c r="AA329" s="281"/>
      <c r="AB329" s="281"/>
      <c r="AC329" s="281"/>
    </row>
    <row r="330" spans="1:101" ht="14.25" customHeight="1">
      <c r="B330" s="20" t="s">
        <v>130</v>
      </c>
      <c r="AC330" s="3"/>
    </row>
    <row r="331" spans="1:101" ht="14.25" customHeight="1">
      <c r="A331" s="3" t="s">
        <v>131</v>
      </c>
      <c r="B331" s="43">
        <v>1</v>
      </c>
      <c r="C331" s="43">
        <v>2</v>
      </c>
      <c r="D331" s="43">
        <v>3</v>
      </c>
      <c r="E331" s="43">
        <v>4</v>
      </c>
      <c r="F331" s="43">
        <v>5</v>
      </c>
      <c r="G331" s="43">
        <v>6</v>
      </c>
      <c r="H331" s="43">
        <v>7</v>
      </c>
      <c r="I331" s="43">
        <v>8</v>
      </c>
      <c r="J331" s="43">
        <v>9</v>
      </c>
      <c r="K331" s="43">
        <v>10</v>
      </c>
      <c r="L331" s="43">
        <v>11</v>
      </c>
      <c r="M331" s="43">
        <v>12</v>
      </c>
      <c r="N331" s="43">
        <v>13</v>
      </c>
      <c r="O331" s="43">
        <v>14</v>
      </c>
      <c r="P331" s="43">
        <v>15</v>
      </c>
      <c r="Q331" s="43">
        <v>16</v>
      </c>
      <c r="R331" s="43">
        <v>17</v>
      </c>
      <c r="S331" s="43">
        <v>18</v>
      </c>
      <c r="T331" s="43">
        <v>19</v>
      </c>
      <c r="U331" s="43">
        <v>20</v>
      </c>
      <c r="V331" s="43">
        <v>21</v>
      </c>
      <c r="W331" s="43">
        <v>22</v>
      </c>
      <c r="X331" s="43">
        <v>23</v>
      </c>
      <c r="Y331" s="43">
        <v>24</v>
      </c>
      <c r="Z331" s="43">
        <v>25</v>
      </c>
      <c r="AA331" s="43">
        <v>26</v>
      </c>
      <c r="AB331" s="66">
        <v>27</v>
      </c>
      <c r="AC331" s="44">
        <v>28</v>
      </c>
      <c r="AD331" s="44">
        <v>29</v>
      </c>
      <c r="AE331" s="44">
        <v>30</v>
      </c>
      <c r="AF331" s="44">
        <v>31</v>
      </c>
      <c r="AG331" s="44">
        <v>32</v>
      </c>
      <c r="AH331" s="44">
        <v>33</v>
      </c>
      <c r="AI331" s="44">
        <v>34</v>
      </c>
      <c r="AJ331" s="44">
        <v>35</v>
      </c>
      <c r="AK331" s="44">
        <v>36</v>
      </c>
      <c r="AL331" s="44">
        <v>37</v>
      </c>
      <c r="AM331" s="44">
        <v>38</v>
      </c>
      <c r="AN331" s="44">
        <v>39</v>
      </c>
      <c r="AO331" s="44">
        <v>40</v>
      </c>
      <c r="AP331" s="44">
        <v>41</v>
      </c>
      <c r="AQ331" s="44">
        <v>42</v>
      </c>
      <c r="AR331" s="44">
        <v>43</v>
      </c>
      <c r="AS331" s="44">
        <v>44</v>
      </c>
      <c r="AT331" s="44">
        <v>45</v>
      </c>
      <c r="AU331" s="44">
        <v>46</v>
      </c>
      <c r="AV331" s="44">
        <v>47</v>
      </c>
      <c r="AW331" s="44">
        <v>48</v>
      </c>
      <c r="AX331" s="44">
        <v>49</v>
      </c>
      <c r="AY331" s="44">
        <v>50</v>
      </c>
      <c r="AZ331" s="44">
        <v>51</v>
      </c>
      <c r="BA331" s="44">
        <v>52</v>
      </c>
      <c r="BB331" s="44">
        <v>53</v>
      </c>
      <c r="BC331" s="44">
        <v>54</v>
      </c>
      <c r="BD331" s="44">
        <v>55</v>
      </c>
      <c r="BE331" s="44">
        <v>56</v>
      </c>
      <c r="BF331" s="44">
        <v>57</v>
      </c>
      <c r="BG331" s="44">
        <v>58</v>
      </c>
      <c r="BH331" s="44">
        <v>59</v>
      </c>
      <c r="BI331" s="44">
        <v>60</v>
      </c>
      <c r="BJ331" s="44">
        <v>61</v>
      </c>
      <c r="BK331" s="44">
        <v>62</v>
      </c>
      <c r="BL331" s="44">
        <v>63</v>
      </c>
      <c r="BM331" s="44">
        <v>64</v>
      </c>
      <c r="BN331" s="44">
        <v>65</v>
      </c>
      <c r="BO331" s="44">
        <v>66</v>
      </c>
      <c r="BP331" s="44">
        <v>67</v>
      </c>
      <c r="BQ331" s="44">
        <v>68</v>
      </c>
      <c r="BR331" s="44">
        <v>69</v>
      </c>
      <c r="BS331" s="44">
        <v>70</v>
      </c>
      <c r="BT331" s="44">
        <v>71</v>
      </c>
      <c r="BU331" s="44">
        <v>72</v>
      </c>
      <c r="BV331" s="44">
        <v>73</v>
      </c>
      <c r="BW331" s="44">
        <v>74</v>
      </c>
      <c r="BX331" s="44">
        <v>75</v>
      </c>
      <c r="BY331" s="44">
        <v>76</v>
      </c>
      <c r="BZ331" s="44">
        <v>77</v>
      </c>
      <c r="CA331" s="44">
        <v>78</v>
      </c>
      <c r="CB331" s="44">
        <v>79</v>
      </c>
      <c r="CC331" s="44">
        <v>80</v>
      </c>
      <c r="CD331" s="44">
        <v>81</v>
      </c>
      <c r="CE331" s="44">
        <v>82</v>
      </c>
      <c r="CF331" s="44">
        <v>83</v>
      </c>
      <c r="CG331" s="44">
        <v>84</v>
      </c>
      <c r="CH331" s="44">
        <v>85</v>
      </c>
      <c r="CI331" s="44">
        <v>86</v>
      </c>
      <c r="CJ331" s="44">
        <v>87</v>
      </c>
      <c r="CK331" s="44">
        <v>88</v>
      </c>
      <c r="CL331" s="44">
        <v>89</v>
      </c>
      <c r="CM331" s="44">
        <v>90</v>
      </c>
      <c r="CN331" s="44">
        <v>91</v>
      </c>
      <c r="CO331" s="44">
        <v>92</v>
      </c>
      <c r="CP331" s="44">
        <v>93</v>
      </c>
      <c r="CQ331" s="44">
        <v>94</v>
      </c>
      <c r="CR331" s="44">
        <v>95</v>
      </c>
      <c r="CS331" s="44">
        <v>96</v>
      </c>
      <c r="CT331" s="44">
        <v>97</v>
      </c>
      <c r="CU331" s="44">
        <v>98</v>
      </c>
      <c r="CV331" s="44">
        <v>99</v>
      </c>
      <c r="CW331" s="44">
        <v>100</v>
      </c>
    </row>
    <row r="332" spans="1:101" ht="14.25" customHeight="1">
      <c r="A332" s="67">
        <v>18</v>
      </c>
      <c r="B332" s="68">
        <v>0.33</v>
      </c>
      <c r="C332" s="68">
        <v>0.33</v>
      </c>
      <c r="D332" s="68">
        <v>0.33</v>
      </c>
      <c r="E332" s="68">
        <v>0.33</v>
      </c>
      <c r="F332" s="68">
        <v>0.33</v>
      </c>
      <c r="G332" s="68">
        <v>0.33</v>
      </c>
      <c r="H332" s="68">
        <v>0.33</v>
      </c>
      <c r="I332" s="68">
        <v>0.33</v>
      </c>
      <c r="J332" s="68">
        <v>0.33</v>
      </c>
      <c r="K332" s="68">
        <v>0.34</v>
      </c>
      <c r="L332" s="68">
        <v>0.36</v>
      </c>
      <c r="M332" s="68">
        <v>0.39</v>
      </c>
      <c r="N332" s="68">
        <v>0.41</v>
      </c>
      <c r="O332" s="68">
        <v>0.43</v>
      </c>
      <c r="P332" s="68">
        <v>0.47</v>
      </c>
      <c r="Q332" s="68">
        <v>0.54</v>
      </c>
      <c r="R332" s="68">
        <v>0.61</v>
      </c>
      <c r="S332" s="68">
        <v>0.7</v>
      </c>
      <c r="T332" s="68">
        <v>0.79</v>
      </c>
      <c r="U332" s="69">
        <v>0.88</v>
      </c>
      <c r="V332" s="68">
        <v>0.96</v>
      </c>
      <c r="W332" s="68">
        <v>1</v>
      </c>
      <c r="X332" s="68">
        <v>1.01</v>
      </c>
      <c r="Y332" s="68">
        <v>1.02</v>
      </c>
      <c r="Z332" s="68">
        <v>1.02</v>
      </c>
      <c r="AA332" s="69">
        <v>1.03</v>
      </c>
      <c r="AB332" s="45">
        <v>1.03</v>
      </c>
      <c r="AC332" s="45">
        <v>1.04</v>
      </c>
      <c r="AD332" s="45">
        <v>1.08</v>
      </c>
      <c r="AE332" s="45">
        <v>1.1200000000000001</v>
      </c>
      <c r="AF332" s="45">
        <v>1.18</v>
      </c>
      <c r="AG332" s="45">
        <v>1.26</v>
      </c>
      <c r="AH332" s="45">
        <v>1.36</v>
      </c>
      <c r="AI332" s="45">
        <v>1.49</v>
      </c>
      <c r="AJ332" s="45">
        <v>1.66</v>
      </c>
      <c r="AK332" s="45">
        <v>1.86</v>
      </c>
      <c r="AL332" s="45">
        <v>2.09</v>
      </c>
      <c r="AM332" s="45">
        <v>2.3199999999999998</v>
      </c>
      <c r="AN332" s="45">
        <v>2.5499999999999998</v>
      </c>
      <c r="AO332" s="45">
        <v>2.77</v>
      </c>
      <c r="AP332" s="45">
        <v>2.99</v>
      </c>
      <c r="AQ332" s="45">
        <v>3.22</v>
      </c>
      <c r="AR332" s="45">
        <v>3.49</v>
      </c>
      <c r="AS332" s="45">
        <v>3.8</v>
      </c>
      <c r="AT332" s="45">
        <v>4.17</v>
      </c>
      <c r="AU332" s="45">
        <v>4.58</v>
      </c>
      <c r="AV332" s="45">
        <v>5.04</v>
      </c>
      <c r="AW332" s="45">
        <v>5.54</v>
      </c>
      <c r="AX332" s="45">
        <v>6.07</v>
      </c>
      <c r="AY332" s="45">
        <v>6.65</v>
      </c>
      <c r="AZ332" s="45">
        <v>7.29</v>
      </c>
      <c r="BA332" s="45">
        <v>8</v>
      </c>
      <c r="BB332" s="45">
        <v>8.83</v>
      </c>
      <c r="BC332" s="45">
        <v>9.83</v>
      </c>
      <c r="BD332" s="45">
        <v>11</v>
      </c>
      <c r="BE332" s="45">
        <v>12.36</v>
      </c>
      <c r="BF332" s="45">
        <v>13.95</v>
      </c>
      <c r="BG332" s="45">
        <v>15.79</v>
      </c>
      <c r="BH332" s="45">
        <v>17.89</v>
      </c>
      <c r="BI332" s="45">
        <v>20.329999999999998</v>
      </c>
      <c r="BJ332" s="45">
        <v>23.17</v>
      </c>
      <c r="BK332" s="45">
        <v>26.56</v>
      </c>
      <c r="BL332" s="45">
        <v>30.67</v>
      </c>
      <c r="BM332" s="45">
        <v>35.42</v>
      </c>
      <c r="BN332" s="45">
        <v>40.119999999999997</v>
      </c>
      <c r="BO332" s="45">
        <v>45.25</v>
      </c>
      <c r="BP332" s="45">
        <v>51.41</v>
      </c>
      <c r="BQ332" s="45">
        <v>60.89</v>
      </c>
      <c r="BR332" s="45">
        <v>69.290000000000006</v>
      </c>
      <c r="BS332" s="45">
        <v>78.7</v>
      </c>
      <c r="BT332" s="45">
        <v>89.76</v>
      </c>
      <c r="BU332" s="45">
        <v>102.05</v>
      </c>
      <c r="BV332" s="45">
        <v>115.55</v>
      </c>
      <c r="BW332" s="45">
        <v>129.94999999999999</v>
      </c>
      <c r="BX332" s="45">
        <v>145.62</v>
      </c>
      <c r="BY332" s="45">
        <v>162.54</v>
      </c>
      <c r="BZ332" s="45">
        <v>179.64</v>
      </c>
      <c r="CA332" s="45">
        <v>198.09</v>
      </c>
      <c r="CB332" s="45">
        <v>220.68</v>
      </c>
      <c r="CC332" s="45">
        <v>245.51</v>
      </c>
      <c r="CD332" s="45">
        <v>272.58999999999997</v>
      </c>
      <c r="CE332" s="45">
        <v>301.55</v>
      </c>
      <c r="CF332" s="45">
        <v>331.99</v>
      </c>
      <c r="CG332" s="45">
        <v>357.42</v>
      </c>
      <c r="CH332" s="45">
        <v>382.58</v>
      </c>
      <c r="CI332" s="45">
        <v>407.03</v>
      </c>
      <c r="CJ332" s="45">
        <v>430.37</v>
      </c>
      <c r="CK332" s="45">
        <v>452.19</v>
      </c>
      <c r="CL332" s="45">
        <v>472.1</v>
      </c>
      <c r="CM332" s="45">
        <v>498.11</v>
      </c>
      <c r="CN332" s="45">
        <v>525.54</v>
      </c>
      <c r="CO332" s="45">
        <v>554.48</v>
      </c>
      <c r="CP332" s="45">
        <v>585.02</v>
      </c>
      <c r="CQ332" s="45">
        <v>617.24</v>
      </c>
      <c r="CR332" s="45">
        <v>651.23</v>
      </c>
      <c r="CS332" s="45">
        <v>687.1</v>
      </c>
      <c r="CT332" s="45">
        <v>724.94</v>
      </c>
      <c r="CU332" s="45">
        <v>764.87</v>
      </c>
      <c r="CV332" s="45">
        <v>806.99</v>
      </c>
      <c r="CW332" s="45">
        <v>851.43</v>
      </c>
    </row>
    <row r="333" spans="1:101" ht="14.25" customHeight="1">
      <c r="A333" s="67">
        <v>19</v>
      </c>
      <c r="B333" s="68">
        <v>0.33</v>
      </c>
      <c r="C333" s="68">
        <v>0.32</v>
      </c>
      <c r="D333" s="68">
        <v>0.31</v>
      </c>
      <c r="E333" s="68">
        <v>0.31</v>
      </c>
      <c r="F333" s="68">
        <v>0.31</v>
      </c>
      <c r="G333" s="68">
        <v>0.31</v>
      </c>
      <c r="H333" s="68">
        <v>0.3</v>
      </c>
      <c r="I333" s="68">
        <v>0.3</v>
      </c>
      <c r="J333" s="68">
        <v>0.31</v>
      </c>
      <c r="K333" s="68">
        <v>0.33</v>
      </c>
      <c r="L333" s="68">
        <v>0.36</v>
      </c>
      <c r="M333" s="68">
        <v>0.38</v>
      </c>
      <c r="N333" s="68">
        <v>0.4</v>
      </c>
      <c r="O333" s="68">
        <v>0.42</v>
      </c>
      <c r="P333" s="68">
        <v>0.48</v>
      </c>
      <c r="Q333" s="68">
        <v>0.56000000000000005</v>
      </c>
      <c r="R333" s="68">
        <v>0.66</v>
      </c>
      <c r="S333" s="68">
        <v>0.77</v>
      </c>
      <c r="T333" s="68">
        <v>0.86</v>
      </c>
      <c r="U333" s="69">
        <v>0.94</v>
      </c>
      <c r="V333" s="68">
        <v>1</v>
      </c>
      <c r="W333" s="68">
        <v>1.01</v>
      </c>
      <c r="X333" s="68">
        <v>1.02</v>
      </c>
      <c r="Y333" s="68">
        <v>1.02</v>
      </c>
      <c r="Z333" s="68">
        <v>1.03</v>
      </c>
      <c r="AA333" s="69">
        <v>1.03</v>
      </c>
      <c r="AB333" s="45">
        <v>1.04</v>
      </c>
      <c r="AC333" s="45">
        <v>1.08</v>
      </c>
      <c r="AD333" s="45">
        <v>1.1200000000000001</v>
      </c>
      <c r="AE333" s="45">
        <v>1.18</v>
      </c>
      <c r="AF333" s="45">
        <v>1.26</v>
      </c>
      <c r="AG333" s="45">
        <v>1.36</v>
      </c>
      <c r="AH333" s="45">
        <v>1.49</v>
      </c>
      <c r="AI333" s="45">
        <v>1.66</v>
      </c>
      <c r="AJ333" s="45">
        <v>1.86</v>
      </c>
      <c r="AK333" s="45">
        <v>2.09</v>
      </c>
      <c r="AL333" s="45">
        <v>2.3199999999999998</v>
      </c>
      <c r="AM333" s="45">
        <v>2.5499999999999998</v>
      </c>
      <c r="AN333" s="45">
        <v>2.77</v>
      </c>
      <c r="AO333" s="45">
        <v>2.99</v>
      </c>
      <c r="AP333" s="45">
        <v>3.22</v>
      </c>
      <c r="AQ333" s="45">
        <v>3.49</v>
      </c>
      <c r="AR333" s="45">
        <v>3.8</v>
      </c>
      <c r="AS333" s="45">
        <v>4.17</v>
      </c>
      <c r="AT333" s="45">
        <v>4.58</v>
      </c>
      <c r="AU333" s="45">
        <v>5.04</v>
      </c>
      <c r="AV333" s="45">
        <v>5.54</v>
      </c>
      <c r="AW333" s="45">
        <v>6.07</v>
      </c>
      <c r="AX333" s="45">
        <v>6.65</v>
      </c>
      <c r="AY333" s="45">
        <v>7.29</v>
      </c>
      <c r="AZ333" s="45">
        <v>8</v>
      </c>
      <c r="BA333" s="45">
        <v>8.83</v>
      </c>
      <c r="BB333" s="45">
        <v>9.83</v>
      </c>
      <c r="BC333" s="45">
        <v>11</v>
      </c>
      <c r="BD333" s="45">
        <v>12.36</v>
      </c>
      <c r="BE333" s="45">
        <v>13.95</v>
      </c>
      <c r="BF333" s="45">
        <v>15.79</v>
      </c>
      <c r="BG333" s="45">
        <v>17.89</v>
      </c>
      <c r="BH333" s="45">
        <v>20.329999999999998</v>
      </c>
      <c r="BI333" s="45">
        <v>23.17</v>
      </c>
      <c r="BJ333" s="45">
        <v>26.56</v>
      </c>
      <c r="BK333" s="45">
        <v>30.67</v>
      </c>
      <c r="BL333" s="45">
        <v>35.42</v>
      </c>
      <c r="BM333" s="45">
        <v>40.119999999999997</v>
      </c>
      <c r="BN333" s="45">
        <v>45.25</v>
      </c>
      <c r="BO333" s="45">
        <v>51.41</v>
      </c>
      <c r="BP333" s="45">
        <v>60.89</v>
      </c>
      <c r="BQ333" s="45">
        <v>69.290000000000006</v>
      </c>
      <c r="BR333" s="45">
        <v>78.7</v>
      </c>
      <c r="BS333" s="45">
        <v>89.76</v>
      </c>
      <c r="BT333" s="45">
        <v>102.05</v>
      </c>
      <c r="BU333" s="45">
        <v>115.55</v>
      </c>
      <c r="BV333" s="45">
        <v>129.94999999999999</v>
      </c>
      <c r="BW333" s="45">
        <v>145.62</v>
      </c>
      <c r="BX333" s="45">
        <v>162.54</v>
      </c>
      <c r="BY333" s="45">
        <v>179.64</v>
      </c>
      <c r="BZ333" s="45">
        <v>198.09</v>
      </c>
      <c r="CA333" s="45">
        <v>220.68</v>
      </c>
      <c r="CB333" s="45">
        <v>245.51</v>
      </c>
      <c r="CC333" s="45">
        <v>272.58999999999997</v>
      </c>
      <c r="CD333" s="45">
        <v>301.55</v>
      </c>
      <c r="CE333" s="45">
        <v>331.99</v>
      </c>
      <c r="CF333" s="45">
        <v>357.42</v>
      </c>
      <c r="CG333" s="45">
        <v>382.58</v>
      </c>
      <c r="CH333" s="45">
        <v>407.03</v>
      </c>
      <c r="CI333" s="45">
        <v>430.37</v>
      </c>
      <c r="CJ333" s="45">
        <v>452.19</v>
      </c>
      <c r="CK333" s="45">
        <v>472.1</v>
      </c>
      <c r="CL333" s="45">
        <v>498.11</v>
      </c>
      <c r="CM333" s="45">
        <v>525.54</v>
      </c>
      <c r="CN333" s="45">
        <v>554.48</v>
      </c>
      <c r="CO333" s="45">
        <v>585.02</v>
      </c>
      <c r="CP333" s="45">
        <v>617.24</v>
      </c>
      <c r="CQ333" s="45">
        <v>651.23</v>
      </c>
      <c r="CR333" s="45">
        <v>687.1</v>
      </c>
      <c r="CS333" s="45">
        <v>724.94</v>
      </c>
      <c r="CT333" s="45">
        <v>764.87</v>
      </c>
      <c r="CU333" s="45">
        <v>806.99</v>
      </c>
      <c r="CV333" s="45">
        <v>851.43</v>
      </c>
      <c r="CW333" s="45">
        <v>898.33</v>
      </c>
    </row>
    <row r="334" spans="1:101" ht="14.25" customHeight="1">
      <c r="A334" s="67">
        <v>20</v>
      </c>
      <c r="B334" s="68">
        <v>0.28000000000000003</v>
      </c>
      <c r="C334" s="68">
        <v>0.27</v>
      </c>
      <c r="D334" s="68">
        <v>0.28000000000000003</v>
      </c>
      <c r="E334" s="68">
        <v>0.28999999999999998</v>
      </c>
      <c r="F334" s="68">
        <v>0.28999999999999998</v>
      </c>
      <c r="G334" s="68">
        <v>0.28000000000000003</v>
      </c>
      <c r="H334" s="68">
        <v>0.27</v>
      </c>
      <c r="I334" s="68">
        <v>0.28000000000000003</v>
      </c>
      <c r="J334" s="68">
        <v>0.3</v>
      </c>
      <c r="K334" s="68">
        <v>0.33</v>
      </c>
      <c r="L334" s="68">
        <v>0.36</v>
      </c>
      <c r="M334" s="68">
        <v>0.37</v>
      </c>
      <c r="N334" s="68">
        <v>0.39</v>
      </c>
      <c r="O334" s="68">
        <v>0.42</v>
      </c>
      <c r="P334" s="68">
        <v>0.49</v>
      </c>
      <c r="Q334" s="68">
        <v>0.57999999999999996</v>
      </c>
      <c r="R334" s="68">
        <v>0.69</v>
      </c>
      <c r="S334" s="68">
        <v>0.8</v>
      </c>
      <c r="T334" s="68">
        <v>0.89</v>
      </c>
      <c r="U334" s="69">
        <v>0.97</v>
      </c>
      <c r="V334" s="68">
        <v>1.01</v>
      </c>
      <c r="W334" s="68">
        <v>1.02</v>
      </c>
      <c r="X334" s="68">
        <v>1.02</v>
      </c>
      <c r="Y334" s="68">
        <v>1.03</v>
      </c>
      <c r="Z334" s="68">
        <v>1.03</v>
      </c>
      <c r="AA334" s="69">
        <v>1.04</v>
      </c>
      <c r="AB334" s="45">
        <v>1.08</v>
      </c>
      <c r="AC334" s="45">
        <v>1.1200000000000001</v>
      </c>
      <c r="AD334" s="45">
        <v>1.18</v>
      </c>
      <c r="AE334" s="45">
        <v>1.26</v>
      </c>
      <c r="AF334" s="45">
        <v>1.36</v>
      </c>
      <c r="AG334" s="45">
        <v>1.49</v>
      </c>
      <c r="AH334" s="45">
        <v>1.66</v>
      </c>
      <c r="AI334" s="45">
        <v>1.86</v>
      </c>
      <c r="AJ334" s="45">
        <v>2.09</v>
      </c>
      <c r="AK334" s="45">
        <v>2.3199999999999998</v>
      </c>
      <c r="AL334" s="45">
        <v>2.5499999999999998</v>
      </c>
      <c r="AM334" s="45">
        <v>2.77</v>
      </c>
      <c r="AN334" s="45">
        <v>2.99</v>
      </c>
      <c r="AO334" s="45">
        <v>3.22</v>
      </c>
      <c r="AP334" s="45">
        <v>3.49</v>
      </c>
      <c r="AQ334" s="45">
        <v>3.8</v>
      </c>
      <c r="AR334" s="45">
        <v>4.17</v>
      </c>
      <c r="AS334" s="45">
        <v>4.58</v>
      </c>
      <c r="AT334" s="45">
        <v>5.04</v>
      </c>
      <c r="AU334" s="45">
        <v>5.54</v>
      </c>
      <c r="AV334" s="45">
        <v>6.07</v>
      </c>
      <c r="AW334" s="45">
        <v>6.65</v>
      </c>
      <c r="AX334" s="45">
        <v>7.29</v>
      </c>
      <c r="AY334" s="45">
        <v>8</v>
      </c>
      <c r="AZ334" s="45">
        <v>8.83</v>
      </c>
      <c r="BA334" s="45">
        <v>9.83</v>
      </c>
      <c r="BB334" s="45">
        <v>11</v>
      </c>
      <c r="BC334" s="45">
        <v>12.36</v>
      </c>
      <c r="BD334" s="45">
        <v>13.95</v>
      </c>
      <c r="BE334" s="45">
        <v>15.79</v>
      </c>
      <c r="BF334" s="45">
        <v>17.89</v>
      </c>
      <c r="BG334" s="45">
        <v>20.329999999999998</v>
      </c>
      <c r="BH334" s="45">
        <v>23.17</v>
      </c>
      <c r="BI334" s="45">
        <v>26.56</v>
      </c>
      <c r="BJ334" s="45">
        <v>30.67</v>
      </c>
      <c r="BK334" s="45">
        <v>35.42</v>
      </c>
      <c r="BL334" s="45">
        <v>40.119999999999997</v>
      </c>
      <c r="BM334" s="45">
        <v>45.25</v>
      </c>
      <c r="BN334" s="45">
        <v>51.41</v>
      </c>
      <c r="BO334" s="45">
        <v>60.89</v>
      </c>
      <c r="BP334" s="45">
        <v>69.290000000000006</v>
      </c>
      <c r="BQ334" s="45">
        <v>78.7</v>
      </c>
      <c r="BR334" s="45">
        <v>89.76</v>
      </c>
      <c r="BS334" s="45">
        <v>102.05</v>
      </c>
      <c r="BT334" s="45">
        <v>115.55</v>
      </c>
      <c r="BU334" s="45">
        <v>129.94999999999999</v>
      </c>
      <c r="BV334" s="45">
        <v>145.62</v>
      </c>
      <c r="BW334" s="45">
        <v>162.54</v>
      </c>
      <c r="BX334" s="45">
        <v>179.64</v>
      </c>
      <c r="BY334" s="45">
        <v>198.09</v>
      </c>
      <c r="BZ334" s="45">
        <v>220.68</v>
      </c>
      <c r="CA334" s="45">
        <v>245.51</v>
      </c>
      <c r="CB334" s="45">
        <v>272.58999999999997</v>
      </c>
      <c r="CC334" s="45">
        <v>301.55</v>
      </c>
      <c r="CD334" s="45">
        <v>331.99</v>
      </c>
      <c r="CE334" s="45">
        <v>357.42</v>
      </c>
      <c r="CF334" s="45">
        <v>382.58</v>
      </c>
      <c r="CG334" s="45">
        <v>407.03</v>
      </c>
      <c r="CH334" s="45">
        <v>430.37</v>
      </c>
      <c r="CI334" s="45">
        <v>452.19</v>
      </c>
      <c r="CJ334" s="45">
        <v>472.1</v>
      </c>
      <c r="CK334" s="45">
        <v>498.11</v>
      </c>
      <c r="CL334" s="45">
        <v>525.54</v>
      </c>
      <c r="CM334" s="45">
        <v>554.48</v>
      </c>
      <c r="CN334" s="45">
        <v>585.02</v>
      </c>
      <c r="CO334" s="45">
        <v>617.24</v>
      </c>
      <c r="CP334" s="45">
        <v>651.23</v>
      </c>
      <c r="CQ334" s="45">
        <v>687.1</v>
      </c>
      <c r="CR334" s="45">
        <v>724.94</v>
      </c>
      <c r="CS334" s="45">
        <v>764.87</v>
      </c>
      <c r="CT334" s="45">
        <v>806.99</v>
      </c>
      <c r="CU334" s="45">
        <v>851.43</v>
      </c>
      <c r="CV334" s="45">
        <v>898.33</v>
      </c>
      <c r="CW334" s="45">
        <v>947.8</v>
      </c>
    </row>
    <row r="335" spans="1:101" ht="14.25" customHeight="1">
      <c r="A335" s="67">
        <v>21</v>
      </c>
      <c r="B335" s="68">
        <v>0.22</v>
      </c>
      <c r="C335" s="68">
        <v>0.25</v>
      </c>
      <c r="D335" s="68">
        <v>0.27</v>
      </c>
      <c r="E335" s="68">
        <v>0.27</v>
      </c>
      <c r="F335" s="68">
        <v>0.26</v>
      </c>
      <c r="G335" s="68">
        <v>0.25</v>
      </c>
      <c r="H335" s="68">
        <v>0.25</v>
      </c>
      <c r="I335" s="68">
        <v>0.27</v>
      </c>
      <c r="J335" s="68">
        <v>0.31</v>
      </c>
      <c r="K335" s="68">
        <v>0.34</v>
      </c>
      <c r="L335" s="68">
        <v>0.36</v>
      </c>
      <c r="M335" s="68">
        <v>0.37</v>
      </c>
      <c r="N335" s="68">
        <v>0.39</v>
      </c>
      <c r="O335" s="68">
        <v>0.43</v>
      </c>
      <c r="P335" s="68">
        <v>0.51</v>
      </c>
      <c r="Q335" s="68">
        <v>0.62</v>
      </c>
      <c r="R335" s="68">
        <v>0.71</v>
      </c>
      <c r="S335" s="68">
        <v>0.81</v>
      </c>
      <c r="T335" s="68">
        <v>0.9</v>
      </c>
      <c r="U335" s="69">
        <v>0.98</v>
      </c>
      <c r="V335" s="68">
        <v>1.02</v>
      </c>
      <c r="W335" s="68">
        <v>1.02</v>
      </c>
      <c r="X335" s="68">
        <v>1.03</v>
      </c>
      <c r="Y335" s="68">
        <v>1.03</v>
      </c>
      <c r="Z335" s="68">
        <v>1.04</v>
      </c>
      <c r="AA335" s="69">
        <v>1.08</v>
      </c>
      <c r="AB335" s="45">
        <v>1.1200000000000001</v>
      </c>
      <c r="AC335" s="45">
        <v>1.18</v>
      </c>
      <c r="AD335" s="45">
        <v>1.26</v>
      </c>
      <c r="AE335" s="45">
        <v>1.36</v>
      </c>
      <c r="AF335" s="45">
        <v>1.49</v>
      </c>
      <c r="AG335" s="45">
        <v>1.66</v>
      </c>
      <c r="AH335" s="45">
        <v>1.86</v>
      </c>
      <c r="AI335" s="45">
        <v>2.09</v>
      </c>
      <c r="AJ335" s="45">
        <v>2.3199999999999998</v>
      </c>
      <c r="AK335" s="45">
        <v>2.5499999999999998</v>
      </c>
      <c r="AL335" s="45">
        <v>2.77</v>
      </c>
      <c r="AM335" s="45">
        <v>2.99</v>
      </c>
      <c r="AN335" s="45">
        <v>3.22</v>
      </c>
      <c r="AO335" s="45">
        <v>3.49</v>
      </c>
      <c r="AP335" s="45">
        <v>3.8</v>
      </c>
      <c r="AQ335" s="45">
        <v>4.17</v>
      </c>
      <c r="AR335" s="45">
        <v>4.58</v>
      </c>
      <c r="AS335" s="45">
        <v>5.04</v>
      </c>
      <c r="AT335" s="45">
        <v>5.54</v>
      </c>
      <c r="AU335" s="45">
        <v>6.07</v>
      </c>
      <c r="AV335" s="45">
        <v>6.65</v>
      </c>
      <c r="AW335" s="45">
        <v>7.29</v>
      </c>
      <c r="AX335" s="45">
        <v>8</v>
      </c>
      <c r="AY335" s="45">
        <v>8.83</v>
      </c>
      <c r="AZ335" s="45">
        <v>9.83</v>
      </c>
      <c r="BA335" s="45">
        <v>11</v>
      </c>
      <c r="BB335" s="45">
        <v>12.36</v>
      </c>
      <c r="BC335" s="45">
        <v>13.95</v>
      </c>
      <c r="BD335" s="45">
        <v>15.79</v>
      </c>
      <c r="BE335" s="45">
        <v>17.89</v>
      </c>
      <c r="BF335" s="45">
        <v>20.329999999999998</v>
      </c>
      <c r="BG335" s="45">
        <v>23.17</v>
      </c>
      <c r="BH335" s="45">
        <v>26.56</v>
      </c>
      <c r="BI335" s="45">
        <v>30.67</v>
      </c>
      <c r="BJ335" s="45">
        <v>35.42</v>
      </c>
      <c r="BK335" s="45">
        <v>40.119999999999997</v>
      </c>
      <c r="BL335" s="45">
        <v>45.25</v>
      </c>
      <c r="BM335" s="45">
        <v>51.41</v>
      </c>
      <c r="BN335" s="45">
        <v>60.89</v>
      </c>
      <c r="BO335" s="45">
        <v>69.290000000000006</v>
      </c>
      <c r="BP335" s="45">
        <v>78.7</v>
      </c>
      <c r="BQ335" s="45">
        <v>89.76</v>
      </c>
      <c r="BR335" s="45">
        <v>102.05</v>
      </c>
      <c r="BS335" s="45">
        <v>115.55</v>
      </c>
      <c r="BT335" s="45">
        <v>129.94999999999999</v>
      </c>
      <c r="BU335" s="45">
        <v>145.62</v>
      </c>
      <c r="BV335" s="45">
        <v>162.54</v>
      </c>
      <c r="BW335" s="45">
        <v>179.64</v>
      </c>
      <c r="BX335" s="45">
        <v>198.09</v>
      </c>
      <c r="BY335" s="45">
        <v>220.68</v>
      </c>
      <c r="BZ335" s="45">
        <v>245.51</v>
      </c>
      <c r="CA335" s="45">
        <v>272.58999999999997</v>
      </c>
      <c r="CB335" s="45">
        <v>301.55</v>
      </c>
      <c r="CC335" s="45">
        <v>331.99</v>
      </c>
      <c r="CD335" s="45">
        <v>357.42</v>
      </c>
      <c r="CE335" s="45">
        <v>382.58</v>
      </c>
      <c r="CF335" s="45">
        <v>407.03</v>
      </c>
      <c r="CG335" s="45">
        <v>430.37</v>
      </c>
      <c r="CH335" s="45">
        <v>452.19</v>
      </c>
      <c r="CI335" s="45">
        <v>472.1</v>
      </c>
      <c r="CJ335" s="45">
        <v>498.11</v>
      </c>
      <c r="CK335" s="45">
        <v>525.54</v>
      </c>
      <c r="CL335" s="45">
        <v>554.48</v>
      </c>
      <c r="CM335" s="45">
        <v>585.02</v>
      </c>
      <c r="CN335" s="45">
        <v>617.24</v>
      </c>
      <c r="CO335" s="45">
        <v>651.23</v>
      </c>
      <c r="CP335" s="45">
        <v>687.1</v>
      </c>
      <c r="CQ335" s="45">
        <v>724.94</v>
      </c>
      <c r="CR335" s="45">
        <v>764.87</v>
      </c>
      <c r="CS335" s="45">
        <v>806.99</v>
      </c>
      <c r="CT335" s="45">
        <v>851.43</v>
      </c>
      <c r="CU335" s="45">
        <v>898.33</v>
      </c>
      <c r="CV335" s="45">
        <v>947.8</v>
      </c>
      <c r="CW335" s="45">
        <v>1000</v>
      </c>
    </row>
    <row r="336" spans="1:101" ht="14.25" customHeight="1">
      <c r="A336" s="67">
        <v>22</v>
      </c>
      <c r="B336" s="68">
        <v>0.19</v>
      </c>
      <c r="C336" s="68">
        <v>0.24</v>
      </c>
      <c r="D336" s="68">
        <v>0.25</v>
      </c>
      <c r="E336" s="68">
        <v>0.24</v>
      </c>
      <c r="F336" s="68">
        <v>0.23</v>
      </c>
      <c r="G336" s="68">
        <v>0.23</v>
      </c>
      <c r="H336" s="68">
        <v>0.25</v>
      </c>
      <c r="I336" s="68">
        <v>0.28000000000000003</v>
      </c>
      <c r="J336" s="68">
        <v>0.32</v>
      </c>
      <c r="K336" s="68">
        <v>0.34</v>
      </c>
      <c r="L336" s="68">
        <v>0.36</v>
      </c>
      <c r="M336" s="68">
        <v>0.37</v>
      </c>
      <c r="N336" s="68">
        <v>0.4</v>
      </c>
      <c r="O336" s="68">
        <v>0.46</v>
      </c>
      <c r="P336" s="68">
        <v>0.55000000000000004</v>
      </c>
      <c r="Q336" s="68">
        <v>0.65</v>
      </c>
      <c r="R336" s="68">
        <v>0.73</v>
      </c>
      <c r="S336" s="68">
        <v>0.82</v>
      </c>
      <c r="T336" s="68">
        <v>0.91</v>
      </c>
      <c r="U336" s="69">
        <v>0.98</v>
      </c>
      <c r="V336" s="68">
        <v>1.02</v>
      </c>
      <c r="W336" s="68">
        <v>1.03</v>
      </c>
      <c r="X336" s="68">
        <v>1.03</v>
      </c>
      <c r="Y336" s="68">
        <v>1.04</v>
      </c>
      <c r="Z336" s="68">
        <v>1.08</v>
      </c>
      <c r="AA336" s="69">
        <v>1.1200000000000001</v>
      </c>
      <c r="AB336" s="45">
        <v>1.18</v>
      </c>
      <c r="AC336" s="45">
        <v>1.26</v>
      </c>
      <c r="AD336" s="45">
        <v>1.36</v>
      </c>
      <c r="AE336" s="45">
        <v>1.49</v>
      </c>
      <c r="AF336" s="45">
        <v>1.66</v>
      </c>
      <c r="AG336" s="45">
        <v>1.86</v>
      </c>
      <c r="AH336" s="45">
        <v>2.09</v>
      </c>
      <c r="AI336" s="45">
        <v>2.3199999999999998</v>
      </c>
      <c r="AJ336" s="45">
        <v>2.5499999999999998</v>
      </c>
      <c r="AK336" s="45">
        <v>2.77</v>
      </c>
      <c r="AL336" s="45">
        <v>2.99</v>
      </c>
      <c r="AM336" s="45">
        <v>3.22</v>
      </c>
      <c r="AN336" s="45">
        <v>3.49</v>
      </c>
      <c r="AO336" s="45">
        <v>3.8</v>
      </c>
      <c r="AP336" s="45">
        <v>4.17</v>
      </c>
      <c r="AQ336" s="45">
        <v>4.58</v>
      </c>
      <c r="AR336" s="45">
        <v>5.04</v>
      </c>
      <c r="AS336" s="45">
        <v>5.54</v>
      </c>
      <c r="AT336" s="45">
        <v>6.07</v>
      </c>
      <c r="AU336" s="45">
        <v>6.65</v>
      </c>
      <c r="AV336" s="45">
        <v>7.29</v>
      </c>
      <c r="AW336" s="45">
        <v>8</v>
      </c>
      <c r="AX336" s="45">
        <v>8.83</v>
      </c>
      <c r="AY336" s="45">
        <v>9.83</v>
      </c>
      <c r="AZ336" s="45">
        <v>11</v>
      </c>
      <c r="BA336" s="45">
        <v>12.36</v>
      </c>
      <c r="BB336" s="45">
        <v>13.95</v>
      </c>
      <c r="BC336" s="45">
        <v>15.79</v>
      </c>
      <c r="BD336" s="45">
        <v>17.89</v>
      </c>
      <c r="BE336" s="45">
        <v>20.329999999999998</v>
      </c>
      <c r="BF336" s="45">
        <v>23.17</v>
      </c>
      <c r="BG336" s="45">
        <v>26.56</v>
      </c>
      <c r="BH336" s="45">
        <v>30.67</v>
      </c>
      <c r="BI336" s="45">
        <v>35.42</v>
      </c>
      <c r="BJ336" s="45">
        <v>40.119999999999997</v>
      </c>
      <c r="BK336" s="45">
        <v>45.25</v>
      </c>
      <c r="BL336" s="45">
        <v>51.41</v>
      </c>
      <c r="BM336" s="45">
        <v>60.89</v>
      </c>
      <c r="BN336" s="45">
        <v>69.290000000000006</v>
      </c>
      <c r="BO336" s="45">
        <v>78.7</v>
      </c>
      <c r="BP336" s="45">
        <v>89.76</v>
      </c>
      <c r="BQ336" s="45">
        <v>102.05</v>
      </c>
      <c r="BR336" s="45">
        <v>115.55</v>
      </c>
      <c r="BS336" s="45">
        <v>129.94999999999999</v>
      </c>
      <c r="BT336" s="45">
        <v>145.62</v>
      </c>
      <c r="BU336" s="45">
        <v>162.54</v>
      </c>
      <c r="BV336" s="45">
        <v>179.64</v>
      </c>
      <c r="BW336" s="45">
        <v>198.09</v>
      </c>
      <c r="BX336" s="45">
        <v>220.68</v>
      </c>
      <c r="BY336" s="45">
        <v>245.51</v>
      </c>
      <c r="BZ336" s="45">
        <v>272.58999999999997</v>
      </c>
      <c r="CA336" s="45">
        <v>301.55</v>
      </c>
      <c r="CB336" s="45">
        <v>331.99</v>
      </c>
      <c r="CC336" s="45">
        <v>357.42</v>
      </c>
      <c r="CD336" s="45">
        <v>382.58</v>
      </c>
      <c r="CE336" s="45">
        <v>407.03</v>
      </c>
      <c r="CF336" s="45">
        <v>430.37</v>
      </c>
      <c r="CG336" s="45">
        <v>452.19</v>
      </c>
      <c r="CH336" s="45">
        <v>472.1</v>
      </c>
      <c r="CI336" s="45">
        <v>498.11</v>
      </c>
      <c r="CJ336" s="45">
        <v>525.54</v>
      </c>
      <c r="CK336" s="45">
        <v>554.48</v>
      </c>
      <c r="CL336" s="45">
        <v>585.02</v>
      </c>
      <c r="CM336" s="45">
        <v>617.24</v>
      </c>
      <c r="CN336" s="45">
        <v>651.23</v>
      </c>
      <c r="CO336" s="45">
        <v>687.1</v>
      </c>
      <c r="CP336" s="45">
        <v>724.94</v>
      </c>
      <c r="CQ336" s="45">
        <v>764.87</v>
      </c>
      <c r="CR336" s="45">
        <v>806.99</v>
      </c>
      <c r="CS336" s="45">
        <v>851.43</v>
      </c>
      <c r="CT336" s="45">
        <v>898.33</v>
      </c>
      <c r="CU336" s="45">
        <v>947.8</v>
      </c>
      <c r="CV336" s="45">
        <v>1000</v>
      </c>
      <c r="CW336" s="45"/>
    </row>
    <row r="337" spans="1:101" ht="14.25" customHeight="1">
      <c r="A337" s="67">
        <v>23</v>
      </c>
      <c r="B337" s="68">
        <v>0.17</v>
      </c>
      <c r="C337" s="68">
        <v>0.22</v>
      </c>
      <c r="D337" s="68">
        <v>0.22</v>
      </c>
      <c r="E337" s="68">
        <v>0.21</v>
      </c>
      <c r="F337" s="68">
        <v>0.21</v>
      </c>
      <c r="G337" s="68">
        <v>0.22</v>
      </c>
      <c r="H337" s="68">
        <v>0.25</v>
      </c>
      <c r="I337" s="68">
        <v>0.28999999999999998</v>
      </c>
      <c r="J337" s="68">
        <v>0.32</v>
      </c>
      <c r="K337" s="68">
        <v>0.35</v>
      </c>
      <c r="L337" s="68">
        <v>0.36</v>
      </c>
      <c r="M337" s="68">
        <v>0.38</v>
      </c>
      <c r="N337" s="68">
        <v>0.42</v>
      </c>
      <c r="O337" s="68">
        <v>0.5</v>
      </c>
      <c r="P337" s="68">
        <v>0.59</v>
      </c>
      <c r="Q337" s="68">
        <v>0.68</v>
      </c>
      <c r="R337" s="68">
        <v>0.75</v>
      </c>
      <c r="S337" s="68">
        <v>0.83</v>
      </c>
      <c r="T337" s="68">
        <v>0.91</v>
      </c>
      <c r="U337" s="69">
        <v>0.99</v>
      </c>
      <c r="V337" s="68">
        <v>1.03</v>
      </c>
      <c r="W337" s="68">
        <v>1.03</v>
      </c>
      <c r="X337" s="68">
        <v>1.04</v>
      </c>
      <c r="Y337" s="68">
        <v>1.08</v>
      </c>
      <c r="Z337" s="68">
        <v>1.1200000000000001</v>
      </c>
      <c r="AA337" s="69">
        <v>1.18</v>
      </c>
      <c r="AB337" s="45">
        <v>1.26</v>
      </c>
      <c r="AC337" s="45">
        <v>1.36</v>
      </c>
      <c r="AD337" s="45">
        <v>1.49</v>
      </c>
      <c r="AE337" s="45">
        <v>1.66</v>
      </c>
      <c r="AF337" s="45">
        <v>1.86</v>
      </c>
      <c r="AG337" s="45">
        <v>2.09</v>
      </c>
      <c r="AH337" s="45">
        <v>2.3199999999999998</v>
      </c>
      <c r="AI337" s="45">
        <v>2.5499999999999998</v>
      </c>
      <c r="AJ337" s="45">
        <v>2.77</v>
      </c>
      <c r="AK337" s="45">
        <v>2.99</v>
      </c>
      <c r="AL337" s="45">
        <v>3.22</v>
      </c>
      <c r="AM337" s="45">
        <v>3.49</v>
      </c>
      <c r="AN337" s="45">
        <v>3.8</v>
      </c>
      <c r="AO337" s="45">
        <v>4.17</v>
      </c>
      <c r="AP337" s="45">
        <v>4.58</v>
      </c>
      <c r="AQ337" s="45">
        <v>5.04</v>
      </c>
      <c r="AR337" s="45">
        <v>5.54</v>
      </c>
      <c r="AS337" s="45">
        <v>6.07</v>
      </c>
      <c r="AT337" s="45">
        <v>6.65</v>
      </c>
      <c r="AU337" s="45">
        <v>7.29</v>
      </c>
      <c r="AV337" s="45">
        <v>8</v>
      </c>
      <c r="AW337" s="45">
        <v>8.83</v>
      </c>
      <c r="AX337" s="45">
        <v>9.83</v>
      </c>
      <c r="AY337" s="45">
        <v>11</v>
      </c>
      <c r="AZ337" s="45">
        <v>12.36</v>
      </c>
      <c r="BA337" s="45">
        <v>13.95</v>
      </c>
      <c r="BB337" s="45">
        <v>15.79</v>
      </c>
      <c r="BC337" s="45">
        <v>17.89</v>
      </c>
      <c r="BD337" s="45">
        <v>20.329999999999998</v>
      </c>
      <c r="BE337" s="45">
        <v>23.17</v>
      </c>
      <c r="BF337" s="45">
        <v>26.56</v>
      </c>
      <c r="BG337" s="45">
        <v>30.67</v>
      </c>
      <c r="BH337" s="45">
        <v>35.42</v>
      </c>
      <c r="BI337" s="45">
        <v>40.119999999999997</v>
      </c>
      <c r="BJ337" s="45">
        <v>45.25</v>
      </c>
      <c r="BK337" s="45">
        <v>51.41</v>
      </c>
      <c r="BL337" s="45">
        <v>60.89</v>
      </c>
      <c r="BM337" s="45">
        <v>69.290000000000006</v>
      </c>
      <c r="BN337" s="45">
        <v>78.7</v>
      </c>
      <c r="BO337" s="45">
        <v>89.76</v>
      </c>
      <c r="BP337" s="45">
        <v>102.05</v>
      </c>
      <c r="BQ337" s="45">
        <v>115.55</v>
      </c>
      <c r="BR337" s="45">
        <v>129.94999999999999</v>
      </c>
      <c r="BS337" s="45">
        <v>145.62</v>
      </c>
      <c r="BT337" s="45">
        <v>162.54</v>
      </c>
      <c r="BU337" s="45">
        <v>179.64</v>
      </c>
      <c r="BV337" s="45">
        <v>198.09</v>
      </c>
      <c r="BW337" s="45">
        <v>220.68</v>
      </c>
      <c r="BX337" s="45">
        <v>245.51</v>
      </c>
      <c r="BY337" s="45">
        <v>272.58999999999997</v>
      </c>
      <c r="BZ337" s="45">
        <v>301.55</v>
      </c>
      <c r="CA337" s="45">
        <v>331.99</v>
      </c>
      <c r="CB337" s="45">
        <v>357.42</v>
      </c>
      <c r="CC337" s="45">
        <v>382.58</v>
      </c>
      <c r="CD337" s="45">
        <v>407.03</v>
      </c>
      <c r="CE337" s="45">
        <v>430.37</v>
      </c>
      <c r="CF337" s="45">
        <v>452.19</v>
      </c>
      <c r="CG337" s="45">
        <v>472.1</v>
      </c>
      <c r="CH337" s="45">
        <v>498.11</v>
      </c>
      <c r="CI337" s="45">
        <v>525.54</v>
      </c>
      <c r="CJ337" s="45">
        <v>554.48</v>
      </c>
      <c r="CK337" s="45">
        <v>585.02</v>
      </c>
      <c r="CL337" s="45">
        <v>617.24</v>
      </c>
      <c r="CM337" s="45">
        <v>651.23</v>
      </c>
      <c r="CN337" s="45">
        <v>687.1</v>
      </c>
      <c r="CO337" s="45">
        <v>724.94</v>
      </c>
      <c r="CP337" s="45">
        <v>764.87</v>
      </c>
      <c r="CQ337" s="45">
        <v>806.99</v>
      </c>
      <c r="CR337" s="45">
        <v>851.43</v>
      </c>
      <c r="CS337" s="45">
        <v>898.33</v>
      </c>
      <c r="CT337" s="45">
        <v>947.8</v>
      </c>
      <c r="CU337" s="45">
        <v>1000</v>
      </c>
      <c r="CV337" s="45"/>
      <c r="CW337" s="45"/>
    </row>
    <row r="338" spans="1:101" ht="14.25" customHeight="1">
      <c r="A338" s="67">
        <v>24</v>
      </c>
      <c r="B338" s="68">
        <v>0.15</v>
      </c>
      <c r="C338" s="68">
        <v>0.2</v>
      </c>
      <c r="D338" s="68">
        <v>0.19</v>
      </c>
      <c r="E338" s="68">
        <v>0.19</v>
      </c>
      <c r="F338" s="68">
        <v>0.2</v>
      </c>
      <c r="G338" s="68">
        <v>0.23</v>
      </c>
      <c r="H338" s="68">
        <v>0.26</v>
      </c>
      <c r="I338" s="68">
        <v>0.3</v>
      </c>
      <c r="J338" s="68">
        <v>0.33</v>
      </c>
      <c r="K338" s="68">
        <v>0.35</v>
      </c>
      <c r="L338" s="68">
        <v>0.37</v>
      </c>
      <c r="M338" s="68">
        <v>0.4</v>
      </c>
      <c r="N338" s="68">
        <v>0.46</v>
      </c>
      <c r="O338" s="68">
        <v>0.55000000000000004</v>
      </c>
      <c r="P338" s="68">
        <v>0.63</v>
      </c>
      <c r="Q338" s="68">
        <v>0.7</v>
      </c>
      <c r="R338" s="68">
        <v>0.76</v>
      </c>
      <c r="S338" s="68">
        <v>0.83</v>
      </c>
      <c r="T338" s="68">
        <v>0.91</v>
      </c>
      <c r="U338" s="69">
        <v>0.99</v>
      </c>
      <c r="V338" s="68">
        <v>1.03</v>
      </c>
      <c r="W338" s="68">
        <v>1.04</v>
      </c>
      <c r="X338" s="68">
        <v>1.08</v>
      </c>
      <c r="Y338" s="68">
        <v>1.1200000000000001</v>
      </c>
      <c r="Z338" s="68">
        <v>1.18</v>
      </c>
      <c r="AA338" s="69">
        <v>1.26</v>
      </c>
      <c r="AB338" s="45">
        <v>1.36</v>
      </c>
      <c r="AC338" s="45">
        <v>1.49</v>
      </c>
      <c r="AD338" s="45">
        <v>1.66</v>
      </c>
      <c r="AE338" s="45">
        <v>1.86</v>
      </c>
      <c r="AF338" s="45">
        <v>2.09</v>
      </c>
      <c r="AG338" s="45">
        <v>2.3199999999999998</v>
      </c>
      <c r="AH338" s="45">
        <v>2.5499999999999998</v>
      </c>
      <c r="AI338" s="45">
        <v>2.77</v>
      </c>
      <c r="AJ338" s="45">
        <v>2.99</v>
      </c>
      <c r="AK338" s="45">
        <v>3.22</v>
      </c>
      <c r="AL338" s="45">
        <v>3.49</v>
      </c>
      <c r="AM338" s="45">
        <v>3.8</v>
      </c>
      <c r="AN338" s="45">
        <v>4.17</v>
      </c>
      <c r="AO338" s="45">
        <v>4.58</v>
      </c>
      <c r="AP338" s="45">
        <v>5.04</v>
      </c>
      <c r="AQ338" s="45">
        <v>5.54</v>
      </c>
      <c r="AR338" s="45">
        <v>6.07</v>
      </c>
      <c r="AS338" s="45">
        <v>6.65</v>
      </c>
      <c r="AT338" s="45">
        <v>7.29</v>
      </c>
      <c r="AU338" s="45">
        <v>8</v>
      </c>
      <c r="AV338" s="45">
        <v>8.83</v>
      </c>
      <c r="AW338" s="45">
        <v>9.83</v>
      </c>
      <c r="AX338" s="45">
        <v>11</v>
      </c>
      <c r="AY338" s="45">
        <v>12.36</v>
      </c>
      <c r="AZ338" s="45">
        <v>13.95</v>
      </c>
      <c r="BA338" s="45">
        <v>15.79</v>
      </c>
      <c r="BB338" s="45">
        <v>17.89</v>
      </c>
      <c r="BC338" s="45">
        <v>20.329999999999998</v>
      </c>
      <c r="BD338" s="45">
        <v>23.17</v>
      </c>
      <c r="BE338" s="45">
        <v>26.56</v>
      </c>
      <c r="BF338" s="45">
        <v>30.67</v>
      </c>
      <c r="BG338" s="45">
        <v>35.42</v>
      </c>
      <c r="BH338" s="45">
        <v>40.119999999999997</v>
      </c>
      <c r="BI338" s="45">
        <v>45.25</v>
      </c>
      <c r="BJ338" s="45">
        <v>51.41</v>
      </c>
      <c r="BK338" s="45">
        <v>60.89</v>
      </c>
      <c r="BL338" s="45">
        <v>69.290000000000006</v>
      </c>
      <c r="BM338" s="45">
        <v>78.7</v>
      </c>
      <c r="BN338" s="45">
        <v>89.76</v>
      </c>
      <c r="BO338" s="45">
        <v>102.05</v>
      </c>
      <c r="BP338" s="45">
        <v>115.55</v>
      </c>
      <c r="BQ338" s="45">
        <v>129.94999999999999</v>
      </c>
      <c r="BR338" s="45">
        <v>145.62</v>
      </c>
      <c r="BS338" s="45">
        <v>162.54</v>
      </c>
      <c r="BT338" s="45">
        <v>179.64</v>
      </c>
      <c r="BU338" s="45">
        <v>198.09</v>
      </c>
      <c r="BV338" s="45">
        <v>220.68</v>
      </c>
      <c r="BW338" s="45">
        <v>245.51</v>
      </c>
      <c r="BX338" s="45">
        <v>272.58999999999997</v>
      </c>
      <c r="BY338" s="45">
        <v>301.55</v>
      </c>
      <c r="BZ338" s="45">
        <v>331.99</v>
      </c>
      <c r="CA338" s="45">
        <v>357.42</v>
      </c>
      <c r="CB338" s="45">
        <v>382.58</v>
      </c>
      <c r="CC338" s="45">
        <v>407.03</v>
      </c>
      <c r="CD338" s="45">
        <v>430.37</v>
      </c>
      <c r="CE338" s="45">
        <v>452.19</v>
      </c>
      <c r="CF338" s="45">
        <v>472.1</v>
      </c>
      <c r="CG338" s="45">
        <v>498.11</v>
      </c>
      <c r="CH338" s="45">
        <v>525.54</v>
      </c>
      <c r="CI338" s="45">
        <v>554.48</v>
      </c>
      <c r="CJ338" s="45">
        <v>585.02</v>
      </c>
      <c r="CK338" s="45">
        <v>617.24</v>
      </c>
      <c r="CL338" s="45">
        <v>651.23</v>
      </c>
      <c r="CM338" s="45">
        <v>687.1</v>
      </c>
      <c r="CN338" s="45">
        <v>724.94</v>
      </c>
      <c r="CO338" s="45">
        <v>764.87</v>
      </c>
      <c r="CP338" s="45">
        <v>806.99</v>
      </c>
      <c r="CQ338" s="45">
        <v>851.43</v>
      </c>
      <c r="CR338" s="45">
        <v>898.33</v>
      </c>
      <c r="CS338" s="45">
        <v>947.8</v>
      </c>
      <c r="CT338" s="45">
        <v>1000</v>
      </c>
      <c r="CU338" s="45"/>
      <c r="CV338" s="45"/>
      <c r="CW338" s="45"/>
    </row>
    <row r="339" spans="1:101" ht="14.25" customHeight="1">
      <c r="A339" s="67">
        <v>25</v>
      </c>
      <c r="B339" s="68">
        <v>0.13</v>
      </c>
      <c r="C339" s="68">
        <v>0.17</v>
      </c>
      <c r="D339" s="68">
        <v>0.17</v>
      </c>
      <c r="E339" s="68">
        <v>0.18</v>
      </c>
      <c r="F339" s="68">
        <v>0.2</v>
      </c>
      <c r="G339" s="68">
        <v>0.23</v>
      </c>
      <c r="H339" s="68">
        <v>0.27</v>
      </c>
      <c r="I339" s="68">
        <v>0.3</v>
      </c>
      <c r="J339" s="68">
        <v>0.34</v>
      </c>
      <c r="K339" s="68">
        <v>0.37</v>
      </c>
      <c r="L339" s="68">
        <v>0.4</v>
      </c>
      <c r="M339" s="68">
        <v>0.44</v>
      </c>
      <c r="N339" s="68">
        <v>0.51</v>
      </c>
      <c r="O339" s="68">
        <v>0.6</v>
      </c>
      <c r="P339" s="68">
        <v>0.67</v>
      </c>
      <c r="Q339" s="68">
        <v>0.72</v>
      </c>
      <c r="R339" s="68">
        <v>0.77</v>
      </c>
      <c r="S339" s="68">
        <v>0.84</v>
      </c>
      <c r="T339" s="68">
        <v>0.92</v>
      </c>
      <c r="U339" s="69">
        <v>0.99</v>
      </c>
      <c r="V339" s="68">
        <v>1.04</v>
      </c>
      <c r="W339" s="68">
        <v>1.08</v>
      </c>
      <c r="X339" s="68">
        <v>1.1200000000000001</v>
      </c>
      <c r="Y339" s="68">
        <v>1.18</v>
      </c>
      <c r="Z339" s="68">
        <v>1.26</v>
      </c>
      <c r="AA339" s="69">
        <v>1.36</v>
      </c>
      <c r="AB339" s="45">
        <v>1.49</v>
      </c>
      <c r="AC339" s="45">
        <v>1.66</v>
      </c>
      <c r="AD339" s="45">
        <v>1.86</v>
      </c>
      <c r="AE339" s="45">
        <v>2.09</v>
      </c>
      <c r="AF339" s="45">
        <v>2.3199999999999998</v>
      </c>
      <c r="AG339" s="45">
        <v>2.5499999999999998</v>
      </c>
      <c r="AH339" s="45">
        <v>2.77</v>
      </c>
      <c r="AI339" s="45">
        <v>2.99</v>
      </c>
      <c r="AJ339" s="45">
        <v>3.22</v>
      </c>
      <c r="AK339" s="45">
        <v>3.49</v>
      </c>
      <c r="AL339" s="45">
        <v>3.8</v>
      </c>
      <c r="AM339" s="45">
        <v>4.17</v>
      </c>
      <c r="AN339" s="45">
        <v>4.58</v>
      </c>
      <c r="AO339" s="45">
        <v>5.04</v>
      </c>
      <c r="AP339" s="45">
        <v>5.54</v>
      </c>
      <c r="AQ339" s="45">
        <v>6.07</v>
      </c>
      <c r="AR339" s="45">
        <v>6.65</v>
      </c>
      <c r="AS339" s="45">
        <v>7.29</v>
      </c>
      <c r="AT339" s="45">
        <v>8</v>
      </c>
      <c r="AU339" s="45">
        <v>8.83</v>
      </c>
      <c r="AV339" s="45">
        <v>9.83</v>
      </c>
      <c r="AW339" s="45">
        <v>11</v>
      </c>
      <c r="AX339" s="45">
        <v>12.36</v>
      </c>
      <c r="AY339" s="45">
        <v>13.95</v>
      </c>
      <c r="AZ339" s="45">
        <v>15.79</v>
      </c>
      <c r="BA339" s="45">
        <v>17.89</v>
      </c>
      <c r="BB339" s="45">
        <v>20.329999999999998</v>
      </c>
      <c r="BC339" s="45">
        <v>23.17</v>
      </c>
      <c r="BD339" s="45">
        <v>26.56</v>
      </c>
      <c r="BE339" s="45">
        <v>30.67</v>
      </c>
      <c r="BF339" s="45">
        <v>35.42</v>
      </c>
      <c r="BG339" s="45">
        <v>40.119999999999997</v>
      </c>
      <c r="BH339" s="45">
        <v>45.25</v>
      </c>
      <c r="BI339" s="45">
        <v>51.41</v>
      </c>
      <c r="BJ339" s="45">
        <v>60.89</v>
      </c>
      <c r="BK339" s="45">
        <v>69.290000000000006</v>
      </c>
      <c r="BL339" s="45">
        <v>78.7</v>
      </c>
      <c r="BM339" s="45">
        <v>89.76</v>
      </c>
      <c r="BN339" s="45">
        <v>102.05</v>
      </c>
      <c r="BO339" s="45">
        <v>115.55</v>
      </c>
      <c r="BP339" s="45">
        <v>129.94999999999999</v>
      </c>
      <c r="BQ339" s="45">
        <v>145.62</v>
      </c>
      <c r="BR339" s="45">
        <v>162.54</v>
      </c>
      <c r="BS339" s="45">
        <v>179.64</v>
      </c>
      <c r="BT339" s="45">
        <v>198.09</v>
      </c>
      <c r="BU339" s="45">
        <v>220.68</v>
      </c>
      <c r="BV339" s="45">
        <v>245.51</v>
      </c>
      <c r="BW339" s="45">
        <v>272.58999999999997</v>
      </c>
      <c r="BX339" s="45">
        <v>301.55</v>
      </c>
      <c r="BY339" s="45">
        <v>331.99</v>
      </c>
      <c r="BZ339" s="45">
        <v>357.42</v>
      </c>
      <c r="CA339" s="45">
        <v>382.58</v>
      </c>
      <c r="CB339" s="45">
        <v>407.03</v>
      </c>
      <c r="CC339" s="45">
        <v>430.37</v>
      </c>
      <c r="CD339" s="45">
        <v>452.19</v>
      </c>
      <c r="CE339" s="45">
        <v>472.1</v>
      </c>
      <c r="CF339" s="45">
        <v>498.11</v>
      </c>
      <c r="CG339" s="45">
        <v>525.54</v>
      </c>
      <c r="CH339" s="45">
        <v>554.48</v>
      </c>
      <c r="CI339" s="45">
        <v>585.02</v>
      </c>
      <c r="CJ339" s="45">
        <v>617.24</v>
      </c>
      <c r="CK339" s="45">
        <v>651.23</v>
      </c>
      <c r="CL339" s="45">
        <v>687.1</v>
      </c>
      <c r="CM339" s="45">
        <v>724.94</v>
      </c>
      <c r="CN339" s="45">
        <v>764.87</v>
      </c>
      <c r="CO339" s="45">
        <v>806.99</v>
      </c>
      <c r="CP339" s="45">
        <v>851.43</v>
      </c>
      <c r="CQ339" s="45">
        <v>898.33</v>
      </c>
      <c r="CR339" s="45">
        <v>947.8</v>
      </c>
      <c r="CS339" s="45">
        <v>1000</v>
      </c>
      <c r="CT339" s="45"/>
      <c r="CU339" s="45"/>
      <c r="CV339" s="45"/>
      <c r="CW339" s="45"/>
    </row>
    <row r="340" spans="1:101" ht="14.25" customHeight="1">
      <c r="A340" s="67">
        <v>26</v>
      </c>
      <c r="B340" s="68">
        <v>0.11</v>
      </c>
      <c r="C340" s="68">
        <v>0.15</v>
      </c>
      <c r="D340" s="68">
        <v>0.17</v>
      </c>
      <c r="E340" s="68">
        <v>0.18</v>
      </c>
      <c r="F340" s="68">
        <v>0.21</v>
      </c>
      <c r="G340" s="68">
        <v>0.23</v>
      </c>
      <c r="H340" s="68">
        <v>0.27</v>
      </c>
      <c r="I340" s="68">
        <v>0.31</v>
      </c>
      <c r="J340" s="68">
        <v>0.35</v>
      </c>
      <c r="K340" s="68">
        <v>0.39</v>
      </c>
      <c r="L340" s="68">
        <v>0.43</v>
      </c>
      <c r="M340" s="68">
        <v>0.49</v>
      </c>
      <c r="N340" s="68">
        <v>0.56999999999999995</v>
      </c>
      <c r="O340" s="68">
        <v>0.65</v>
      </c>
      <c r="P340" s="68">
        <v>0.7</v>
      </c>
      <c r="Q340" s="68">
        <v>0.74</v>
      </c>
      <c r="R340" s="68">
        <v>0.79</v>
      </c>
      <c r="S340" s="68">
        <v>0.86</v>
      </c>
      <c r="T340" s="68">
        <v>0.94</v>
      </c>
      <c r="U340" s="69">
        <v>1.01</v>
      </c>
      <c r="V340" s="68">
        <v>1.08</v>
      </c>
      <c r="W340" s="68">
        <v>1.1200000000000001</v>
      </c>
      <c r="X340" s="68">
        <v>1.18</v>
      </c>
      <c r="Y340" s="68">
        <v>1.26</v>
      </c>
      <c r="Z340" s="68">
        <v>1.36</v>
      </c>
      <c r="AA340" s="69">
        <v>1.49</v>
      </c>
      <c r="AB340" s="45">
        <v>1.66</v>
      </c>
      <c r="AC340" s="45">
        <v>1.86</v>
      </c>
      <c r="AD340" s="45">
        <v>2.09</v>
      </c>
      <c r="AE340" s="45">
        <v>2.3199999999999998</v>
      </c>
      <c r="AF340" s="45">
        <v>2.5499999999999998</v>
      </c>
      <c r="AG340" s="45">
        <v>2.77</v>
      </c>
      <c r="AH340" s="45">
        <v>2.99</v>
      </c>
      <c r="AI340" s="45">
        <v>3.22</v>
      </c>
      <c r="AJ340" s="45">
        <v>3.49</v>
      </c>
      <c r="AK340" s="45">
        <v>3.8</v>
      </c>
      <c r="AL340" s="45">
        <v>4.17</v>
      </c>
      <c r="AM340" s="45">
        <v>4.58</v>
      </c>
      <c r="AN340" s="45">
        <v>5.04</v>
      </c>
      <c r="AO340" s="45">
        <v>5.54</v>
      </c>
      <c r="AP340" s="45">
        <v>6.07</v>
      </c>
      <c r="AQ340" s="45">
        <v>6.65</v>
      </c>
      <c r="AR340" s="45">
        <v>7.29</v>
      </c>
      <c r="AS340" s="45">
        <v>8</v>
      </c>
      <c r="AT340" s="45">
        <v>8.83</v>
      </c>
      <c r="AU340" s="45">
        <v>9.83</v>
      </c>
      <c r="AV340" s="45">
        <v>11</v>
      </c>
      <c r="AW340" s="45">
        <v>12.36</v>
      </c>
      <c r="AX340" s="45">
        <v>13.95</v>
      </c>
      <c r="AY340" s="45">
        <v>15.79</v>
      </c>
      <c r="AZ340" s="45">
        <v>17.89</v>
      </c>
      <c r="BA340" s="45">
        <v>20.329999999999998</v>
      </c>
      <c r="BB340" s="45">
        <v>23.17</v>
      </c>
      <c r="BC340" s="45">
        <v>26.56</v>
      </c>
      <c r="BD340" s="45">
        <v>30.67</v>
      </c>
      <c r="BE340" s="45">
        <v>35.42</v>
      </c>
      <c r="BF340" s="45">
        <v>40.119999999999997</v>
      </c>
      <c r="BG340" s="45">
        <v>45.25</v>
      </c>
      <c r="BH340" s="45">
        <v>51.41</v>
      </c>
      <c r="BI340" s="45">
        <v>60.89</v>
      </c>
      <c r="BJ340" s="45">
        <v>69.290000000000006</v>
      </c>
      <c r="BK340" s="45">
        <v>78.7</v>
      </c>
      <c r="BL340" s="45">
        <v>89.76</v>
      </c>
      <c r="BM340" s="45">
        <v>102.05</v>
      </c>
      <c r="BN340" s="45">
        <v>115.55</v>
      </c>
      <c r="BO340" s="45">
        <v>129.94999999999999</v>
      </c>
      <c r="BP340" s="45">
        <v>145.62</v>
      </c>
      <c r="BQ340" s="45">
        <v>162.54</v>
      </c>
      <c r="BR340" s="45">
        <v>179.64</v>
      </c>
      <c r="BS340" s="45">
        <v>198.09</v>
      </c>
      <c r="BT340" s="45">
        <v>220.68</v>
      </c>
      <c r="BU340" s="45">
        <v>245.51</v>
      </c>
      <c r="BV340" s="45">
        <v>272.58999999999997</v>
      </c>
      <c r="BW340" s="45">
        <v>301.55</v>
      </c>
      <c r="BX340" s="45">
        <v>331.99</v>
      </c>
      <c r="BY340" s="45">
        <v>357.42</v>
      </c>
      <c r="BZ340" s="45">
        <v>382.58</v>
      </c>
      <c r="CA340" s="45">
        <v>407.03</v>
      </c>
      <c r="CB340" s="45">
        <v>430.37</v>
      </c>
      <c r="CC340" s="45">
        <v>452.19</v>
      </c>
      <c r="CD340" s="45">
        <v>472.1</v>
      </c>
      <c r="CE340" s="45">
        <v>498.11</v>
      </c>
      <c r="CF340" s="45">
        <v>525.54</v>
      </c>
      <c r="CG340" s="45">
        <v>554.48</v>
      </c>
      <c r="CH340" s="45">
        <v>585.02</v>
      </c>
      <c r="CI340" s="45">
        <v>617.24</v>
      </c>
      <c r="CJ340" s="45">
        <v>651.23</v>
      </c>
      <c r="CK340" s="45">
        <v>687.1</v>
      </c>
      <c r="CL340" s="45">
        <v>724.94</v>
      </c>
      <c r="CM340" s="45">
        <v>764.87</v>
      </c>
      <c r="CN340" s="45">
        <v>806.99</v>
      </c>
      <c r="CO340" s="45">
        <v>851.43</v>
      </c>
      <c r="CP340" s="45">
        <v>898.33</v>
      </c>
      <c r="CQ340" s="45">
        <v>947.8</v>
      </c>
      <c r="CR340" s="45">
        <v>1000</v>
      </c>
      <c r="CS340" s="45"/>
      <c r="CT340" s="45"/>
      <c r="CU340" s="45"/>
      <c r="CV340" s="45"/>
      <c r="CW340" s="45"/>
    </row>
    <row r="341" spans="1:101" ht="14.25" customHeight="1">
      <c r="A341" s="67">
        <v>27</v>
      </c>
      <c r="B341" s="68">
        <v>0.09</v>
      </c>
      <c r="C341" s="68">
        <v>0.14000000000000001</v>
      </c>
      <c r="D341" s="68">
        <v>0.17</v>
      </c>
      <c r="E341" s="68">
        <v>0.18</v>
      </c>
      <c r="F341" s="68">
        <v>0.21</v>
      </c>
      <c r="G341" s="68">
        <v>0.24</v>
      </c>
      <c r="H341" s="68">
        <v>0.28000000000000003</v>
      </c>
      <c r="I341" s="68">
        <v>0.33</v>
      </c>
      <c r="J341" s="68">
        <v>0.38</v>
      </c>
      <c r="K341" s="68">
        <v>0.43</v>
      </c>
      <c r="L341" s="68">
        <v>0.48</v>
      </c>
      <c r="M341" s="68">
        <v>0.55000000000000004</v>
      </c>
      <c r="N341" s="68">
        <v>0.63</v>
      </c>
      <c r="O341" s="68">
        <v>0.7</v>
      </c>
      <c r="P341" s="68">
        <v>0.74</v>
      </c>
      <c r="Q341" s="68">
        <v>0.77</v>
      </c>
      <c r="R341" s="68">
        <v>0.82</v>
      </c>
      <c r="S341" s="68">
        <v>0.89</v>
      </c>
      <c r="T341" s="68">
        <v>0.98</v>
      </c>
      <c r="U341" s="69">
        <v>1.05</v>
      </c>
      <c r="V341" s="68">
        <v>1.1200000000000001</v>
      </c>
      <c r="W341" s="68">
        <v>1.18</v>
      </c>
      <c r="X341" s="68">
        <v>1.26</v>
      </c>
      <c r="Y341" s="68">
        <v>1.36</v>
      </c>
      <c r="Z341" s="68">
        <v>1.49</v>
      </c>
      <c r="AA341" s="69">
        <v>1.66</v>
      </c>
      <c r="AB341" s="45">
        <v>1.86</v>
      </c>
      <c r="AC341" s="45">
        <v>2.09</v>
      </c>
      <c r="AD341" s="45">
        <v>2.3199999999999998</v>
      </c>
      <c r="AE341" s="45">
        <v>2.5499999999999998</v>
      </c>
      <c r="AF341" s="45">
        <v>2.77</v>
      </c>
      <c r="AG341" s="45">
        <v>2.99</v>
      </c>
      <c r="AH341" s="45">
        <v>3.22</v>
      </c>
      <c r="AI341" s="45">
        <v>3.49</v>
      </c>
      <c r="AJ341" s="45">
        <v>3.8</v>
      </c>
      <c r="AK341" s="45">
        <v>4.17</v>
      </c>
      <c r="AL341" s="45">
        <v>4.58</v>
      </c>
      <c r="AM341" s="45">
        <v>5.04</v>
      </c>
      <c r="AN341" s="45">
        <v>5.54</v>
      </c>
      <c r="AO341" s="45">
        <v>6.07</v>
      </c>
      <c r="AP341" s="45">
        <v>6.65</v>
      </c>
      <c r="AQ341" s="45">
        <v>7.29</v>
      </c>
      <c r="AR341" s="45">
        <v>8</v>
      </c>
      <c r="AS341" s="45">
        <v>8.83</v>
      </c>
      <c r="AT341" s="45">
        <v>9.83</v>
      </c>
      <c r="AU341" s="45">
        <v>11</v>
      </c>
      <c r="AV341" s="45">
        <v>12.36</v>
      </c>
      <c r="AW341" s="45">
        <v>13.95</v>
      </c>
      <c r="AX341" s="45">
        <v>15.79</v>
      </c>
      <c r="AY341" s="45">
        <v>17.89</v>
      </c>
      <c r="AZ341" s="45">
        <v>20.329999999999998</v>
      </c>
      <c r="BA341" s="45">
        <v>23.17</v>
      </c>
      <c r="BB341" s="45">
        <v>26.56</v>
      </c>
      <c r="BC341" s="45">
        <v>30.67</v>
      </c>
      <c r="BD341" s="45">
        <v>35.42</v>
      </c>
      <c r="BE341" s="45">
        <v>40.119999999999997</v>
      </c>
      <c r="BF341" s="45">
        <v>45.25</v>
      </c>
      <c r="BG341" s="45">
        <v>51.41</v>
      </c>
      <c r="BH341" s="45">
        <v>60.89</v>
      </c>
      <c r="BI341" s="45">
        <v>69.290000000000006</v>
      </c>
      <c r="BJ341" s="45">
        <v>78.7</v>
      </c>
      <c r="BK341" s="45">
        <v>89.76</v>
      </c>
      <c r="BL341" s="45">
        <v>102.05</v>
      </c>
      <c r="BM341" s="45">
        <v>115.55</v>
      </c>
      <c r="BN341" s="45">
        <v>129.94999999999999</v>
      </c>
      <c r="BO341" s="45">
        <v>145.62</v>
      </c>
      <c r="BP341" s="45">
        <v>162.54</v>
      </c>
      <c r="BQ341" s="45">
        <v>179.64</v>
      </c>
      <c r="BR341" s="45">
        <v>198.09</v>
      </c>
      <c r="BS341" s="45">
        <v>220.68</v>
      </c>
      <c r="BT341" s="45">
        <v>245.51</v>
      </c>
      <c r="BU341" s="45">
        <v>272.58999999999997</v>
      </c>
      <c r="BV341" s="45">
        <v>301.55</v>
      </c>
      <c r="BW341" s="45">
        <v>331.99</v>
      </c>
      <c r="BX341" s="45">
        <v>357.42</v>
      </c>
      <c r="BY341" s="45">
        <v>382.58</v>
      </c>
      <c r="BZ341" s="45">
        <v>407.03</v>
      </c>
      <c r="CA341" s="45">
        <v>430.37</v>
      </c>
      <c r="CB341" s="45">
        <v>452.19</v>
      </c>
      <c r="CC341" s="45">
        <v>472.1</v>
      </c>
      <c r="CD341" s="45">
        <v>498.11</v>
      </c>
      <c r="CE341" s="45">
        <v>525.54</v>
      </c>
      <c r="CF341" s="45">
        <v>554.48</v>
      </c>
      <c r="CG341" s="45">
        <v>585.02</v>
      </c>
      <c r="CH341" s="45">
        <v>617.24</v>
      </c>
      <c r="CI341" s="45">
        <v>651.23</v>
      </c>
      <c r="CJ341" s="45">
        <v>687.1</v>
      </c>
      <c r="CK341" s="45">
        <v>724.94</v>
      </c>
      <c r="CL341" s="45">
        <v>764.87</v>
      </c>
      <c r="CM341" s="45">
        <v>806.99</v>
      </c>
      <c r="CN341" s="45">
        <v>851.43</v>
      </c>
      <c r="CO341" s="45">
        <v>898.33</v>
      </c>
      <c r="CP341" s="45">
        <v>947.8</v>
      </c>
      <c r="CQ341" s="45">
        <v>1000</v>
      </c>
      <c r="CR341" s="45"/>
      <c r="CS341" s="45"/>
      <c r="CT341" s="45"/>
      <c r="CU341" s="45"/>
      <c r="CV341" s="45"/>
      <c r="CW341" s="45"/>
    </row>
    <row r="342" spans="1:101" ht="14.25" customHeight="1">
      <c r="A342" s="67">
        <v>28</v>
      </c>
      <c r="B342" s="68">
        <v>0.09</v>
      </c>
      <c r="C342" s="68">
        <v>0.14000000000000001</v>
      </c>
      <c r="D342" s="68">
        <v>0.17</v>
      </c>
      <c r="E342" s="68">
        <v>0.19</v>
      </c>
      <c r="F342" s="68">
        <v>0.21</v>
      </c>
      <c r="G342" s="68">
        <v>0.24</v>
      </c>
      <c r="H342" s="68">
        <v>0.28999999999999998</v>
      </c>
      <c r="I342" s="68">
        <v>0.35</v>
      </c>
      <c r="J342" s="68">
        <v>0.41</v>
      </c>
      <c r="K342" s="68">
        <v>0.47</v>
      </c>
      <c r="L342" s="68">
        <v>0.53</v>
      </c>
      <c r="M342" s="68">
        <v>0.6</v>
      </c>
      <c r="N342" s="68">
        <v>0.69</v>
      </c>
      <c r="O342" s="68">
        <v>0.74</v>
      </c>
      <c r="P342" s="68">
        <v>0.76</v>
      </c>
      <c r="Q342" s="68">
        <v>0.8</v>
      </c>
      <c r="R342" s="68">
        <v>0.86</v>
      </c>
      <c r="S342" s="68">
        <v>0.93</v>
      </c>
      <c r="T342" s="68">
        <v>1.02</v>
      </c>
      <c r="U342" s="69">
        <v>1.1000000000000001</v>
      </c>
      <c r="V342" s="68">
        <v>1.18</v>
      </c>
      <c r="W342" s="68">
        <v>1.26</v>
      </c>
      <c r="X342" s="68">
        <v>1.36</v>
      </c>
      <c r="Y342" s="68">
        <v>1.49</v>
      </c>
      <c r="Z342" s="68">
        <v>1.66</v>
      </c>
      <c r="AA342" s="69">
        <v>1.86</v>
      </c>
      <c r="AB342" s="45">
        <v>2.09</v>
      </c>
      <c r="AC342" s="45">
        <v>2.3199999999999998</v>
      </c>
      <c r="AD342" s="45">
        <v>2.5499999999999998</v>
      </c>
      <c r="AE342" s="45">
        <v>2.77</v>
      </c>
      <c r="AF342" s="45">
        <v>2.99</v>
      </c>
      <c r="AG342" s="45">
        <v>3.22</v>
      </c>
      <c r="AH342" s="45">
        <v>3.49</v>
      </c>
      <c r="AI342" s="45">
        <v>3.8</v>
      </c>
      <c r="AJ342" s="45">
        <v>4.17</v>
      </c>
      <c r="AK342" s="45">
        <v>4.58</v>
      </c>
      <c r="AL342" s="45">
        <v>5.04</v>
      </c>
      <c r="AM342" s="45">
        <v>5.54</v>
      </c>
      <c r="AN342" s="45">
        <v>6.07</v>
      </c>
      <c r="AO342" s="45">
        <v>6.65</v>
      </c>
      <c r="AP342" s="45">
        <v>7.29</v>
      </c>
      <c r="AQ342" s="45">
        <v>8</v>
      </c>
      <c r="AR342" s="45">
        <v>8.83</v>
      </c>
      <c r="AS342" s="45">
        <v>9.83</v>
      </c>
      <c r="AT342" s="45">
        <v>11</v>
      </c>
      <c r="AU342" s="45">
        <v>12.36</v>
      </c>
      <c r="AV342" s="45">
        <v>13.95</v>
      </c>
      <c r="AW342" s="45">
        <v>15.79</v>
      </c>
      <c r="AX342" s="45">
        <v>17.89</v>
      </c>
      <c r="AY342" s="45">
        <v>20.329999999999998</v>
      </c>
      <c r="AZ342" s="45">
        <v>23.17</v>
      </c>
      <c r="BA342" s="45">
        <v>26.56</v>
      </c>
      <c r="BB342" s="45">
        <v>30.67</v>
      </c>
      <c r="BC342" s="45">
        <v>35.42</v>
      </c>
      <c r="BD342" s="45">
        <v>40.119999999999997</v>
      </c>
      <c r="BE342" s="45">
        <v>45.25</v>
      </c>
      <c r="BF342" s="45">
        <v>51.41</v>
      </c>
      <c r="BG342" s="45">
        <v>60.89</v>
      </c>
      <c r="BH342" s="45">
        <v>69.290000000000006</v>
      </c>
      <c r="BI342" s="45">
        <v>78.7</v>
      </c>
      <c r="BJ342" s="45">
        <v>89.76</v>
      </c>
      <c r="BK342" s="45">
        <v>102.05</v>
      </c>
      <c r="BL342" s="45">
        <v>115.55</v>
      </c>
      <c r="BM342" s="45">
        <v>129.94999999999999</v>
      </c>
      <c r="BN342" s="45">
        <v>145.62</v>
      </c>
      <c r="BO342" s="45">
        <v>162.54</v>
      </c>
      <c r="BP342" s="45">
        <v>179.64</v>
      </c>
      <c r="BQ342" s="45">
        <v>198.09</v>
      </c>
      <c r="BR342" s="45">
        <v>220.68</v>
      </c>
      <c r="BS342" s="45">
        <v>245.51</v>
      </c>
      <c r="BT342" s="45">
        <v>272.58999999999997</v>
      </c>
      <c r="BU342" s="45">
        <v>301.55</v>
      </c>
      <c r="BV342" s="45">
        <v>331.99</v>
      </c>
      <c r="BW342" s="45">
        <v>357.42</v>
      </c>
      <c r="BX342" s="45">
        <v>382.58</v>
      </c>
      <c r="BY342" s="45">
        <v>407.03</v>
      </c>
      <c r="BZ342" s="45">
        <v>430.37</v>
      </c>
      <c r="CA342" s="45">
        <v>452.19</v>
      </c>
      <c r="CB342" s="45">
        <v>472.1</v>
      </c>
      <c r="CC342" s="45">
        <v>498.11</v>
      </c>
      <c r="CD342" s="45">
        <v>525.54</v>
      </c>
      <c r="CE342" s="45">
        <v>554.48</v>
      </c>
      <c r="CF342" s="45">
        <v>585.02</v>
      </c>
      <c r="CG342" s="45">
        <v>617.24</v>
      </c>
      <c r="CH342" s="45">
        <v>651.23</v>
      </c>
      <c r="CI342" s="45">
        <v>687.1</v>
      </c>
      <c r="CJ342" s="45">
        <v>724.94</v>
      </c>
      <c r="CK342" s="45">
        <v>764.87</v>
      </c>
      <c r="CL342" s="45">
        <v>806.99</v>
      </c>
      <c r="CM342" s="45">
        <v>851.43</v>
      </c>
      <c r="CN342" s="45">
        <v>898.33</v>
      </c>
      <c r="CO342" s="45">
        <v>947.8</v>
      </c>
      <c r="CP342" s="45">
        <v>1000</v>
      </c>
      <c r="CQ342" s="45"/>
      <c r="CR342" s="45"/>
      <c r="CS342" s="45"/>
      <c r="CT342" s="45"/>
      <c r="CU342" s="45"/>
      <c r="CV342" s="45"/>
      <c r="CW342" s="45"/>
    </row>
    <row r="343" spans="1:101" ht="14.25" customHeight="1">
      <c r="A343" s="67">
        <v>29</v>
      </c>
      <c r="B343" s="68">
        <v>0.09</v>
      </c>
      <c r="C343" s="68">
        <v>0.15</v>
      </c>
      <c r="D343" s="68">
        <v>0.17</v>
      </c>
      <c r="E343" s="68">
        <v>0.19</v>
      </c>
      <c r="F343" s="68">
        <v>0.21</v>
      </c>
      <c r="G343" s="68">
        <v>0.26</v>
      </c>
      <c r="H343" s="68">
        <v>0.31</v>
      </c>
      <c r="I343" s="68">
        <v>0.38</v>
      </c>
      <c r="J343" s="68">
        <v>0.44</v>
      </c>
      <c r="K343" s="68">
        <v>0.51</v>
      </c>
      <c r="L343" s="68">
        <v>0.56999999999999995</v>
      </c>
      <c r="M343" s="68">
        <v>0.65</v>
      </c>
      <c r="N343" s="68">
        <v>0.72</v>
      </c>
      <c r="O343" s="68">
        <v>0.76</v>
      </c>
      <c r="P343" s="68">
        <v>0.79</v>
      </c>
      <c r="Q343" s="68">
        <v>0.83</v>
      </c>
      <c r="R343" s="68">
        <v>0.9</v>
      </c>
      <c r="S343" s="68">
        <v>0.98</v>
      </c>
      <c r="T343" s="68">
        <v>1.07</v>
      </c>
      <c r="U343" s="69">
        <v>1.17</v>
      </c>
      <c r="V343" s="68">
        <v>1.26</v>
      </c>
      <c r="W343" s="68">
        <v>1.36</v>
      </c>
      <c r="X343" s="68">
        <v>1.49</v>
      </c>
      <c r="Y343" s="68">
        <v>1.66</v>
      </c>
      <c r="Z343" s="68">
        <v>1.86</v>
      </c>
      <c r="AA343" s="69">
        <v>2.09</v>
      </c>
      <c r="AB343" s="45">
        <v>2.3199999999999998</v>
      </c>
      <c r="AC343" s="45">
        <v>2.5499999999999998</v>
      </c>
      <c r="AD343" s="45">
        <v>2.77</v>
      </c>
      <c r="AE343" s="45">
        <v>2.99</v>
      </c>
      <c r="AF343" s="45">
        <v>3.22</v>
      </c>
      <c r="AG343" s="45">
        <v>3.49</v>
      </c>
      <c r="AH343" s="45">
        <v>3.8</v>
      </c>
      <c r="AI343" s="45">
        <v>4.17</v>
      </c>
      <c r="AJ343" s="45">
        <v>4.58</v>
      </c>
      <c r="AK343" s="45">
        <v>5.04</v>
      </c>
      <c r="AL343" s="45">
        <v>5.54</v>
      </c>
      <c r="AM343" s="45">
        <v>6.07</v>
      </c>
      <c r="AN343" s="45">
        <v>6.65</v>
      </c>
      <c r="AO343" s="45">
        <v>7.29</v>
      </c>
      <c r="AP343" s="45">
        <v>8</v>
      </c>
      <c r="AQ343" s="45">
        <v>8.83</v>
      </c>
      <c r="AR343" s="45">
        <v>9.83</v>
      </c>
      <c r="AS343" s="45">
        <v>11</v>
      </c>
      <c r="AT343" s="45">
        <v>12.36</v>
      </c>
      <c r="AU343" s="45">
        <v>13.95</v>
      </c>
      <c r="AV343" s="45">
        <v>15.79</v>
      </c>
      <c r="AW343" s="45">
        <v>17.89</v>
      </c>
      <c r="AX343" s="45">
        <v>20.329999999999998</v>
      </c>
      <c r="AY343" s="45">
        <v>23.17</v>
      </c>
      <c r="AZ343" s="45">
        <v>26.56</v>
      </c>
      <c r="BA343" s="45">
        <v>30.67</v>
      </c>
      <c r="BB343" s="45">
        <v>35.42</v>
      </c>
      <c r="BC343" s="45">
        <v>40.119999999999997</v>
      </c>
      <c r="BD343" s="45">
        <v>45.25</v>
      </c>
      <c r="BE343" s="45">
        <v>51.41</v>
      </c>
      <c r="BF343" s="45">
        <v>60.89</v>
      </c>
      <c r="BG343" s="45">
        <v>69.290000000000006</v>
      </c>
      <c r="BH343" s="45">
        <v>78.7</v>
      </c>
      <c r="BI343" s="45">
        <v>89.76</v>
      </c>
      <c r="BJ343" s="45">
        <v>102.05</v>
      </c>
      <c r="BK343" s="45">
        <v>115.55</v>
      </c>
      <c r="BL343" s="45">
        <v>129.94999999999999</v>
      </c>
      <c r="BM343" s="45">
        <v>145.62</v>
      </c>
      <c r="BN343" s="45">
        <v>162.54</v>
      </c>
      <c r="BO343" s="45">
        <v>179.64</v>
      </c>
      <c r="BP343" s="45">
        <v>198.09</v>
      </c>
      <c r="BQ343" s="45">
        <v>220.68</v>
      </c>
      <c r="BR343" s="45">
        <v>245.51</v>
      </c>
      <c r="BS343" s="45">
        <v>272.58999999999997</v>
      </c>
      <c r="BT343" s="45">
        <v>301.55</v>
      </c>
      <c r="BU343" s="45">
        <v>331.99</v>
      </c>
      <c r="BV343" s="45">
        <v>357.42</v>
      </c>
      <c r="BW343" s="45">
        <v>382.58</v>
      </c>
      <c r="BX343" s="45">
        <v>407.03</v>
      </c>
      <c r="BY343" s="45">
        <v>430.37</v>
      </c>
      <c r="BZ343" s="45">
        <v>452.19</v>
      </c>
      <c r="CA343" s="45">
        <v>472.1</v>
      </c>
      <c r="CB343" s="45">
        <v>498.11</v>
      </c>
      <c r="CC343" s="45">
        <v>525.54</v>
      </c>
      <c r="CD343" s="45">
        <v>554.48</v>
      </c>
      <c r="CE343" s="45">
        <v>585.02</v>
      </c>
      <c r="CF343" s="45">
        <v>617.24</v>
      </c>
      <c r="CG343" s="45">
        <v>651.23</v>
      </c>
      <c r="CH343" s="45">
        <v>687.1</v>
      </c>
      <c r="CI343" s="45">
        <v>724.94</v>
      </c>
      <c r="CJ343" s="45">
        <v>764.87</v>
      </c>
      <c r="CK343" s="45">
        <v>806.99</v>
      </c>
      <c r="CL343" s="45">
        <v>851.43</v>
      </c>
      <c r="CM343" s="45">
        <v>898.33</v>
      </c>
      <c r="CN343" s="45">
        <v>947.8</v>
      </c>
      <c r="CO343" s="45">
        <v>1000</v>
      </c>
      <c r="CP343" s="45"/>
      <c r="CQ343" s="45"/>
      <c r="CR343" s="45"/>
      <c r="CS343" s="45"/>
      <c r="CT343" s="45"/>
      <c r="CU343" s="45"/>
      <c r="CV343" s="45"/>
      <c r="CW343" s="45"/>
    </row>
    <row r="344" spans="1:101" ht="14.25" customHeight="1">
      <c r="A344" s="67">
        <v>30</v>
      </c>
      <c r="B344" s="68">
        <v>0.09</v>
      </c>
      <c r="C344" s="68">
        <v>0.15</v>
      </c>
      <c r="D344" s="68">
        <v>0.18</v>
      </c>
      <c r="E344" s="68">
        <v>0.19</v>
      </c>
      <c r="F344" s="68">
        <v>0.23</v>
      </c>
      <c r="G344" s="68">
        <v>0.28000000000000003</v>
      </c>
      <c r="H344" s="68">
        <v>0.34</v>
      </c>
      <c r="I344" s="68">
        <v>0.41</v>
      </c>
      <c r="J344" s="68">
        <v>0.48</v>
      </c>
      <c r="K344" s="68">
        <v>0.54</v>
      </c>
      <c r="L344" s="68">
        <v>0.61</v>
      </c>
      <c r="M344" s="68">
        <v>0.68</v>
      </c>
      <c r="N344" s="68">
        <v>0.75</v>
      </c>
      <c r="O344" s="68">
        <v>0.79</v>
      </c>
      <c r="P344" s="68">
        <v>0.82</v>
      </c>
      <c r="Q344" s="68">
        <v>0.88</v>
      </c>
      <c r="R344" s="68">
        <v>0.97</v>
      </c>
      <c r="S344" s="68">
        <v>1.07</v>
      </c>
      <c r="T344" s="68">
        <v>1.1599999999999999</v>
      </c>
      <c r="U344" s="69">
        <v>1.26</v>
      </c>
      <c r="V344" s="68">
        <v>1.36</v>
      </c>
      <c r="W344" s="68">
        <v>1.49</v>
      </c>
      <c r="X344" s="68">
        <v>1.66</v>
      </c>
      <c r="Y344" s="68">
        <v>1.86</v>
      </c>
      <c r="Z344" s="68">
        <v>2.09</v>
      </c>
      <c r="AA344" s="69">
        <v>2.3199999999999998</v>
      </c>
      <c r="AB344" s="45">
        <v>2.5499999999999998</v>
      </c>
      <c r="AC344" s="45">
        <v>2.77</v>
      </c>
      <c r="AD344" s="45">
        <v>2.99</v>
      </c>
      <c r="AE344" s="45">
        <v>3.22</v>
      </c>
      <c r="AF344" s="45">
        <v>3.49</v>
      </c>
      <c r="AG344" s="45">
        <v>3.8</v>
      </c>
      <c r="AH344" s="45">
        <v>4.17</v>
      </c>
      <c r="AI344" s="45">
        <v>4.58</v>
      </c>
      <c r="AJ344" s="45">
        <v>5.04</v>
      </c>
      <c r="AK344" s="45">
        <v>5.54</v>
      </c>
      <c r="AL344" s="45">
        <v>6.07</v>
      </c>
      <c r="AM344" s="45">
        <v>6.65</v>
      </c>
      <c r="AN344" s="45">
        <v>7.29</v>
      </c>
      <c r="AO344" s="45">
        <v>8</v>
      </c>
      <c r="AP344" s="45">
        <v>8.83</v>
      </c>
      <c r="AQ344" s="45">
        <v>9.83</v>
      </c>
      <c r="AR344" s="45">
        <v>11</v>
      </c>
      <c r="AS344" s="45">
        <v>12.36</v>
      </c>
      <c r="AT344" s="45">
        <v>13.95</v>
      </c>
      <c r="AU344" s="45">
        <v>15.79</v>
      </c>
      <c r="AV344" s="45">
        <v>17.89</v>
      </c>
      <c r="AW344" s="45">
        <v>20.329999999999998</v>
      </c>
      <c r="AX344" s="45">
        <v>23.17</v>
      </c>
      <c r="AY344" s="45">
        <v>26.56</v>
      </c>
      <c r="AZ344" s="45">
        <v>30.67</v>
      </c>
      <c r="BA344" s="45">
        <v>35.42</v>
      </c>
      <c r="BB344" s="45">
        <v>40.119999999999997</v>
      </c>
      <c r="BC344" s="45">
        <v>45.25</v>
      </c>
      <c r="BD344" s="45">
        <v>51.41</v>
      </c>
      <c r="BE344" s="45">
        <v>60.89</v>
      </c>
      <c r="BF344" s="45">
        <v>69.290000000000006</v>
      </c>
      <c r="BG344" s="45">
        <v>78.7</v>
      </c>
      <c r="BH344" s="45">
        <v>89.76</v>
      </c>
      <c r="BI344" s="45">
        <v>102.05</v>
      </c>
      <c r="BJ344" s="45">
        <v>115.55</v>
      </c>
      <c r="BK344" s="45">
        <v>129.94999999999999</v>
      </c>
      <c r="BL344" s="45">
        <v>145.62</v>
      </c>
      <c r="BM344" s="45">
        <v>162.54</v>
      </c>
      <c r="BN344" s="45">
        <v>179.64</v>
      </c>
      <c r="BO344" s="45">
        <v>198.09</v>
      </c>
      <c r="BP344" s="45">
        <v>220.68</v>
      </c>
      <c r="BQ344" s="45">
        <v>245.51</v>
      </c>
      <c r="BR344" s="45">
        <v>272.58999999999997</v>
      </c>
      <c r="BS344" s="45">
        <v>301.55</v>
      </c>
      <c r="BT344" s="45">
        <v>331.99</v>
      </c>
      <c r="BU344" s="45">
        <v>357.42</v>
      </c>
      <c r="BV344" s="45">
        <v>382.58</v>
      </c>
      <c r="BW344" s="45">
        <v>407.03</v>
      </c>
      <c r="BX344" s="45">
        <v>430.37</v>
      </c>
      <c r="BY344" s="45">
        <v>452.19</v>
      </c>
      <c r="BZ344" s="45">
        <v>472.1</v>
      </c>
      <c r="CA344" s="45">
        <v>498.11</v>
      </c>
      <c r="CB344" s="45">
        <v>525.54</v>
      </c>
      <c r="CC344" s="45">
        <v>554.48</v>
      </c>
      <c r="CD344" s="45">
        <v>585.02</v>
      </c>
      <c r="CE344" s="45">
        <v>617.24</v>
      </c>
      <c r="CF344" s="45">
        <v>651.23</v>
      </c>
      <c r="CG344" s="45">
        <v>687.1</v>
      </c>
      <c r="CH344" s="45">
        <v>724.94</v>
      </c>
      <c r="CI344" s="45">
        <v>764.87</v>
      </c>
      <c r="CJ344" s="45">
        <v>806.99</v>
      </c>
      <c r="CK344" s="45">
        <v>851.43</v>
      </c>
      <c r="CL344" s="45">
        <v>898.33</v>
      </c>
      <c r="CM344" s="45">
        <v>947.8</v>
      </c>
      <c r="CN344" s="45">
        <v>1000</v>
      </c>
      <c r="CO344" s="45"/>
      <c r="CP344" s="45"/>
      <c r="CQ344" s="45"/>
      <c r="CR344" s="45"/>
      <c r="CS344" s="45"/>
      <c r="CT344" s="45"/>
      <c r="CU344" s="45"/>
      <c r="CV344" s="45"/>
      <c r="CW344" s="45"/>
    </row>
    <row r="345" spans="1:101" ht="14.25" customHeight="1">
      <c r="A345" s="67">
        <v>31</v>
      </c>
      <c r="B345" s="68">
        <v>0.09</v>
      </c>
      <c r="C345" s="68">
        <v>0.16</v>
      </c>
      <c r="D345" s="68">
        <v>0.18</v>
      </c>
      <c r="E345" s="68">
        <v>0.21</v>
      </c>
      <c r="F345" s="68">
        <v>0.25</v>
      </c>
      <c r="G345" s="68">
        <v>0.31</v>
      </c>
      <c r="H345" s="68">
        <v>0.38</v>
      </c>
      <c r="I345" s="68">
        <v>0.45</v>
      </c>
      <c r="J345" s="68">
        <v>0.51</v>
      </c>
      <c r="K345" s="68">
        <v>0.56999999999999995</v>
      </c>
      <c r="L345" s="68">
        <v>0.63</v>
      </c>
      <c r="M345" s="68">
        <v>0.7</v>
      </c>
      <c r="N345" s="68">
        <v>0.77</v>
      </c>
      <c r="O345" s="68">
        <v>0.81</v>
      </c>
      <c r="P345" s="68">
        <v>0.87</v>
      </c>
      <c r="Q345" s="68">
        <v>0.94</v>
      </c>
      <c r="R345" s="68">
        <v>1.05</v>
      </c>
      <c r="S345" s="68">
        <v>1.1499999999999999</v>
      </c>
      <c r="T345" s="68">
        <v>1.24</v>
      </c>
      <c r="U345" s="69">
        <v>1.36</v>
      </c>
      <c r="V345" s="68">
        <v>1.49</v>
      </c>
      <c r="W345" s="68">
        <v>1.66</v>
      </c>
      <c r="X345" s="68">
        <v>1.86</v>
      </c>
      <c r="Y345" s="68">
        <v>2.09</v>
      </c>
      <c r="Z345" s="68">
        <v>2.3199999999999998</v>
      </c>
      <c r="AA345" s="69">
        <v>2.5499999999999998</v>
      </c>
      <c r="AB345" s="45">
        <v>2.77</v>
      </c>
      <c r="AC345" s="45">
        <v>2.99</v>
      </c>
      <c r="AD345" s="45">
        <v>3.22</v>
      </c>
      <c r="AE345" s="45">
        <v>3.49</v>
      </c>
      <c r="AF345" s="45">
        <v>3.8</v>
      </c>
      <c r="AG345" s="45">
        <v>4.17</v>
      </c>
      <c r="AH345" s="45">
        <v>4.58</v>
      </c>
      <c r="AI345" s="45">
        <v>5.04</v>
      </c>
      <c r="AJ345" s="45">
        <v>5.54</v>
      </c>
      <c r="AK345" s="45">
        <v>6.07</v>
      </c>
      <c r="AL345" s="45">
        <v>6.65</v>
      </c>
      <c r="AM345" s="45">
        <v>7.29</v>
      </c>
      <c r="AN345" s="45">
        <v>8</v>
      </c>
      <c r="AO345" s="45">
        <v>8.83</v>
      </c>
      <c r="AP345" s="45">
        <v>9.83</v>
      </c>
      <c r="AQ345" s="45">
        <v>11</v>
      </c>
      <c r="AR345" s="45">
        <v>12.36</v>
      </c>
      <c r="AS345" s="45">
        <v>13.95</v>
      </c>
      <c r="AT345" s="45">
        <v>15.79</v>
      </c>
      <c r="AU345" s="45">
        <v>17.89</v>
      </c>
      <c r="AV345" s="45">
        <v>20.329999999999998</v>
      </c>
      <c r="AW345" s="45">
        <v>23.17</v>
      </c>
      <c r="AX345" s="45">
        <v>26.56</v>
      </c>
      <c r="AY345" s="45">
        <v>30.67</v>
      </c>
      <c r="AZ345" s="45">
        <v>35.42</v>
      </c>
      <c r="BA345" s="45">
        <v>40.119999999999997</v>
      </c>
      <c r="BB345" s="45">
        <v>45.25</v>
      </c>
      <c r="BC345" s="45">
        <v>51.41</v>
      </c>
      <c r="BD345" s="45">
        <v>60.89</v>
      </c>
      <c r="BE345" s="45">
        <v>69.290000000000006</v>
      </c>
      <c r="BF345" s="45">
        <v>78.7</v>
      </c>
      <c r="BG345" s="45">
        <v>89.76</v>
      </c>
      <c r="BH345" s="45">
        <v>102.05</v>
      </c>
      <c r="BI345" s="45">
        <v>115.55</v>
      </c>
      <c r="BJ345" s="45">
        <v>129.94999999999999</v>
      </c>
      <c r="BK345" s="45">
        <v>145.62</v>
      </c>
      <c r="BL345" s="45">
        <v>162.54</v>
      </c>
      <c r="BM345" s="45">
        <v>179.64</v>
      </c>
      <c r="BN345" s="45">
        <v>198.09</v>
      </c>
      <c r="BO345" s="45">
        <v>220.68</v>
      </c>
      <c r="BP345" s="45">
        <v>245.51</v>
      </c>
      <c r="BQ345" s="45">
        <v>272.58999999999997</v>
      </c>
      <c r="BR345" s="45">
        <v>301.55</v>
      </c>
      <c r="BS345" s="45">
        <v>331.99</v>
      </c>
      <c r="BT345" s="45">
        <v>357.42</v>
      </c>
      <c r="BU345" s="45">
        <v>382.58</v>
      </c>
      <c r="BV345" s="45">
        <v>407.03</v>
      </c>
      <c r="BW345" s="45">
        <v>430.37</v>
      </c>
      <c r="BX345" s="45">
        <v>452.19</v>
      </c>
      <c r="BY345" s="45">
        <v>472.1</v>
      </c>
      <c r="BZ345" s="45">
        <v>498.11</v>
      </c>
      <c r="CA345" s="45">
        <v>525.54</v>
      </c>
      <c r="CB345" s="45">
        <v>554.48</v>
      </c>
      <c r="CC345" s="45">
        <v>585.02</v>
      </c>
      <c r="CD345" s="45">
        <v>617.24</v>
      </c>
      <c r="CE345" s="45">
        <v>651.23</v>
      </c>
      <c r="CF345" s="45">
        <v>687.1</v>
      </c>
      <c r="CG345" s="45">
        <v>724.94</v>
      </c>
      <c r="CH345" s="45">
        <v>764.87</v>
      </c>
      <c r="CI345" s="45">
        <v>806.99</v>
      </c>
      <c r="CJ345" s="45">
        <v>851.43</v>
      </c>
      <c r="CK345" s="45">
        <v>898.33</v>
      </c>
      <c r="CL345" s="45">
        <v>947.8</v>
      </c>
      <c r="CM345" s="45">
        <v>1000</v>
      </c>
      <c r="CN345" s="45"/>
      <c r="CO345" s="45"/>
      <c r="CP345" s="45"/>
      <c r="CQ345" s="45"/>
      <c r="CR345" s="45"/>
      <c r="CS345" s="45"/>
      <c r="CT345" s="45"/>
      <c r="CU345" s="45"/>
      <c r="CV345" s="45"/>
      <c r="CW345" s="45"/>
    </row>
    <row r="346" spans="1:101" ht="14.25" customHeight="1">
      <c r="A346" s="67">
        <v>32</v>
      </c>
      <c r="B346" s="68">
        <v>0.09</v>
      </c>
      <c r="C346" s="68">
        <v>0.16</v>
      </c>
      <c r="D346" s="68">
        <v>0.2</v>
      </c>
      <c r="E346" s="68">
        <v>0.23</v>
      </c>
      <c r="F346" s="68">
        <v>0.28000000000000003</v>
      </c>
      <c r="G346" s="68">
        <v>0.35</v>
      </c>
      <c r="H346" s="68">
        <v>0.41</v>
      </c>
      <c r="I346" s="68">
        <v>0.48</v>
      </c>
      <c r="J346" s="68">
        <v>0.54</v>
      </c>
      <c r="K346" s="68">
        <v>0.59</v>
      </c>
      <c r="L346" s="68">
        <v>0.65</v>
      </c>
      <c r="M346" s="68">
        <v>0.73</v>
      </c>
      <c r="N346" s="68">
        <v>0.8</v>
      </c>
      <c r="O346" s="68">
        <v>0.86</v>
      </c>
      <c r="P346" s="68">
        <v>0.94</v>
      </c>
      <c r="Q346" s="68">
        <v>1.03</v>
      </c>
      <c r="R346" s="68">
        <v>1.1399999999999999</v>
      </c>
      <c r="S346" s="68">
        <v>1.24</v>
      </c>
      <c r="T346" s="68">
        <v>1.35</v>
      </c>
      <c r="U346" s="69">
        <v>1.48</v>
      </c>
      <c r="V346" s="68">
        <v>1.66</v>
      </c>
      <c r="W346" s="68">
        <v>1.86</v>
      </c>
      <c r="X346" s="68">
        <v>2.09</v>
      </c>
      <c r="Y346" s="68">
        <v>2.3199999999999998</v>
      </c>
      <c r="Z346" s="68">
        <v>2.5499999999999998</v>
      </c>
      <c r="AA346" s="69">
        <v>2.77</v>
      </c>
      <c r="AB346" s="45">
        <v>2.99</v>
      </c>
      <c r="AC346" s="45">
        <v>3.22</v>
      </c>
      <c r="AD346" s="45">
        <v>3.49</v>
      </c>
      <c r="AE346" s="45">
        <v>3.8</v>
      </c>
      <c r="AF346" s="45">
        <v>4.17</v>
      </c>
      <c r="AG346" s="45">
        <v>4.58</v>
      </c>
      <c r="AH346" s="45">
        <v>5.04</v>
      </c>
      <c r="AI346" s="45">
        <v>5.54</v>
      </c>
      <c r="AJ346" s="45">
        <v>6.07</v>
      </c>
      <c r="AK346" s="45">
        <v>6.65</v>
      </c>
      <c r="AL346" s="45">
        <v>7.29</v>
      </c>
      <c r="AM346" s="45">
        <v>8</v>
      </c>
      <c r="AN346" s="45">
        <v>8.83</v>
      </c>
      <c r="AO346" s="45">
        <v>9.83</v>
      </c>
      <c r="AP346" s="45">
        <v>11</v>
      </c>
      <c r="AQ346" s="45">
        <v>12.36</v>
      </c>
      <c r="AR346" s="45">
        <v>13.95</v>
      </c>
      <c r="AS346" s="45">
        <v>15.79</v>
      </c>
      <c r="AT346" s="45">
        <v>17.89</v>
      </c>
      <c r="AU346" s="45">
        <v>20.329999999999998</v>
      </c>
      <c r="AV346" s="45">
        <v>23.17</v>
      </c>
      <c r="AW346" s="45">
        <v>26.56</v>
      </c>
      <c r="AX346" s="45">
        <v>30.67</v>
      </c>
      <c r="AY346" s="45">
        <v>35.42</v>
      </c>
      <c r="AZ346" s="45">
        <v>40.119999999999997</v>
      </c>
      <c r="BA346" s="45">
        <v>45.25</v>
      </c>
      <c r="BB346" s="45">
        <v>51.41</v>
      </c>
      <c r="BC346" s="45">
        <v>60.89</v>
      </c>
      <c r="BD346" s="45">
        <v>69.290000000000006</v>
      </c>
      <c r="BE346" s="45">
        <v>78.7</v>
      </c>
      <c r="BF346" s="45">
        <v>89.76</v>
      </c>
      <c r="BG346" s="45">
        <v>102.05</v>
      </c>
      <c r="BH346" s="45">
        <v>115.55</v>
      </c>
      <c r="BI346" s="45">
        <v>129.94999999999999</v>
      </c>
      <c r="BJ346" s="45">
        <v>145.62</v>
      </c>
      <c r="BK346" s="45">
        <v>162.54</v>
      </c>
      <c r="BL346" s="45">
        <v>179.64</v>
      </c>
      <c r="BM346" s="45">
        <v>198.09</v>
      </c>
      <c r="BN346" s="45">
        <v>220.68</v>
      </c>
      <c r="BO346" s="45">
        <v>245.51</v>
      </c>
      <c r="BP346" s="45">
        <v>272.58999999999997</v>
      </c>
      <c r="BQ346" s="45">
        <v>301.55</v>
      </c>
      <c r="BR346" s="45">
        <v>331.99</v>
      </c>
      <c r="BS346" s="45">
        <v>357.42</v>
      </c>
      <c r="BT346" s="45">
        <v>382.58</v>
      </c>
      <c r="BU346" s="45">
        <v>407.03</v>
      </c>
      <c r="BV346" s="45">
        <v>430.37</v>
      </c>
      <c r="BW346" s="45">
        <v>452.19</v>
      </c>
      <c r="BX346" s="45">
        <v>472.1</v>
      </c>
      <c r="BY346" s="45">
        <v>498.11</v>
      </c>
      <c r="BZ346" s="45">
        <v>525.54</v>
      </c>
      <c r="CA346" s="45">
        <v>554.48</v>
      </c>
      <c r="CB346" s="45">
        <v>585.02</v>
      </c>
      <c r="CC346" s="45">
        <v>617.24</v>
      </c>
      <c r="CD346" s="45">
        <v>651.23</v>
      </c>
      <c r="CE346" s="45">
        <v>687.1</v>
      </c>
      <c r="CF346" s="45">
        <v>724.94</v>
      </c>
      <c r="CG346" s="45">
        <v>764.87</v>
      </c>
      <c r="CH346" s="45">
        <v>806.99</v>
      </c>
      <c r="CI346" s="45">
        <v>851.43</v>
      </c>
      <c r="CJ346" s="45">
        <v>898.33</v>
      </c>
      <c r="CK346" s="45">
        <v>947.8</v>
      </c>
      <c r="CL346" s="45">
        <v>1000</v>
      </c>
      <c r="CM346" s="45"/>
      <c r="CN346" s="45"/>
      <c r="CO346" s="45"/>
      <c r="CP346" s="45"/>
      <c r="CQ346" s="45"/>
      <c r="CR346" s="45"/>
      <c r="CS346" s="45"/>
      <c r="CT346" s="45"/>
      <c r="CU346" s="45"/>
      <c r="CV346" s="45"/>
      <c r="CW346" s="45"/>
    </row>
    <row r="347" spans="1:101" ht="14.25" customHeight="1">
      <c r="A347" s="67">
        <v>33</v>
      </c>
      <c r="B347" s="68">
        <v>0.09</v>
      </c>
      <c r="C347" s="68">
        <v>0.17</v>
      </c>
      <c r="D347" s="68">
        <v>0.22</v>
      </c>
      <c r="E347" s="68">
        <v>0.26</v>
      </c>
      <c r="F347" s="68">
        <v>0.32</v>
      </c>
      <c r="G347" s="68">
        <v>0.38</v>
      </c>
      <c r="H347" s="68">
        <v>0.45</v>
      </c>
      <c r="I347" s="68">
        <v>0.51</v>
      </c>
      <c r="J347" s="68">
        <v>0.56000000000000005</v>
      </c>
      <c r="K347" s="68">
        <v>0.61</v>
      </c>
      <c r="L347" s="68">
        <v>0.67</v>
      </c>
      <c r="M347" s="68">
        <v>0.75</v>
      </c>
      <c r="N347" s="68">
        <v>0.85</v>
      </c>
      <c r="O347" s="68">
        <v>0.93</v>
      </c>
      <c r="P347" s="68">
        <v>1.02</v>
      </c>
      <c r="Q347" s="68">
        <v>1.1200000000000001</v>
      </c>
      <c r="R347" s="68">
        <v>1.24</v>
      </c>
      <c r="S347" s="68">
        <v>1.35</v>
      </c>
      <c r="T347" s="68">
        <v>1.47</v>
      </c>
      <c r="U347" s="69">
        <v>1.64</v>
      </c>
      <c r="V347" s="68">
        <v>1.86</v>
      </c>
      <c r="W347" s="68">
        <v>2.09</v>
      </c>
      <c r="X347" s="68">
        <v>2.3199999999999998</v>
      </c>
      <c r="Y347" s="68">
        <v>2.5499999999999998</v>
      </c>
      <c r="Z347" s="68">
        <v>2.77</v>
      </c>
      <c r="AA347" s="69">
        <v>2.99</v>
      </c>
      <c r="AB347" s="45">
        <v>3.22</v>
      </c>
      <c r="AC347" s="45">
        <v>3.49</v>
      </c>
      <c r="AD347" s="45">
        <v>3.8</v>
      </c>
      <c r="AE347" s="45">
        <v>4.17</v>
      </c>
      <c r="AF347" s="45">
        <v>4.58</v>
      </c>
      <c r="AG347" s="45">
        <v>5.04</v>
      </c>
      <c r="AH347" s="45">
        <v>5.54</v>
      </c>
      <c r="AI347" s="45">
        <v>6.07</v>
      </c>
      <c r="AJ347" s="45">
        <v>6.65</v>
      </c>
      <c r="AK347" s="45">
        <v>7.29</v>
      </c>
      <c r="AL347" s="45">
        <v>8</v>
      </c>
      <c r="AM347" s="45">
        <v>8.83</v>
      </c>
      <c r="AN347" s="45">
        <v>9.83</v>
      </c>
      <c r="AO347" s="45">
        <v>11</v>
      </c>
      <c r="AP347" s="45">
        <v>12.36</v>
      </c>
      <c r="AQ347" s="45">
        <v>13.95</v>
      </c>
      <c r="AR347" s="45">
        <v>15.79</v>
      </c>
      <c r="AS347" s="45">
        <v>17.89</v>
      </c>
      <c r="AT347" s="45">
        <v>20.329999999999998</v>
      </c>
      <c r="AU347" s="45">
        <v>23.17</v>
      </c>
      <c r="AV347" s="45">
        <v>26.56</v>
      </c>
      <c r="AW347" s="45">
        <v>30.67</v>
      </c>
      <c r="AX347" s="45">
        <v>35.42</v>
      </c>
      <c r="AY347" s="45">
        <v>40.119999999999997</v>
      </c>
      <c r="AZ347" s="45">
        <v>45.25</v>
      </c>
      <c r="BA347" s="45">
        <v>51.41</v>
      </c>
      <c r="BB347" s="45">
        <v>60.89</v>
      </c>
      <c r="BC347" s="45">
        <v>69.290000000000006</v>
      </c>
      <c r="BD347" s="45">
        <v>78.7</v>
      </c>
      <c r="BE347" s="45">
        <v>89.76</v>
      </c>
      <c r="BF347" s="45">
        <v>102.05</v>
      </c>
      <c r="BG347" s="45">
        <v>115.55</v>
      </c>
      <c r="BH347" s="45">
        <v>129.94999999999999</v>
      </c>
      <c r="BI347" s="45">
        <v>145.62</v>
      </c>
      <c r="BJ347" s="45">
        <v>162.54</v>
      </c>
      <c r="BK347" s="45">
        <v>179.64</v>
      </c>
      <c r="BL347" s="45">
        <v>198.09</v>
      </c>
      <c r="BM347" s="45">
        <v>220.68</v>
      </c>
      <c r="BN347" s="45">
        <v>245.51</v>
      </c>
      <c r="BO347" s="45">
        <v>272.58999999999997</v>
      </c>
      <c r="BP347" s="45">
        <v>301.55</v>
      </c>
      <c r="BQ347" s="45">
        <v>331.99</v>
      </c>
      <c r="BR347" s="45">
        <v>357.42</v>
      </c>
      <c r="BS347" s="45">
        <v>382.58</v>
      </c>
      <c r="BT347" s="45">
        <v>407.03</v>
      </c>
      <c r="BU347" s="45">
        <v>430.37</v>
      </c>
      <c r="BV347" s="45">
        <v>452.19</v>
      </c>
      <c r="BW347" s="45">
        <v>472.1</v>
      </c>
      <c r="BX347" s="45">
        <v>498.11</v>
      </c>
      <c r="BY347" s="45">
        <v>525.54</v>
      </c>
      <c r="BZ347" s="45">
        <v>554.48</v>
      </c>
      <c r="CA347" s="45">
        <v>585.02</v>
      </c>
      <c r="CB347" s="45">
        <v>617.24</v>
      </c>
      <c r="CC347" s="45">
        <v>651.23</v>
      </c>
      <c r="CD347" s="45">
        <v>687.1</v>
      </c>
      <c r="CE347" s="45">
        <v>724.94</v>
      </c>
      <c r="CF347" s="45">
        <v>764.87</v>
      </c>
      <c r="CG347" s="45">
        <v>806.99</v>
      </c>
      <c r="CH347" s="45">
        <v>851.43</v>
      </c>
      <c r="CI347" s="45">
        <v>898.33</v>
      </c>
      <c r="CJ347" s="45">
        <v>947.8</v>
      </c>
      <c r="CK347" s="45">
        <v>1000</v>
      </c>
      <c r="CL347" s="45"/>
      <c r="CM347" s="45"/>
      <c r="CN347" s="45"/>
      <c r="CO347" s="45"/>
      <c r="CP347" s="45"/>
      <c r="CQ347" s="45"/>
      <c r="CR347" s="45"/>
      <c r="CS347" s="45"/>
      <c r="CT347" s="45"/>
      <c r="CU347" s="45"/>
      <c r="CV347" s="45"/>
      <c r="CW347" s="45"/>
    </row>
    <row r="348" spans="1:101" ht="14.25" customHeight="1">
      <c r="A348" s="67">
        <v>34</v>
      </c>
      <c r="B348" s="68">
        <v>0.1</v>
      </c>
      <c r="C348" s="68">
        <v>0.18</v>
      </c>
      <c r="D348" s="68">
        <v>0.24</v>
      </c>
      <c r="E348" s="68">
        <v>0.3</v>
      </c>
      <c r="F348" s="68">
        <v>0.37</v>
      </c>
      <c r="G348" s="68">
        <v>0.42</v>
      </c>
      <c r="H348" s="68">
        <v>0.49</v>
      </c>
      <c r="I348" s="68">
        <v>0.54</v>
      </c>
      <c r="J348" s="68">
        <v>0.56999999999999995</v>
      </c>
      <c r="K348" s="68">
        <v>0.63</v>
      </c>
      <c r="L348" s="68">
        <v>0.7</v>
      </c>
      <c r="M348" s="68">
        <v>0.79</v>
      </c>
      <c r="N348" s="68">
        <v>0.91</v>
      </c>
      <c r="O348" s="68">
        <v>1.02</v>
      </c>
      <c r="P348" s="68">
        <v>1.1200000000000001</v>
      </c>
      <c r="Q348" s="68">
        <v>1.22</v>
      </c>
      <c r="R348" s="68">
        <v>1.34</v>
      </c>
      <c r="S348" s="68">
        <v>1.47</v>
      </c>
      <c r="T348" s="68">
        <v>1.63</v>
      </c>
      <c r="U348" s="69">
        <v>1.84</v>
      </c>
      <c r="V348" s="68">
        <v>2.09</v>
      </c>
      <c r="W348" s="68">
        <v>2.3199999999999998</v>
      </c>
      <c r="X348" s="68">
        <v>2.5499999999999998</v>
      </c>
      <c r="Y348" s="68">
        <v>2.77</v>
      </c>
      <c r="Z348" s="68">
        <v>2.99</v>
      </c>
      <c r="AA348" s="69">
        <v>3.22</v>
      </c>
      <c r="AB348" s="45">
        <v>3.49</v>
      </c>
      <c r="AC348" s="45">
        <v>3.8</v>
      </c>
      <c r="AD348" s="45">
        <v>4.17</v>
      </c>
      <c r="AE348" s="45">
        <v>4.58</v>
      </c>
      <c r="AF348" s="45">
        <v>5.04</v>
      </c>
      <c r="AG348" s="45">
        <v>5.54</v>
      </c>
      <c r="AH348" s="45">
        <v>6.07</v>
      </c>
      <c r="AI348" s="45">
        <v>6.65</v>
      </c>
      <c r="AJ348" s="45">
        <v>7.29</v>
      </c>
      <c r="AK348" s="45">
        <v>8</v>
      </c>
      <c r="AL348" s="45">
        <v>8.83</v>
      </c>
      <c r="AM348" s="45">
        <v>9.83</v>
      </c>
      <c r="AN348" s="45">
        <v>11</v>
      </c>
      <c r="AO348" s="45">
        <v>12.36</v>
      </c>
      <c r="AP348" s="45">
        <v>13.95</v>
      </c>
      <c r="AQ348" s="45">
        <v>15.79</v>
      </c>
      <c r="AR348" s="45">
        <v>17.89</v>
      </c>
      <c r="AS348" s="45">
        <v>20.329999999999998</v>
      </c>
      <c r="AT348" s="45">
        <v>23.17</v>
      </c>
      <c r="AU348" s="45">
        <v>26.56</v>
      </c>
      <c r="AV348" s="45">
        <v>30.67</v>
      </c>
      <c r="AW348" s="45">
        <v>35.42</v>
      </c>
      <c r="AX348" s="45">
        <v>40.119999999999997</v>
      </c>
      <c r="AY348" s="45">
        <v>45.25</v>
      </c>
      <c r="AZ348" s="45">
        <v>51.41</v>
      </c>
      <c r="BA348" s="45">
        <v>60.89</v>
      </c>
      <c r="BB348" s="45">
        <v>69.290000000000006</v>
      </c>
      <c r="BC348" s="45">
        <v>78.7</v>
      </c>
      <c r="BD348" s="45">
        <v>89.76</v>
      </c>
      <c r="BE348" s="45">
        <v>102.05</v>
      </c>
      <c r="BF348" s="45">
        <v>115.55</v>
      </c>
      <c r="BG348" s="45">
        <v>129.94999999999999</v>
      </c>
      <c r="BH348" s="45">
        <v>145.62</v>
      </c>
      <c r="BI348" s="45">
        <v>162.54</v>
      </c>
      <c r="BJ348" s="45">
        <v>179.64</v>
      </c>
      <c r="BK348" s="45">
        <v>198.09</v>
      </c>
      <c r="BL348" s="45">
        <v>220.68</v>
      </c>
      <c r="BM348" s="45">
        <v>245.51</v>
      </c>
      <c r="BN348" s="45">
        <v>272.58999999999997</v>
      </c>
      <c r="BO348" s="45">
        <v>301.55</v>
      </c>
      <c r="BP348" s="45">
        <v>331.99</v>
      </c>
      <c r="BQ348" s="45">
        <v>357.42</v>
      </c>
      <c r="BR348" s="45">
        <v>382.58</v>
      </c>
      <c r="BS348" s="45">
        <v>407.03</v>
      </c>
      <c r="BT348" s="45">
        <v>430.37</v>
      </c>
      <c r="BU348" s="45">
        <v>452.19</v>
      </c>
      <c r="BV348" s="45">
        <v>472.1</v>
      </c>
      <c r="BW348" s="45">
        <v>498.11</v>
      </c>
      <c r="BX348" s="45">
        <v>525.54</v>
      </c>
      <c r="BY348" s="45">
        <v>554.48</v>
      </c>
      <c r="BZ348" s="45">
        <v>585.02</v>
      </c>
      <c r="CA348" s="45">
        <v>617.24</v>
      </c>
      <c r="CB348" s="45">
        <v>651.23</v>
      </c>
      <c r="CC348" s="45">
        <v>687.1</v>
      </c>
      <c r="CD348" s="45">
        <v>724.94</v>
      </c>
      <c r="CE348" s="45">
        <v>764.87</v>
      </c>
      <c r="CF348" s="45">
        <v>806.99</v>
      </c>
      <c r="CG348" s="45">
        <v>851.43</v>
      </c>
      <c r="CH348" s="45">
        <v>898.33</v>
      </c>
      <c r="CI348" s="45">
        <v>947.8</v>
      </c>
      <c r="CJ348" s="45">
        <v>1000</v>
      </c>
      <c r="CK348" s="45"/>
      <c r="CL348" s="45"/>
      <c r="CM348" s="45"/>
      <c r="CN348" s="45"/>
      <c r="CO348" s="45"/>
      <c r="CP348" s="45"/>
      <c r="CQ348" s="45"/>
      <c r="CR348" s="45"/>
      <c r="CS348" s="45"/>
      <c r="CT348" s="45"/>
      <c r="CU348" s="45"/>
      <c r="CV348" s="45"/>
      <c r="CW348" s="45"/>
    </row>
    <row r="349" spans="1:101" ht="14.25" customHeight="1">
      <c r="A349" s="67">
        <v>35</v>
      </c>
      <c r="B349" s="68">
        <v>0.11</v>
      </c>
      <c r="C349" s="68">
        <v>0.18</v>
      </c>
      <c r="D349" s="68">
        <v>0.27</v>
      </c>
      <c r="E349" s="68">
        <v>0.35</v>
      </c>
      <c r="F349" s="68">
        <v>0.41</v>
      </c>
      <c r="G349" s="68">
        <v>0.46</v>
      </c>
      <c r="H349" s="68">
        <v>0.53</v>
      </c>
      <c r="I349" s="68">
        <v>0.56999999999999995</v>
      </c>
      <c r="J349" s="68">
        <v>0.6</v>
      </c>
      <c r="K349" s="68">
        <v>0.65</v>
      </c>
      <c r="L349" s="68">
        <v>0.73</v>
      </c>
      <c r="M349" s="68">
        <v>0.86</v>
      </c>
      <c r="N349" s="68">
        <v>1</v>
      </c>
      <c r="O349" s="68">
        <v>1.1100000000000001</v>
      </c>
      <c r="P349" s="68">
        <v>1.22</v>
      </c>
      <c r="Q349" s="68">
        <v>1.33</v>
      </c>
      <c r="R349" s="68">
        <v>1.46</v>
      </c>
      <c r="S349" s="68">
        <v>1.61</v>
      </c>
      <c r="T349" s="68">
        <v>1.81</v>
      </c>
      <c r="U349" s="69">
        <v>2.0499999999999998</v>
      </c>
      <c r="V349" s="68">
        <v>2.3199999999999998</v>
      </c>
      <c r="W349" s="68">
        <v>2.5499999999999998</v>
      </c>
      <c r="X349" s="68">
        <v>2.77</v>
      </c>
      <c r="Y349" s="68">
        <v>2.99</v>
      </c>
      <c r="Z349" s="68">
        <v>3.22</v>
      </c>
      <c r="AA349" s="69">
        <v>3.49</v>
      </c>
      <c r="AB349" s="45">
        <v>3.8</v>
      </c>
      <c r="AC349" s="45">
        <v>4.17</v>
      </c>
      <c r="AD349" s="45">
        <v>4.58</v>
      </c>
      <c r="AE349" s="45">
        <v>5.04</v>
      </c>
      <c r="AF349" s="45">
        <v>5.54</v>
      </c>
      <c r="AG349" s="45">
        <v>6.07</v>
      </c>
      <c r="AH349" s="45">
        <v>6.65</v>
      </c>
      <c r="AI349" s="45">
        <v>7.29</v>
      </c>
      <c r="AJ349" s="45">
        <v>8</v>
      </c>
      <c r="AK349" s="45">
        <v>8.83</v>
      </c>
      <c r="AL349" s="45">
        <v>9.83</v>
      </c>
      <c r="AM349" s="45">
        <v>11</v>
      </c>
      <c r="AN349" s="45">
        <v>12.36</v>
      </c>
      <c r="AO349" s="45">
        <v>13.95</v>
      </c>
      <c r="AP349" s="45">
        <v>15.79</v>
      </c>
      <c r="AQ349" s="45">
        <v>17.89</v>
      </c>
      <c r="AR349" s="45">
        <v>20.329999999999998</v>
      </c>
      <c r="AS349" s="45">
        <v>23.17</v>
      </c>
      <c r="AT349" s="45">
        <v>26.56</v>
      </c>
      <c r="AU349" s="45">
        <v>30.67</v>
      </c>
      <c r="AV349" s="45">
        <v>35.42</v>
      </c>
      <c r="AW349" s="45">
        <v>40.119999999999997</v>
      </c>
      <c r="AX349" s="45">
        <v>45.25</v>
      </c>
      <c r="AY349" s="45">
        <v>51.41</v>
      </c>
      <c r="AZ349" s="45">
        <v>60.89</v>
      </c>
      <c r="BA349" s="45">
        <v>69.290000000000006</v>
      </c>
      <c r="BB349" s="45">
        <v>78.7</v>
      </c>
      <c r="BC349" s="45">
        <v>89.76</v>
      </c>
      <c r="BD349" s="45">
        <v>102.05</v>
      </c>
      <c r="BE349" s="45">
        <v>115.55</v>
      </c>
      <c r="BF349" s="45">
        <v>129.94999999999999</v>
      </c>
      <c r="BG349" s="45">
        <v>145.62</v>
      </c>
      <c r="BH349" s="45">
        <v>162.54</v>
      </c>
      <c r="BI349" s="45">
        <v>179.64</v>
      </c>
      <c r="BJ349" s="45">
        <v>198.09</v>
      </c>
      <c r="BK349" s="45">
        <v>220.68</v>
      </c>
      <c r="BL349" s="45">
        <v>245.51</v>
      </c>
      <c r="BM349" s="45">
        <v>272.58999999999997</v>
      </c>
      <c r="BN349" s="45">
        <v>301.55</v>
      </c>
      <c r="BO349" s="45">
        <v>331.99</v>
      </c>
      <c r="BP349" s="45">
        <v>357.42</v>
      </c>
      <c r="BQ349" s="45">
        <v>382.58</v>
      </c>
      <c r="BR349" s="45">
        <v>407.03</v>
      </c>
      <c r="BS349" s="45">
        <v>430.37</v>
      </c>
      <c r="BT349" s="45">
        <v>452.19</v>
      </c>
      <c r="BU349" s="45">
        <v>472.1</v>
      </c>
      <c r="BV349" s="45">
        <v>498.11</v>
      </c>
      <c r="BW349" s="45">
        <v>525.54</v>
      </c>
      <c r="BX349" s="45">
        <v>554.48</v>
      </c>
      <c r="BY349" s="45">
        <v>585.02</v>
      </c>
      <c r="BZ349" s="45">
        <v>617.24</v>
      </c>
      <c r="CA349" s="45">
        <v>651.23</v>
      </c>
      <c r="CB349" s="45">
        <v>687.1</v>
      </c>
      <c r="CC349" s="45">
        <v>724.94</v>
      </c>
      <c r="CD349" s="45">
        <v>764.87</v>
      </c>
      <c r="CE349" s="45">
        <v>806.99</v>
      </c>
      <c r="CF349" s="45">
        <v>851.43</v>
      </c>
      <c r="CG349" s="45">
        <v>898.33</v>
      </c>
      <c r="CH349" s="45">
        <v>947.8</v>
      </c>
      <c r="CI349" s="45">
        <v>1000</v>
      </c>
      <c r="CJ349" s="45"/>
      <c r="CK349" s="45"/>
      <c r="CL349" s="45"/>
      <c r="CM349" s="45"/>
      <c r="CN349" s="45"/>
      <c r="CO349" s="45"/>
      <c r="CP349" s="45"/>
      <c r="CQ349" s="45"/>
      <c r="CR349" s="45"/>
      <c r="CS349" s="45"/>
      <c r="CT349" s="45"/>
      <c r="CU349" s="45"/>
      <c r="CV349" s="45"/>
      <c r="CW349" s="45"/>
    </row>
    <row r="350" spans="1:101" ht="14.25" customHeight="1">
      <c r="A350" s="67">
        <v>36</v>
      </c>
      <c r="B350" s="68">
        <v>0.12</v>
      </c>
      <c r="C350" s="68">
        <v>0.2</v>
      </c>
      <c r="D350" s="68">
        <v>0.3</v>
      </c>
      <c r="E350" s="68">
        <v>0.38</v>
      </c>
      <c r="F350" s="68">
        <v>0.44</v>
      </c>
      <c r="G350" s="68">
        <v>0.51</v>
      </c>
      <c r="H350" s="68">
        <v>0.56999999999999995</v>
      </c>
      <c r="I350" s="68">
        <v>0.59</v>
      </c>
      <c r="J350" s="68">
        <v>0.63</v>
      </c>
      <c r="K350" s="68">
        <v>0.69</v>
      </c>
      <c r="L350" s="68">
        <v>0.81</v>
      </c>
      <c r="M350" s="68">
        <v>0.95</v>
      </c>
      <c r="N350" s="68">
        <v>1.1000000000000001</v>
      </c>
      <c r="O350" s="68">
        <v>1.21</v>
      </c>
      <c r="P350" s="68">
        <v>1.32</v>
      </c>
      <c r="Q350" s="68">
        <v>1.44</v>
      </c>
      <c r="R350" s="68">
        <v>1.58</v>
      </c>
      <c r="S350" s="68">
        <v>1.76</v>
      </c>
      <c r="T350" s="68">
        <v>2</v>
      </c>
      <c r="U350" s="69">
        <v>2.27</v>
      </c>
      <c r="V350" s="68">
        <v>2.5499999999999998</v>
      </c>
      <c r="W350" s="68">
        <v>2.77</v>
      </c>
      <c r="X350" s="68">
        <v>2.99</v>
      </c>
      <c r="Y350" s="68">
        <v>3.22</v>
      </c>
      <c r="Z350" s="68">
        <v>3.49</v>
      </c>
      <c r="AA350" s="69">
        <v>3.8</v>
      </c>
      <c r="AB350" s="45">
        <v>4.17</v>
      </c>
      <c r="AC350" s="45">
        <v>4.58</v>
      </c>
      <c r="AD350" s="45">
        <v>5.04</v>
      </c>
      <c r="AE350" s="45">
        <v>5.54</v>
      </c>
      <c r="AF350" s="45">
        <v>6.07</v>
      </c>
      <c r="AG350" s="45">
        <v>6.65</v>
      </c>
      <c r="AH350" s="45">
        <v>7.29</v>
      </c>
      <c r="AI350" s="45">
        <v>8</v>
      </c>
      <c r="AJ350" s="45">
        <v>8.83</v>
      </c>
      <c r="AK350" s="45">
        <v>9.83</v>
      </c>
      <c r="AL350" s="45">
        <v>11</v>
      </c>
      <c r="AM350" s="45">
        <v>12.36</v>
      </c>
      <c r="AN350" s="45">
        <v>13.95</v>
      </c>
      <c r="AO350" s="45">
        <v>15.79</v>
      </c>
      <c r="AP350" s="45">
        <v>17.89</v>
      </c>
      <c r="AQ350" s="45">
        <v>20.329999999999998</v>
      </c>
      <c r="AR350" s="45">
        <v>23.17</v>
      </c>
      <c r="AS350" s="45">
        <v>26.56</v>
      </c>
      <c r="AT350" s="45">
        <v>30.67</v>
      </c>
      <c r="AU350" s="45">
        <v>35.42</v>
      </c>
      <c r="AV350" s="45">
        <v>40.119999999999997</v>
      </c>
      <c r="AW350" s="45">
        <v>45.25</v>
      </c>
      <c r="AX350" s="45">
        <v>51.41</v>
      </c>
      <c r="AY350" s="45">
        <v>60.89</v>
      </c>
      <c r="AZ350" s="45">
        <v>69.290000000000006</v>
      </c>
      <c r="BA350" s="45">
        <v>78.7</v>
      </c>
      <c r="BB350" s="45">
        <v>89.76</v>
      </c>
      <c r="BC350" s="45">
        <v>102.05</v>
      </c>
      <c r="BD350" s="45">
        <v>115.55</v>
      </c>
      <c r="BE350" s="45">
        <v>129.94999999999999</v>
      </c>
      <c r="BF350" s="45">
        <v>145.62</v>
      </c>
      <c r="BG350" s="45">
        <v>162.54</v>
      </c>
      <c r="BH350" s="45">
        <v>179.64</v>
      </c>
      <c r="BI350" s="45">
        <v>198.09</v>
      </c>
      <c r="BJ350" s="45">
        <v>220.68</v>
      </c>
      <c r="BK350" s="45">
        <v>245.51</v>
      </c>
      <c r="BL350" s="45">
        <v>272.58999999999997</v>
      </c>
      <c r="BM350" s="45">
        <v>301.55</v>
      </c>
      <c r="BN350" s="45">
        <v>331.99</v>
      </c>
      <c r="BO350" s="45">
        <v>357.42</v>
      </c>
      <c r="BP350" s="45">
        <v>382.58</v>
      </c>
      <c r="BQ350" s="45">
        <v>407.03</v>
      </c>
      <c r="BR350" s="45">
        <v>430.37</v>
      </c>
      <c r="BS350" s="45">
        <v>452.19</v>
      </c>
      <c r="BT350" s="45">
        <v>472.1</v>
      </c>
      <c r="BU350" s="45">
        <v>498.11</v>
      </c>
      <c r="BV350" s="45">
        <v>525.54</v>
      </c>
      <c r="BW350" s="45">
        <v>554.48</v>
      </c>
      <c r="BX350" s="45">
        <v>585.02</v>
      </c>
      <c r="BY350" s="45">
        <v>617.24</v>
      </c>
      <c r="BZ350" s="45">
        <v>651.23</v>
      </c>
      <c r="CA350" s="45">
        <v>687.1</v>
      </c>
      <c r="CB350" s="45">
        <v>724.94</v>
      </c>
      <c r="CC350" s="45">
        <v>764.87</v>
      </c>
      <c r="CD350" s="45">
        <v>806.99</v>
      </c>
      <c r="CE350" s="45">
        <v>851.43</v>
      </c>
      <c r="CF350" s="45">
        <v>898.33</v>
      </c>
      <c r="CG350" s="45">
        <v>947.8</v>
      </c>
      <c r="CH350" s="45">
        <v>1000</v>
      </c>
      <c r="CI350" s="45"/>
      <c r="CJ350" s="45"/>
      <c r="CK350" s="45"/>
      <c r="CL350" s="45"/>
      <c r="CM350" s="45"/>
      <c r="CN350" s="45"/>
      <c r="CO350" s="45"/>
      <c r="CP350" s="45"/>
      <c r="CQ350" s="45"/>
      <c r="CR350" s="45"/>
      <c r="CS350" s="45"/>
      <c r="CT350" s="45"/>
      <c r="CU350" s="45"/>
      <c r="CV350" s="45"/>
      <c r="CW350" s="45"/>
    </row>
    <row r="351" spans="1:101" ht="14.25" customHeight="1">
      <c r="A351" s="67">
        <v>37</v>
      </c>
      <c r="B351" s="68">
        <v>0.13</v>
      </c>
      <c r="C351" s="68">
        <v>0.21</v>
      </c>
      <c r="D351" s="68">
        <v>0.33</v>
      </c>
      <c r="E351" s="68">
        <v>0.43</v>
      </c>
      <c r="F351" s="68">
        <v>0.5</v>
      </c>
      <c r="G351" s="68">
        <v>0.56000000000000005</v>
      </c>
      <c r="H351" s="68">
        <v>0.59</v>
      </c>
      <c r="I351" s="68">
        <v>0.62</v>
      </c>
      <c r="J351" s="68">
        <v>0.66</v>
      </c>
      <c r="K351" s="68">
        <v>0.75</v>
      </c>
      <c r="L351" s="68">
        <v>0.89</v>
      </c>
      <c r="M351" s="68">
        <v>1.05</v>
      </c>
      <c r="N351" s="68">
        <v>1.2</v>
      </c>
      <c r="O351" s="68">
        <v>1.32</v>
      </c>
      <c r="P351" s="68">
        <v>1.43</v>
      </c>
      <c r="Q351" s="68">
        <v>1.55</v>
      </c>
      <c r="R351" s="68">
        <v>1.72</v>
      </c>
      <c r="S351" s="68">
        <v>1.93</v>
      </c>
      <c r="T351" s="68">
        <v>2.19</v>
      </c>
      <c r="U351" s="69">
        <v>2.4900000000000002</v>
      </c>
      <c r="V351" s="68">
        <v>2.77</v>
      </c>
      <c r="W351" s="68">
        <v>2.99</v>
      </c>
      <c r="X351" s="68">
        <v>3.22</v>
      </c>
      <c r="Y351" s="68">
        <v>3.49</v>
      </c>
      <c r="Z351" s="68">
        <v>3.8</v>
      </c>
      <c r="AA351" s="69">
        <v>4.17</v>
      </c>
      <c r="AB351" s="45">
        <v>4.58</v>
      </c>
      <c r="AC351" s="45">
        <v>5.04</v>
      </c>
      <c r="AD351" s="45">
        <v>5.54</v>
      </c>
      <c r="AE351" s="45">
        <v>6.07</v>
      </c>
      <c r="AF351" s="45">
        <v>6.65</v>
      </c>
      <c r="AG351" s="45">
        <v>7.29</v>
      </c>
      <c r="AH351" s="45">
        <v>8</v>
      </c>
      <c r="AI351" s="45">
        <v>8.83</v>
      </c>
      <c r="AJ351" s="45">
        <v>9.83</v>
      </c>
      <c r="AK351" s="45">
        <v>11</v>
      </c>
      <c r="AL351" s="45">
        <v>12.36</v>
      </c>
      <c r="AM351" s="45">
        <v>13.95</v>
      </c>
      <c r="AN351" s="45">
        <v>15.79</v>
      </c>
      <c r="AO351" s="45">
        <v>17.89</v>
      </c>
      <c r="AP351" s="45">
        <v>20.329999999999998</v>
      </c>
      <c r="AQ351" s="45">
        <v>23.17</v>
      </c>
      <c r="AR351" s="45">
        <v>26.56</v>
      </c>
      <c r="AS351" s="45">
        <v>30.67</v>
      </c>
      <c r="AT351" s="45">
        <v>35.42</v>
      </c>
      <c r="AU351" s="45">
        <v>40.119999999999997</v>
      </c>
      <c r="AV351" s="45">
        <v>45.25</v>
      </c>
      <c r="AW351" s="45">
        <v>51.41</v>
      </c>
      <c r="AX351" s="45">
        <v>60.89</v>
      </c>
      <c r="AY351" s="45">
        <v>69.290000000000006</v>
      </c>
      <c r="AZ351" s="45">
        <v>78.7</v>
      </c>
      <c r="BA351" s="45">
        <v>89.76</v>
      </c>
      <c r="BB351" s="45">
        <v>102.05</v>
      </c>
      <c r="BC351" s="45">
        <v>115.55</v>
      </c>
      <c r="BD351" s="45">
        <v>129.94999999999999</v>
      </c>
      <c r="BE351" s="45">
        <v>145.62</v>
      </c>
      <c r="BF351" s="45">
        <v>162.54</v>
      </c>
      <c r="BG351" s="45">
        <v>179.64</v>
      </c>
      <c r="BH351" s="45">
        <v>198.09</v>
      </c>
      <c r="BI351" s="45">
        <v>220.68</v>
      </c>
      <c r="BJ351" s="45">
        <v>245.51</v>
      </c>
      <c r="BK351" s="45">
        <v>272.58999999999997</v>
      </c>
      <c r="BL351" s="45">
        <v>301.55</v>
      </c>
      <c r="BM351" s="45">
        <v>331.99</v>
      </c>
      <c r="BN351" s="45">
        <v>357.42</v>
      </c>
      <c r="BO351" s="45">
        <v>382.58</v>
      </c>
      <c r="BP351" s="45">
        <v>407.03</v>
      </c>
      <c r="BQ351" s="45">
        <v>430.37</v>
      </c>
      <c r="BR351" s="45">
        <v>452.19</v>
      </c>
      <c r="BS351" s="45">
        <v>472.1</v>
      </c>
      <c r="BT351" s="45">
        <v>498.11</v>
      </c>
      <c r="BU351" s="45">
        <v>525.54</v>
      </c>
      <c r="BV351" s="45">
        <v>554.48</v>
      </c>
      <c r="BW351" s="45">
        <v>585.02</v>
      </c>
      <c r="BX351" s="45">
        <v>617.24</v>
      </c>
      <c r="BY351" s="45">
        <v>651.23</v>
      </c>
      <c r="BZ351" s="45">
        <v>687.1</v>
      </c>
      <c r="CA351" s="45">
        <v>724.94</v>
      </c>
      <c r="CB351" s="45">
        <v>764.87</v>
      </c>
      <c r="CC351" s="45">
        <v>806.99</v>
      </c>
      <c r="CD351" s="45">
        <v>851.43</v>
      </c>
      <c r="CE351" s="45">
        <v>898.33</v>
      </c>
      <c r="CF351" s="45">
        <v>947.8</v>
      </c>
      <c r="CG351" s="45">
        <v>1000</v>
      </c>
      <c r="CH351" s="45"/>
      <c r="CI351" s="45"/>
      <c r="CJ351" s="45"/>
      <c r="CK351" s="45"/>
      <c r="CL351" s="45"/>
      <c r="CM351" s="45"/>
      <c r="CN351" s="45"/>
      <c r="CO351" s="45"/>
      <c r="CP351" s="45"/>
      <c r="CQ351" s="45"/>
      <c r="CR351" s="45"/>
      <c r="CS351" s="45"/>
      <c r="CT351" s="45"/>
      <c r="CU351" s="45"/>
      <c r="CV351" s="45"/>
      <c r="CW351" s="45"/>
    </row>
    <row r="352" spans="1:101" ht="14.25" customHeight="1">
      <c r="A352" s="67">
        <v>38</v>
      </c>
      <c r="B352" s="68">
        <v>0.14000000000000001</v>
      </c>
      <c r="C352" s="68">
        <v>0.22</v>
      </c>
      <c r="D352" s="68">
        <v>0.35</v>
      </c>
      <c r="E352" s="68">
        <v>0.46</v>
      </c>
      <c r="F352" s="68">
        <v>0.53</v>
      </c>
      <c r="G352" s="68">
        <v>0.59</v>
      </c>
      <c r="H352" s="68">
        <v>0.62</v>
      </c>
      <c r="I352" s="68">
        <v>0.65</v>
      </c>
      <c r="J352" s="68">
        <v>0.72</v>
      </c>
      <c r="K352" s="68">
        <v>0.84</v>
      </c>
      <c r="L352" s="68">
        <v>0.99</v>
      </c>
      <c r="M352" s="68">
        <v>1.1499999999999999</v>
      </c>
      <c r="N352" s="68">
        <v>1.3</v>
      </c>
      <c r="O352" s="68">
        <v>1.42</v>
      </c>
      <c r="P352" s="68">
        <v>1.53</v>
      </c>
      <c r="Q352" s="68">
        <v>1.68</v>
      </c>
      <c r="R352" s="68">
        <v>1.87</v>
      </c>
      <c r="S352" s="68">
        <v>2.1</v>
      </c>
      <c r="T352" s="68">
        <v>2.39</v>
      </c>
      <c r="U352" s="69">
        <v>2.7</v>
      </c>
      <c r="V352" s="68">
        <v>2.99</v>
      </c>
      <c r="W352" s="68">
        <v>3.22</v>
      </c>
      <c r="X352" s="68">
        <v>3.49</v>
      </c>
      <c r="Y352" s="68">
        <v>3.8</v>
      </c>
      <c r="Z352" s="68">
        <v>4.17</v>
      </c>
      <c r="AA352" s="69">
        <v>4.58</v>
      </c>
      <c r="AB352" s="45">
        <v>5.04</v>
      </c>
      <c r="AC352" s="45">
        <v>5.54</v>
      </c>
      <c r="AD352" s="45">
        <v>6.07</v>
      </c>
      <c r="AE352" s="45">
        <v>6.65</v>
      </c>
      <c r="AF352" s="45">
        <v>7.29</v>
      </c>
      <c r="AG352" s="45">
        <v>8</v>
      </c>
      <c r="AH352" s="45">
        <v>8.83</v>
      </c>
      <c r="AI352" s="45">
        <v>9.83</v>
      </c>
      <c r="AJ352" s="45">
        <v>11</v>
      </c>
      <c r="AK352" s="45">
        <v>12.36</v>
      </c>
      <c r="AL352" s="45">
        <v>13.95</v>
      </c>
      <c r="AM352" s="45">
        <v>15.79</v>
      </c>
      <c r="AN352" s="45">
        <v>17.89</v>
      </c>
      <c r="AO352" s="45">
        <v>20.329999999999998</v>
      </c>
      <c r="AP352" s="45">
        <v>23.17</v>
      </c>
      <c r="AQ352" s="45">
        <v>26.56</v>
      </c>
      <c r="AR352" s="45">
        <v>30.67</v>
      </c>
      <c r="AS352" s="45">
        <v>35.42</v>
      </c>
      <c r="AT352" s="45">
        <v>40.119999999999997</v>
      </c>
      <c r="AU352" s="45">
        <v>45.25</v>
      </c>
      <c r="AV352" s="45">
        <v>51.41</v>
      </c>
      <c r="AW352" s="45">
        <v>60.89</v>
      </c>
      <c r="AX352" s="45">
        <v>69.290000000000006</v>
      </c>
      <c r="AY352" s="45">
        <v>78.7</v>
      </c>
      <c r="AZ352" s="45">
        <v>89.76</v>
      </c>
      <c r="BA352" s="45">
        <v>102.05</v>
      </c>
      <c r="BB352" s="45">
        <v>115.55</v>
      </c>
      <c r="BC352" s="45">
        <v>129.94999999999999</v>
      </c>
      <c r="BD352" s="45">
        <v>145.62</v>
      </c>
      <c r="BE352" s="45">
        <v>162.54</v>
      </c>
      <c r="BF352" s="45">
        <v>179.64</v>
      </c>
      <c r="BG352" s="45">
        <v>198.09</v>
      </c>
      <c r="BH352" s="45">
        <v>220.68</v>
      </c>
      <c r="BI352" s="45">
        <v>245.51</v>
      </c>
      <c r="BJ352" s="45">
        <v>272.58999999999997</v>
      </c>
      <c r="BK352" s="45">
        <v>301.55</v>
      </c>
      <c r="BL352" s="45">
        <v>331.99</v>
      </c>
      <c r="BM352" s="45">
        <v>357.42</v>
      </c>
      <c r="BN352" s="45">
        <v>382.58</v>
      </c>
      <c r="BO352" s="45">
        <v>407.03</v>
      </c>
      <c r="BP352" s="45">
        <v>430.37</v>
      </c>
      <c r="BQ352" s="45">
        <v>452.19</v>
      </c>
      <c r="BR352" s="45">
        <v>472.1</v>
      </c>
      <c r="BS352" s="45">
        <v>498.11</v>
      </c>
      <c r="BT352" s="45">
        <v>525.54</v>
      </c>
      <c r="BU352" s="45">
        <v>554.48</v>
      </c>
      <c r="BV352" s="45">
        <v>585.02</v>
      </c>
      <c r="BW352" s="45">
        <v>617.24</v>
      </c>
      <c r="BX352" s="45">
        <v>651.23</v>
      </c>
      <c r="BY352" s="45">
        <v>687.1</v>
      </c>
      <c r="BZ352" s="45">
        <v>724.94</v>
      </c>
      <c r="CA352" s="45">
        <v>764.87</v>
      </c>
      <c r="CB352" s="45">
        <v>806.99</v>
      </c>
      <c r="CC352" s="45">
        <v>851.43</v>
      </c>
      <c r="CD352" s="45">
        <v>898.33</v>
      </c>
      <c r="CE352" s="45">
        <v>947.8</v>
      </c>
      <c r="CF352" s="45">
        <v>1000</v>
      </c>
      <c r="CG352" s="45"/>
      <c r="CH352" s="45"/>
      <c r="CI352" s="45"/>
      <c r="CJ352" s="45"/>
      <c r="CK352" s="45"/>
      <c r="CL352" s="45"/>
      <c r="CM352" s="45"/>
      <c r="CN352" s="45"/>
      <c r="CO352" s="45"/>
      <c r="CP352" s="45"/>
      <c r="CQ352" s="45"/>
      <c r="CR352" s="45"/>
      <c r="CS352" s="45"/>
      <c r="CT352" s="45"/>
      <c r="CU352" s="45"/>
      <c r="CV352" s="45"/>
      <c r="CW352" s="45"/>
    </row>
    <row r="353" spans="1:101" ht="14.25" customHeight="1">
      <c r="A353" s="67">
        <v>39</v>
      </c>
      <c r="B353" s="68">
        <v>0.15</v>
      </c>
      <c r="C353" s="68">
        <v>0.23</v>
      </c>
      <c r="D353" s="68">
        <v>0.37</v>
      </c>
      <c r="E353" s="68">
        <v>0.48</v>
      </c>
      <c r="F353" s="68">
        <v>0.56999999999999995</v>
      </c>
      <c r="G353" s="68">
        <v>0.61</v>
      </c>
      <c r="H353" s="68">
        <v>0.65</v>
      </c>
      <c r="I353" s="68">
        <v>0.71</v>
      </c>
      <c r="J353" s="68">
        <v>0.79</v>
      </c>
      <c r="K353" s="68">
        <v>0.93</v>
      </c>
      <c r="L353" s="68">
        <v>1.1000000000000001</v>
      </c>
      <c r="M353" s="68">
        <v>1.26</v>
      </c>
      <c r="N353" s="68">
        <v>1.41</v>
      </c>
      <c r="O353" s="68">
        <v>1.53</v>
      </c>
      <c r="P353" s="68">
        <v>1.65</v>
      </c>
      <c r="Q353" s="68">
        <v>1.81</v>
      </c>
      <c r="R353" s="68">
        <v>2.0299999999999998</v>
      </c>
      <c r="S353" s="68">
        <v>2.29</v>
      </c>
      <c r="T353" s="68">
        <v>2.59</v>
      </c>
      <c r="U353" s="69">
        <v>2.92</v>
      </c>
      <c r="V353" s="68">
        <v>3.22</v>
      </c>
      <c r="W353" s="68">
        <v>3.49</v>
      </c>
      <c r="X353" s="68">
        <v>3.8</v>
      </c>
      <c r="Y353" s="68">
        <v>4.17</v>
      </c>
      <c r="Z353" s="68">
        <v>4.58</v>
      </c>
      <c r="AA353" s="69">
        <v>5.04</v>
      </c>
      <c r="AB353" s="45">
        <v>5.54</v>
      </c>
      <c r="AC353" s="45">
        <v>6.07</v>
      </c>
      <c r="AD353" s="45">
        <v>6.65</v>
      </c>
      <c r="AE353" s="45">
        <v>7.29</v>
      </c>
      <c r="AF353" s="45">
        <v>8</v>
      </c>
      <c r="AG353" s="45">
        <v>8.83</v>
      </c>
      <c r="AH353" s="45">
        <v>9.83</v>
      </c>
      <c r="AI353" s="45">
        <v>11</v>
      </c>
      <c r="AJ353" s="45">
        <v>12.36</v>
      </c>
      <c r="AK353" s="45">
        <v>13.95</v>
      </c>
      <c r="AL353" s="45">
        <v>15.79</v>
      </c>
      <c r="AM353" s="45">
        <v>17.89</v>
      </c>
      <c r="AN353" s="45">
        <v>20.329999999999998</v>
      </c>
      <c r="AO353" s="45">
        <v>23.17</v>
      </c>
      <c r="AP353" s="45">
        <v>26.56</v>
      </c>
      <c r="AQ353" s="45">
        <v>30.67</v>
      </c>
      <c r="AR353" s="45">
        <v>35.42</v>
      </c>
      <c r="AS353" s="45">
        <v>40.119999999999997</v>
      </c>
      <c r="AT353" s="45">
        <v>45.25</v>
      </c>
      <c r="AU353" s="45">
        <v>51.41</v>
      </c>
      <c r="AV353" s="45">
        <v>60.89</v>
      </c>
      <c r="AW353" s="45">
        <v>69.290000000000006</v>
      </c>
      <c r="AX353" s="45">
        <v>78.7</v>
      </c>
      <c r="AY353" s="45">
        <v>89.76</v>
      </c>
      <c r="AZ353" s="45">
        <v>102.05</v>
      </c>
      <c r="BA353" s="45">
        <v>115.55</v>
      </c>
      <c r="BB353" s="45">
        <v>129.94999999999999</v>
      </c>
      <c r="BC353" s="45">
        <v>145.62</v>
      </c>
      <c r="BD353" s="45">
        <v>162.54</v>
      </c>
      <c r="BE353" s="45">
        <v>179.64</v>
      </c>
      <c r="BF353" s="45">
        <v>198.09</v>
      </c>
      <c r="BG353" s="45">
        <v>220.68</v>
      </c>
      <c r="BH353" s="45">
        <v>245.51</v>
      </c>
      <c r="BI353" s="45">
        <v>272.58999999999997</v>
      </c>
      <c r="BJ353" s="45">
        <v>301.55</v>
      </c>
      <c r="BK353" s="45">
        <v>331.99</v>
      </c>
      <c r="BL353" s="45">
        <v>357.42</v>
      </c>
      <c r="BM353" s="45">
        <v>382.58</v>
      </c>
      <c r="BN353" s="45">
        <v>407.03</v>
      </c>
      <c r="BO353" s="45">
        <v>430.37</v>
      </c>
      <c r="BP353" s="45">
        <v>452.19</v>
      </c>
      <c r="BQ353" s="45">
        <v>472.1</v>
      </c>
      <c r="BR353" s="45">
        <v>498.11</v>
      </c>
      <c r="BS353" s="45">
        <v>525.54</v>
      </c>
      <c r="BT353" s="45">
        <v>554.48</v>
      </c>
      <c r="BU353" s="45">
        <v>585.02</v>
      </c>
      <c r="BV353" s="45">
        <v>617.24</v>
      </c>
      <c r="BW353" s="45">
        <v>651.23</v>
      </c>
      <c r="BX353" s="45">
        <v>687.1</v>
      </c>
      <c r="BY353" s="45">
        <v>724.94</v>
      </c>
      <c r="BZ353" s="45">
        <v>764.87</v>
      </c>
      <c r="CA353" s="45">
        <v>806.99</v>
      </c>
      <c r="CB353" s="45">
        <v>851.43</v>
      </c>
      <c r="CC353" s="45">
        <v>898.33</v>
      </c>
      <c r="CD353" s="45">
        <v>947.8</v>
      </c>
      <c r="CE353" s="45">
        <v>1000</v>
      </c>
      <c r="CF353" s="45"/>
      <c r="CG353" s="45"/>
      <c r="CH353" s="45"/>
      <c r="CI353" s="45"/>
      <c r="CJ353" s="45"/>
      <c r="CK353" s="45"/>
      <c r="CL353" s="45"/>
      <c r="CM353" s="45"/>
      <c r="CN353" s="45"/>
      <c r="CO353" s="45"/>
      <c r="CP353" s="45"/>
      <c r="CQ353" s="45"/>
      <c r="CR353" s="45"/>
      <c r="CS353" s="45"/>
      <c r="CT353" s="45"/>
      <c r="CU353" s="45"/>
      <c r="CV353" s="45"/>
      <c r="CW353" s="45"/>
    </row>
    <row r="354" spans="1:101" ht="14.25" customHeight="1">
      <c r="A354" s="67">
        <v>40</v>
      </c>
      <c r="B354" s="68">
        <v>0.16</v>
      </c>
      <c r="C354" s="68">
        <v>0.25</v>
      </c>
      <c r="D354" s="68">
        <v>0.38</v>
      </c>
      <c r="E354" s="68">
        <v>0.49</v>
      </c>
      <c r="F354" s="68">
        <v>0.6</v>
      </c>
      <c r="G354" s="68">
        <v>0.65</v>
      </c>
      <c r="H354" s="68">
        <v>0.7</v>
      </c>
      <c r="I354" s="68">
        <v>0.78</v>
      </c>
      <c r="J354" s="68">
        <v>0.88</v>
      </c>
      <c r="K354" s="68">
        <v>1.04</v>
      </c>
      <c r="L354" s="68">
        <v>1.21</v>
      </c>
      <c r="M354" s="68">
        <v>1.36</v>
      </c>
      <c r="N354" s="68">
        <v>1.51</v>
      </c>
      <c r="O354" s="68">
        <v>1.64</v>
      </c>
      <c r="P354" s="68">
        <v>1.78</v>
      </c>
      <c r="Q354" s="68">
        <v>1.97</v>
      </c>
      <c r="R354" s="68">
        <v>2.2000000000000002</v>
      </c>
      <c r="S354" s="68">
        <v>2.48</v>
      </c>
      <c r="T354" s="68">
        <v>2.79</v>
      </c>
      <c r="U354" s="69">
        <v>3.15</v>
      </c>
      <c r="V354" s="68">
        <v>3.49</v>
      </c>
      <c r="W354" s="68">
        <v>3.8</v>
      </c>
      <c r="X354" s="68">
        <v>4.17</v>
      </c>
      <c r="Y354" s="68">
        <v>4.58</v>
      </c>
      <c r="Z354" s="68">
        <v>5.04</v>
      </c>
      <c r="AA354" s="69">
        <v>5.54</v>
      </c>
      <c r="AB354" s="45">
        <v>6.07</v>
      </c>
      <c r="AC354" s="45">
        <v>6.65</v>
      </c>
      <c r="AD354" s="45">
        <v>7.29</v>
      </c>
      <c r="AE354" s="45">
        <v>8</v>
      </c>
      <c r="AF354" s="45">
        <v>8.83</v>
      </c>
      <c r="AG354" s="45">
        <v>9.83</v>
      </c>
      <c r="AH354" s="45">
        <v>11</v>
      </c>
      <c r="AI354" s="45">
        <v>12.36</v>
      </c>
      <c r="AJ354" s="45">
        <v>13.95</v>
      </c>
      <c r="AK354" s="45">
        <v>15.79</v>
      </c>
      <c r="AL354" s="45">
        <v>17.89</v>
      </c>
      <c r="AM354" s="45">
        <v>20.329999999999998</v>
      </c>
      <c r="AN354" s="45">
        <v>23.17</v>
      </c>
      <c r="AO354" s="45">
        <v>26.56</v>
      </c>
      <c r="AP354" s="45">
        <v>30.67</v>
      </c>
      <c r="AQ354" s="45">
        <v>35.42</v>
      </c>
      <c r="AR354" s="45">
        <v>40.119999999999997</v>
      </c>
      <c r="AS354" s="45">
        <v>45.25</v>
      </c>
      <c r="AT354" s="45">
        <v>51.41</v>
      </c>
      <c r="AU354" s="45">
        <v>60.89</v>
      </c>
      <c r="AV354" s="45">
        <v>69.290000000000006</v>
      </c>
      <c r="AW354" s="45">
        <v>78.7</v>
      </c>
      <c r="AX354" s="45">
        <v>89.76</v>
      </c>
      <c r="AY354" s="45">
        <v>102.05</v>
      </c>
      <c r="AZ354" s="45">
        <v>115.55</v>
      </c>
      <c r="BA354" s="45">
        <v>129.94999999999999</v>
      </c>
      <c r="BB354" s="45">
        <v>145.62</v>
      </c>
      <c r="BC354" s="45">
        <v>162.54</v>
      </c>
      <c r="BD354" s="45">
        <v>179.64</v>
      </c>
      <c r="BE354" s="45">
        <v>198.09</v>
      </c>
      <c r="BF354" s="45">
        <v>220.68</v>
      </c>
      <c r="BG354" s="45">
        <v>245.51</v>
      </c>
      <c r="BH354" s="45">
        <v>272.58999999999997</v>
      </c>
      <c r="BI354" s="45">
        <v>301.55</v>
      </c>
      <c r="BJ354" s="45">
        <v>331.99</v>
      </c>
      <c r="BK354" s="45">
        <v>357.42</v>
      </c>
      <c r="BL354" s="45">
        <v>382.58</v>
      </c>
      <c r="BM354" s="45">
        <v>407.03</v>
      </c>
      <c r="BN354" s="45">
        <v>430.37</v>
      </c>
      <c r="BO354" s="45">
        <v>452.19</v>
      </c>
      <c r="BP354" s="45">
        <v>472.1</v>
      </c>
      <c r="BQ354" s="45">
        <v>498.11</v>
      </c>
      <c r="BR354" s="45">
        <v>525.54</v>
      </c>
      <c r="BS354" s="45">
        <v>554.48</v>
      </c>
      <c r="BT354" s="45">
        <v>585.02</v>
      </c>
      <c r="BU354" s="45">
        <v>617.24</v>
      </c>
      <c r="BV354" s="45">
        <v>651.23</v>
      </c>
      <c r="BW354" s="45">
        <v>687.1</v>
      </c>
      <c r="BX354" s="45">
        <v>724.94</v>
      </c>
      <c r="BY354" s="45">
        <v>764.87</v>
      </c>
      <c r="BZ354" s="45">
        <v>806.99</v>
      </c>
      <c r="CA354" s="45">
        <v>851.43</v>
      </c>
      <c r="CB354" s="45">
        <v>898.33</v>
      </c>
      <c r="CC354" s="45">
        <v>947.8</v>
      </c>
      <c r="CD354" s="45">
        <v>1000</v>
      </c>
      <c r="CE354" s="45"/>
      <c r="CF354" s="45"/>
      <c r="CG354" s="45"/>
      <c r="CH354" s="45"/>
      <c r="CI354" s="45"/>
      <c r="CJ354" s="45"/>
      <c r="CK354" s="45"/>
      <c r="CL354" s="45"/>
      <c r="CM354" s="45"/>
      <c r="CN354" s="45"/>
      <c r="CO354" s="45"/>
      <c r="CP354" s="45"/>
      <c r="CQ354" s="45"/>
      <c r="CR354" s="45"/>
      <c r="CS354" s="45"/>
      <c r="CT354" s="45"/>
      <c r="CU354" s="45"/>
      <c r="CV354" s="45"/>
      <c r="CW354" s="45"/>
    </row>
    <row r="355" spans="1:101" ht="14.25" customHeight="1">
      <c r="A355" s="67">
        <v>41</v>
      </c>
      <c r="B355" s="68">
        <v>0.16</v>
      </c>
      <c r="C355" s="68">
        <v>0.26</v>
      </c>
      <c r="D355" s="68">
        <v>0.39</v>
      </c>
      <c r="E355" s="68">
        <v>0.51</v>
      </c>
      <c r="F355" s="68">
        <v>0.63</v>
      </c>
      <c r="G355" s="68">
        <v>0.7</v>
      </c>
      <c r="H355" s="68">
        <v>0.77</v>
      </c>
      <c r="I355" s="68">
        <v>0.84</v>
      </c>
      <c r="J355" s="68">
        <v>0.97</v>
      </c>
      <c r="K355" s="68">
        <v>1.1399999999999999</v>
      </c>
      <c r="L355" s="68">
        <v>1.31</v>
      </c>
      <c r="M355" s="68">
        <v>1.46</v>
      </c>
      <c r="N355" s="68">
        <v>1.62</v>
      </c>
      <c r="O355" s="68">
        <v>1.77</v>
      </c>
      <c r="P355" s="68">
        <v>1.94</v>
      </c>
      <c r="Q355" s="68">
        <v>2.15</v>
      </c>
      <c r="R355" s="68">
        <v>2.4</v>
      </c>
      <c r="S355" s="68">
        <v>2.69</v>
      </c>
      <c r="T355" s="68">
        <v>3.02</v>
      </c>
      <c r="U355" s="69">
        <v>3.41</v>
      </c>
      <c r="V355" s="68">
        <v>3.8</v>
      </c>
      <c r="W355" s="68">
        <v>4.17</v>
      </c>
      <c r="X355" s="68">
        <v>4.58</v>
      </c>
      <c r="Y355" s="68">
        <v>5.04</v>
      </c>
      <c r="Z355" s="68">
        <v>5.54</v>
      </c>
      <c r="AA355" s="69">
        <v>6.07</v>
      </c>
      <c r="AB355" s="45">
        <v>6.65</v>
      </c>
      <c r="AC355" s="45">
        <v>7.29</v>
      </c>
      <c r="AD355" s="45">
        <v>8</v>
      </c>
      <c r="AE355" s="45">
        <v>8.83</v>
      </c>
      <c r="AF355" s="45">
        <v>9.83</v>
      </c>
      <c r="AG355" s="45">
        <v>11</v>
      </c>
      <c r="AH355" s="45">
        <v>12.36</v>
      </c>
      <c r="AI355" s="45">
        <v>13.95</v>
      </c>
      <c r="AJ355" s="45">
        <v>15.79</v>
      </c>
      <c r="AK355" s="45">
        <v>17.89</v>
      </c>
      <c r="AL355" s="45">
        <v>20.329999999999998</v>
      </c>
      <c r="AM355" s="45">
        <v>23.17</v>
      </c>
      <c r="AN355" s="45">
        <v>26.56</v>
      </c>
      <c r="AO355" s="45">
        <v>30.67</v>
      </c>
      <c r="AP355" s="45">
        <v>35.42</v>
      </c>
      <c r="AQ355" s="45">
        <v>40.119999999999997</v>
      </c>
      <c r="AR355" s="45">
        <v>45.25</v>
      </c>
      <c r="AS355" s="45">
        <v>51.41</v>
      </c>
      <c r="AT355" s="45">
        <v>60.89</v>
      </c>
      <c r="AU355" s="45">
        <v>69.290000000000006</v>
      </c>
      <c r="AV355" s="45">
        <v>78.7</v>
      </c>
      <c r="AW355" s="45">
        <v>89.76</v>
      </c>
      <c r="AX355" s="45">
        <v>102.05</v>
      </c>
      <c r="AY355" s="45">
        <v>115.55</v>
      </c>
      <c r="AZ355" s="45">
        <v>129.94999999999999</v>
      </c>
      <c r="BA355" s="45">
        <v>145.62</v>
      </c>
      <c r="BB355" s="45">
        <v>162.54</v>
      </c>
      <c r="BC355" s="45">
        <v>179.64</v>
      </c>
      <c r="BD355" s="45">
        <v>198.09</v>
      </c>
      <c r="BE355" s="45">
        <v>220.68</v>
      </c>
      <c r="BF355" s="45">
        <v>245.51</v>
      </c>
      <c r="BG355" s="45">
        <v>272.58999999999997</v>
      </c>
      <c r="BH355" s="45">
        <v>301.55</v>
      </c>
      <c r="BI355" s="45">
        <v>331.99</v>
      </c>
      <c r="BJ355" s="45">
        <v>357.42</v>
      </c>
      <c r="BK355" s="45">
        <v>382.58</v>
      </c>
      <c r="BL355" s="45">
        <v>407.03</v>
      </c>
      <c r="BM355" s="45">
        <v>430.37</v>
      </c>
      <c r="BN355" s="45">
        <v>452.19</v>
      </c>
      <c r="BO355" s="45">
        <v>472.1</v>
      </c>
      <c r="BP355" s="45">
        <v>498.11</v>
      </c>
      <c r="BQ355" s="45">
        <v>525.54</v>
      </c>
      <c r="BR355" s="45">
        <v>554.48</v>
      </c>
      <c r="BS355" s="45">
        <v>585.02</v>
      </c>
      <c r="BT355" s="45">
        <v>617.24</v>
      </c>
      <c r="BU355" s="45">
        <v>651.23</v>
      </c>
      <c r="BV355" s="45">
        <v>687.1</v>
      </c>
      <c r="BW355" s="45">
        <v>724.94</v>
      </c>
      <c r="BX355" s="45">
        <v>764.87</v>
      </c>
      <c r="BY355" s="45">
        <v>806.99</v>
      </c>
      <c r="BZ355" s="45">
        <v>851.43</v>
      </c>
      <c r="CA355" s="45">
        <v>898.33</v>
      </c>
      <c r="CB355" s="45">
        <v>947.8</v>
      </c>
      <c r="CC355" s="45">
        <v>1000</v>
      </c>
      <c r="CD355" s="45"/>
      <c r="CE355" s="45"/>
      <c r="CF355" s="45"/>
      <c r="CG355" s="45"/>
      <c r="CH355" s="45"/>
      <c r="CI355" s="45"/>
      <c r="CJ355" s="45"/>
      <c r="CK355" s="45"/>
      <c r="CL355" s="45"/>
      <c r="CM355" s="45"/>
      <c r="CN355" s="45"/>
      <c r="CO355" s="45"/>
      <c r="CP355" s="45"/>
      <c r="CQ355" s="45"/>
      <c r="CR355" s="45"/>
      <c r="CS355" s="45"/>
      <c r="CT355" s="45"/>
      <c r="CU355" s="45"/>
      <c r="CV355" s="45"/>
      <c r="CW355" s="45"/>
    </row>
    <row r="356" spans="1:101" ht="14.25" customHeight="1">
      <c r="A356" s="67">
        <v>42</v>
      </c>
      <c r="B356" s="68">
        <v>0.17</v>
      </c>
      <c r="C356" s="68">
        <v>0.28000000000000003</v>
      </c>
      <c r="D356" s="68">
        <v>0.4</v>
      </c>
      <c r="E356" s="68">
        <v>0.54</v>
      </c>
      <c r="F356" s="68">
        <v>0.69</v>
      </c>
      <c r="G356" s="68">
        <v>0.77</v>
      </c>
      <c r="H356" s="68">
        <v>0.83</v>
      </c>
      <c r="I356" s="68">
        <v>0.92</v>
      </c>
      <c r="J356" s="68">
        <v>1.07</v>
      </c>
      <c r="K356" s="68">
        <v>1.25</v>
      </c>
      <c r="L356" s="68">
        <v>1.41</v>
      </c>
      <c r="M356" s="68">
        <v>1.57</v>
      </c>
      <c r="N356" s="68">
        <v>1.74</v>
      </c>
      <c r="O356" s="68">
        <v>1.92</v>
      </c>
      <c r="P356" s="68">
        <v>2.12</v>
      </c>
      <c r="Q356" s="68">
        <v>2.36</v>
      </c>
      <c r="R356" s="68">
        <v>2.62</v>
      </c>
      <c r="S356" s="68">
        <v>2.92</v>
      </c>
      <c r="T356" s="68">
        <v>3.28</v>
      </c>
      <c r="U356" s="69">
        <v>3.72</v>
      </c>
      <c r="V356" s="68">
        <v>4.17</v>
      </c>
      <c r="W356" s="68">
        <v>4.58</v>
      </c>
      <c r="X356" s="68">
        <v>5.04</v>
      </c>
      <c r="Y356" s="68">
        <v>5.54</v>
      </c>
      <c r="Z356" s="68">
        <v>6.07</v>
      </c>
      <c r="AA356" s="69">
        <v>6.65</v>
      </c>
      <c r="AB356" s="45">
        <v>7.29</v>
      </c>
      <c r="AC356" s="45">
        <v>8</v>
      </c>
      <c r="AD356" s="45">
        <v>8.83</v>
      </c>
      <c r="AE356" s="45">
        <v>9.83</v>
      </c>
      <c r="AF356" s="45">
        <v>11</v>
      </c>
      <c r="AG356" s="45">
        <v>12.36</v>
      </c>
      <c r="AH356" s="45">
        <v>13.95</v>
      </c>
      <c r="AI356" s="45">
        <v>15.79</v>
      </c>
      <c r="AJ356" s="45">
        <v>17.89</v>
      </c>
      <c r="AK356" s="45">
        <v>20.329999999999998</v>
      </c>
      <c r="AL356" s="45">
        <v>23.17</v>
      </c>
      <c r="AM356" s="45">
        <v>26.56</v>
      </c>
      <c r="AN356" s="45">
        <v>30.67</v>
      </c>
      <c r="AO356" s="45">
        <v>35.42</v>
      </c>
      <c r="AP356" s="45">
        <v>40.119999999999997</v>
      </c>
      <c r="AQ356" s="45">
        <v>45.25</v>
      </c>
      <c r="AR356" s="45">
        <v>51.41</v>
      </c>
      <c r="AS356" s="45">
        <v>60.89</v>
      </c>
      <c r="AT356" s="45">
        <v>69.290000000000006</v>
      </c>
      <c r="AU356" s="45">
        <v>78.7</v>
      </c>
      <c r="AV356" s="45">
        <v>89.76</v>
      </c>
      <c r="AW356" s="45">
        <v>102.05</v>
      </c>
      <c r="AX356" s="45">
        <v>115.55</v>
      </c>
      <c r="AY356" s="45">
        <v>129.94999999999999</v>
      </c>
      <c r="AZ356" s="45">
        <v>145.62</v>
      </c>
      <c r="BA356" s="45">
        <v>162.54</v>
      </c>
      <c r="BB356" s="45">
        <v>179.64</v>
      </c>
      <c r="BC356" s="45">
        <v>198.09</v>
      </c>
      <c r="BD356" s="45">
        <v>220.68</v>
      </c>
      <c r="BE356" s="45">
        <v>245.51</v>
      </c>
      <c r="BF356" s="45">
        <v>272.58999999999997</v>
      </c>
      <c r="BG356" s="45">
        <v>301.55</v>
      </c>
      <c r="BH356" s="45">
        <v>331.99</v>
      </c>
      <c r="BI356" s="45">
        <v>357.42</v>
      </c>
      <c r="BJ356" s="45">
        <v>382.58</v>
      </c>
      <c r="BK356" s="45">
        <v>407.03</v>
      </c>
      <c r="BL356" s="45">
        <v>430.37</v>
      </c>
      <c r="BM356" s="45">
        <v>452.19</v>
      </c>
      <c r="BN356" s="45">
        <v>472.1</v>
      </c>
      <c r="BO356" s="45">
        <v>498.11</v>
      </c>
      <c r="BP356" s="45">
        <v>525.54</v>
      </c>
      <c r="BQ356" s="45">
        <v>554.48</v>
      </c>
      <c r="BR356" s="45">
        <v>585.02</v>
      </c>
      <c r="BS356" s="45">
        <v>617.24</v>
      </c>
      <c r="BT356" s="45">
        <v>651.23</v>
      </c>
      <c r="BU356" s="45">
        <v>687.1</v>
      </c>
      <c r="BV356" s="45">
        <v>724.94</v>
      </c>
      <c r="BW356" s="45">
        <v>764.87</v>
      </c>
      <c r="BX356" s="45">
        <v>806.99</v>
      </c>
      <c r="BY356" s="45">
        <v>851.43</v>
      </c>
      <c r="BZ356" s="45">
        <v>898.33</v>
      </c>
      <c r="CA356" s="45">
        <v>947.8</v>
      </c>
      <c r="CB356" s="45">
        <v>1000</v>
      </c>
      <c r="CC356" s="45"/>
      <c r="CD356" s="45"/>
      <c r="CE356" s="45"/>
      <c r="CF356" s="45"/>
      <c r="CG356" s="45"/>
      <c r="CH356" s="45"/>
      <c r="CI356" s="45"/>
      <c r="CJ356" s="45"/>
      <c r="CK356" s="45"/>
      <c r="CL356" s="45"/>
      <c r="CM356" s="45"/>
      <c r="CN356" s="45"/>
      <c r="CO356" s="45"/>
      <c r="CP356" s="45"/>
      <c r="CQ356" s="45"/>
      <c r="CR356" s="45"/>
      <c r="CS356" s="45"/>
      <c r="CT356" s="45"/>
      <c r="CU356" s="45"/>
      <c r="CV356" s="45"/>
      <c r="CW356" s="45"/>
    </row>
    <row r="357" spans="1:101" ht="14.25" customHeight="1">
      <c r="A357" s="67">
        <v>43</v>
      </c>
      <c r="B357" s="68">
        <v>0.19</v>
      </c>
      <c r="C357" s="68">
        <v>0.28999999999999998</v>
      </c>
      <c r="D357" s="68">
        <v>0.41</v>
      </c>
      <c r="E357" s="68">
        <v>0.6</v>
      </c>
      <c r="F357" s="68">
        <v>0.74</v>
      </c>
      <c r="G357" s="68">
        <v>0.82</v>
      </c>
      <c r="H357" s="68">
        <v>0.88</v>
      </c>
      <c r="I357" s="68">
        <v>1</v>
      </c>
      <c r="J357" s="68">
        <v>1.1599999999999999</v>
      </c>
      <c r="K357" s="68">
        <v>1.35</v>
      </c>
      <c r="L357" s="68">
        <v>1.51</v>
      </c>
      <c r="M357" s="68">
        <v>1.68</v>
      </c>
      <c r="N357" s="68">
        <v>1.88</v>
      </c>
      <c r="O357" s="68">
        <v>2.11</v>
      </c>
      <c r="P357" s="68">
        <v>2.34</v>
      </c>
      <c r="Q357" s="68">
        <v>2.59</v>
      </c>
      <c r="R357" s="68">
        <v>2.88</v>
      </c>
      <c r="S357" s="68">
        <v>3.22</v>
      </c>
      <c r="T357" s="68">
        <v>3.62</v>
      </c>
      <c r="U357" s="69">
        <v>4.08</v>
      </c>
      <c r="V357" s="68">
        <v>4.58</v>
      </c>
      <c r="W357" s="68">
        <v>5.04</v>
      </c>
      <c r="X357" s="68">
        <v>5.54</v>
      </c>
      <c r="Y357" s="68">
        <v>6.07</v>
      </c>
      <c r="Z357" s="68">
        <v>6.65</v>
      </c>
      <c r="AA357" s="69">
        <v>7.29</v>
      </c>
      <c r="AB357" s="45">
        <v>8</v>
      </c>
      <c r="AC357" s="45">
        <v>8.83</v>
      </c>
      <c r="AD357" s="45">
        <v>9.83</v>
      </c>
      <c r="AE357" s="45">
        <v>11</v>
      </c>
      <c r="AF357" s="45">
        <v>12.36</v>
      </c>
      <c r="AG357" s="45">
        <v>13.95</v>
      </c>
      <c r="AH357" s="45">
        <v>15.79</v>
      </c>
      <c r="AI357" s="45">
        <v>17.89</v>
      </c>
      <c r="AJ357" s="45">
        <v>20.329999999999998</v>
      </c>
      <c r="AK357" s="45">
        <v>23.17</v>
      </c>
      <c r="AL357" s="45">
        <v>26.56</v>
      </c>
      <c r="AM357" s="45">
        <v>30.67</v>
      </c>
      <c r="AN357" s="45">
        <v>35.42</v>
      </c>
      <c r="AO357" s="45">
        <v>40.119999999999997</v>
      </c>
      <c r="AP357" s="45">
        <v>45.25</v>
      </c>
      <c r="AQ357" s="45">
        <v>51.41</v>
      </c>
      <c r="AR357" s="45">
        <v>60.89</v>
      </c>
      <c r="AS357" s="45">
        <v>69.290000000000006</v>
      </c>
      <c r="AT357" s="45">
        <v>78.7</v>
      </c>
      <c r="AU357" s="45">
        <v>89.76</v>
      </c>
      <c r="AV357" s="45">
        <v>102.05</v>
      </c>
      <c r="AW357" s="45">
        <v>115.55</v>
      </c>
      <c r="AX357" s="45">
        <v>129.94999999999999</v>
      </c>
      <c r="AY357" s="45">
        <v>145.62</v>
      </c>
      <c r="AZ357" s="45">
        <v>162.54</v>
      </c>
      <c r="BA357" s="45">
        <v>179.64</v>
      </c>
      <c r="BB357" s="45">
        <v>198.09</v>
      </c>
      <c r="BC357" s="45">
        <v>220.68</v>
      </c>
      <c r="BD357" s="45">
        <v>245.51</v>
      </c>
      <c r="BE357" s="45">
        <v>272.58999999999997</v>
      </c>
      <c r="BF357" s="45">
        <v>301.55</v>
      </c>
      <c r="BG357" s="45">
        <v>331.99</v>
      </c>
      <c r="BH357" s="45">
        <v>357.42</v>
      </c>
      <c r="BI357" s="45">
        <v>382.58</v>
      </c>
      <c r="BJ357" s="45">
        <v>407.03</v>
      </c>
      <c r="BK357" s="45">
        <v>430.37</v>
      </c>
      <c r="BL357" s="45">
        <v>452.19</v>
      </c>
      <c r="BM357" s="45">
        <v>472.1</v>
      </c>
      <c r="BN357" s="45">
        <v>498.11</v>
      </c>
      <c r="BO357" s="45">
        <v>525.54</v>
      </c>
      <c r="BP357" s="45">
        <v>554.48</v>
      </c>
      <c r="BQ357" s="45">
        <v>585.02</v>
      </c>
      <c r="BR357" s="45">
        <v>617.24</v>
      </c>
      <c r="BS357" s="45">
        <v>651.23</v>
      </c>
      <c r="BT357" s="45">
        <v>687.1</v>
      </c>
      <c r="BU357" s="45">
        <v>724.94</v>
      </c>
      <c r="BV357" s="45">
        <v>764.87</v>
      </c>
      <c r="BW357" s="45">
        <v>806.99</v>
      </c>
      <c r="BX357" s="45">
        <v>851.43</v>
      </c>
      <c r="BY357" s="45">
        <v>898.33</v>
      </c>
      <c r="BZ357" s="45">
        <v>947.8</v>
      </c>
      <c r="CA357" s="45">
        <v>1000</v>
      </c>
      <c r="CB357" s="45"/>
      <c r="CC357" s="45"/>
      <c r="CD357" s="45"/>
      <c r="CE357" s="45"/>
      <c r="CF357" s="45"/>
      <c r="CG357" s="45"/>
      <c r="CH357" s="45"/>
      <c r="CI357" s="45"/>
      <c r="CJ357" s="45"/>
      <c r="CK357" s="45"/>
      <c r="CL357" s="45"/>
      <c r="CM357" s="45"/>
      <c r="CN357" s="45"/>
      <c r="CO357" s="45"/>
      <c r="CP357" s="45"/>
      <c r="CQ357" s="45"/>
      <c r="CR357" s="45"/>
      <c r="CS357" s="45"/>
      <c r="CT357" s="45"/>
      <c r="CU357" s="45"/>
      <c r="CV357" s="45"/>
      <c r="CW357" s="45"/>
    </row>
    <row r="358" spans="1:101" ht="14.25" customHeight="1">
      <c r="A358" s="67">
        <v>44</v>
      </c>
      <c r="B358" s="68">
        <v>0.21</v>
      </c>
      <c r="C358" s="68">
        <v>0.3</v>
      </c>
      <c r="D358" s="68">
        <v>0.45</v>
      </c>
      <c r="E358" s="68">
        <v>0.68</v>
      </c>
      <c r="F358" s="68">
        <v>0.79</v>
      </c>
      <c r="G358" s="68">
        <v>0.87</v>
      </c>
      <c r="H358" s="68">
        <v>0.95</v>
      </c>
      <c r="I358" s="68">
        <v>1.08</v>
      </c>
      <c r="J358" s="68">
        <v>1.26</v>
      </c>
      <c r="K358" s="68">
        <v>1.45</v>
      </c>
      <c r="L358" s="68">
        <v>1.62</v>
      </c>
      <c r="M358" s="68">
        <v>1.81</v>
      </c>
      <c r="N358" s="68">
        <v>2.0699999999999998</v>
      </c>
      <c r="O358" s="68">
        <v>2.3199999999999998</v>
      </c>
      <c r="P358" s="68">
        <v>2.56</v>
      </c>
      <c r="Q358" s="68">
        <v>2.84</v>
      </c>
      <c r="R358" s="68">
        <v>3.14</v>
      </c>
      <c r="S358" s="68">
        <v>3.5</v>
      </c>
      <c r="T358" s="68">
        <v>3.93</v>
      </c>
      <c r="U358" s="69">
        <v>4.4800000000000004</v>
      </c>
      <c r="V358" s="68">
        <v>5.04</v>
      </c>
      <c r="W358" s="68">
        <v>5.54</v>
      </c>
      <c r="X358" s="68">
        <v>6.07</v>
      </c>
      <c r="Y358" s="68">
        <v>6.65</v>
      </c>
      <c r="Z358" s="68">
        <v>7.29</v>
      </c>
      <c r="AA358" s="69">
        <v>8</v>
      </c>
      <c r="AB358" s="45">
        <v>8.83</v>
      </c>
      <c r="AC358" s="45">
        <v>9.83</v>
      </c>
      <c r="AD358" s="45">
        <v>11</v>
      </c>
      <c r="AE358" s="45">
        <v>12.36</v>
      </c>
      <c r="AF358" s="45">
        <v>13.95</v>
      </c>
      <c r="AG358" s="45">
        <v>15.79</v>
      </c>
      <c r="AH358" s="45">
        <v>17.89</v>
      </c>
      <c r="AI358" s="45">
        <v>20.329999999999998</v>
      </c>
      <c r="AJ358" s="45">
        <v>23.17</v>
      </c>
      <c r="AK358" s="45">
        <v>26.56</v>
      </c>
      <c r="AL358" s="45">
        <v>30.67</v>
      </c>
      <c r="AM358" s="45">
        <v>35.42</v>
      </c>
      <c r="AN358" s="45">
        <v>40.119999999999997</v>
      </c>
      <c r="AO358" s="45">
        <v>45.25</v>
      </c>
      <c r="AP358" s="45">
        <v>51.41</v>
      </c>
      <c r="AQ358" s="45">
        <v>60.89</v>
      </c>
      <c r="AR358" s="45">
        <v>69.290000000000006</v>
      </c>
      <c r="AS358" s="45">
        <v>78.7</v>
      </c>
      <c r="AT358" s="45">
        <v>89.76</v>
      </c>
      <c r="AU358" s="45">
        <v>102.05</v>
      </c>
      <c r="AV358" s="45">
        <v>115.55</v>
      </c>
      <c r="AW358" s="45">
        <v>129.94999999999999</v>
      </c>
      <c r="AX358" s="45">
        <v>145.62</v>
      </c>
      <c r="AY358" s="45">
        <v>162.54</v>
      </c>
      <c r="AZ358" s="45">
        <v>179.64</v>
      </c>
      <c r="BA358" s="45">
        <v>198.09</v>
      </c>
      <c r="BB358" s="45">
        <v>220.68</v>
      </c>
      <c r="BC358" s="45">
        <v>245.51</v>
      </c>
      <c r="BD358" s="45">
        <v>272.58999999999997</v>
      </c>
      <c r="BE358" s="45">
        <v>301.55</v>
      </c>
      <c r="BF358" s="45">
        <v>331.99</v>
      </c>
      <c r="BG358" s="45">
        <v>357.42</v>
      </c>
      <c r="BH358" s="45">
        <v>382.58</v>
      </c>
      <c r="BI358" s="45">
        <v>407.03</v>
      </c>
      <c r="BJ358" s="45">
        <v>430.37</v>
      </c>
      <c r="BK358" s="45">
        <v>452.19</v>
      </c>
      <c r="BL358" s="45">
        <v>472.1</v>
      </c>
      <c r="BM358" s="45">
        <v>498.11</v>
      </c>
      <c r="BN358" s="45">
        <v>525.54</v>
      </c>
      <c r="BO358" s="45">
        <v>554.48</v>
      </c>
      <c r="BP358" s="45">
        <v>585.02</v>
      </c>
      <c r="BQ358" s="45">
        <v>617.24</v>
      </c>
      <c r="BR358" s="45">
        <v>651.23</v>
      </c>
      <c r="BS358" s="45">
        <v>687.1</v>
      </c>
      <c r="BT358" s="45">
        <v>724.94</v>
      </c>
      <c r="BU358" s="45">
        <v>764.87</v>
      </c>
      <c r="BV358" s="45">
        <v>806.99</v>
      </c>
      <c r="BW358" s="45">
        <v>851.43</v>
      </c>
      <c r="BX358" s="45">
        <v>898.33</v>
      </c>
      <c r="BY358" s="45">
        <v>947.8</v>
      </c>
      <c r="BZ358" s="45">
        <v>1000</v>
      </c>
      <c r="CA358" s="45"/>
      <c r="CB358" s="45"/>
      <c r="CC358" s="45"/>
      <c r="CD358" s="45"/>
      <c r="CE358" s="45"/>
      <c r="CF358" s="45"/>
      <c r="CG358" s="45"/>
      <c r="CH358" s="45"/>
      <c r="CI358" s="45"/>
      <c r="CJ358" s="45"/>
      <c r="CK358" s="45"/>
      <c r="CL358" s="45"/>
      <c r="CM358" s="45"/>
      <c r="CN358" s="45"/>
      <c r="CO358" s="45"/>
      <c r="CP358" s="45"/>
      <c r="CQ358" s="45"/>
      <c r="CR358" s="45"/>
      <c r="CS358" s="45"/>
      <c r="CT358" s="45"/>
      <c r="CU358" s="45"/>
      <c r="CV358" s="45"/>
      <c r="CW358" s="45"/>
    </row>
    <row r="359" spans="1:101" ht="14.25" customHeight="1">
      <c r="A359" s="67">
        <v>45</v>
      </c>
      <c r="B359" s="68">
        <v>0.24</v>
      </c>
      <c r="C359" s="68">
        <v>0.31</v>
      </c>
      <c r="D359" s="68">
        <v>0.49</v>
      </c>
      <c r="E359" s="68">
        <v>0.75</v>
      </c>
      <c r="F359" s="68">
        <v>0.85</v>
      </c>
      <c r="G359" s="68">
        <v>0.93</v>
      </c>
      <c r="H359" s="68">
        <v>1.02</v>
      </c>
      <c r="I359" s="68">
        <v>1.18</v>
      </c>
      <c r="J359" s="68">
        <v>1.36</v>
      </c>
      <c r="K359" s="68">
        <v>1.55</v>
      </c>
      <c r="L359" s="68">
        <v>1.74</v>
      </c>
      <c r="M359" s="68">
        <v>1.97</v>
      </c>
      <c r="N359" s="68">
        <v>2.2599999999999998</v>
      </c>
      <c r="O359" s="68">
        <v>2.5499999999999998</v>
      </c>
      <c r="P359" s="68">
        <v>2.82</v>
      </c>
      <c r="Q359" s="68">
        <v>3.11</v>
      </c>
      <c r="R359" s="68">
        <v>3.46</v>
      </c>
      <c r="S359" s="68">
        <v>3.87</v>
      </c>
      <c r="T359" s="68">
        <v>4.3600000000000003</v>
      </c>
      <c r="U359" s="69">
        <v>4.93</v>
      </c>
      <c r="V359" s="68">
        <v>5.54</v>
      </c>
      <c r="W359" s="68">
        <v>6.07</v>
      </c>
      <c r="X359" s="68">
        <v>6.65</v>
      </c>
      <c r="Y359" s="68">
        <v>7.29</v>
      </c>
      <c r="Z359" s="68">
        <v>8</v>
      </c>
      <c r="AA359" s="69">
        <v>8.83</v>
      </c>
      <c r="AB359" s="45">
        <v>9.83</v>
      </c>
      <c r="AC359" s="45">
        <v>11</v>
      </c>
      <c r="AD359" s="45">
        <v>12.36</v>
      </c>
      <c r="AE359" s="45">
        <v>13.95</v>
      </c>
      <c r="AF359" s="45">
        <v>15.79</v>
      </c>
      <c r="AG359" s="45">
        <v>17.89</v>
      </c>
      <c r="AH359" s="45">
        <v>20.329999999999998</v>
      </c>
      <c r="AI359" s="45">
        <v>23.17</v>
      </c>
      <c r="AJ359" s="45">
        <v>26.56</v>
      </c>
      <c r="AK359" s="45">
        <v>30.67</v>
      </c>
      <c r="AL359" s="45">
        <v>35.42</v>
      </c>
      <c r="AM359" s="45">
        <v>40.119999999999997</v>
      </c>
      <c r="AN359" s="45">
        <v>45.25</v>
      </c>
      <c r="AO359" s="45">
        <v>51.41</v>
      </c>
      <c r="AP359" s="45">
        <v>60.89</v>
      </c>
      <c r="AQ359" s="45">
        <v>69.290000000000006</v>
      </c>
      <c r="AR359" s="45">
        <v>78.7</v>
      </c>
      <c r="AS359" s="45">
        <v>89.76</v>
      </c>
      <c r="AT359" s="45">
        <v>102.05</v>
      </c>
      <c r="AU359" s="45">
        <v>115.55</v>
      </c>
      <c r="AV359" s="45">
        <v>129.94999999999999</v>
      </c>
      <c r="AW359" s="45">
        <v>145.62</v>
      </c>
      <c r="AX359" s="45">
        <v>162.54</v>
      </c>
      <c r="AY359" s="45">
        <v>179.64</v>
      </c>
      <c r="AZ359" s="45">
        <v>198.09</v>
      </c>
      <c r="BA359" s="45">
        <v>220.68</v>
      </c>
      <c r="BB359" s="45">
        <v>245.51</v>
      </c>
      <c r="BC359" s="45">
        <v>272.58999999999997</v>
      </c>
      <c r="BD359" s="45">
        <v>301.55</v>
      </c>
      <c r="BE359" s="45">
        <v>331.99</v>
      </c>
      <c r="BF359" s="45">
        <v>357.42</v>
      </c>
      <c r="BG359" s="45">
        <v>382.58</v>
      </c>
      <c r="BH359" s="45">
        <v>407.03</v>
      </c>
      <c r="BI359" s="45">
        <v>430.37</v>
      </c>
      <c r="BJ359" s="45">
        <v>452.19</v>
      </c>
      <c r="BK359" s="45">
        <v>472.1</v>
      </c>
      <c r="BL359" s="45">
        <v>498.11</v>
      </c>
      <c r="BM359" s="45">
        <v>525.54</v>
      </c>
      <c r="BN359" s="45">
        <v>554.48</v>
      </c>
      <c r="BO359" s="45">
        <v>585.02</v>
      </c>
      <c r="BP359" s="45">
        <v>617.24</v>
      </c>
      <c r="BQ359" s="45">
        <v>651.23</v>
      </c>
      <c r="BR359" s="45">
        <v>687.1</v>
      </c>
      <c r="BS359" s="45">
        <v>724.94</v>
      </c>
      <c r="BT359" s="45">
        <v>764.87</v>
      </c>
      <c r="BU359" s="45">
        <v>806.99</v>
      </c>
      <c r="BV359" s="45">
        <v>851.43</v>
      </c>
      <c r="BW359" s="45">
        <v>898.33</v>
      </c>
      <c r="BX359" s="45">
        <v>947.8</v>
      </c>
      <c r="BY359" s="45">
        <v>1000</v>
      </c>
      <c r="BZ359" s="45"/>
      <c r="CA359" s="45"/>
      <c r="CB359" s="45"/>
      <c r="CC359" s="45"/>
      <c r="CD359" s="45"/>
      <c r="CE359" s="45"/>
      <c r="CF359" s="45"/>
      <c r="CG359" s="45"/>
      <c r="CH359" s="45"/>
      <c r="CI359" s="45"/>
      <c r="CJ359" s="45"/>
      <c r="CK359" s="45"/>
      <c r="CL359" s="45"/>
      <c r="CM359" s="45"/>
      <c r="CN359" s="45"/>
      <c r="CO359" s="45"/>
      <c r="CP359" s="45"/>
      <c r="CQ359" s="45"/>
      <c r="CR359" s="45"/>
      <c r="CS359" s="45"/>
      <c r="CT359" s="45"/>
      <c r="CU359" s="45"/>
      <c r="CV359" s="45"/>
      <c r="CW359" s="45"/>
    </row>
    <row r="360" spans="1:101" ht="14.25" customHeight="1">
      <c r="A360" s="67">
        <v>46</v>
      </c>
      <c r="B360" s="68">
        <v>0.26</v>
      </c>
      <c r="C360" s="68">
        <v>0.31</v>
      </c>
      <c r="D360" s="68">
        <v>0.55000000000000004</v>
      </c>
      <c r="E360" s="68">
        <v>0.8</v>
      </c>
      <c r="F360" s="68">
        <v>0.91</v>
      </c>
      <c r="G360" s="68">
        <v>1.01</v>
      </c>
      <c r="H360" s="68">
        <v>1.1100000000000001</v>
      </c>
      <c r="I360" s="68">
        <v>1.28</v>
      </c>
      <c r="J360" s="68">
        <v>1.47</v>
      </c>
      <c r="K360" s="68">
        <v>1.66</v>
      </c>
      <c r="L360" s="68">
        <v>1.88</v>
      </c>
      <c r="M360" s="68">
        <v>2.17</v>
      </c>
      <c r="N360" s="68">
        <v>2.5099999999999998</v>
      </c>
      <c r="O360" s="68">
        <v>2.82</v>
      </c>
      <c r="P360" s="68">
        <v>3.1</v>
      </c>
      <c r="Q360" s="68">
        <v>3.43</v>
      </c>
      <c r="R360" s="68">
        <v>3.82</v>
      </c>
      <c r="S360" s="68">
        <v>4.2699999999999996</v>
      </c>
      <c r="T360" s="68">
        <v>4.8</v>
      </c>
      <c r="U360" s="69">
        <v>5.41</v>
      </c>
      <c r="V360" s="68">
        <v>6.07</v>
      </c>
      <c r="W360" s="68">
        <v>6.65</v>
      </c>
      <c r="X360" s="68">
        <v>7.29</v>
      </c>
      <c r="Y360" s="68">
        <v>8</v>
      </c>
      <c r="Z360" s="68">
        <v>8.83</v>
      </c>
      <c r="AA360" s="69">
        <v>9.83</v>
      </c>
      <c r="AB360" s="45">
        <v>11</v>
      </c>
      <c r="AC360" s="45">
        <v>12.36</v>
      </c>
      <c r="AD360" s="45">
        <v>13.95</v>
      </c>
      <c r="AE360" s="45">
        <v>15.79</v>
      </c>
      <c r="AF360" s="45">
        <v>17.89</v>
      </c>
      <c r="AG360" s="45">
        <v>20.329999999999998</v>
      </c>
      <c r="AH360" s="45">
        <v>23.17</v>
      </c>
      <c r="AI360" s="45">
        <v>26.56</v>
      </c>
      <c r="AJ360" s="45">
        <v>30.67</v>
      </c>
      <c r="AK360" s="45">
        <v>35.42</v>
      </c>
      <c r="AL360" s="45">
        <v>40.119999999999997</v>
      </c>
      <c r="AM360" s="45">
        <v>45.25</v>
      </c>
      <c r="AN360" s="45">
        <v>51.41</v>
      </c>
      <c r="AO360" s="45">
        <v>60.89</v>
      </c>
      <c r="AP360" s="45">
        <v>69.290000000000006</v>
      </c>
      <c r="AQ360" s="45">
        <v>78.7</v>
      </c>
      <c r="AR360" s="45">
        <v>89.76</v>
      </c>
      <c r="AS360" s="45">
        <v>102.05</v>
      </c>
      <c r="AT360" s="45">
        <v>115.55</v>
      </c>
      <c r="AU360" s="45">
        <v>129.94999999999999</v>
      </c>
      <c r="AV360" s="45">
        <v>145.62</v>
      </c>
      <c r="AW360" s="45">
        <v>162.54</v>
      </c>
      <c r="AX360" s="45">
        <v>179.64</v>
      </c>
      <c r="AY360" s="45">
        <v>198.09</v>
      </c>
      <c r="AZ360" s="45">
        <v>220.68</v>
      </c>
      <c r="BA360" s="45">
        <v>245.51</v>
      </c>
      <c r="BB360" s="45">
        <v>272.58999999999997</v>
      </c>
      <c r="BC360" s="45">
        <v>301.55</v>
      </c>
      <c r="BD360" s="45">
        <v>331.99</v>
      </c>
      <c r="BE360" s="45">
        <v>357.42</v>
      </c>
      <c r="BF360" s="45">
        <v>382.58</v>
      </c>
      <c r="BG360" s="45">
        <v>407.03</v>
      </c>
      <c r="BH360" s="45">
        <v>430.37</v>
      </c>
      <c r="BI360" s="45">
        <v>452.19</v>
      </c>
      <c r="BJ360" s="45">
        <v>472.1</v>
      </c>
      <c r="BK360" s="45">
        <v>498.11</v>
      </c>
      <c r="BL360" s="45">
        <v>525.54</v>
      </c>
      <c r="BM360" s="45">
        <v>554.48</v>
      </c>
      <c r="BN360" s="45">
        <v>585.02</v>
      </c>
      <c r="BO360" s="45">
        <v>617.24</v>
      </c>
      <c r="BP360" s="45">
        <v>651.23</v>
      </c>
      <c r="BQ360" s="45">
        <v>687.1</v>
      </c>
      <c r="BR360" s="45">
        <v>724.94</v>
      </c>
      <c r="BS360" s="45">
        <v>764.87</v>
      </c>
      <c r="BT360" s="45">
        <v>806.99</v>
      </c>
      <c r="BU360" s="45">
        <v>851.43</v>
      </c>
      <c r="BV360" s="45">
        <v>898.33</v>
      </c>
      <c r="BW360" s="45">
        <v>947.8</v>
      </c>
      <c r="BX360" s="45">
        <v>1000</v>
      </c>
      <c r="BY360" s="45"/>
      <c r="BZ360" s="45"/>
      <c r="CA360" s="45"/>
      <c r="CB360" s="45"/>
      <c r="CC360" s="45"/>
      <c r="CD360" s="45"/>
      <c r="CE360" s="45"/>
      <c r="CF360" s="45"/>
      <c r="CG360" s="45"/>
      <c r="CH360" s="45"/>
      <c r="CI360" s="45"/>
      <c r="CJ360" s="45"/>
      <c r="CK360" s="45"/>
      <c r="CL360" s="45"/>
      <c r="CM360" s="45"/>
      <c r="CN360" s="45"/>
      <c r="CO360" s="45"/>
      <c r="CP360" s="45"/>
      <c r="CQ360" s="45"/>
      <c r="CR360" s="45"/>
      <c r="CS360" s="45"/>
      <c r="CT360" s="45"/>
      <c r="CU360" s="45"/>
      <c r="CV360" s="45"/>
      <c r="CW360" s="45"/>
    </row>
    <row r="361" spans="1:101" ht="14.25" customHeight="1">
      <c r="A361" s="67">
        <v>47</v>
      </c>
      <c r="B361" s="68">
        <v>0.28000000000000003</v>
      </c>
      <c r="C361" s="68">
        <v>0.33</v>
      </c>
      <c r="D361" s="68">
        <v>0.63</v>
      </c>
      <c r="E361" s="68">
        <v>0.86</v>
      </c>
      <c r="F361" s="68">
        <v>0.98</v>
      </c>
      <c r="G361" s="68">
        <v>1.1000000000000001</v>
      </c>
      <c r="H361" s="68">
        <v>1.22</v>
      </c>
      <c r="I361" s="68">
        <v>1.39</v>
      </c>
      <c r="J361" s="68">
        <v>1.58</v>
      </c>
      <c r="K361" s="68">
        <v>1.79</v>
      </c>
      <c r="L361" s="68">
        <v>2.0499999999999998</v>
      </c>
      <c r="M361" s="68">
        <v>2.39</v>
      </c>
      <c r="N361" s="68">
        <v>2.77</v>
      </c>
      <c r="O361" s="68">
        <v>3.09</v>
      </c>
      <c r="P361" s="68">
        <v>3.42</v>
      </c>
      <c r="Q361" s="68">
        <v>3.79</v>
      </c>
      <c r="R361" s="68">
        <v>4.2300000000000004</v>
      </c>
      <c r="S361" s="68">
        <v>4.71</v>
      </c>
      <c r="T361" s="68">
        <v>5.28</v>
      </c>
      <c r="U361" s="69">
        <v>5.92</v>
      </c>
      <c r="V361" s="68">
        <v>6.65</v>
      </c>
      <c r="W361" s="68">
        <v>7.29</v>
      </c>
      <c r="X361" s="68">
        <v>8</v>
      </c>
      <c r="Y361" s="68">
        <v>8.83</v>
      </c>
      <c r="Z361" s="68">
        <v>9.83</v>
      </c>
      <c r="AA361" s="69">
        <v>11</v>
      </c>
      <c r="AB361" s="45">
        <v>12.36</v>
      </c>
      <c r="AC361" s="45">
        <v>13.95</v>
      </c>
      <c r="AD361" s="45">
        <v>15.79</v>
      </c>
      <c r="AE361" s="45">
        <v>17.89</v>
      </c>
      <c r="AF361" s="45">
        <v>20.329999999999998</v>
      </c>
      <c r="AG361" s="45">
        <v>23.17</v>
      </c>
      <c r="AH361" s="45">
        <v>26.56</v>
      </c>
      <c r="AI361" s="45">
        <v>30.67</v>
      </c>
      <c r="AJ361" s="45">
        <v>35.42</v>
      </c>
      <c r="AK361" s="45">
        <v>40.119999999999997</v>
      </c>
      <c r="AL361" s="45">
        <v>45.25</v>
      </c>
      <c r="AM361" s="45">
        <v>51.41</v>
      </c>
      <c r="AN361" s="45">
        <v>60.89</v>
      </c>
      <c r="AO361" s="45">
        <v>69.290000000000006</v>
      </c>
      <c r="AP361" s="45">
        <v>78.7</v>
      </c>
      <c r="AQ361" s="45">
        <v>89.76</v>
      </c>
      <c r="AR361" s="45">
        <v>102.05</v>
      </c>
      <c r="AS361" s="45">
        <v>115.55</v>
      </c>
      <c r="AT361" s="45">
        <v>129.94999999999999</v>
      </c>
      <c r="AU361" s="45">
        <v>145.62</v>
      </c>
      <c r="AV361" s="45">
        <v>162.54</v>
      </c>
      <c r="AW361" s="45">
        <v>179.64</v>
      </c>
      <c r="AX361" s="45">
        <v>198.09</v>
      </c>
      <c r="AY361" s="45">
        <v>220.68</v>
      </c>
      <c r="AZ361" s="45">
        <v>245.51</v>
      </c>
      <c r="BA361" s="45">
        <v>272.58999999999997</v>
      </c>
      <c r="BB361" s="45">
        <v>301.55</v>
      </c>
      <c r="BC361" s="45">
        <v>331.99</v>
      </c>
      <c r="BD361" s="45">
        <v>357.42</v>
      </c>
      <c r="BE361" s="45">
        <v>382.58</v>
      </c>
      <c r="BF361" s="45">
        <v>407.03</v>
      </c>
      <c r="BG361" s="45">
        <v>430.37</v>
      </c>
      <c r="BH361" s="45">
        <v>452.19</v>
      </c>
      <c r="BI361" s="45">
        <v>472.1</v>
      </c>
      <c r="BJ361" s="45">
        <v>498.11</v>
      </c>
      <c r="BK361" s="45">
        <v>525.54</v>
      </c>
      <c r="BL361" s="45">
        <v>554.48</v>
      </c>
      <c r="BM361" s="45">
        <v>585.02</v>
      </c>
      <c r="BN361" s="45">
        <v>617.24</v>
      </c>
      <c r="BO361" s="45">
        <v>651.23</v>
      </c>
      <c r="BP361" s="45">
        <v>687.1</v>
      </c>
      <c r="BQ361" s="45">
        <v>724.94</v>
      </c>
      <c r="BR361" s="45">
        <v>764.87</v>
      </c>
      <c r="BS361" s="45">
        <v>806.99</v>
      </c>
      <c r="BT361" s="45">
        <v>851.43</v>
      </c>
      <c r="BU361" s="45">
        <v>898.33</v>
      </c>
      <c r="BV361" s="45">
        <v>947.8</v>
      </c>
      <c r="BW361" s="45">
        <v>1000</v>
      </c>
      <c r="BX361" s="45"/>
      <c r="BY361" s="45"/>
      <c r="BZ361" s="45"/>
      <c r="CA361" s="45"/>
      <c r="CB361" s="45"/>
      <c r="CC361" s="45"/>
      <c r="CD361" s="45"/>
      <c r="CE361" s="45"/>
      <c r="CF361" s="45"/>
      <c r="CG361" s="45"/>
      <c r="CH361" s="45"/>
      <c r="CI361" s="45"/>
      <c r="CJ361" s="45"/>
      <c r="CK361" s="45"/>
      <c r="CL361" s="45"/>
      <c r="CM361" s="45"/>
      <c r="CN361" s="45"/>
      <c r="CO361" s="45"/>
      <c r="CP361" s="45"/>
      <c r="CQ361" s="45"/>
      <c r="CR361" s="45"/>
      <c r="CS361" s="45"/>
      <c r="CT361" s="45"/>
      <c r="CU361" s="45"/>
      <c r="CV361" s="45"/>
      <c r="CW361" s="45"/>
    </row>
    <row r="362" spans="1:101" ht="14.25" customHeight="1">
      <c r="A362" s="67">
        <v>48</v>
      </c>
      <c r="B362" s="76">
        <v>0.28999999999999998</v>
      </c>
      <c r="C362" s="68">
        <v>0.36</v>
      </c>
      <c r="D362" s="68">
        <v>0.75</v>
      </c>
      <c r="E362" s="68">
        <v>0.94</v>
      </c>
      <c r="F362" s="68">
        <v>1.0900000000000001</v>
      </c>
      <c r="G362" s="68">
        <v>1.2</v>
      </c>
      <c r="H362" s="68">
        <v>1.34</v>
      </c>
      <c r="I362" s="68">
        <v>1.52</v>
      </c>
      <c r="J362" s="68">
        <v>1.7</v>
      </c>
      <c r="K362" s="68">
        <v>1.94</v>
      </c>
      <c r="L362" s="68">
        <v>2.2400000000000002</v>
      </c>
      <c r="M362" s="68">
        <v>2.64</v>
      </c>
      <c r="N362" s="68">
        <v>3.07</v>
      </c>
      <c r="O362" s="68">
        <v>3.42</v>
      </c>
      <c r="P362" s="68">
        <v>3.77</v>
      </c>
      <c r="Q362" s="68">
        <v>4.1900000000000004</v>
      </c>
      <c r="R362" s="68">
        <v>4.68</v>
      </c>
      <c r="S362" s="68">
        <v>5.21</v>
      </c>
      <c r="T362" s="68">
        <v>5.81</v>
      </c>
      <c r="U362" s="69">
        <v>6.5</v>
      </c>
      <c r="V362" s="68">
        <v>7.29</v>
      </c>
      <c r="W362" s="68">
        <v>8</v>
      </c>
      <c r="X362" s="68">
        <v>8.83</v>
      </c>
      <c r="Y362" s="68">
        <v>9.83</v>
      </c>
      <c r="Z362" s="68">
        <v>11</v>
      </c>
      <c r="AA362" s="69">
        <v>12.36</v>
      </c>
      <c r="AB362" s="45">
        <v>13.95</v>
      </c>
      <c r="AC362" s="45">
        <v>15.79</v>
      </c>
      <c r="AD362" s="45">
        <v>17.89</v>
      </c>
      <c r="AE362" s="45">
        <v>20.329999999999998</v>
      </c>
      <c r="AF362" s="45">
        <v>23.17</v>
      </c>
      <c r="AG362" s="45">
        <v>26.56</v>
      </c>
      <c r="AH362" s="45">
        <v>30.67</v>
      </c>
      <c r="AI362" s="45">
        <v>35.42</v>
      </c>
      <c r="AJ362" s="45">
        <v>40.119999999999997</v>
      </c>
      <c r="AK362" s="45">
        <v>45.25</v>
      </c>
      <c r="AL362" s="45">
        <v>51.41</v>
      </c>
      <c r="AM362" s="45">
        <v>60.89</v>
      </c>
      <c r="AN362" s="45">
        <v>69.290000000000006</v>
      </c>
      <c r="AO362" s="45">
        <v>78.7</v>
      </c>
      <c r="AP362" s="45">
        <v>89.76</v>
      </c>
      <c r="AQ362" s="45">
        <v>102.05</v>
      </c>
      <c r="AR362" s="45">
        <v>115.55</v>
      </c>
      <c r="AS362" s="45">
        <v>129.94999999999999</v>
      </c>
      <c r="AT362" s="45">
        <v>145.62</v>
      </c>
      <c r="AU362" s="45">
        <v>162.54</v>
      </c>
      <c r="AV362" s="45">
        <v>179.64</v>
      </c>
      <c r="AW362" s="45">
        <v>198.09</v>
      </c>
      <c r="AX362" s="45">
        <v>220.68</v>
      </c>
      <c r="AY362" s="45">
        <v>245.51</v>
      </c>
      <c r="AZ362" s="45">
        <v>272.58999999999997</v>
      </c>
      <c r="BA362" s="45">
        <v>301.55</v>
      </c>
      <c r="BB362" s="45">
        <v>331.99</v>
      </c>
      <c r="BC362" s="45">
        <v>357.42</v>
      </c>
      <c r="BD362" s="45">
        <v>382.58</v>
      </c>
      <c r="BE362" s="45">
        <v>407.03</v>
      </c>
      <c r="BF362" s="45">
        <v>430.37</v>
      </c>
      <c r="BG362" s="45">
        <v>452.19</v>
      </c>
      <c r="BH362" s="45">
        <v>472.1</v>
      </c>
      <c r="BI362" s="45">
        <v>498.11</v>
      </c>
      <c r="BJ362" s="45">
        <v>525.54</v>
      </c>
      <c r="BK362" s="45">
        <v>554.48</v>
      </c>
      <c r="BL362" s="45">
        <v>585.02</v>
      </c>
      <c r="BM362" s="45">
        <v>617.24</v>
      </c>
      <c r="BN362" s="45">
        <v>651.23</v>
      </c>
      <c r="BO362" s="45">
        <v>687.1</v>
      </c>
      <c r="BP362" s="45">
        <v>724.94</v>
      </c>
      <c r="BQ362" s="45">
        <v>764.87</v>
      </c>
      <c r="BR362" s="45">
        <v>806.99</v>
      </c>
      <c r="BS362" s="45">
        <v>851.43</v>
      </c>
      <c r="BT362" s="45">
        <v>898.33</v>
      </c>
      <c r="BU362" s="45">
        <v>947.8</v>
      </c>
      <c r="BV362" s="45">
        <v>1000</v>
      </c>
      <c r="BW362" s="45"/>
      <c r="BX362" s="45"/>
      <c r="BY362" s="45"/>
      <c r="BZ362" s="45"/>
      <c r="CA362" s="45"/>
      <c r="CB362" s="45"/>
      <c r="CC362" s="45"/>
      <c r="CD362" s="45"/>
      <c r="CE362" s="45"/>
      <c r="CF362" s="45"/>
      <c r="CG362" s="45"/>
      <c r="CH362" s="45"/>
      <c r="CI362" s="45"/>
      <c r="CJ362" s="45"/>
      <c r="CK362" s="45"/>
      <c r="CL362" s="45"/>
      <c r="CM362" s="45"/>
      <c r="CN362" s="45"/>
      <c r="CO362" s="45"/>
      <c r="CP362" s="45"/>
      <c r="CQ362" s="45"/>
      <c r="CR362" s="45"/>
      <c r="CS362" s="45"/>
      <c r="CT362" s="45"/>
      <c r="CU362" s="45"/>
      <c r="CV362" s="45"/>
      <c r="CW362" s="45"/>
    </row>
    <row r="363" spans="1:101" ht="14.25" customHeight="1">
      <c r="A363" s="67">
        <v>49</v>
      </c>
      <c r="B363" s="76">
        <v>0.3</v>
      </c>
      <c r="C363" s="68">
        <v>0.42</v>
      </c>
      <c r="D363" s="68">
        <v>0.88</v>
      </c>
      <c r="E363" s="68">
        <v>1.05</v>
      </c>
      <c r="F363" s="68">
        <v>1.19</v>
      </c>
      <c r="G363" s="68">
        <v>1.32</v>
      </c>
      <c r="H363" s="68">
        <v>1.48</v>
      </c>
      <c r="I363" s="68">
        <v>1.66</v>
      </c>
      <c r="J363" s="68">
        <v>1.85</v>
      </c>
      <c r="K363" s="68">
        <v>2.11</v>
      </c>
      <c r="L363" s="68">
        <v>2.46</v>
      </c>
      <c r="M363" s="68">
        <v>2.89</v>
      </c>
      <c r="N363" s="68">
        <v>3.35</v>
      </c>
      <c r="O363" s="68">
        <v>3.74</v>
      </c>
      <c r="P363" s="68">
        <v>4.1100000000000003</v>
      </c>
      <c r="Q363" s="68">
        <v>4.58</v>
      </c>
      <c r="R363" s="68">
        <v>5.13</v>
      </c>
      <c r="S363" s="68">
        <v>5.7</v>
      </c>
      <c r="T363" s="68">
        <v>6.35</v>
      </c>
      <c r="U363" s="69">
        <v>7.11</v>
      </c>
      <c r="V363" s="68">
        <v>8</v>
      </c>
      <c r="W363" s="68">
        <v>8.83</v>
      </c>
      <c r="X363" s="68">
        <v>9.83</v>
      </c>
      <c r="Y363" s="68">
        <v>11</v>
      </c>
      <c r="Z363" s="68">
        <v>12.36</v>
      </c>
      <c r="AA363" s="69">
        <v>13.95</v>
      </c>
      <c r="AB363" s="45">
        <v>15.79</v>
      </c>
      <c r="AC363" s="45">
        <v>17.89</v>
      </c>
      <c r="AD363" s="45">
        <v>20.329999999999998</v>
      </c>
      <c r="AE363" s="45">
        <v>23.17</v>
      </c>
      <c r="AF363" s="45">
        <v>26.56</v>
      </c>
      <c r="AG363" s="45">
        <v>30.67</v>
      </c>
      <c r="AH363" s="45">
        <v>35.42</v>
      </c>
      <c r="AI363" s="45">
        <v>40.119999999999997</v>
      </c>
      <c r="AJ363" s="45">
        <v>45.25</v>
      </c>
      <c r="AK363" s="45">
        <v>51.41</v>
      </c>
      <c r="AL363" s="45">
        <v>60.89</v>
      </c>
      <c r="AM363" s="45">
        <v>69.290000000000006</v>
      </c>
      <c r="AN363" s="45">
        <v>78.7</v>
      </c>
      <c r="AO363" s="45">
        <v>89.76</v>
      </c>
      <c r="AP363" s="45">
        <v>102.05</v>
      </c>
      <c r="AQ363" s="45">
        <v>115.55</v>
      </c>
      <c r="AR363" s="45">
        <v>129.94999999999999</v>
      </c>
      <c r="AS363" s="45">
        <v>145.62</v>
      </c>
      <c r="AT363" s="45">
        <v>162.54</v>
      </c>
      <c r="AU363" s="45">
        <v>179.64</v>
      </c>
      <c r="AV363" s="45">
        <v>198.09</v>
      </c>
      <c r="AW363" s="45">
        <v>220.68</v>
      </c>
      <c r="AX363" s="45">
        <v>245.51</v>
      </c>
      <c r="AY363" s="45">
        <v>272.58999999999997</v>
      </c>
      <c r="AZ363" s="45">
        <v>301.55</v>
      </c>
      <c r="BA363" s="45">
        <v>331.99</v>
      </c>
      <c r="BB363" s="45">
        <v>357.42</v>
      </c>
      <c r="BC363" s="45">
        <v>382.58</v>
      </c>
      <c r="BD363" s="45">
        <v>407.03</v>
      </c>
      <c r="BE363" s="45">
        <v>430.37</v>
      </c>
      <c r="BF363" s="45">
        <v>452.19</v>
      </c>
      <c r="BG363" s="45">
        <v>472.1</v>
      </c>
      <c r="BH363" s="45">
        <v>498.11</v>
      </c>
      <c r="BI363" s="45">
        <v>525.54</v>
      </c>
      <c r="BJ363" s="45">
        <v>554.48</v>
      </c>
      <c r="BK363" s="45">
        <v>585.02</v>
      </c>
      <c r="BL363" s="45">
        <v>617.24</v>
      </c>
      <c r="BM363" s="45">
        <v>651.23</v>
      </c>
      <c r="BN363" s="45">
        <v>687.1</v>
      </c>
      <c r="BO363" s="45">
        <v>724.94</v>
      </c>
      <c r="BP363" s="45">
        <v>764.87</v>
      </c>
      <c r="BQ363" s="45">
        <v>806.99</v>
      </c>
      <c r="BR363" s="45">
        <v>851.43</v>
      </c>
      <c r="BS363" s="45">
        <v>898.33</v>
      </c>
      <c r="BT363" s="45">
        <v>947.8</v>
      </c>
      <c r="BU363" s="45">
        <v>1000</v>
      </c>
      <c r="BV363" s="45"/>
      <c r="BW363" s="45"/>
      <c r="BX363" s="45"/>
      <c r="BY363" s="45"/>
      <c r="BZ363" s="45"/>
      <c r="CA363" s="45"/>
      <c r="CB363" s="45"/>
      <c r="CC363" s="45"/>
      <c r="CD363" s="45"/>
      <c r="CE363" s="45"/>
      <c r="CF363" s="45"/>
      <c r="CG363" s="45"/>
      <c r="CH363" s="45"/>
      <c r="CI363" s="45"/>
      <c r="CJ363" s="45"/>
      <c r="CK363" s="45"/>
      <c r="CL363" s="45"/>
      <c r="CM363" s="45"/>
      <c r="CN363" s="45"/>
      <c r="CO363" s="45"/>
      <c r="CP363" s="45"/>
      <c r="CQ363" s="45"/>
      <c r="CR363" s="45"/>
      <c r="CS363" s="45"/>
      <c r="CT363" s="45"/>
      <c r="CU363" s="45"/>
      <c r="CV363" s="45"/>
      <c r="CW363" s="45"/>
    </row>
    <row r="364" spans="1:101" ht="14.25" customHeight="1">
      <c r="A364" s="67">
        <v>50</v>
      </c>
      <c r="B364" s="76">
        <v>0.31</v>
      </c>
      <c r="C364" s="68">
        <v>0.54</v>
      </c>
      <c r="D364" s="68">
        <v>1.02</v>
      </c>
      <c r="E364" s="68">
        <v>1.18</v>
      </c>
      <c r="F364" s="68">
        <v>1.31</v>
      </c>
      <c r="G364" s="68">
        <v>1.45</v>
      </c>
      <c r="H364" s="68">
        <v>1.63</v>
      </c>
      <c r="I364" s="68">
        <v>1.79</v>
      </c>
      <c r="J364" s="68">
        <v>2.0099999999999998</v>
      </c>
      <c r="K364" s="68">
        <v>2.31</v>
      </c>
      <c r="L364" s="68">
        <v>2.7</v>
      </c>
      <c r="M364" s="68">
        <v>3.14</v>
      </c>
      <c r="N364" s="68">
        <v>3.61</v>
      </c>
      <c r="O364" s="68">
        <v>4.01</v>
      </c>
      <c r="P364" s="68">
        <v>4.45</v>
      </c>
      <c r="Q364" s="68">
        <v>5</v>
      </c>
      <c r="R364" s="68">
        <v>5.6</v>
      </c>
      <c r="S364" s="68">
        <v>6.21</v>
      </c>
      <c r="T364" s="68">
        <v>6.92</v>
      </c>
      <c r="U364" s="69">
        <v>7.79</v>
      </c>
      <c r="V364" s="68">
        <v>8.83</v>
      </c>
      <c r="W364" s="68">
        <v>9.83</v>
      </c>
      <c r="X364" s="68">
        <v>11</v>
      </c>
      <c r="Y364" s="68">
        <v>12.36</v>
      </c>
      <c r="Z364" s="68">
        <v>13.95</v>
      </c>
      <c r="AA364" s="69">
        <v>15.79</v>
      </c>
      <c r="AB364" s="45">
        <v>17.89</v>
      </c>
      <c r="AC364" s="45">
        <v>20.329999999999998</v>
      </c>
      <c r="AD364" s="45">
        <v>23.17</v>
      </c>
      <c r="AE364" s="45">
        <v>26.56</v>
      </c>
      <c r="AF364" s="45">
        <v>30.67</v>
      </c>
      <c r="AG364" s="45">
        <v>35.42</v>
      </c>
      <c r="AH364" s="45">
        <v>40.119999999999997</v>
      </c>
      <c r="AI364" s="45">
        <v>45.25</v>
      </c>
      <c r="AJ364" s="45">
        <v>51.41</v>
      </c>
      <c r="AK364" s="45">
        <v>60.89</v>
      </c>
      <c r="AL364" s="45">
        <v>69.290000000000006</v>
      </c>
      <c r="AM364" s="45">
        <v>78.7</v>
      </c>
      <c r="AN364" s="45">
        <v>89.76</v>
      </c>
      <c r="AO364" s="45">
        <v>102.05</v>
      </c>
      <c r="AP364" s="45">
        <v>115.55</v>
      </c>
      <c r="AQ364" s="45">
        <v>129.94999999999999</v>
      </c>
      <c r="AR364" s="45">
        <v>145.62</v>
      </c>
      <c r="AS364" s="45">
        <v>162.54</v>
      </c>
      <c r="AT364" s="45">
        <v>179.64</v>
      </c>
      <c r="AU364" s="45">
        <v>198.09</v>
      </c>
      <c r="AV364" s="45">
        <v>220.68</v>
      </c>
      <c r="AW364" s="45">
        <v>245.51</v>
      </c>
      <c r="AX364" s="45">
        <v>272.58999999999997</v>
      </c>
      <c r="AY364" s="45">
        <v>301.55</v>
      </c>
      <c r="AZ364" s="45">
        <v>331.99</v>
      </c>
      <c r="BA364" s="45">
        <v>357.42</v>
      </c>
      <c r="BB364" s="45">
        <v>382.58</v>
      </c>
      <c r="BC364" s="45">
        <v>407.03</v>
      </c>
      <c r="BD364" s="45">
        <v>430.37</v>
      </c>
      <c r="BE364" s="45">
        <v>452.19</v>
      </c>
      <c r="BF364" s="45">
        <v>472.1</v>
      </c>
      <c r="BG364" s="45">
        <v>498.11</v>
      </c>
      <c r="BH364" s="45">
        <v>525.54</v>
      </c>
      <c r="BI364" s="45">
        <v>554.48</v>
      </c>
      <c r="BJ364" s="45">
        <v>585.02</v>
      </c>
      <c r="BK364" s="45">
        <v>617.24</v>
      </c>
      <c r="BL364" s="45">
        <v>651.23</v>
      </c>
      <c r="BM364" s="45">
        <v>687.1</v>
      </c>
      <c r="BN364" s="45">
        <v>724.94</v>
      </c>
      <c r="BO364" s="45">
        <v>764.87</v>
      </c>
      <c r="BP364" s="45">
        <v>806.99</v>
      </c>
      <c r="BQ364" s="45">
        <v>851.43</v>
      </c>
      <c r="BR364" s="45">
        <v>898.33</v>
      </c>
      <c r="BS364" s="45">
        <v>947.8</v>
      </c>
      <c r="BT364" s="45">
        <v>1000</v>
      </c>
      <c r="BU364" s="45"/>
      <c r="BV364" s="45"/>
      <c r="BW364" s="45"/>
      <c r="BX364" s="45"/>
      <c r="BY364" s="45"/>
      <c r="BZ364" s="45"/>
      <c r="CA364" s="45"/>
      <c r="CB364" s="45"/>
      <c r="CC364" s="45"/>
      <c r="CD364" s="45"/>
      <c r="CE364" s="45"/>
      <c r="CF364" s="45"/>
      <c r="CG364" s="45"/>
      <c r="CH364" s="45"/>
      <c r="CI364" s="45"/>
      <c r="CJ364" s="45"/>
      <c r="CK364" s="45"/>
      <c r="CL364" s="45"/>
      <c r="CM364" s="45"/>
      <c r="CN364" s="45"/>
      <c r="CO364" s="45"/>
      <c r="CP364" s="45"/>
      <c r="CQ364" s="45"/>
      <c r="CR364" s="45"/>
      <c r="CS364" s="45"/>
      <c r="CT364" s="45"/>
      <c r="CU364" s="45"/>
      <c r="CV364" s="45"/>
      <c r="CW364" s="45"/>
    </row>
    <row r="365" spans="1:101" ht="14.25" customHeight="1">
      <c r="A365" s="67">
        <v>51</v>
      </c>
      <c r="B365" s="76">
        <v>0.32</v>
      </c>
      <c r="C365" s="68">
        <v>0.7</v>
      </c>
      <c r="D365" s="68">
        <v>1.1499999999999999</v>
      </c>
      <c r="E365" s="68">
        <v>1.3</v>
      </c>
      <c r="F365" s="68">
        <v>1.45</v>
      </c>
      <c r="G365" s="68">
        <v>1.61</v>
      </c>
      <c r="H365" s="68">
        <v>1.77</v>
      </c>
      <c r="I365" s="68">
        <v>1.96</v>
      </c>
      <c r="J365" s="68">
        <v>2.2000000000000002</v>
      </c>
      <c r="K365" s="68">
        <v>2.5499999999999998</v>
      </c>
      <c r="L365" s="68">
        <v>2.96</v>
      </c>
      <c r="M365" s="68">
        <v>3.4</v>
      </c>
      <c r="N365" s="68">
        <v>3.86</v>
      </c>
      <c r="O365" s="68">
        <v>4.3</v>
      </c>
      <c r="P365" s="68">
        <v>4.8099999999999996</v>
      </c>
      <c r="Q365" s="68">
        <v>5.44</v>
      </c>
      <c r="R365" s="68">
        <v>6.08</v>
      </c>
      <c r="S365" s="68">
        <v>6.75</v>
      </c>
      <c r="T365" s="68">
        <v>7.53</v>
      </c>
      <c r="U365" s="69">
        <v>8.5500000000000007</v>
      </c>
      <c r="V365" s="68">
        <v>9.83</v>
      </c>
      <c r="W365" s="68">
        <v>11</v>
      </c>
      <c r="X365" s="68">
        <v>12.36</v>
      </c>
      <c r="Y365" s="68">
        <v>13.95</v>
      </c>
      <c r="Z365" s="68">
        <v>15.79</v>
      </c>
      <c r="AA365" s="69">
        <v>17.89</v>
      </c>
      <c r="AB365" s="45">
        <v>20.329999999999998</v>
      </c>
      <c r="AC365" s="45">
        <v>23.17</v>
      </c>
      <c r="AD365" s="45">
        <v>26.56</v>
      </c>
      <c r="AE365" s="45">
        <v>30.67</v>
      </c>
      <c r="AF365" s="45">
        <v>35.42</v>
      </c>
      <c r="AG365" s="45">
        <v>40.119999999999997</v>
      </c>
      <c r="AH365" s="45">
        <v>45.25</v>
      </c>
      <c r="AI365" s="45">
        <v>51.41</v>
      </c>
      <c r="AJ365" s="45">
        <v>60.89</v>
      </c>
      <c r="AK365" s="45">
        <v>69.290000000000006</v>
      </c>
      <c r="AL365" s="45">
        <v>78.7</v>
      </c>
      <c r="AM365" s="45">
        <v>89.76</v>
      </c>
      <c r="AN365" s="45">
        <v>102.05</v>
      </c>
      <c r="AO365" s="45">
        <v>115.55</v>
      </c>
      <c r="AP365" s="45">
        <v>129.94999999999999</v>
      </c>
      <c r="AQ365" s="45">
        <v>145.62</v>
      </c>
      <c r="AR365" s="45">
        <v>162.54</v>
      </c>
      <c r="AS365" s="45">
        <v>179.64</v>
      </c>
      <c r="AT365" s="45">
        <v>198.09</v>
      </c>
      <c r="AU365" s="45">
        <v>220.68</v>
      </c>
      <c r="AV365" s="45">
        <v>245.51</v>
      </c>
      <c r="AW365" s="45">
        <v>272.58999999999997</v>
      </c>
      <c r="AX365" s="45">
        <v>301.55</v>
      </c>
      <c r="AY365" s="45">
        <v>331.99</v>
      </c>
      <c r="AZ365" s="45">
        <v>357.42</v>
      </c>
      <c r="BA365" s="45">
        <v>382.58</v>
      </c>
      <c r="BB365" s="45">
        <v>407.03</v>
      </c>
      <c r="BC365" s="45">
        <v>430.37</v>
      </c>
      <c r="BD365" s="45">
        <v>452.19</v>
      </c>
      <c r="BE365" s="45">
        <v>472.1</v>
      </c>
      <c r="BF365" s="45">
        <v>498.11</v>
      </c>
      <c r="BG365" s="45">
        <v>525.54</v>
      </c>
      <c r="BH365" s="45">
        <v>554.48</v>
      </c>
      <c r="BI365" s="45">
        <v>585.02</v>
      </c>
      <c r="BJ365" s="45">
        <v>617.24</v>
      </c>
      <c r="BK365" s="45">
        <v>651.23</v>
      </c>
      <c r="BL365" s="45">
        <v>687.1</v>
      </c>
      <c r="BM365" s="45">
        <v>724.94</v>
      </c>
      <c r="BN365" s="45">
        <v>764.87</v>
      </c>
      <c r="BO365" s="45">
        <v>806.99</v>
      </c>
      <c r="BP365" s="45">
        <v>851.43</v>
      </c>
      <c r="BQ365" s="45">
        <v>898.33</v>
      </c>
      <c r="BR365" s="45">
        <v>947.8</v>
      </c>
      <c r="BS365" s="45">
        <v>1000</v>
      </c>
      <c r="BT365" s="45"/>
      <c r="BU365" s="45"/>
      <c r="BV365" s="45"/>
      <c r="BW365" s="45"/>
      <c r="BX365" s="45"/>
      <c r="BY365" s="45"/>
      <c r="BZ365" s="45"/>
      <c r="CA365" s="45"/>
      <c r="CB365" s="45"/>
      <c r="CC365" s="45"/>
      <c r="CD365" s="45"/>
      <c r="CE365" s="45"/>
      <c r="CF365" s="45"/>
      <c r="CG365" s="45"/>
      <c r="CH365" s="45"/>
      <c r="CI365" s="45"/>
      <c r="CJ365" s="45"/>
      <c r="CK365" s="45"/>
      <c r="CL365" s="45"/>
      <c r="CM365" s="45"/>
      <c r="CN365" s="45"/>
      <c r="CO365" s="45"/>
      <c r="CP365" s="45"/>
      <c r="CQ365" s="45"/>
      <c r="CR365" s="45"/>
      <c r="CS365" s="45"/>
      <c r="CT365" s="45"/>
      <c r="CU365" s="45"/>
      <c r="CV365" s="45"/>
      <c r="CW365" s="45"/>
    </row>
    <row r="366" spans="1:101" ht="14.25" customHeight="1">
      <c r="A366" s="67">
        <v>52</v>
      </c>
      <c r="B366" s="76">
        <v>0.33</v>
      </c>
      <c r="C366" s="68">
        <v>0.87</v>
      </c>
      <c r="D366" s="68">
        <v>1.23</v>
      </c>
      <c r="E366" s="68">
        <v>1.39</v>
      </c>
      <c r="F366" s="68">
        <v>1.57</v>
      </c>
      <c r="G366" s="68">
        <v>1.74</v>
      </c>
      <c r="H366" s="68">
        <v>1.93</v>
      </c>
      <c r="I366" s="68">
        <v>2.15</v>
      </c>
      <c r="J366" s="68">
        <v>2.44</v>
      </c>
      <c r="K366" s="68">
        <v>2.82</v>
      </c>
      <c r="L366" s="68">
        <v>3.25</v>
      </c>
      <c r="M366" s="68">
        <v>3.68</v>
      </c>
      <c r="N366" s="68">
        <v>4.1399999999999997</v>
      </c>
      <c r="O366" s="68">
        <v>4.6399999999999997</v>
      </c>
      <c r="P366" s="68">
        <v>5.23</v>
      </c>
      <c r="Q366" s="68">
        <v>5.94</v>
      </c>
      <c r="R366" s="68">
        <v>6.58</v>
      </c>
      <c r="S366" s="68">
        <v>7.3</v>
      </c>
      <c r="T366" s="68">
        <v>8.27</v>
      </c>
      <c r="U366" s="69">
        <v>9.52</v>
      </c>
      <c r="V366" s="68">
        <v>11</v>
      </c>
      <c r="W366" s="68">
        <v>12.36</v>
      </c>
      <c r="X366" s="68">
        <v>13.95</v>
      </c>
      <c r="Y366" s="68">
        <v>15.79</v>
      </c>
      <c r="Z366" s="68">
        <v>17.89</v>
      </c>
      <c r="AA366" s="69">
        <v>20.329999999999998</v>
      </c>
      <c r="AB366" s="45">
        <v>23.17</v>
      </c>
      <c r="AC366" s="45">
        <v>26.56</v>
      </c>
      <c r="AD366" s="45">
        <v>30.67</v>
      </c>
      <c r="AE366" s="45">
        <v>35.42</v>
      </c>
      <c r="AF366" s="45">
        <v>40.119999999999997</v>
      </c>
      <c r="AG366" s="45">
        <v>45.25</v>
      </c>
      <c r="AH366" s="45">
        <v>51.41</v>
      </c>
      <c r="AI366" s="45">
        <v>60.89</v>
      </c>
      <c r="AJ366" s="45">
        <v>69.290000000000006</v>
      </c>
      <c r="AK366" s="45">
        <v>78.7</v>
      </c>
      <c r="AL366" s="45">
        <v>89.76</v>
      </c>
      <c r="AM366" s="45">
        <v>102.05</v>
      </c>
      <c r="AN366" s="45">
        <v>115.55</v>
      </c>
      <c r="AO366" s="45">
        <v>129.94999999999999</v>
      </c>
      <c r="AP366" s="45">
        <v>145.62</v>
      </c>
      <c r="AQ366" s="45">
        <v>162.54</v>
      </c>
      <c r="AR366" s="45">
        <v>179.64</v>
      </c>
      <c r="AS366" s="45">
        <v>198.09</v>
      </c>
      <c r="AT366" s="45">
        <v>220.68</v>
      </c>
      <c r="AU366" s="45">
        <v>245.51</v>
      </c>
      <c r="AV366" s="45">
        <v>272.58999999999997</v>
      </c>
      <c r="AW366" s="45">
        <v>301.55</v>
      </c>
      <c r="AX366" s="45">
        <v>331.99</v>
      </c>
      <c r="AY366" s="45">
        <v>357.42</v>
      </c>
      <c r="AZ366" s="45">
        <v>382.58</v>
      </c>
      <c r="BA366" s="45">
        <v>407.03</v>
      </c>
      <c r="BB366" s="45">
        <v>430.37</v>
      </c>
      <c r="BC366" s="45">
        <v>452.19</v>
      </c>
      <c r="BD366" s="45">
        <v>472.1</v>
      </c>
      <c r="BE366" s="45">
        <v>498.11</v>
      </c>
      <c r="BF366" s="45">
        <v>525.54</v>
      </c>
      <c r="BG366" s="45">
        <v>554.48</v>
      </c>
      <c r="BH366" s="45">
        <v>585.02</v>
      </c>
      <c r="BI366" s="45">
        <v>617.24</v>
      </c>
      <c r="BJ366" s="45">
        <v>651.23</v>
      </c>
      <c r="BK366" s="45">
        <v>687.1</v>
      </c>
      <c r="BL366" s="45">
        <v>724.94</v>
      </c>
      <c r="BM366" s="45">
        <v>764.87</v>
      </c>
      <c r="BN366" s="45">
        <v>806.99</v>
      </c>
      <c r="BO366" s="45">
        <v>851.43</v>
      </c>
      <c r="BP366" s="45">
        <v>898.33</v>
      </c>
      <c r="BQ366" s="45">
        <v>947.8</v>
      </c>
      <c r="BR366" s="45">
        <v>1000</v>
      </c>
      <c r="BS366" s="45"/>
      <c r="BT366" s="45"/>
      <c r="BU366" s="45"/>
      <c r="BV366" s="45"/>
      <c r="BW366" s="45"/>
      <c r="BX366" s="45"/>
      <c r="BY366" s="45"/>
      <c r="BZ366" s="45"/>
      <c r="CA366" s="45"/>
      <c r="CB366" s="45"/>
      <c r="CC366" s="45"/>
      <c r="CD366" s="45"/>
      <c r="CE366" s="45"/>
      <c r="CF366" s="45"/>
      <c r="CG366" s="45"/>
      <c r="CH366" s="45"/>
      <c r="CI366" s="45"/>
      <c r="CJ366" s="45"/>
      <c r="CK366" s="45"/>
      <c r="CL366" s="45"/>
      <c r="CM366" s="45"/>
      <c r="CN366" s="45"/>
      <c r="CO366" s="45"/>
      <c r="CP366" s="45"/>
      <c r="CQ366" s="45"/>
      <c r="CR366" s="45"/>
      <c r="CS366" s="45"/>
      <c r="CT366" s="45"/>
      <c r="CU366" s="45"/>
      <c r="CV366" s="45"/>
      <c r="CW366" s="45"/>
    </row>
    <row r="367" spans="1:101" ht="14.25" customHeight="1">
      <c r="A367" s="67">
        <v>53</v>
      </c>
      <c r="B367" s="76">
        <v>0.34</v>
      </c>
      <c r="C367" s="68">
        <v>0.97</v>
      </c>
      <c r="D367" s="68">
        <v>1.29</v>
      </c>
      <c r="E367" s="68">
        <v>1.5</v>
      </c>
      <c r="F367" s="68">
        <v>1.7</v>
      </c>
      <c r="G367" s="68">
        <v>1.9</v>
      </c>
      <c r="H367" s="68">
        <v>2.12</v>
      </c>
      <c r="I367" s="68">
        <v>2.37</v>
      </c>
      <c r="J367" s="68">
        <v>2.71</v>
      </c>
      <c r="K367" s="68">
        <v>3.13</v>
      </c>
      <c r="L367" s="68">
        <v>3.56</v>
      </c>
      <c r="M367" s="68">
        <v>3.96</v>
      </c>
      <c r="N367" s="68">
        <v>4.4400000000000004</v>
      </c>
      <c r="O367" s="68">
        <v>5.01</v>
      </c>
      <c r="P367" s="68">
        <v>5.7</v>
      </c>
      <c r="Q367" s="68">
        <v>6.46</v>
      </c>
      <c r="R367" s="68">
        <v>7.23</v>
      </c>
      <c r="S367" s="68">
        <v>8.16</v>
      </c>
      <c r="T367" s="68">
        <v>9.2899999999999991</v>
      </c>
      <c r="U367" s="69">
        <v>10.65</v>
      </c>
      <c r="V367" s="68">
        <v>12.36</v>
      </c>
      <c r="W367" s="68">
        <v>13.95</v>
      </c>
      <c r="X367" s="68">
        <v>15.79</v>
      </c>
      <c r="Y367" s="68">
        <v>17.89</v>
      </c>
      <c r="Z367" s="68">
        <v>20.329999999999998</v>
      </c>
      <c r="AA367" s="69">
        <v>23.17</v>
      </c>
      <c r="AB367" s="45">
        <v>26.56</v>
      </c>
      <c r="AC367" s="45">
        <v>30.67</v>
      </c>
      <c r="AD367" s="45">
        <v>35.42</v>
      </c>
      <c r="AE367" s="45">
        <v>40.119999999999997</v>
      </c>
      <c r="AF367" s="45">
        <v>45.25</v>
      </c>
      <c r="AG367" s="45">
        <v>51.41</v>
      </c>
      <c r="AH367" s="45">
        <v>60.89</v>
      </c>
      <c r="AI367" s="45">
        <v>69.290000000000006</v>
      </c>
      <c r="AJ367" s="45">
        <v>78.7</v>
      </c>
      <c r="AK367" s="45">
        <v>89.76</v>
      </c>
      <c r="AL367" s="45">
        <v>102.05</v>
      </c>
      <c r="AM367" s="45">
        <v>115.55</v>
      </c>
      <c r="AN367" s="45">
        <v>129.94999999999999</v>
      </c>
      <c r="AO367" s="45">
        <v>145.62</v>
      </c>
      <c r="AP367" s="45">
        <v>162.54</v>
      </c>
      <c r="AQ367" s="45">
        <v>179.64</v>
      </c>
      <c r="AR367" s="45">
        <v>198.09</v>
      </c>
      <c r="AS367" s="45">
        <v>220.68</v>
      </c>
      <c r="AT367" s="45">
        <v>245.51</v>
      </c>
      <c r="AU367" s="45">
        <v>272.58999999999997</v>
      </c>
      <c r="AV367" s="45">
        <v>301.55</v>
      </c>
      <c r="AW367" s="45">
        <v>331.99</v>
      </c>
      <c r="AX367" s="45">
        <v>357.42</v>
      </c>
      <c r="AY367" s="45">
        <v>382.58</v>
      </c>
      <c r="AZ367" s="45">
        <v>407.03</v>
      </c>
      <c r="BA367" s="45">
        <v>430.37</v>
      </c>
      <c r="BB367" s="45">
        <v>452.19</v>
      </c>
      <c r="BC367" s="45">
        <v>472.1</v>
      </c>
      <c r="BD367" s="45">
        <v>498.11</v>
      </c>
      <c r="BE367" s="45">
        <v>525.54</v>
      </c>
      <c r="BF367" s="45">
        <v>554.48</v>
      </c>
      <c r="BG367" s="45">
        <v>585.02</v>
      </c>
      <c r="BH367" s="45">
        <v>617.24</v>
      </c>
      <c r="BI367" s="45">
        <v>651.23</v>
      </c>
      <c r="BJ367" s="45">
        <v>687.1</v>
      </c>
      <c r="BK367" s="45">
        <v>724.94</v>
      </c>
      <c r="BL367" s="45">
        <v>764.87</v>
      </c>
      <c r="BM367" s="45">
        <v>806.99</v>
      </c>
      <c r="BN367" s="45">
        <v>851.43</v>
      </c>
      <c r="BO367" s="45">
        <v>898.33</v>
      </c>
      <c r="BP367" s="45">
        <v>947.8</v>
      </c>
      <c r="BQ367" s="45">
        <v>1000</v>
      </c>
      <c r="BR367" s="45"/>
      <c r="BS367" s="45"/>
      <c r="BT367" s="45"/>
      <c r="BU367" s="45"/>
      <c r="BV367" s="45"/>
      <c r="BW367" s="45"/>
      <c r="BX367" s="45"/>
      <c r="BY367" s="45"/>
      <c r="BZ367" s="45"/>
      <c r="CA367" s="45"/>
      <c r="CB367" s="45"/>
      <c r="CC367" s="45"/>
      <c r="CD367" s="45"/>
      <c r="CE367" s="45"/>
      <c r="CF367" s="45"/>
      <c r="CG367" s="45"/>
      <c r="CH367" s="45"/>
      <c r="CI367" s="45"/>
      <c r="CJ367" s="45"/>
      <c r="CK367" s="45"/>
      <c r="CL367" s="45"/>
      <c r="CM367" s="45"/>
      <c r="CN367" s="45"/>
      <c r="CO367" s="45"/>
      <c r="CP367" s="45"/>
      <c r="CQ367" s="45"/>
      <c r="CR367" s="45"/>
      <c r="CS367" s="45"/>
      <c r="CT367" s="45"/>
      <c r="CU367" s="45"/>
      <c r="CV367" s="45"/>
      <c r="CW367" s="45"/>
    </row>
    <row r="368" spans="1:101" ht="14.25" customHeight="1">
      <c r="A368" s="67">
        <v>54</v>
      </c>
      <c r="B368" s="76">
        <v>0.35</v>
      </c>
      <c r="C368" s="68">
        <v>1</v>
      </c>
      <c r="D368" s="68">
        <v>1.35</v>
      </c>
      <c r="E368" s="68">
        <v>1.58</v>
      </c>
      <c r="F368" s="68">
        <v>1.86</v>
      </c>
      <c r="G368" s="68">
        <v>2.09</v>
      </c>
      <c r="H368" s="68">
        <v>2.35</v>
      </c>
      <c r="I368" s="68">
        <v>2.65</v>
      </c>
      <c r="J368" s="68">
        <v>3.03</v>
      </c>
      <c r="K368" s="68">
        <v>3.47</v>
      </c>
      <c r="L368" s="68">
        <v>3.88</v>
      </c>
      <c r="M368" s="68">
        <v>4.28</v>
      </c>
      <c r="N368" s="68">
        <v>4.8099999999999996</v>
      </c>
      <c r="O368" s="68">
        <v>5.48</v>
      </c>
      <c r="P368" s="68">
        <v>6.28</v>
      </c>
      <c r="Q368" s="68">
        <v>7.15</v>
      </c>
      <c r="R368" s="68">
        <v>8.06</v>
      </c>
      <c r="S368" s="68">
        <v>9.17</v>
      </c>
      <c r="T368" s="68">
        <v>10.49</v>
      </c>
      <c r="U368" s="70">
        <v>12.07</v>
      </c>
      <c r="V368" s="68">
        <v>13.95</v>
      </c>
      <c r="W368" s="68">
        <v>15.79</v>
      </c>
      <c r="X368" s="68">
        <v>17.89</v>
      </c>
      <c r="Y368" s="68">
        <v>20.329999999999998</v>
      </c>
      <c r="Z368" s="68">
        <v>23.17</v>
      </c>
      <c r="AA368" s="69">
        <v>26.56</v>
      </c>
      <c r="AB368" s="45">
        <v>30.67</v>
      </c>
      <c r="AC368" s="45">
        <v>35.42</v>
      </c>
      <c r="AD368" s="45">
        <v>40.119999999999997</v>
      </c>
      <c r="AE368" s="45">
        <v>45.25</v>
      </c>
      <c r="AF368" s="45">
        <v>51.41</v>
      </c>
      <c r="AG368" s="45">
        <v>60.89</v>
      </c>
      <c r="AH368" s="45">
        <v>69.290000000000006</v>
      </c>
      <c r="AI368" s="45">
        <v>78.7</v>
      </c>
      <c r="AJ368" s="45">
        <v>89.76</v>
      </c>
      <c r="AK368" s="45">
        <v>102.05</v>
      </c>
      <c r="AL368" s="45">
        <v>115.55</v>
      </c>
      <c r="AM368" s="45">
        <v>129.94999999999999</v>
      </c>
      <c r="AN368" s="45">
        <v>145.62</v>
      </c>
      <c r="AO368" s="45">
        <v>162.54</v>
      </c>
      <c r="AP368" s="45">
        <v>179.64</v>
      </c>
      <c r="AQ368" s="45">
        <v>198.09</v>
      </c>
      <c r="AR368" s="45">
        <v>220.68</v>
      </c>
      <c r="AS368" s="45">
        <v>245.51</v>
      </c>
      <c r="AT368" s="45">
        <v>272.58999999999997</v>
      </c>
      <c r="AU368" s="45">
        <v>301.55</v>
      </c>
      <c r="AV368" s="45">
        <v>331.99</v>
      </c>
      <c r="AW368" s="45">
        <v>357.42</v>
      </c>
      <c r="AX368" s="45">
        <v>382.58</v>
      </c>
      <c r="AY368" s="45">
        <v>407.03</v>
      </c>
      <c r="AZ368" s="45">
        <v>430.37</v>
      </c>
      <c r="BA368" s="45">
        <v>452.19</v>
      </c>
      <c r="BB368" s="45">
        <v>472.1</v>
      </c>
      <c r="BC368" s="45">
        <v>498.11</v>
      </c>
      <c r="BD368" s="45">
        <v>525.54</v>
      </c>
      <c r="BE368" s="45">
        <v>554.48</v>
      </c>
      <c r="BF368" s="45">
        <v>585.02</v>
      </c>
      <c r="BG368" s="45">
        <v>617.24</v>
      </c>
      <c r="BH368" s="45">
        <v>651.23</v>
      </c>
      <c r="BI368" s="45">
        <v>687.1</v>
      </c>
      <c r="BJ368" s="45">
        <v>724.94</v>
      </c>
      <c r="BK368" s="45">
        <v>764.87</v>
      </c>
      <c r="BL368" s="45">
        <v>806.99</v>
      </c>
      <c r="BM368" s="45">
        <v>851.43</v>
      </c>
      <c r="BN368" s="45">
        <v>898.33</v>
      </c>
      <c r="BO368" s="45">
        <v>947.8</v>
      </c>
      <c r="BP368" s="45">
        <v>1000</v>
      </c>
      <c r="BQ368" s="45"/>
      <c r="BR368" s="45"/>
      <c r="BS368" s="45"/>
      <c r="BT368" s="45"/>
      <c r="BU368" s="45"/>
      <c r="BV368" s="45"/>
      <c r="BW368" s="45"/>
      <c r="BX368" s="45"/>
      <c r="BY368" s="45"/>
      <c r="BZ368" s="45"/>
      <c r="CA368" s="45"/>
      <c r="CB368" s="45"/>
      <c r="CC368" s="45"/>
      <c r="CD368" s="45"/>
      <c r="CE368" s="45"/>
      <c r="CF368" s="45"/>
      <c r="CG368" s="45"/>
      <c r="CH368" s="45"/>
      <c r="CI368" s="45"/>
      <c r="CJ368" s="45"/>
      <c r="CK368" s="45"/>
      <c r="CL368" s="45"/>
      <c r="CM368" s="45"/>
      <c r="CN368" s="45"/>
      <c r="CO368" s="45"/>
      <c r="CP368" s="45"/>
      <c r="CQ368" s="45"/>
      <c r="CR368" s="45"/>
      <c r="CS368" s="45"/>
      <c r="CT368" s="45"/>
      <c r="CU368" s="45"/>
      <c r="CV368" s="45"/>
      <c r="CW368" s="45"/>
    </row>
    <row r="369" spans="1:101" ht="14.25" customHeight="1">
      <c r="A369" s="67">
        <v>55</v>
      </c>
      <c r="B369" s="76">
        <v>0.36</v>
      </c>
      <c r="C369" s="68">
        <v>1.01</v>
      </c>
      <c r="D369" s="68">
        <v>1.38</v>
      </c>
      <c r="E369" s="68">
        <v>1.64</v>
      </c>
      <c r="F369" s="68">
        <v>2.04</v>
      </c>
      <c r="G369" s="68">
        <v>2.3199999999999998</v>
      </c>
      <c r="H369" s="68">
        <v>2.63</v>
      </c>
      <c r="I369" s="68">
        <v>2.97</v>
      </c>
      <c r="J369" s="68">
        <v>3.38</v>
      </c>
      <c r="K369" s="68">
        <v>3.81</v>
      </c>
      <c r="L369" s="68">
        <v>4.2</v>
      </c>
      <c r="M369" s="68">
        <v>4.62</v>
      </c>
      <c r="N369" s="68">
        <v>5.24</v>
      </c>
      <c r="O369" s="68">
        <v>6.03</v>
      </c>
      <c r="P369" s="68">
        <v>6.96</v>
      </c>
      <c r="Q369" s="68">
        <v>7.98</v>
      </c>
      <c r="R369" s="68">
        <v>9.06</v>
      </c>
      <c r="S369" s="68">
        <v>10.33</v>
      </c>
      <c r="T369" s="69">
        <v>11.96</v>
      </c>
      <c r="U369" s="68">
        <v>13.95</v>
      </c>
      <c r="V369" s="68">
        <v>15.79</v>
      </c>
      <c r="W369" s="68">
        <v>17.89</v>
      </c>
      <c r="X369" s="68">
        <v>20.329999999999998</v>
      </c>
      <c r="Y369" s="68">
        <v>23.17</v>
      </c>
      <c r="Z369" s="68">
        <v>26.56</v>
      </c>
      <c r="AA369" s="69">
        <v>30.67</v>
      </c>
      <c r="AB369" s="45">
        <v>35.42</v>
      </c>
      <c r="AC369" s="45">
        <v>40.119999999999997</v>
      </c>
      <c r="AD369" s="45">
        <v>45.25</v>
      </c>
      <c r="AE369" s="45">
        <v>51.41</v>
      </c>
      <c r="AF369" s="45">
        <v>60.89</v>
      </c>
      <c r="AG369" s="45">
        <v>69.290000000000006</v>
      </c>
      <c r="AH369" s="45">
        <v>78.7</v>
      </c>
      <c r="AI369" s="45">
        <v>89.76</v>
      </c>
      <c r="AJ369" s="45">
        <v>102.05</v>
      </c>
      <c r="AK369" s="45">
        <v>115.55</v>
      </c>
      <c r="AL369" s="45">
        <v>129.94999999999999</v>
      </c>
      <c r="AM369" s="45">
        <v>145.62</v>
      </c>
      <c r="AN369" s="45">
        <v>162.54</v>
      </c>
      <c r="AO369" s="45">
        <v>179.64</v>
      </c>
      <c r="AP369" s="45">
        <v>198.09</v>
      </c>
      <c r="AQ369" s="45">
        <v>220.68</v>
      </c>
      <c r="AR369" s="45">
        <v>245.51</v>
      </c>
      <c r="AS369" s="45">
        <v>272.58999999999997</v>
      </c>
      <c r="AT369" s="45">
        <v>301.55</v>
      </c>
      <c r="AU369" s="45">
        <v>331.99</v>
      </c>
      <c r="AV369" s="45">
        <v>357.42</v>
      </c>
      <c r="AW369" s="45">
        <v>382.58</v>
      </c>
      <c r="AX369" s="45">
        <v>407.03</v>
      </c>
      <c r="AY369" s="45">
        <v>430.37</v>
      </c>
      <c r="AZ369" s="45">
        <v>452.19</v>
      </c>
      <c r="BA369" s="45">
        <v>472.1</v>
      </c>
      <c r="BB369" s="45">
        <v>498.11</v>
      </c>
      <c r="BC369" s="45">
        <v>525.54</v>
      </c>
      <c r="BD369" s="45">
        <v>554.48</v>
      </c>
      <c r="BE369" s="45">
        <v>585.02</v>
      </c>
      <c r="BF369" s="45">
        <v>617.24</v>
      </c>
      <c r="BG369" s="45">
        <v>651.23</v>
      </c>
      <c r="BH369" s="45">
        <v>687.1</v>
      </c>
      <c r="BI369" s="45">
        <v>724.94</v>
      </c>
      <c r="BJ369" s="45">
        <v>764.87</v>
      </c>
      <c r="BK369" s="45">
        <v>806.99</v>
      </c>
      <c r="BL369" s="45">
        <v>851.43</v>
      </c>
      <c r="BM369" s="45">
        <v>898.33</v>
      </c>
      <c r="BN369" s="45">
        <v>947.8</v>
      </c>
      <c r="BO369" s="45">
        <v>1000</v>
      </c>
      <c r="BP369" s="45"/>
      <c r="BQ369" s="45"/>
      <c r="BR369" s="45"/>
      <c r="BS369" s="45"/>
      <c r="BT369" s="45"/>
      <c r="BU369" s="45"/>
      <c r="BV369" s="45"/>
      <c r="BW369" s="45"/>
      <c r="BX369" s="45"/>
      <c r="BY369" s="45"/>
      <c r="BZ369" s="45"/>
      <c r="CA369" s="45"/>
      <c r="CB369" s="45"/>
      <c r="CC369" s="45"/>
      <c r="CD369" s="45"/>
      <c r="CE369" s="45"/>
      <c r="CF369" s="45"/>
      <c r="CG369" s="45"/>
      <c r="CH369" s="45"/>
      <c r="CI369" s="45"/>
      <c r="CJ369" s="45"/>
      <c r="CK369" s="45"/>
      <c r="CL369" s="45"/>
      <c r="CM369" s="45"/>
      <c r="CN369" s="45"/>
      <c r="CO369" s="45"/>
      <c r="CP369" s="45"/>
      <c r="CQ369" s="45"/>
      <c r="CR369" s="45"/>
      <c r="CS369" s="45"/>
      <c r="CT369" s="45"/>
      <c r="CU369" s="45"/>
      <c r="CV369" s="45"/>
      <c r="CW369" s="45"/>
    </row>
    <row r="370" spans="1:101" ht="14.25" customHeight="1">
      <c r="A370" s="67">
        <v>56</v>
      </c>
      <c r="B370" s="76">
        <v>0.37</v>
      </c>
      <c r="C370" s="68">
        <v>1.02</v>
      </c>
      <c r="D370" s="68">
        <v>1.4</v>
      </c>
      <c r="E370" s="68">
        <v>1.74</v>
      </c>
      <c r="F370" s="68">
        <v>2.27</v>
      </c>
      <c r="G370" s="68">
        <v>2.61</v>
      </c>
      <c r="H370" s="68">
        <v>2.95</v>
      </c>
      <c r="I370" s="68">
        <v>3.32</v>
      </c>
      <c r="J370" s="68">
        <v>3.73</v>
      </c>
      <c r="K370" s="68">
        <v>4.13</v>
      </c>
      <c r="L370" s="68">
        <v>4.51</v>
      </c>
      <c r="M370" s="68">
        <v>5</v>
      </c>
      <c r="N370" s="68">
        <v>5.74</v>
      </c>
      <c r="O370" s="68">
        <v>6.69</v>
      </c>
      <c r="P370" s="68">
        <v>7.77</v>
      </c>
      <c r="Q370" s="68">
        <v>8.98</v>
      </c>
      <c r="R370" s="68">
        <v>10.3</v>
      </c>
      <c r="S370" s="68">
        <v>11.8</v>
      </c>
      <c r="T370" s="69">
        <v>13.62</v>
      </c>
      <c r="U370" s="68">
        <v>15.79</v>
      </c>
      <c r="V370" s="68">
        <v>17.89</v>
      </c>
      <c r="W370" s="68">
        <v>20.329999999999998</v>
      </c>
      <c r="X370" s="68">
        <v>23.17</v>
      </c>
      <c r="Y370" s="68">
        <v>26.56</v>
      </c>
      <c r="Z370" s="68">
        <v>30.67</v>
      </c>
      <c r="AA370" s="69">
        <v>35.42</v>
      </c>
      <c r="AB370" s="45">
        <v>40.119999999999997</v>
      </c>
      <c r="AC370" s="45">
        <v>45.25</v>
      </c>
      <c r="AD370" s="45">
        <v>51.41</v>
      </c>
      <c r="AE370" s="45">
        <v>60.89</v>
      </c>
      <c r="AF370" s="45">
        <v>69.290000000000006</v>
      </c>
      <c r="AG370" s="45">
        <v>78.7</v>
      </c>
      <c r="AH370" s="45">
        <v>89.76</v>
      </c>
      <c r="AI370" s="45">
        <v>102.05</v>
      </c>
      <c r="AJ370" s="45">
        <v>115.55</v>
      </c>
      <c r="AK370" s="45">
        <v>129.94999999999999</v>
      </c>
      <c r="AL370" s="45">
        <v>145.62</v>
      </c>
      <c r="AM370" s="45">
        <v>162.54</v>
      </c>
      <c r="AN370" s="45">
        <v>179.64</v>
      </c>
      <c r="AO370" s="45">
        <v>198.09</v>
      </c>
      <c r="AP370" s="45">
        <v>220.68</v>
      </c>
      <c r="AQ370" s="45">
        <v>245.51</v>
      </c>
      <c r="AR370" s="45">
        <v>272.58999999999997</v>
      </c>
      <c r="AS370" s="45">
        <v>301.55</v>
      </c>
      <c r="AT370" s="45">
        <v>331.99</v>
      </c>
      <c r="AU370" s="45">
        <v>357.42</v>
      </c>
      <c r="AV370" s="45">
        <v>382.58</v>
      </c>
      <c r="AW370" s="45">
        <v>407.03</v>
      </c>
      <c r="AX370" s="45">
        <v>430.37</v>
      </c>
      <c r="AY370" s="45">
        <v>452.19</v>
      </c>
      <c r="AZ370" s="45">
        <v>472.1</v>
      </c>
      <c r="BA370" s="45">
        <v>498.11</v>
      </c>
      <c r="BB370" s="45">
        <v>525.54</v>
      </c>
      <c r="BC370" s="45">
        <v>554.48</v>
      </c>
      <c r="BD370" s="45">
        <v>585.02</v>
      </c>
      <c r="BE370" s="45">
        <v>617.24</v>
      </c>
      <c r="BF370" s="45">
        <v>651.23</v>
      </c>
      <c r="BG370" s="45">
        <v>687.1</v>
      </c>
      <c r="BH370" s="45">
        <v>724.94</v>
      </c>
      <c r="BI370" s="45">
        <v>764.87</v>
      </c>
      <c r="BJ370" s="45">
        <v>806.99</v>
      </c>
      <c r="BK370" s="45">
        <v>851.43</v>
      </c>
      <c r="BL370" s="45">
        <v>898.33</v>
      </c>
      <c r="BM370" s="45">
        <v>947.8</v>
      </c>
      <c r="BN370" s="45">
        <v>1000</v>
      </c>
      <c r="BO370" s="45"/>
      <c r="BP370" s="45"/>
      <c r="BQ370" s="45"/>
      <c r="BR370" s="45"/>
      <c r="BS370" s="45"/>
      <c r="BT370" s="45"/>
      <c r="BU370" s="45"/>
      <c r="BV370" s="45"/>
      <c r="BW370" s="45"/>
      <c r="BX370" s="45"/>
      <c r="BY370" s="45"/>
      <c r="BZ370" s="45"/>
      <c r="CA370" s="45"/>
      <c r="CB370" s="45"/>
      <c r="CC370" s="45"/>
      <c r="CD370" s="45"/>
      <c r="CE370" s="45"/>
      <c r="CF370" s="45"/>
      <c r="CG370" s="45"/>
      <c r="CH370" s="45"/>
      <c r="CI370" s="45"/>
      <c r="CJ370" s="45"/>
      <c r="CK370" s="45"/>
      <c r="CL370" s="45"/>
      <c r="CM370" s="45"/>
      <c r="CN370" s="45"/>
      <c r="CO370" s="45"/>
      <c r="CP370" s="45"/>
      <c r="CQ370" s="45"/>
      <c r="CR370" s="45"/>
      <c r="CS370" s="45"/>
      <c r="CT370" s="45"/>
      <c r="CU370" s="45"/>
      <c r="CV370" s="45"/>
      <c r="CW370" s="45"/>
    </row>
    <row r="371" spans="1:101" ht="14.25" customHeight="1">
      <c r="A371" s="67">
        <v>57</v>
      </c>
      <c r="B371" s="76">
        <v>0.39</v>
      </c>
      <c r="C371" s="68">
        <v>1.04</v>
      </c>
      <c r="D371" s="68">
        <v>1.41</v>
      </c>
      <c r="E371" s="68">
        <v>1.9</v>
      </c>
      <c r="F371" s="68">
        <v>2.56</v>
      </c>
      <c r="G371" s="68">
        <v>2.94</v>
      </c>
      <c r="H371" s="68">
        <v>3.31</v>
      </c>
      <c r="I371" s="68">
        <v>3.67</v>
      </c>
      <c r="J371" s="68">
        <v>4.07</v>
      </c>
      <c r="K371" s="68">
        <v>4.42</v>
      </c>
      <c r="L371" s="68">
        <v>4.8099999999999996</v>
      </c>
      <c r="M371" s="68">
        <v>5.4</v>
      </c>
      <c r="N371" s="68">
        <v>6.31</v>
      </c>
      <c r="O371" s="68">
        <v>7.42</v>
      </c>
      <c r="P371" s="68">
        <v>8.6999999999999993</v>
      </c>
      <c r="Q371" s="68">
        <v>10.11</v>
      </c>
      <c r="R371" s="68">
        <v>11.64</v>
      </c>
      <c r="S371" s="68">
        <v>13.34</v>
      </c>
      <c r="T371" s="69">
        <v>15.4</v>
      </c>
      <c r="U371" s="68">
        <v>17.89</v>
      </c>
      <c r="V371" s="68">
        <v>20.329999999999998</v>
      </c>
      <c r="W371" s="68">
        <v>23.17</v>
      </c>
      <c r="X371" s="68">
        <v>26.56</v>
      </c>
      <c r="Y371" s="68">
        <v>30.67</v>
      </c>
      <c r="Z371" s="68">
        <v>35.42</v>
      </c>
      <c r="AA371" s="69">
        <v>40.119999999999997</v>
      </c>
      <c r="AB371" s="45">
        <v>45.25</v>
      </c>
      <c r="AC371" s="45">
        <v>51.41</v>
      </c>
      <c r="AD371" s="45">
        <v>60.89</v>
      </c>
      <c r="AE371" s="45">
        <v>69.290000000000006</v>
      </c>
      <c r="AF371" s="45">
        <v>78.7</v>
      </c>
      <c r="AG371" s="45">
        <v>89.76</v>
      </c>
      <c r="AH371" s="45">
        <v>102.05</v>
      </c>
      <c r="AI371" s="45">
        <v>115.55</v>
      </c>
      <c r="AJ371" s="45">
        <v>129.94999999999999</v>
      </c>
      <c r="AK371" s="45">
        <v>145.62</v>
      </c>
      <c r="AL371" s="45">
        <v>162.54</v>
      </c>
      <c r="AM371" s="45">
        <v>179.64</v>
      </c>
      <c r="AN371" s="45">
        <v>198.09</v>
      </c>
      <c r="AO371" s="45">
        <v>220.68</v>
      </c>
      <c r="AP371" s="45">
        <v>245.51</v>
      </c>
      <c r="AQ371" s="45">
        <v>272.58999999999997</v>
      </c>
      <c r="AR371" s="45">
        <v>301.55</v>
      </c>
      <c r="AS371" s="45">
        <v>331.99</v>
      </c>
      <c r="AT371" s="45">
        <v>357.42</v>
      </c>
      <c r="AU371" s="45">
        <v>382.58</v>
      </c>
      <c r="AV371" s="45">
        <v>407.03</v>
      </c>
      <c r="AW371" s="45">
        <v>430.37</v>
      </c>
      <c r="AX371" s="45">
        <v>452.19</v>
      </c>
      <c r="AY371" s="45">
        <v>472.1</v>
      </c>
      <c r="AZ371" s="45">
        <v>498.11</v>
      </c>
      <c r="BA371" s="45">
        <v>525.54</v>
      </c>
      <c r="BB371" s="45">
        <v>554.48</v>
      </c>
      <c r="BC371" s="45">
        <v>585.02</v>
      </c>
      <c r="BD371" s="45">
        <v>617.24</v>
      </c>
      <c r="BE371" s="45">
        <v>651.23</v>
      </c>
      <c r="BF371" s="45">
        <v>687.1</v>
      </c>
      <c r="BG371" s="45">
        <v>724.94</v>
      </c>
      <c r="BH371" s="45">
        <v>764.87</v>
      </c>
      <c r="BI371" s="45">
        <v>806.99</v>
      </c>
      <c r="BJ371" s="45">
        <v>851.43</v>
      </c>
      <c r="BK371" s="45">
        <v>898.33</v>
      </c>
      <c r="BL371" s="45">
        <v>947.8</v>
      </c>
      <c r="BM371" s="45">
        <v>1000</v>
      </c>
      <c r="BN371" s="45"/>
      <c r="BO371" s="45"/>
      <c r="BP371" s="45"/>
      <c r="BQ371" s="45"/>
      <c r="BR371" s="45"/>
      <c r="BS371" s="45"/>
      <c r="BT371" s="45"/>
      <c r="BU371" s="45"/>
      <c r="BV371" s="45"/>
      <c r="BW371" s="45"/>
      <c r="BX371" s="45"/>
      <c r="BY371" s="45"/>
      <c r="BZ371" s="45"/>
      <c r="CA371" s="45"/>
      <c r="CB371" s="45"/>
      <c r="CC371" s="45"/>
      <c r="CD371" s="45"/>
      <c r="CE371" s="45"/>
      <c r="CF371" s="45"/>
      <c r="CG371" s="45"/>
      <c r="CH371" s="45"/>
      <c r="CI371" s="45"/>
      <c r="CJ371" s="45"/>
      <c r="CK371" s="45"/>
      <c r="CL371" s="45"/>
      <c r="CM371" s="45"/>
      <c r="CN371" s="45"/>
      <c r="CO371" s="45"/>
      <c r="CP371" s="45"/>
      <c r="CQ371" s="45"/>
      <c r="CR371" s="45"/>
      <c r="CS371" s="45"/>
      <c r="CT371" s="45"/>
      <c r="CU371" s="45"/>
      <c r="CV371" s="45"/>
      <c r="CW371" s="45"/>
    </row>
    <row r="372" spans="1:101" ht="14.25" customHeight="1">
      <c r="A372" s="67">
        <v>58</v>
      </c>
      <c r="B372" s="76">
        <v>0.4</v>
      </c>
      <c r="C372" s="68">
        <v>1.06</v>
      </c>
      <c r="D372" s="68">
        <v>1.45</v>
      </c>
      <c r="E372" s="68">
        <v>2.14</v>
      </c>
      <c r="F372" s="68">
        <v>2.89</v>
      </c>
      <c r="G372" s="68">
        <v>3.29</v>
      </c>
      <c r="H372" s="68">
        <v>3.66</v>
      </c>
      <c r="I372" s="68">
        <v>3.99</v>
      </c>
      <c r="J372" s="68">
        <v>4.33</v>
      </c>
      <c r="K372" s="68">
        <v>4.6900000000000004</v>
      </c>
      <c r="L372" s="68">
        <v>5.15</v>
      </c>
      <c r="M372" s="68">
        <v>5.9</v>
      </c>
      <c r="N372" s="68">
        <v>7.01</v>
      </c>
      <c r="O372" s="68">
        <v>8.32</v>
      </c>
      <c r="P372" s="68">
        <v>9.81</v>
      </c>
      <c r="Q372" s="68">
        <v>11.45</v>
      </c>
      <c r="R372" s="68">
        <v>13.2</v>
      </c>
      <c r="S372" s="68">
        <v>15.13</v>
      </c>
      <c r="T372" s="69">
        <v>17.5</v>
      </c>
      <c r="U372" s="68">
        <v>20.329999999999998</v>
      </c>
      <c r="V372" s="68">
        <v>23.17</v>
      </c>
      <c r="W372" s="68">
        <v>26.56</v>
      </c>
      <c r="X372" s="68">
        <v>30.67</v>
      </c>
      <c r="Y372" s="68">
        <v>35.42</v>
      </c>
      <c r="Z372" s="68">
        <v>40.119999999999997</v>
      </c>
      <c r="AA372" s="69">
        <v>45.25</v>
      </c>
      <c r="AB372" s="45">
        <v>51.41</v>
      </c>
      <c r="AC372" s="45">
        <v>60.89</v>
      </c>
      <c r="AD372" s="45">
        <v>69.290000000000006</v>
      </c>
      <c r="AE372" s="45">
        <v>78.7</v>
      </c>
      <c r="AF372" s="45">
        <v>89.76</v>
      </c>
      <c r="AG372" s="45">
        <v>102.05</v>
      </c>
      <c r="AH372" s="45">
        <v>115.55</v>
      </c>
      <c r="AI372" s="45">
        <v>129.94999999999999</v>
      </c>
      <c r="AJ372" s="45">
        <v>145.62</v>
      </c>
      <c r="AK372" s="45">
        <v>162.54</v>
      </c>
      <c r="AL372" s="45">
        <v>179.64</v>
      </c>
      <c r="AM372" s="45">
        <v>198.09</v>
      </c>
      <c r="AN372" s="45">
        <v>220.68</v>
      </c>
      <c r="AO372" s="45">
        <v>245.51</v>
      </c>
      <c r="AP372" s="45">
        <v>272.58999999999997</v>
      </c>
      <c r="AQ372" s="45">
        <v>301.55</v>
      </c>
      <c r="AR372" s="45">
        <v>331.99</v>
      </c>
      <c r="AS372" s="45">
        <v>357.42</v>
      </c>
      <c r="AT372" s="45">
        <v>382.58</v>
      </c>
      <c r="AU372" s="45">
        <v>407.03</v>
      </c>
      <c r="AV372" s="45">
        <v>430.37</v>
      </c>
      <c r="AW372" s="45">
        <v>452.19</v>
      </c>
      <c r="AX372" s="45">
        <v>472.1</v>
      </c>
      <c r="AY372" s="45">
        <v>498.11</v>
      </c>
      <c r="AZ372" s="45">
        <v>525.54</v>
      </c>
      <c r="BA372" s="45">
        <v>554.48</v>
      </c>
      <c r="BB372" s="45">
        <v>585.02</v>
      </c>
      <c r="BC372" s="45">
        <v>617.24</v>
      </c>
      <c r="BD372" s="45">
        <v>651.23</v>
      </c>
      <c r="BE372" s="45">
        <v>687.1</v>
      </c>
      <c r="BF372" s="45">
        <v>724.94</v>
      </c>
      <c r="BG372" s="45">
        <v>764.87</v>
      </c>
      <c r="BH372" s="45">
        <v>806.99</v>
      </c>
      <c r="BI372" s="45">
        <v>851.43</v>
      </c>
      <c r="BJ372" s="45">
        <v>898.33</v>
      </c>
      <c r="BK372" s="45">
        <v>947.8</v>
      </c>
      <c r="BL372" s="45">
        <v>1000</v>
      </c>
      <c r="BM372" s="45"/>
      <c r="BN372" s="45"/>
      <c r="BO372" s="45"/>
      <c r="BP372" s="45"/>
      <c r="BQ372" s="45"/>
      <c r="BR372" s="45"/>
      <c r="BS372" s="45"/>
      <c r="BT372" s="45"/>
      <c r="BU372" s="45"/>
      <c r="BV372" s="45"/>
      <c r="BW372" s="45"/>
      <c r="BX372" s="45"/>
      <c r="BY372" s="45"/>
      <c r="BZ372" s="45"/>
      <c r="CA372" s="45"/>
      <c r="CB372" s="45"/>
      <c r="CC372" s="45"/>
      <c r="CD372" s="45"/>
      <c r="CE372" s="45"/>
      <c r="CF372" s="45"/>
      <c r="CG372" s="45"/>
      <c r="CH372" s="45"/>
      <c r="CI372" s="45"/>
      <c r="CJ372" s="45"/>
      <c r="CK372" s="45"/>
      <c r="CL372" s="45"/>
      <c r="CM372" s="45"/>
      <c r="CN372" s="45"/>
      <c r="CO372" s="45"/>
      <c r="CP372" s="45"/>
      <c r="CQ372" s="45"/>
      <c r="CR372" s="45"/>
      <c r="CS372" s="45"/>
      <c r="CT372" s="45"/>
      <c r="CU372" s="45"/>
      <c r="CV372" s="45"/>
      <c r="CW372" s="45"/>
    </row>
    <row r="373" spans="1:101" ht="14.25" customHeight="1">
      <c r="A373" s="67">
        <v>59</v>
      </c>
      <c r="B373" s="76">
        <v>0.43</v>
      </c>
      <c r="C373" s="68">
        <v>1.0900000000000001</v>
      </c>
      <c r="D373" s="68">
        <v>1.53</v>
      </c>
      <c r="E373" s="68">
        <v>2.4700000000000002</v>
      </c>
      <c r="F373" s="68">
        <v>3.25</v>
      </c>
      <c r="G373" s="68">
        <v>3.65</v>
      </c>
      <c r="H373" s="68">
        <v>3.98</v>
      </c>
      <c r="I373" s="68">
        <v>4.26</v>
      </c>
      <c r="J373" s="68">
        <v>4.58</v>
      </c>
      <c r="K373" s="68">
        <v>4.9800000000000004</v>
      </c>
      <c r="L373" s="68">
        <v>5.58</v>
      </c>
      <c r="M373" s="68">
        <v>6.56</v>
      </c>
      <c r="N373" s="68">
        <v>7.91</v>
      </c>
      <c r="O373" s="68">
        <v>9.4499999999999993</v>
      </c>
      <c r="P373" s="68">
        <v>11.17</v>
      </c>
      <c r="Q373" s="68">
        <v>13.05</v>
      </c>
      <c r="R373" s="68">
        <v>15.07</v>
      </c>
      <c r="S373" s="68">
        <v>17.27</v>
      </c>
      <c r="T373" s="69">
        <v>19.96</v>
      </c>
      <c r="U373" s="68">
        <v>23.17</v>
      </c>
      <c r="V373" s="68">
        <v>26.56</v>
      </c>
      <c r="W373" s="68">
        <v>30.67</v>
      </c>
      <c r="X373" s="68">
        <v>35.42</v>
      </c>
      <c r="Y373" s="68">
        <v>40.119999999999997</v>
      </c>
      <c r="Z373" s="68">
        <v>45.25</v>
      </c>
      <c r="AA373" s="69">
        <v>51.41</v>
      </c>
      <c r="AB373" s="45">
        <v>60.89</v>
      </c>
      <c r="AC373" s="45">
        <v>69.290000000000006</v>
      </c>
      <c r="AD373" s="45">
        <v>78.7</v>
      </c>
      <c r="AE373" s="45">
        <v>89.76</v>
      </c>
      <c r="AF373" s="45">
        <v>102.05</v>
      </c>
      <c r="AG373" s="45">
        <v>115.55</v>
      </c>
      <c r="AH373" s="45">
        <v>129.94999999999999</v>
      </c>
      <c r="AI373" s="45">
        <v>145.62</v>
      </c>
      <c r="AJ373" s="45">
        <v>162.54</v>
      </c>
      <c r="AK373" s="45">
        <v>179.64</v>
      </c>
      <c r="AL373" s="45">
        <v>198.09</v>
      </c>
      <c r="AM373" s="45">
        <v>220.68</v>
      </c>
      <c r="AN373" s="45">
        <v>245.51</v>
      </c>
      <c r="AO373" s="45">
        <v>272.58999999999997</v>
      </c>
      <c r="AP373" s="45">
        <v>301.55</v>
      </c>
      <c r="AQ373" s="45">
        <v>331.99</v>
      </c>
      <c r="AR373" s="45">
        <v>357.42</v>
      </c>
      <c r="AS373" s="45">
        <v>382.58</v>
      </c>
      <c r="AT373" s="45">
        <v>407.03</v>
      </c>
      <c r="AU373" s="45">
        <v>430.37</v>
      </c>
      <c r="AV373" s="45">
        <v>452.19</v>
      </c>
      <c r="AW373" s="45">
        <v>472.1</v>
      </c>
      <c r="AX373" s="45">
        <v>498.11</v>
      </c>
      <c r="AY373" s="45">
        <v>525.54</v>
      </c>
      <c r="AZ373" s="45">
        <v>554.48</v>
      </c>
      <c r="BA373" s="45">
        <v>585.02</v>
      </c>
      <c r="BB373" s="45">
        <v>617.24</v>
      </c>
      <c r="BC373" s="45">
        <v>651.23</v>
      </c>
      <c r="BD373" s="45">
        <v>687.1</v>
      </c>
      <c r="BE373" s="45">
        <v>724.94</v>
      </c>
      <c r="BF373" s="45">
        <v>764.87</v>
      </c>
      <c r="BG373" s="45">
        <v>806.99</v>
      </c>
      <c r="BH373" s="45">
        <v>851.43</v>
      </c>
      <c r="BI373" s="45">
        <v>898.33</v>
      </c>
      <c r="BJ373" s="45">
        <v>947.8</v>
      </c>
      <c r="BK373" s="45">
        <v>1000</v>
      </c>
      <c r="BL373" s="45"/>
      <c r="BM373" s="45"/>
      <c r="BN373" s="45"/>
      <c r="BO373" s="45"/>
      <c r="BP373" s="45"/>
      <c r="BQ373" s="45"/>
      <c r="BR373" s="45"/>
      <c r="BS373" s="45"/>
      <c r="BT373" s="45"/>
      <c r="BU373" s="45"/>
      <c r="BV373" s="45"/>
      <c r="BW373" s="45"/>
      <c r="BX373" s="45"/>
      <c r="BY373" s="45"/>
      <c r="BZ373" s="45"/>
      <c r="CA373" s="45"/>
      <c r="CB373" s="45"/>
      <c r="CC373" s="45"/>
      <c r="CD373" s="45"/>
      <c r="CE373" s="45"/>
      <c r="CF373" s="45"/>
      <c r="CG373" s="45"/>
      <c r="CH373" s="45"/>
      <c r="CI373" s="45"/>
      <c r="CJ373" s="45"/>
      <c r="CK373" s="45"/>
      <c r="CL373" s="45"/>
      <c r="CM373" s="45"/>
      <c r="CN373" s="45"/>
      <c r="CO373" s="45"/>
      <c r="CP373" s="45"/>
      <c r="CQ373" s="45"/>
      <c r="CR373" s="45"/>
      <c r="CS373" s="45"/>
      <c r="CT373" s="45"/>
      <c r="CU373" s="45"/>
      <c r="CV373" s="45"/>
      <c r="CW373" s="45"/>
    </row>
    <row r="374" spans="1:101" ht="14.25" customHeight="1">
      <c r="A374" s="67">
        <v>60</v>
      </c>
      <c r="B374" s="76">
        <v>0.49</v>
      </c>
      <c r="C374" s="68">
        <v>1.1299999999999999</v>
      </c>
      <c r="D374" s="68">
        <v>1.75</v>
      </c>
      <c r="E374" s="68">
        <v>2.79</v>
      </c>
      <c r="F374" s="68">
        <v>3.61</v>
      </c>
      <c r="G374" s="68">
        <v>3.97</v>
      </c>
      <c r="H374" s="68">
        <v>4.2300000000000004</v>
      </c>
      <c r="I374" s="68">
        <v>4.49</v>
      </c>
      <c r="J374" s="68">
        <v>4.82</v>
      </c>
      <c r="K374" s="68">
        <v>5.34</v>
      </c>
      <c r="L374" s="68">
        <v>6.16</v>
      </c>
      <c r="M374" s="68">
        <v>7.42</v>
      </c>
      <c r="N374" s="68">
        <v>9.02</v>
      </c>
      <c r="O374" s="68">
        <v>10.77</v>
      </c>
      <c r="P374" s="68">
        <v>12.75</v>
      </c>
      <c r="Q374" s="68">
        <v>14.88</v>
      </c>
      <c r="R374" s="68">
        <v>17.14</v>
      </c>
      <c r="S374" s="68">
        <v>19.52</v>
      </c>
      <c r="T374" s="69">
        <v>22.75</v>
      </c>
      <c r="U374" s="68">
        <v>26.56</v>
      </c>
      <c r="V374" s="68">
        <v>30.67</v>
      </c>
      <c r="W374" s="68">
        <v>35.42</v>
      </c>
      <c r="X374" s="68">
        <v>40.119999999999997</v>
      </c>
      <c r="Y374" s="68">
        <v>45.25</v>
      </c>
      <c r="Z374" s="68">
        <v>51.41</v>
      </c>
      <c r="AA374" s="69">
        <v>60.89</v>
      </c>
      <c r="AB374" s="45">
        <v>69.290000000000006</v>
      </c>
      <c r="AC374" s="45">
        <v>78.7</v>
      </c>
      <c r="AD374" s="45">
        <v>89.76</v>
      </c>
      <c r="AE374" s="45">
        <v>102.05</v>
      </c>
      <c r="AF374" s="45">
        <v>115.55</v>
      </c>
      <c r="AG374" s="45">
        <v>129.94999999999999</v>
      </c>
      <c r="AH374" s="45">
        <v>145.62</v>
      </c>
      <c r="AI374" s="45">
        <v>162.54</v>
      </c>
      <c r="AJ374" s="45">
        <v>179.64</v>
      </c>
      <c r="AK374" s="45">
        <v>198.09</v>
      </c>
      <c r="AL374" s="45">
        <v>220.68</v>
      </c>
      <c r="AM374" s="45">
        <v>245.51</v>
      </c>
      <c r="AN374" s="45">
        <v>272.58999999999997</v>
      </c>
      <c r="AO374" s="45">
        <v>301.55</v>
      </c>
      <c r="AP374" s="45">
        <v>331.99</v>
      </c>
      <c r="AQ374" s="45">
        <v>357.42</v>
      </c>
      <c r="AR374" s="45">
        <v>382.58</v>
      </c>
      <c r="AS374" s="45">
        <v>407.03</v>
      </c>
      <c r="AT374" s="45">
        <v>430.37</v>
      </c>
      <c r="AU374" s="45">
        <v>452.19</v>
      </c>
      <c r="AV374" s="45">
        <v>472.1</v>
      </c>
      <c r="AW374" s="45">
        <v>498.11</v>
      </c>
      <c r="AX374" s="45">
        <v>525.54</v>
      </c>
      <c r="AY374" s="45">
        <v>554.48</v>
      </c>
      <c r="AZ374" s="45">
        <v>585.02</v>
      </c>
      <c r="BA374" s="45">
        <v>617.24</v>
      </c>
      <c r="BB374" s="45">
        <v>651.23</v>
      </c>
      <c r="BC374" s="45">
        <v>687.1</v>
      </c>
      <c r="BD374" s="45">
        <v>724.94</v>
      </c>
      <c r="BE374" s="45">
        <v>764.87</v>
      </c>
      <c r="BF374" s="45">
        <v>806.99</v>
      </c>
      <c r="BG374" s="45">
        <v>851.43</v>
      </c>
      <c r="BH374" s="45">
        <v>898.33</v>
      </c>
      <c r="BI374" s="45">
        <v>947.8</v>
      </c>
      <c r="BJ374" s="45">
        <v>1000</v>
      </c>
      <c r="BK374" s="45"/>
      <c r="BL374" s="45"/>
      <c r="BM374" s="45"/>
      <c r="BN374" s="45"/>
      <c r="BO374" s="45"/>
      <c r="BP374" s="45"/>
      <c r="BQ374" s="45"/>
      <c r="BR374" s="45"/>
      <c r="BS374" s="45"/>
      <c r="BT374" s="45"/>
      <c r="BU374" s="45"/>
      <c r="BV374" s="45"/>
      <c r="BW374" s="45"/>
      <c r="BX374" s="45"/>
      <c r="BY374" s="45"/>
      <c r="BZ374" s="45"/>
      <c r="CA374" s="45"/>
      <c r="CB374" s="45"/>
      <c r="CC374" s="45"/>
      <c r="CD374" s="45"/>
      <c r="CE374" s="45"/>
      <c r="CF374" s="45"/>
      <c r="CG374" s="45"/>
      <c r="CH374" s="45"/>
      <c r="CI374" s="45"/>
      <c r="CJ374" s="45"/>
      <c r="CK374" s="45"/>
      <c r="CL374" s="45"/>
      <c r="CM374" s="45"/>
      <c r="CN374" s="45"/>
      <c r="CO374" s="45"/>
      <c r="CP374" s="45"/>
      <c r="CQ374" s="45"/>
      <c r="CR374" s="45"/>
      <c r="CS374" s="45"/>
      <c r="CT374" s="45"/>
      <c r="CU374" s="45"/>
      <c r="CV374" s="45"/>
      <c r="CW374" s="45"/>
    </row>
    <row r="375" spans="1:101" ht="14.25" customHeight="1">
      <c r="A375" s="67">
        <v>61</v>
      </c>
      <c r="B375" s="76">
        <v>0.57999999999999996</v>
      </c>
      <c r="C375" s="68">
        <v>1.17</v>
      </c>
      <c r="D375" s="68">
        <v>2.06</v>
      </c>
      <c r="E375" s="68">
        <v>3.09</v>
      </c>
      <c r="F375" s="68">
        <v>3.92</v>
      </c>
      <c r="G375" s="68">
        <v>4.21</v>
      </c>
      <c r="H375" s="68">
        <v>4.4400000000000004</v>
      </c>
      <c r="I375" s="68">
        <v>4.72</v>
      </c>
      <c r="J375" s="68">
        <v>5.15</v>
      </c>
      <c r="K375" s="68">
        <v>5.86</v>
      </c>
      <c r="L375" s="68">
        <v>6.96</v>
      </c>
      <c r="M375" s="68">
        <v>8.51</v>
      </c>
      <c r="N375" s="68">
        <v>10.36</v>
      </c>
      <c r="O375" s="68">
        <v>12.4</v>
      </c>
      <c r="P375" s="68">
        <v>14.58</v>
      </c>
      <c r="Q375" s="68">
        <v>16.97</v>
      </c>
      <c r="R375" s="68">
        <v>19.48</v>
      </c>
      <c r="S375" s="68">
        <v>22.4</v>
      </c>
      <c r="T375" s="70">
        <v>26.21</v>
      </c>
      <c r="U375" s="68">
        <v>30.67</v>
      </c>
      <c r="V375" s="68">
        <v>35.42</v>
      </c>
      <c r="W375" s="68">
        <v>40.119999999999997</v>
      </c>
      <c r="X375" s="68">
        <v>45.25</v>
      </c>
      <c r="Y375" s="68">
        <v>51.41</v>
      </c>
      <c r="Z375" s="68">
        <v>60.89</v>
      </c>
      <c r="AA375" s="69">
        <v>69.290000000000006</v>
      </c>
      <c r="AB375" s="45">
        <v>78.7</v>
      </c>
      <c r="AC375" s="45">
        <v>89.76</v>
      </c>
      <c r="AD375" s="45">
        <v>102.05</v>
      </c>
      <c r="AE375" s="45">
        <v>115.55</v>
      </c>
      <c r="AF375" s="45">
        <v>129.94999999999999</v>
      </c>
      <c r="AG375" s="45">
        <v>145.62</v>
      </c>
      <c r="AH375" s="45">
        <v>162.54</v>
      </c>
      <c r="AI375" s="45">
        <v>179.64</v>
      </c>
      <c r="AJ375" s="45">
        <v>198.09</v>
      </c>
      <c r="AK375" s="45">
        <v>220.68</v>
      </c>
      <c r="AL375" s="45">
        <v>245.51</v>
      </c>
      <c r="AM375" s="45">
        <v>272.58999999999997</v>
      </c>
      <c r="AN375" s="45">
        <v>301.55</v>
      </c>
      <c r="AO375" s="45">
        <v>331.99</v>
      </c>
      <c r="AP375" s="45">
        <v>357.42</v>
      </c>
      <c r="AQ375" s="45">
        <v>382.58</v>
      </c>
      <c r="AR375" s="45">
        <v>407.03</v>
      </c>
      <c r="AS375" s="45">
        <v>430.37</v>
      </c>
      <c r="AT375" s="45">
        <v>452.19</v>
      </c>
      <c r="AU375" s="45">
        <v>472.1</v>
      </c>
      <c r="AV375" s="45">
        <v>498.11</v>
      </c>
      <c r="AW375" s="45">
        <v>525.54</v>
      </c>
      <c r="AX375" s="45">
        <v>554.48</v>
      </c>
      <c r="AY375" s="45">
        <v>585.02</v>
      </c>
      <c r="AZ375" s="45">
        <v>617.24</v>
      </c>
      <c r="BA375" s="45">
        <v>651.23</v>
      </c>
      <c r="BB375" s="45">
        <v>687.1</v>
      </c>
      <c r="BC375" s="45">
        <v>724.94</v>
      </c>
      <c r="BD375" s="45">
        <v>764.87</v>
      </c>
      <c r="BE375" s="45">
        <v>806.99</v>
      </c>
      <c r="BF375" s="45">
        <v>851.43</v>
      </c>
      <c r="BG375" s="45">
        <v>898.33</v>
      </c>
      <c r="BH375" s="45">
        <v>947.8</v>
      </c>
      <c r="BI375" s="45">
        <v>1000</v>
      </c>
      <c r="BJ375" s="45"/>
      <c r="BK375" s="45"/>
      <c r="BL375" s="45"/>
      <c r="BM375" s="45"/>
      <c r="BN375" s="45"/>
      <c r="BO375" s="45"/>
      <c r="BP375" s="45"/>
      <c r="BQ375" s="45"/>
      <c r="BR375" s="45"/>
      <c r="BS375" s="45"/>
      <c r="BT375" s="45"/>
      <c r="BU375" s="45"/>
      <c r="BV375" s="45"/>
      <c r="BW375" s="45"/>
      <c r="BX375" s="45"/>
      <c r="BY375" s="45"/>
      <c r="BZ375" s="45"/>
      <c r="CA375" s="45"/>
      <c r="CB375" s="45"/>
      <c r="CC375" s="45"/>
      <c r="CD375" s="45"/>
      <c r="CE375" s="45"/>
      <c r="CF375" s="45"/>
      <c r="CG375" s="45"/>
      <c r="CH375" s="45"/>
      <c r="CI375" s="45"/>
      <c r="CJ375" s="45"/>
      <c r="CK375" s="45"/>
      <c r="CL375" s="45"/>
      <c r="CM375" s="45"/>
      <c r="CN375" s="45"/>
      <c r="CO375" s="45"/>
      <c r="CP375" s="45"/>
      <c r="CQ375" s="45"/>
      <c r="CR375" s="45"/>
      <c r="CS375" s="45"/>
      <c r="CT375" s="45"/>
      <c r="CU375" s="45"/>
      <c r="CV375" s="45"/>
      <c r="CW375" s="45"/>
    </row>
    <row r="376" spans="1:101" ht="14.25" customHeight="1">
      <c r="A376" s="67">
        <v>62</v>
      </c>
      <c r="B376" s="76">
        <v>0.7</v>
      </c>
      <c r="C376" s="68">
        <v>1.31</v>
      </c>
      <c r="D376" s="68">
        <v>2.4500000000000002</v>
      </c>
      <c r="E376" s="68">
        <v>3.27</v>
      </c>
      <c r="F376" s="68">
        <v>4.1500000000000004</v>
      </c>
      <c r="G376" s="68">
        <v>4.3899999999999997</v>
      </c>
      <c r="H376" s="68">
        <v>4.63</v>
      </c>
      <c r="I376" s="68">
        <v>5</v>
      </c>
      <c r="J376" s="68">
        <v>5.61</v>
      </c>
      <c r="K376" s="68">
        <v>6.59</v>
      </c>
      <c r="L376" s="68">
        <v>8</v>
      </c>
      <c r="M376" s="68">
        <v>9.84</v>
      </c>
      <c r="N376" s="68">
        <v>11.92</v>
      </c>
      <c r="O376" s="68">
        <v>14.14</v>
      </c>
      <c r="P376" s="68">
        <v>16.55</v>
      </c>
      <c r="Q376" s="68">
        <v>19.22</v>
      </c>
      <c r="R376" s="68">
        <v>22.27</v>
      </c>
      <c r="S376" s="69">
        <v>26.16</v>
      </c>
      <c r="T376" s="68">
        <v>30.67</v>
      </c>
      <c r="U376" s="68">
        <v>35.42</v>
      </c>
      <c r="V376" s="68">
        <v>40.119999999999997</v>
      </c>
      <c r="W376" s="68">
        <v>45.25</v>
      </c>
      <c r="X376" s="68">
        <v>51.41</v>
      </c>
      <c r="Y376" s="68">
        <v>60.89</v>
      </c>
      <c r="Z376" s="68">
        <v>69.290000000000006</v>
      </c>
      <c r="AA376" s="69">
        <v>78.7</v>
      </c>
      <c r="AB376" s="45">
        <v>89.76</v>
      </c>
      <c r="AC376" s="45">
        <v>102.05</v>
      </c>
      <c r="AD376" s="45">
        <v>115.55</v>
      </c>
      <c r="AE376" s="45">
        <v>129.94999999999999</v>
      </c>
      <c r="AF376" s="45">
        <v>145.62</v>
      </c>
      <c r="AG376" s="45">
        <v>162.54</v>
      </c>
      <c r="AH376" s="45">
        <v>179.64</v>
      </c>
      <c r="AI376" s="45">
        <v>198.09</v>
      </c>
      <c r="AJ376" s="45">
        <v>220.68</v>
      </c>
      <c r="AK376" s="45">
        <v>245.51</v>
      </c>
      <c r="AL376" s="45">
        <v>272.58999999999997</v>
      </c>
      <c r="AM376" s="45">
        <v>301.55</v>
      </c>
      <c r="AN376" s="45">
        <v>331.99</v>
      </c>
      <c r="AO376" s="45">
        <v>357.42</v>
      </c>
      <c r="AP376" s="45">
        <v>382.58</v>
      </c>
      <c r="AQ376" s="45">
        <v>407.03</v>
      </c>
      <c r="AR376" s="45">
        <v>430.37</v>
      </c>
      <c r="AS376" s="45">
        <v>452.19</v>
      </c>
      <c r="AT376" s="45">
        <v>472.1</v>
      </c>
      <c r="AU376" s="45">
        <v>498.11</v>
      </c>
      <c r="AV376" s="45">
        <v>525.54</v>
      </c>
      <c r="AW376" s="45">
        <v>554.48</v>
      </c>
      <c r="AX376" s="45">
        <v>585.02</v>
      </c>
      <c r="AY376" s="45">
        <v>617.24</v>
      </c>
      <c r="AZ376" s="45">
        <v>651.23</v>
      </c>
      <c r="BA376" s="45">
        <v>687.1</v>
      </c>
      <c r="BB376" s="45">
        <v>724.94</v>
      </c>
      <c r="BC376" s="45">
        <v>764.87</v>
      </c>
      <c r="BD376" s="45">
        <v>806.99</v>
      </c>
      <c r="BE376" s="45">
        <v>851.43</v>
      </c>
      <c r="BF376" s="45">
        <v>898.33</v>
      </c>
      <c r="BG376" s="45">
        <v>947.8</v>
      </c>
      <c r="BH376" s="45">
        <v>1000</v>
      </c>
      <c r="BI376" s="45"/>
      <c r="BJ376" s="45"/>
      <c r="BK376" s="45"/>
      <c r="BL376" s="45"/>
      <c r="BM376" s="45"/>
      <c r="BN376" s="45"/>
      <c r="BO376" s="45"/>
      <c r="BP376" s="45"/>
      <c r="BQ376" s="45"/>
      <c r="BR376" s="45"/>
      <c r="BS376" s="45"/>
      <c r="BT376" s="45"/>
      <c r="BU376" s="45"/>
      <c r="BV376" s="45"/>
      <c r="BW376" s="45"/>
      <c r="BX376" s="45"/>
      <c r="BY376" s="45"/>
      <c r="BZ376" s="45"/>
      <c r="CA376" s="45"/>
      <c r="CB376" s="45"/>
      <c r="CC376" s="45"/>
      <c r="CD376" s="45"/>
      <c r="CE376" s="45"/>
      <c r="CF376" s="45"/>
      <c r="CG376" s="45"/>
      <c r="CH376" s="45"/>
      <c r="CI376" s="45"/>
      <c r="CJ376" s="45"/>
      <c r="CK376" s="45"/>
      <c r="CL376" s="45"/>
      <c r="CM376" s="45"/>
      <c r="CN376" s="45"/>
      <c r="CO376" s="45"/>
      <c r="CP376" s="45"/>
      <c r="CQ376" s="45"/>
      <c r="CR376" s="45"/>
      <c r="CS376" s="45"/>
      <c r="CT376" s="45"/>
      <c r="CU376" s="45"/>
      <c r="CV376" s="45"/>
      <c r="CW376" s="45"/>
    </row>
    <row r="377" spans="1:101" ht="14.25" customHeight="1">
      <c r="A377" s="67">
        <v>63</v>
      </c>
      <c r="B377" s="76">
        <v>0.83</v>
      </c>
      <c r="C377" s="68">
        <v>1.5</v>
      </c>
      <c r="D377" s="68">
        <v>2.86</v>
      </c>
      <c r="E377" s="68">
        <v>3.64</v>
      </c>
      <c r="F377" s="68">
        <v>4.3099999999999996</v>
      </c>
      <c r="G377" s="68">
        <v>4.6100000000000003</v>
      </c>
      <c r="H377" s="68">
        <v>4.96</v>
      </c>
      <c r="I377" s="68">
        <v>5.53</v>
      </c>
      <c r="J377" s="68">
        <v>6.35</v>
      </c>
      <c r="K377" s="68">
        <v>7.58</v>
      </c>
      <c r="L377" s="68">
        <v>9.32</v>
      </c>
      <c r="M377" s="68">
        <v>11.43</v>
      </c>
      <c r="N377" s="68">
        <v>13.72</v>
      </c>
      <c r="O377" s="68">
        <v>16.170000000000002</v>
      </c>
      <c r="P377" s="68">
        <v>18.87</v>
      </c>
      <c r="Q377" s="68">
        <v>21.94</v>
      </c>
      <c r="R377" s="68">
        <v>25.89</v>
      </c>
      <c r="S377" s="70">
        <v>30.08</v>
      </c>
      <c r="T377" s="68">
        <v>35.42</v>
      </c>
      <c r="U377" s="68">
        <v>40.119999999999997</v>
      </c>
      <c r="V377" s="68">
        <v>45.25</v>
      </c>
      <c r="W377" s="68">
        <v>51.41</v>
      </c>
      <c r="X377" s="68">
        <v>60.89</v>
      </c>
      <c r="Y377" s="68">
        <v>69.290000000000006</v>
      </c>
      <c r="Z377" s="68">
        <v>78.7</v>
      </c>
      <c r="AA377" s="69">
        <v>89.76</v>
      </c>
      <c r="AB377" s="45">
        <v>102.05</v>
      </c>
      <c r="AC377" s="45">
        <v>115.55</v>
      </c>
      <c r="AD377" s="45">
        <v>129.94999999999999</v>
      </c>
      <c r="AE377" s="45">
        <v>145.62</v>
      </c>
      <c r="AF377" s="45">
        <v>162.54</v>
      </c>
      <c r="AG377" s="45">
        <v>179.64</v>
      </c>
      <c r="AH377" s="45">
        <v>198.09</v>
      </c>
      <c r="AI377" s="45">
        <v>220.68</v>
      </c>
      <c r="AJ377" s="45">
        <v>245.51</v>
      </c>
      <c r="AK377" s="45">
        <v>272.58999999999997</v>
      </c>
      <c r="AL377" s="45">
        <v>301.55</v>
      </c>
      <c r="AM377" s="45">
        <v>331.99</v>
      </c>
      <c r="AN377" s="45">
        <v>357.42</v>
      </c>
      <c r="AO377" s="45">
        <v>382.58</v>
      </c>
      <c r="AP377" s="45">
        <v>407.03</v>
      </c>
      <c r="AQ377" s="45">
        <v>430.37</v>
      </c>
      <c r="AR377" s="45">
        <v>452.19</v>
      </c>
      <c r="AS377" s="45">
        <v>472.1</v>
      </c>
      <c r="AT377" s="45">
        <v>498.11</v>
      </c>
      <c r="AU377" s="45">
        <v>525.54</v>
      </c>
      <c r="AV377" s="45">
        <v>554.48</v>
      </c>
      <c r="AW377" s="45">
        <v>585.02</v>
      </c>
      <c r="AX377" s="45">
        <v>617.24</v>
      </c>
      <c r="AY377" s="45">
        <v>651.23</v>
      </c>
      <c r="AZ377" s="45">
        <v>687.1</v>
      </c>
      <c r="BA377" s="45">
        <v>724.94</v>
      </c>
      <c r="BB377" s="45">
        <v>764.87</v>
      </c>
      <c r="BC377" s="45">
        <v>806.99</v>
      </c>
      <c r="BD377" s="45">
        <v>851.43</v>
      </c>
      <c r="BE377" s="45">
        <v>898.33</v>
      </c>
      <c r="BF377" s="45">
        <v>947.8</v>
      </c>
      <c r="BG377" s="45">
        <v>1000</v>
      </c>
      <c r="BH377" s="45"/>
      <c r="BI377" s="45"/>
      <c r="BJ377" s="45"/>
      <c r="BK377" s="45"/>
      <c r="BL377" s="45"/>
      <c r="BM377" s="45"/>
      <c r="BN377" s="45"/>
      <c r="BO377" s="45"/>
      <c r="BP377" s="45"/>
      <c r="BQ377" s="45"/>
      <c r="BR377" s="45"/>
      <c r="BS377" s="45"/>
      <c r="BT377" s="45"/>
      <c r="BU377" s="45"/>
      <c r="BV377" s="45"/>
      <c r="BW377" s="45"/>
      <c r="BX377" s="45"/>
      <c r="BY377" s="45"/>
      <c r="BZ377" s="45"/>
      <c r="CA377" s="45"/>
      <c r="CB377" s="45"/>
      <c r="CC377" s="45"/>
      <c r="CD377" s="45"/>
      <c r="CE377" s="45"/>
      <c r="CF377" s="45"/>
      <c r="CG377" s="45"/>
      <c r="CH377" s="45"/>
      <c r="CI377" s="45"/>
      <c r="CJ377" s="45"/>
      <c r="CK377" s="45"/>
      <c r="CL377" s="45"/>
      <c r="CM377" s="45"/>
      <c r="CN377" s="45"/>
      <c r="CO377" s="45"/>
      <c r="CP377" s="45"/>
      <c r="CQ377" s="45"/>
      <c r="CR377" s="45"/>
      <c r="CS377" s="45"/>
      <c r="CT377" s="45"/>
      <c r="CU377" s="45"/>
      <c r="CV377" s="45"/>
      <c r="CW377" s="45"/>
    </row>
    <row r="378" spans="1:101" ht="14.25" customHeight="1">
      <c r="A378" s="67">
        <v>64</v>
      </c>
      <c r="B378" s="76">
        <v>0.96</v>
      </c>
      <c r="C378" s="68">
        <v>1.85</v>
      </c>
      <c r="D378" s="68">
        <v>3.21</v>
      </c>
      <c r="E378" s="68">
        <v>3.88</v>
      </c>
      <c r="F378" s="68">
        <v>4.41</v>
      </c>
      <c r="G378" s="68">
        <v>4.87</v>
      </c>
      <c r="H378" s="68">
        <v>5.53</v>
      </c>
      <c r="I378" s="68">
        <v>6.31</v>
      </c>
      <c r="J378" s="68">
        <v>7.29</v>
      </c>
      <c r="K378" s="68">
        <v>8.86</v>
      </c>
      <c r="L378" s="68">
        <v>10.86</v>
      </c>
      <c r="M378" s="68">
        <v>13.13</v>
      </c>
      <c r="N378" s="68">
        <v>15.57</v>
      </c>
      <c r="O378" s="68">
        <v>18.23</v>
      </c>
      <c r="P378" s="68">
        <v>21.31</v>
      </c>
      <c r="Q378" s="68">
        <v>25.47</v>
      </c>
      <c r="R378" s="69">
        <v>29.96</v>
      </c>
      <c r="S378" s="68">
        <v>35.42</v>
      </c>
      <c r="T378" s="68">
        <v>40.119999999999997</v>
      </c>
      <c r="U378" s="68">
        <v>45.25</v>
      </c>
      <c r="V378" s="68">
        <v>51.41</v>
      </c>
      <c r="W378" s="68">
        <v>60.89</v>
      </c>
      <c r="X378" s="68">
        <v>69.290000000000006</v>
      </c>
      <c r="Y378" s="68">
        <v>78.7</v>
      </c>
      <c r="Z378" s="68">
        <v>89.76</v>
      </c>
      <c r="AA378" s="69">
        <v>102.05</v>
      </c>
      <c r="AB378" s="45">
        <v>115.55</v>
      </c>
      <c r="AC378" s="45">
        <v>129.94999999999999</v>
      </c>
      <c r="AD378" s="45">
        <v>145.62</v>
      </c>
      <c r="AE378" s="45">
        <v>162.54</v>
      </c>
      <c r="AF378" s="45">
        <v>179.64</v>
      </c>
      <c r="AG378" s="45">
        <v>198.09</v>
      </c>
      <c r="AH378" s="45">
        <v>220.68</v>
      </c>
      <c r="AI378" s="45">
        <v>245.51</v>
      </c>
      <c r="AJ378" s="45">
        <v>272.58999999999997</v>
      </c>
      <c r="AK378" s="45">
        <v>301.55</v>
      </c>
      <c r="AL378" s="45">
        <v>331.99</v>
      </c>
      <c r="AM378" s="45">
        <v>357.42</v>
      </c>
      <c r="AN378" s="45">
        <v>382.58</v>
      </c>
      <c r="AO378" s="45">
        <v>407.03</v>
      </c>
      <c r="AP378" s="45">
        <v>430.37</v>
      </c>
      <c r="AQ378" s="45">
        <v>452.19</v>
      </c>
      <c r="AR378" s="45">
        <v>472.1</v>
      </c>
      <c r="AS378" s="45">
        <v>498.11</v>
      </c>
      <c r="AT378" s="45">
        <v>525.54</v>
      </c>
      <c r="AU378" s="45">
        <v>554.48</v>
      </c>
      <c r="AV378" s="45">
        <v>585.02</v>
      </c>
      <c r="AW378" s="45">
        <v>617.24</v>
      </c>
      <c r="AX378" s="45">
        <v>651.23</v>
      </c>
      <c r="AY378" s="45">
        <v>687.1</v>
      </c>
      <c r="AZ378" s="45">
        <v>724.94</v>
      </c>
      <c r="BA378" s="45">
        <v>764.87</v>
      </c>
      <c r="BB378" s="45">
        <v>806.99</v>
      </c>
      <c r="BC378" s="45">
        <v>851.43</v>
      </c>
      <c r="BD378" s="45">
        <v>898.33</v>
      </c>
      <c r="BE378" s="45">
        <v>947.8</v>
      </c>
      <c r="BF378" s="45">
        <v>1000</v>
      </c>
      <c r="BG378" s="45"/>
      <c r="BH378" s="45"/>
      <c r="BI378" s="45"/>
      <c r="BJ378" s="45"/>
      <c r="BK378" s="45"/>
      <c r="BL378" s="45"/>
      <c r="BM378" s="45"/>
      <c r="BN378" s="45"/>
      <c r="BO378" s="45"/>
      <c r="BP378" s="45"/>
      <c r="BQ378" s="45"/>
      <c r="BR378" s="45"/>
      <c r="BS378" s="45"/>
      <c r="BT378" s="45"/>
      <c r="BU378" s="45"/>
      <c r="BV378" s="45"/>
      <c r="BW378" s="45"/>
      <c r="BX378" s="45"/>
      <c r="BY378" s="45"/>
      <c r="BZ378" s="45"/>
      <c r="CA378" s="45"/>
      <c r="CB378" s="45"/>
      <c r="CC378" s="45"/>
      <c r="CD378" s="45"/>
      <c r="CE378" s="45"/>
      <c r="CF378" s="45"/>
      <c r="CG378" s="45"/>
      <c r="CH378" s="45"/>
      <c r="CI378" s="45"/>
      <c r="CJ378" s="45"/>
      <c r="CK378" s="45"/>
      <c r="CL378" s="45"/>
      <c r="CM378" s="45"/>
      <c r="CN378" s="45"/>
      <c r="CO378" s="45"/>
      <c r="CP378" s="45"/>
      <c r="CQ378" s="45"/>
      <c r="CR378" s="45"/>
      <c r="CS378" s="45"/>
      <c r="CT378" s="45"/>
      <c r="CU378" s="45"/>
      <c r="CV378" s="45"/>
      <c r="CW378" s="45"/>
    </row>
    <row r="379" spans="1:101" ht="14.25" customHeight="1">
      <c r="A379" s="67">
        <v>65</v>
      </c>
      <c r="B379" s="76">
        <v>1.07</v>
      </c>
      <c r="C379" s="68">
        <v>2.2799999999999998</v>
      </c>
      <c r="D379" s="68">
        <v>3.48</v>
      </c>
      <c r="E379" s="68">
        <v>4.03</v>
      </c>
      <c r="F379" s="68">
        <v>4.63</v>
      </c>
      <c r="G379" s="68">
        <v>5.41</v>
      </c>
      <c r="H379" s="68">
        <v>6.27</v>
      </c>
      <c r="I379" s="68">
        <v>7.17</v>
      </c>
      <c r="J379" s="68">
        <v>8.48</v>
      </c>
      <c r="K379" s="68">
        <v>10.42</v>
      </c>
      <c r="L379" s="68">
        <v>12.65</v>
      </c>
      <c r="M379" s="68">
        <v>15.03</v>
      </c>
      <c r="N379" s="68">
        <v>17.68</v>
      </c>
      <c r="O379" s="68">
        <v>20.56</v>
      </c>
      <c r="P379" s="68">
        <v>24.16</v>
      </c>
      <c r="Q379" s="68">
        <v>29.26</v>
      </c>
      <c r="R379" s="70">
        <v>34.5</v>
      </c>
      <c r="S379" s="68">
        <v>40.119999999999997</v>
      </c>
      <c r="T379" s="68">
        <v>45.25</v>
      </c>
      <c r="U379" s="68">
        <v>51.41</v>
      </c>
      <c r="V379" s="68">
        <v>60.89</v>
      </c>
      <c r="W379" s="68">
        <v>69.290000000000006</v>
      </c>
      <c r="X379" s="68">
        <v>78.7</v>
      </c>
      <c r="Y379" s="68">
        <v>89.76</v>
      </c>
      <c r="Z379" s="68">
        <v>102.05</v>
      </c>
      <c r="AA379" s="69">
        <v>115.55</v>
      </c>
      <c r="AB379" s="45">
        <v>129.94999999999999</v>
      </c>
      <c r="AC379" s="45">
        <v>145.62</v>
      </c>
      <c r="AD379" s="45">
        <v>162.54</v>
      </c>
      <c r="AE379" s="45">
        <v>179.64</v>
      </c>
      <c r="AF379" s="45">
        <v>198.09</v>
      </c>
      <c r="AG379" s="45">
        <v>220.68</v>
      </c>
      <c r="AH379" s="45">
        <v>245.51</v>
      </c>
      <c r="AI379" s="45">
        <v>272.58999999999997</v>
      </c>
      <c r="AJ379" s="45">
        <v>301.55</v>
      </c>
      <c r="AK379" s="45">
        <v>331.99</v>
      </c>
      <c r="AL379" s="45">
        <v>357.42</v>
      </c>
      <c r="AM379" s="45">
        <v>382.58</v>
      </c>
      <c r="AN379" s="45">
        <v>407.03</v>
      </c>
      <c r="AO379" s="45">
        <v>430.37</v>
      </c>
      <c r="AP379" s="45">
        <v>452.19</v>
      </c>
      <c r="AQ379" s="45">
        <v>472.1</v>
      </c>
      <c r="AR379" s="45">
        <v>498.11</v>
      </c>
      <c r="AS379" s="45">
        <v>525.54</v>
      </c>
      <c r="AT379" s="45">
        <v>554.48</v>
      </c>
      <c r="AU379" s="45">
        <v>585.02</v>
      </c>
      <c r="AV379" s="45">
        <v>617.24</v>
      </c>
      <c r="AW379" s="45">
        <v>651.23</v>
      </c>
      <c r="AX379" s="45">
        <v>687.1</v>
      </c>
      <c r="AY379" s="45">
        <v>724.94</v>
      </c>
      <c r="AZ379" s="45">
        <v>764.87</v>
      </c>
      <c r="BA379" s="45">
        <v>806.99</v>
      </c>
      <c r="BB379" s="45">
        <v>851.43</v>
      </c>
      <c r="BC379" s="45">
        <v>898.33</v>
      </c>
      <c r="BD379" s="45">
        <v>947.8</v>
      </c>
      <c r="BE379" s="45">
        <v>1000</v>
      </c>
      <c r="BF379" s="45"/>
      <c r="BG379" s="45"/>
      <c r="BH379" s="45"/>
      <c r="BI379" s="45"/>
      <c r="BJ379" s="45"/>
      <c r="BK379" s="45"/>
      <c r="BL379" s="45"/>
      <c r="BM379" s="45"/>
      <c r="BN379" s="45"/>
      <c r="BO379" s="45"/>
      <c r="BP379" s="45"/>
      <c r="BQ379" s="45"/>
      <c r="BR379" s="45"/>
      <c r="BS379" s="45"/>
      <c r="BT379" s="45"/>
      <c r="BU379" s="45"/>
      <c r="BV379" s="45"/>
      <c r="BW379" s="45"/>
      <c r="BX379" s="45"/>
      <c r="BY379" s="45"/>
      <c r="BZ379" s="45"/>
      <c r="CA379" s="45"/>
      <c r="CB379" s="45"/>
      <c r="CC379" s="45"/>
      <c r="CD379" s="45"/>
      <c r="CE379" s="45"/>
      <c r="CF379" s="45"/>
      <c r="CG379" s="45"/>
      <c r="CH379" s="45"/>
      <c r="CI379" s="45"/>
      <c r="CJ379" s="45"/>
      <c r="CK379" s="45"/>
      <c r="CL379" s="45"/>
      <c r="CM379" s="45"/>
      <c r="CN379" s="45"/>
      <c r="CO379" s="45"/>
      <c r="CP379" s="45"/>
      <c r="CQ379" s="45"/>
      <c r="CR379" s="45"/>
      <c r="CS379" s="45"/>
      <c r="CT379" s="45"/>
      <c r="CU379" s="45"/>
      <c r="CV379" s="45"/>
      <c r="CW379" s="45"/>
    </row>
    <row r="380" spans="1:101" ht="14.25" customHeight="1">
      <c r="A380" s="67">
        <v>66</v>
      </c>
      <c r="B380" s="76">
        <v>1.18</v>
      </c>
      <c r="C380" s="68">
        <v>2.41</v>
      </c>
      <c r="D380" s="68">
        <v>3.68</v>
      </c>
      <c r="E380" s="68">
        <v>4.16</v>
      </c>
      <c r="F380" s="68">
        <v>4.8899999999999997</v>
      </c>
      <c r="G380" s="68">
        <v>5.99</v>
      </c>
      <c r="H380" s="68">
        <v>7.04</v>
      </c>
      <c r="I380" s="68">
        <v>8.25</v>
      </c>
      <c r="J380" s="68">
        <v>9.94</v>
      </c>
      <c r="K380" s="68">
        <v>12.26</v>
      </c>
      <c r="L380" s="68">
        <v>14.67</v>
      </c>
      <c r="M380" s="68">
        <v>17.11</v>
      </c>
      <c r="N380" s="68">
        <v>20</v>
      </c>
      <c r="O380" s="68">
        <v>23.64</v>
      </c>
      <c r="P380" s="68">
        <v>27.82</v>
      </c>
      <c r="Q380" s="69">
        <v>33.380000000000003</v>
      </c>
      <c r="R380" s="68">
        <v>40.119999999999997</v>
      </c>
      <c r="S380" s="68">
        <v>45.25</v>
      </c>
      <c r="T380" s="68">
        <v>51.41</v>
      </c>
      <c r="U380" s="68">
        <v>60.89</v>
      </c>
      <c r="V380" s="68">
        <v>69.290000000000006</v>
      </c>
      <c r="W380" s="68">
        <v>78.7</v>
      </c>
      <c r="X380" s="68">
        <v>89.76</v>
      </c>
      <c r="Y380" s="68">
        <v>102.05</v>
      </c>
      <c r="Z380" s="68">
        <v>115.55</v>
      </c>
      <c r="AA380" s="69">
        <v>129.94999999999999</v>
      </c>
      <c r="AB380" s="45">
        <v>145.62</v>
      </c>
      <c r="AC380" s="45">
        <v>162.54</v>
      </c>
      <c r="AD380" s="45">
        <v>179.64</v>
      </c>
      <c r="AE380" s="45">
        <v>198.09</v>
      </c>
      <c r="AF380" s="45">
        <v>220.68</v>
      </c>
      <c r="AG380" s="45">
        <v>245.51</v>
      </c>
      <c r="AH380" s="45">
        <v>272.58999999999997</v>
      </c>
      <c r="AI380" s="45">
        <v>301.55</v>
      </c>
      <c r="AJ380" s="45">
        <v>331.99</v>
      </c>
      <c r="AK380" s="45">
        <v>357.42</v>
      </c>
      <c r="AL380" s="45">
        <v>382.58</v>
      </c>
      <c r="AM380" s="45">
        <v>407.03</v>
      </c>
      <c r="AN380" s="45">
        <v>430.37</v>
      </c>
      <c r="AO380" s="45">
        <v>452.19</v>
      </c>
      <c r="AP380" s="45">
        <v>472.1</v>
      </c>
      <c r="AQ380" s="45">
        <v>498.11</v>
      </c>
      <c r="AR380" s="45">
        <v>525.54</v>
      </c>
      <c r="AS380" s="45">
        <v>554.48</v>
      </c>
      <c r="AT380" s="45">
        <v>585.02</v>
      </c>
      <c r="AU380" s="45">
        <v>617.24</v>
      </c>
      <c r="AV380" s="45">
        <v>651.23</v>
      </c>
      <c r="AW380" s="45">
        <v>687.1</v>
      </c>
      <c r="AX380" s="45">
        <v>724.94</v>
      </c>
      <c r="AY380" s="45">
        <v>764.87</v>
      </c>
      <c r="AZ380" s="45">
        <v>806.99</v>
      </c>
      <c r="BA380" s="45">
        <v>851.43</v>
      </c>
      <c r="BB380" s="45">
        <v>898.33</v>
      </c>
      <c r="BC380" s="45">
        <v>947.8</v>
      </c>
      <c r="BD380" s="45">
        <v>1000</v>
      </c>
      <c r="BE380" s="45"/>
      <c r="BF380" s="45"/>
      <c r="BG380" s="45"/>
      <c r="BH380" s="45"/>
      <c r="BI380" s="45"/>
      <c r="BJ380" s="45"/>
      <c r="BK380" s="45"/>
      <c r="BL380" s="45"/>
      <c r="BM380" s="45"/>
      <c r="BN380" s="45"/>
      <c r="BO380" s="45"/>
      <c r="BP380" s="45"/>
      <c r="BQ380" s="45"/>
      <c r="BR380" s="45"/>
      <c r="BS380" s="45"/>
      <c r="BT380" s="45"/>
      <c r="BU380" s="45"/>
      <c r="BV380" s="45"/>
      <c r="BW380" s="45"/>
      <c r="BX380" s="45"/>
      <c r="BY380" s="45"/>
      <c r="BZ380" s="45"/>
      <c r="CA380" s="45"/>
      <c r="CB380" s="45"/>
      <c r="CC380" s="45"/>
      <c r="CD380" s="45"/>
      <c r="CE380" s="45"/>
      <c r="CF380" s="45"/>
      <c r="CG380" s="45"/>
      <c r="CH380" s="45"/>
      <c r="CI380" s="45"/>
      <c r="CJ380" s="45"/>
      <c r="CK380" s="45"/>
      <c r="CL380" s="45"/>
      <c r="CM380" s="45"/>
      <c r="CN380" s="45"/>
      <c r="CO380" s="45"/>
      <c r="CP380" s="45"/>
      <c r="CQ380" s="45"/>
      <c r="CR380" s="45"/>
      <c r="CS380" s="45"/>
      <c r="CT380" s="45"/>
      <c r="CU380" s="45"/>
      <c r="CV380" s="45"/>
      <c r="CW380" s="45"/>
    </row>
    <row r="381" spans="1:101" ht="14.25" customHeight="1">
      <c r="A381" s="67">
        <v>67</v>
      </c>
      <c r="B381" s="76">
        <v>1.31</v>
      </c>
      <c r="C381" s="68">
        <v>2.5099999999999998</v>
      </c>
      <c r="D381" s="68">
        <v>3.83</v>
      </c>
      <c r="E381" s="68">
        <v>4.3099999999999996</v>
      </c>
      <c r="F381" s="68">
        <v>5.3</v>
      </c>
      <c r="G381" s="68">
        <v>6.66</v>
      </c>
      <c r="H381" s="68">
        <v>7.99</v>
      </c>
      <c r="I381" s="68">
        <v>9.5500000000000007</v>
      </c>
      <c r="J381" s="68">
        <v>11.65</v>
      </c>
      <c r="K381" s="68">
        <v>14.35</v>
      </c>
      <c r="L381" s="68">
        <v>17.010000000000002</v>
      </c>
      <c r="M381" s="68">
        <v>19.829999999999998</v>
      </c>
      <c r="N381" s="68">
        <v>22.66</v>
      </c>
      <c r="O381" s="68">
        <v>26.61</v>
      </c>
      <c r="P381" s="68">
        <v>31.25</v>
      </c>
      <c r="Q381" s="69">
        <v>37.72</v>
      </c>
      <c r="R381" s="68">
        <v>45.25</v>
      </c>
      <c r="S381" s="68">
        <v>51.41</v>
      </c>
      <c r="T381" s="68">
        <v>60.89</v>
      </c>
      <c r="U381" s="68">
        <v>69.290000000000006</v>
      </c>
      <c r="V381" s="68">
        <v>78.7</v>
      </c>
      <c r="W381" s="68">
        <v>89.76</v>
      </c>
      <c r="X381" s="68">
        <v>102.05</v>
      </c>
      <c r="Y381" s="68">
        <v>115.55</v>
      </c>
      <c r="Z381" s="68">
        <v>129.94999999999999</v>
      </c>
      <c r="AA381" s="69">
        <v>145.62</v>
      </c>
      <c r="AB381" s="45">
        <v>162.54</v>
      </c>
      <c r="AC381" s="45">
        <v>179.64</v>
      </c>
      <c r="AD381" s="45">
        <v>198.09</v>
      </c>
      <c r="AE381" s="45">
        <v>220.68</v>
      </c>
      <c r="AF381" s="45">
        <v>245.51</v>
      </c>
      <c r="AG381" s="45">
        <v>272.58999999999997</v>
      </c>
      <c r="AH381" s="45">
        <v>301.55</v>
      </c>
      <c r="AI381" s="45">
        <v>331.99</v>
      </c>
      <c r="AJ381" s="45">
        <v>357.42</v>
      </c>
      <c r="AK381" s="45">
        <v>382.58</v>
      </c>
      <c r="AL381" s="45">
        <v>407.03</v>
      </c>
      <c r="AM381" s="45">
        <v>430.37</v>
      </c>
      <c r="AN381" s="45">
        <v>452.19</v>
      </c>
      <c r="AO381" s="45">
        <v>472.1</v>
      </c>
      <c r="AP381" s="45">
        <v>498.11</v>
      </c>
      <c r="AQ381" s="45">
        <v>525.54</v>
      </c>
      <c r="AR381" s="45">
        <v>554.48</v>
      </c>
      <c r="AS381" s="45">
        <v>585.02</v>
      </c>
      <c r="AT381" s="45">
        <v>617.24</v>
      </c>
      <c r="AU381" s="45">
        <v>651.23</v>
      </c>
      <c r="AV381" s="45">
        <v>687.1</v>
      </c>
      <c r="AW381" s="45">
        <v>724.94</v>
      </c>
      <c r="AX381" s="45">
        <v>764.87</v>
      </c>
      <c r="AY381" s="45">
        <v>806.99</v>
      </c>
      <c r="AZ381" s="45">
        <v>851.43</v>
      </c>
      <c r="BA381" s="45">
        <v>898.33</v>
      </c>
      <c r="BB381" s="45">
        <v>947.8</v>
      </c>
      <c r="BC381" s="45">
        <v>1000</v>
      </c>
      <c r="BD381" s="45"/>
      <c r="BE381" s="45"/>
      <c r="BF381" s="45"/>
      <c r="BG381" s="45"/>
      <c r="BH381" s="45"/>
      <c r="BI381" s="45"/>
      <c r="BJ381" s="45"/>
      <c r="BK381" s="45"/>
      <c r="BL381" s="45"/>
      <c r="BM381" s="45"/>
      <c r="BN381" s="45"/>
      <c r="BO381" s="45"/>
      <c r="BP381" s="45"/>
      <c r="BQ381" s="45"/>
      <c r="BR381" s="45"/>
      <c r="BS381" s="45"/>
      <c r="BT381" s="45"/>
      <c r="BU381" s="45"/>
      <c r="BV381" s="45"/>
      <c r="BW381" s="45"/>
      <c r="BX381" s="45"/>
      <c r="BY381" s="45"/>
      <c r="BZ381" s="45"/>
      <c r="CA381" s="45"/>
      <c r="CB381" s="45"/>
      <c r="CC381" s="45"/>
      <c r="CD381" s="45"/>
      <c r="CE381" s="45"/>
      <c r="CF381" s="45"/>
      <c r="CG381" s="45"/>
      <c r="CH381" s="45"/>
      <c r="CI381" s="45"/>
      <c r="CJ381" s="45"/>
      <c r="CK381" s="45"/>
      <c r="CL381" s="45"/>
      <c r="CM381" s="45"/>
      <c r="CN381" s="45"/>
      <c r="CO381" s="45"/>
      <c r="CP381" s="45"/>
      <c r="CQ381" s="45"/>
      <c r="CR381" s="45"/>
      <c r="CS381" s="45"/>
      <c r="CT381" s="45"/>
      <c r="CU381" s="45"/>
      <c r="CV381" s="45"/>
      <c r="CW381" s="45"/>
    </row>
    <row r="382" spans="1:101" ht="14.25" customHeight="1">
      <c r="A382" s="67">
        <v>68</v>
      </c>
      <c r="B382" s="76">
        <v>1.45</v>
      </c>
      <c r="C382" s="68">
        <v>2.6</v>
      </c>
      <c r="D382" s="68">
        <v>3.97</v>
      </c>
      <c r="E382" s="68">
        <v>4.6100000000000003</v>
      </c>
      <c r="F382" s="68">
        <v>5.88</v>
      </c>
      <c r="G382" s="68">
        <v>7.49</v>
      </c>
      <c r="H382" s="68">
        <v>9.1199999999999992</v>
      </c>
      <c r="I382" s="68">
        <v>11.06</v>
      </c>
      <c r="J382" s="68">
        <v>13.59</v>
      </c>
      <c r="K382" s="68">
        <v>16.7</v>
      </c>
      <c r="L382" s="68">
        <v>19.649999999999999</v>
      </c>
      <c r="M382" s="68">
        <v>22.53</v>
      </c>
      <c r="N382" s="68">
        <v>26.46</v>
      </c>
      <c r="O382" s="68">
        <v>30.98</v>
      </c>
      <c r="P382" s="68">
        <v>35.200000000000003</v>
      </c>
      <c r="Q382" s="69">
        <v>43.06</v>
      </c>
      <c r="R382" s="68">
        <v>51.41</v>
      </c>
      <c r="S382" s="68">
        <v>60.89</v>
      </c>
      <c r="T382" s="68">
        <v>69.290000000000006</v>
      </c>
      <c r="U382" s="68">
        <v>78.7</v>
      </c>
      <c r="V382" s="68">
        <v>89.76</v>
      </c>
      <c r="W382" s="68">
        <v>102.05</v>
      </c>
      <c r="X382" s="68">
        <v>115.55</v>
      </c>
      <c r="Y382" s="68">
        <v>129.94999999999999</v>
      </c>
      <c r="Z382" s="68">
        <v>145.62</v>
      </c>
      <c r="AA382" s="69">
        <v>162.54</v>
      </c>
      <c r="AB382" s="45">
        <v>179.64</v>
      </c>
      <c r="AC382" s="45">
        <v>198.09</v>
      </c>
      <c r="AD382" s="45">
        <v>220.68</v>
      </c>
      <c r="AE382" s="45">
        <v>245.51</v>
      </c>
      <c r="AF382" s="45">
        <v>272.58999999999997</v>
      </c>
      <c r="AG382" s="45">
        <v>301.55</v>
      </c>
      <c r="AH382" s="45">
        <v>331.99</v>
      </c>
      <c r="AI382" s="45">
        <v>357.42</v>
      </c>
      <c r="AJ382" s="45">
        <v>382.58</v>
      </c>
      <c r="AK382" s="45">
        <v>407.03</v>
      </c>
      <c r="AL382" s="45">
        <v>430.37</v>
      </c>
      <c r="AM382" s="45">
        <v>452.19</v>
      </c>
      <c r="AN382" s="45">
        <v>472.1</v>
      </c>
      <c r="AO382" s="45">
        <v>498.11</v>
      </c>
      <c r="AP382" s="45">
        <v>525.54</v>
      </c>
      <c r="AQ382" s="45">
        <v>554.48</v>
      </c>
      <c r="AR382" s="45">
        <v>585.02</v>
      </c>
      <c r="AS382" s="45">
        <v>617.24</v>
      </c>
      <c r="AT382" s="45">
        <v>651.23</v>
      </c>
      <c r="AU382" s="45">
        <v>687.1</v>
      </c>
      <c r="AV382" s="45">
        <v>724.94</v>
      </c>
      <c r="AW382" s="45">
        <v>764.87</v>
      </c>
      <c r="AX382" s="45">
        <v>806.99</v>
      </c>
      <c r="AY382" s="45">
        <v>851.43</v>
      </c>
      <c r="AZ382" s="45">
        <v>898.33</v>
      </c>
      <c r="BA382" s="45">
        <v>947.8</v>
      </c>
      <c r="BB382" s="45">
        <v>1000</v>
      </c>
      <c r="BC382" s="45"/>
      <c r="BD382" s="45"/>
      <c r="BE382" s="45"/>
      <c r="BF382" s="45"/>
      <c r="BG382" s="45"/>
      <c r="BH382" s="45"/>
      <c r="BI382" s="45"/>
      <c r="BJ382" s="45"/>
      <c r="BK382" s="45"/>
      <c r="BL382" s="45"/>
      <c r="BM382" s="45"/>
      <c r="BN382" s="45"/>
      <c r="BO382" s="45"/>
      <c r="BP382" s="45"/>
      <c r="BQ382" s="45"/>
      <c r="BR382" s="45"/>
      <c r="BS382" s="45"/>
      <c r="BT382" s="45"/>
      <c r="BU382" s="45"/>
      <c r="BV382" s="45"/>
      <c r="BW382" s="45"/>
      <c r="BX382" s="45"/>
      <c r="BY382" s="45"/>
      <c r="BZ382" s="45"/>
      <c r="CA382" s="45"/>
      <c r="CB382" s="45"/>
      <c r="CC382" s="45"/>
      <c r="CD382" s="45"/>
      <c r="CE382" s="45"/>
      <c r="CF382" s="45"/>
      <c r="CG382" s="45"/>
      <c r="CH382" s="45"/>
      <c r="CI382" s="45"/>
      <c r="CJ382" s="45"/>
      <c r="CK382" s="45"/>
      <c r="CL382" s="45"/>
      <c r="CM382" s="45"/>
      <c r="CN382" s="45"/>
      <c r="CO382" s="45"/>
      <c r="CP382" s="45"/>
      <c r="CQ382" s="45"/>
      <c r="CR382" s="45"/>
      <c r="CS382" s="45"/>
      <c r="CT382" s="45"/>
      <c r="CU382" s="45"/>
      <c r="CV382" s="45"/>
      <c r="CW382" s="45"/>
    </row>
    <row r="383" spans="1:101" ht="14.25" customHeight="1">
      <c r="A383" s="67">
        <v>69</v>
      </c>
      <c r="B383" s="76">
        <v>1.61</v>
      </c>
      <c r="C383" s="68">
        <v>2.7</v>
      </c>
      <c r="D383" s="68">
        <v>4.13</v>
      </c>
      <c r="E383" s="68">
        <v>5.09</v>
      </c>
      <c r="F383" s="68">
        <v>6.61</v>
      </c>
      <c r="G383" s="68">
        <v>8.4600000000000009</v>
      </c>
      <c r="H383" s="68">
        <v>10.38</v>
      </c>
      <c r="I383" s="68">
        <v>12.72</v>
      </c>
      <c r="J383" s="68">
        <v>15.74</v>
      </c>
      <c r="K383" s="68">
        <v>19.329999999999998</v>
      </c>
      <c r="L383" s="68">
        <v>22.39</v>
      </c>
      <c r="M383" s="68">
        <v>26.32</v>
      </c>
      <c r="N383" s="68">
        <v>30.72</v>
      </c>
      <c r="O383" s="68">
        <v>35.130000000000003</v>
      </c>
      <c r="P383" s="68">
        <v>42.05</v>
      </c>
      <c r="Q383" s="70">
        <v>51.08</v>
      </c>
      <c r="R383" s="68">
        <v>60.89</v>
      </c>
      <c r="S383" s="68">
        <v>69.290000000000006</v>
      </c>
      <c r="T383" s="68">
        <v>78.7</v>
      </c>
      <c r="U383" s="68">
        <v>89.76</v>
      </c>
      <c r="V383" s="68">
        <v>102.05</v>
      </c>
      <c r="W383" s="68">
        <v>115.55</v>
      </c>
      <c r="X383" s="68">
        <v>129.94999999999999</v>
      </c>
      <c r="Y383" s="68">
        <v>145.62</v>
      </c>
      <c r="Z383" s="68">
        <v>162.54</v>
      </c>
      <c r="AA383" s="69">
        <v>179.64</v>
      </c>
      <c r="AB383" s="45">
        <v>198.09</v>
      </c>
      <c r="AC383" s="45">
        <v>220.68</v>
      </c>
      <c r="AD383" s="45">
        <v>245.51</v>
      </c>
      <c r="AE383" s="45">
        <v>272.58999999999997</v>
      </c>
      <c r="AF383" s="45">
        <v>301.55</v>
      </c>
      <c r="AG383" s="45">
        <v>331.99</v>
      </c>
      <c r="AH383" s="45">
        <v>357.42</v>
      </c>
      <c r="AI383" s="45">
        <v>382.58</v>
      </c>
      <c r="AJ383" s="45">
        <v>407.03</v>
      </c>
      <c r="AK383" s="45">
        <v>430.37</v>
      </c>
      <c r="AL383" s="45">
        <v>452.19</v>
      </c>
      <c r="AM383" s="45">
        <v>472.1</v>
      </c>
      <c r="AN383" s="45">
        <v>498.11</v>
      </c>
      <c r="AO383" s="45">
        <v>525.54</v>
      </c>
      <c r="AP383" s="45">
        <v>554.48</v>
      </c>
      <c r="AQ383" s="45">
        <v>585.02</v>
      </c>
      <c r="AR383" s="45">
        <v>617.24</v>
      </c>
      <c r="AS383" s="45">
        <v>651.23</v>
      </c>
      <c r="AT383" s="45">
        <v>687.1</v>
      </c>
      <c r="AU383" s="45">
        <v>724.94</v>
      </c>
      <c r="AV383" s="45">
        <v>764.87</v>
      </c>
      <c r="AW383" s="45">
        <v>806.99</v>
      </c>
      <c r="AX383" s="45">
        <v>851.43</v>
      </c>
      <c r="AY383" s="45">
        <v>898.33</v>
      </c>
      <c r="AZ383" s="45">
        <v>947.8</v>
      </c>
      <c r="BA383" s="45">
        <v>1000</v>
      </c>
      <c r="BB383" s="45"/>
      <c r="BC383" s="45"/>
      <c r="BD383" s="45"/>
      <c r="BE383" s="45"/>
      <c r="BF383" s="45"/>
      <c r="BG383" s="45"/>
      <c r="BH383" s="45"/>
      <c r="BI383" s="45"/>
      <c r="BJ383" s="45"/>
      <c r="BK383" s="45"/>
      <c r="BL383" s="45"/>
      <c r="BM383" s="45"/>
      <c r="BN383" s="45"/>
      <c r="BO383" s="45"/>
      <c r="BP383" s="45"/>
      <c r="BQ383" s="45"/>
      <c r="BR383" s="45"/>
      <c r="BS383" s="45"/>
      <c r="BT383" s="45"/>
      <c r="BU383" s="45"/>
      <c r="BV383" s="45"/>
      <c r="BW383" s="45"/>
      <c r="BX383" s="45"/>
      <c r="BY383" s="45"/>
      <c r="BZ383" s="45"/>
      <c r="CA383" s="45"/>
      <c r="CB383" s="45"/>
      <c r="CC383" s="45"/>
      <c r="CD383" s="45"/>
      <c r="CE383" s="45"/>
      <c r="CF383" s="45"/>
      <c r="CG383" s="45"/>
      <c r="CH383" s="45"/>
      <c r="CI383" s="45"/>
      <c r="CJ383" s="45"/>
      <c r="CK383" s="45"/>
      <c r="CL383" s="45"/>
      <c r="CM383" s="45"/>
      <c r="CN383" s="45"/>
      <c r="CO383" s="45"/>
      <c r="CP383" s="45"/>
      <c r="CQ383" s="45"/>
      <c r="CR383" s="45"/>
      <c r="CS383" s="45"/>
      <c r="CT383" s="45"/>
      <c r="CU383" s="45"/>
      <c r="CV383" s="45"/>
      <c r="CW383" s="45"/>
    </row>
    <row r="384" spans="1:101" ht="14.25" customHeight="1">
      <c r="A384" s="67">
        <v>70</v>
      </c>
      <c r="B384" s="76">
        <v>1.78</v>
      </c>
      <c r="C384" s="68">
        <v>2.83</v>
      </c>
      <c r="D384" s="68">
        <v>4.33</v>
      </c>
      <c r="E384" s="68">
        <v>5.57</v>
      </c>
      <c r="F384" s="68">
        <v>7.48</v>
      </c>
      <c r="G384" s="68">
        <v>9.52</v>
      </c>
      <c r="H384" s="68">
        <v>11.73</v>
      </c>
      <c r="I384" s="68">
        <v>14.53</v>
      </c>
      <c r="J384" s="68">
        <v>18.13</v>
      </c>
      <c r="K384" s="68">
        <v>22.26</v>
      </c>
      <c r="L384" s="68">
        <v>26.17</v>
      </c>
      <c r="M384" s="68">
        <v>30.45</v>
      </c>
      <c r="N384" s="68">
        <v>35.11</v>
      </c>
      <c r="O384" s="68">
        <v>41.67</v>
      </c>
      <c r="P384" s="69">
        <v>50.78</v>
      </c>
      <c r="Q384" s="68">
        <v>60.89</v>
      </c>
      <c r="R384" s="68">
        <v>69.290000000000006</v>
      </c>
      <c r="S384" s="68">
        <v>78.7</v>
      </c>
      <c r="T384" s="68">
        <v>89.76</v>
      </c>
      <c r="U384" s="68">
        <v>102.05</v>
      </c>
      <c r="V384" s="68">
        <v>115.55</v>
      </c>
      <c r="W384" s="68">
        <v>129.94999999999999</v>
      </c>
      <c r="X384" s="68">
        <v>145.62</v>
      </c>
      <c r="Y384" s="68">
        <v>162.54</v>
      </c>
      <c r="Z384" s="68">
        <v>179.64</v>
      </c>
      <c r="AA384" s="69">
        <v>198.09</v>
      </c>
      <c r="AB384" s="45">
        <v>220.68</v>
      </c>
      <c r="AC384" s="45">
        <v>245.51</v>
      </c>
      <c r="AD384" s="45">
        <v>272.58999999999997</v>
      </c>
      <c r="AE384" s="45">
        <v>301.55</v>
      </c>
      <c r="AF384" s="45">
        <v>331.99</v>
      </c>
      <c r="AG384" s="45">
        <v>357.42</v>
      </c>
      <c r="AH384" s="45">
        <v>382.58</v>
      </c>
      <c r="AI384" s="45">
        <v>407.03</v>
      </c>
      <c r="AJ384" s="45">
        <v>430.37</v>
      </c>
      <c r="AK384" s="45">
        <v>452.19</v>
      </c>
      <c r="AL384" s="45">
        <v>472.1</v>
      </c>
      <c r="AM384" s="45">
        <v>498.11</v>
      </c>
      <c r="AN384" s="45">
        <v>525.54</v>
      </c>
      <c r="AO384" s="45">
        <v>554.48</v>
      </c>
      <c r="AP384" s="45">
        <v>585.02</v>
      </c>
      <c r="AQ384" s="45">
        <v>617.24</v>
      </c>
      <c r="AR384" s="45">
        <v>651.23</v>
      </c>
      <c r="AS384" s="45">
        <v>687.1</v>
      </c>
      <c r="AT384" s="45">
        <v>724.94</v>
      </c>
      <c r="AU384" s="45">
        <v>764.87</v>
      </c>
      <c r="AV384" s="45">
        <v>806.99</v>
      </c>
      <c r="AW384" s="45">
        <v>851.43</v>
      </c>
      <c r="AX384" s="45">
        <v>898.33</v>
      </c>
      <c r="AY384" s="45">
        <v>947.8</v>
      </c>
      <c r="AZ384" s="45">
        <v>1000</v>
      </c>
      <c r="BA384" s="45"/>
      <c r="BB384" s="45"/>
      <c r="BC384" s="45"/>
      <c r="BD384" s="45"/>
      <c r="BE384" s="45"/>
      <c r="BF384" s="45"/>
      <c r="BG384" s="45"/>
      <c r="BH384" s="45"/>
      <c r="BI384" s="45"/>
      <c r="BJ384" s="45"/>
      <c r="BK384" s="45"/>
      <c r="BL384" s="45"/>
      <c r="BM384" s="45"/>
      <c r="BN384" s="45"/>
      <c r="BO384" s="45"/>
      <c r="BP384" s="45"/>
      <c r="BQ384" s="45"/>
      <c r="BR384" s="45"/>
      <c r="BS384" s="45"/>
      <c r="BT384" s="45"/>
      <c r="BU384" s="45"/>
      <c r="BV384" s="45"/>
      <c r="BW384" s="45"/>
      <c r="BX384" s="45"/>
      <c r="BY384" s="45"/>
      <c r="BZ384" s="45"/>
      <c r="CA384" s="45"/>
      <c r="CB384" s="45"/>
      <c r="CC384" s="45"/>
      <c r="CD384" s="45"/>
      <c r="CE384" s="45"/>
      <c r="CF384" s="45"/>
      <c r="CG384" s="45"/>
      <c r="CH384" s="45"/>
      <c r="CI384" s="45"/>
      <c r="CJ384" s="45"/>
      <c r="CK384" s="45"/>
      <c r="CL384" s="45"/>
      <c r="CM384" s="45"/>
      <c r="CN384" s="45"/>
      <c r="CO384" s="45"/>
      <c r="CP384" s="45"/>
      <c r="CQ384" s="45"/>
      <c r="CR384" s="45"/>
      <c r="CS384" s="45"/>
      <c r="CT384" s="45"/>
      <c r="CU384" s="45"/>
      <c r="CV384" s="45"/>
      <c r="CW384" s="45"/>
    </row>
    <row r="385" spans="1:101" ht="14.25" customHeight="1">
      <c r="A385" s="67">
        <v>71</v>
      </c>
      <c r="B385" s="76">
        <v>1.98</v>
      </c>
      <c r="C385" s="68">
        <v>2.99</v>
      </c>
      <c r="D385" s="68">
        <v>4.57</v>
      </c>
      <c r="E385" s="68">
        <v>6.22</v>
      </c>
      <c r="F385" s="68">
        <v>8.44</v>
      </c>
      <c r="G385" s="68">
        <v>10.64</v>
      </c>
      <c r="H385" s="68">
        <v>13.17</v>
      </c>
      <c r="I385" s="68">
        <v>16.5</v>
      </c>
      <c r="J385" s="68">
        <v>20.77</v>
      </c>
      <c r="K385" s="68">
        <v>25.49</v>
      </c>
      <c r="L385" s="68">
        <v>30.18</v>
      </c>
      <c r="M385" s="68">
        <v>34.69</v>
      </c>
      <c r="N385" s="68">
        <v>41.08</v>
      </c>
      <c r="O385" s="68">
        <v>49.23</v>
      </c>
      <c r="P385" s="69">
        <v>59.38</v>
      </c>
      <c r="Q385" s="68">
        <v>69.290000000000006</v>
      </c>
      <c r="R385" s="68">
        <v>78.7</v>
      </c>
      <c r="S385" s="68">
        <v>89.76</v>
      </c>
      <c r="T385" s="68">
        <v>102.05</v>
      </c>
      <c r="U385" s="68">
        <v>115.55</v>
      </c>
      <c r="V385" s="68">
        <v>129.94999999999999</v>
      </c>
      <c r="W385" s="68">
        <v>145.62</v>
      </c>
      <c r="X385" s="68">
        <v>162.54</v>
      </c>
      <c r="Y385" s="68">
        <v>179.64</v>
      </c>
      <c r="Z385" s="68">
        <v>198.09</v>
      </c>
      <c r="AA385" s="69">
        <v>220.68</v>
      </c>
      <c r="AB385" s="45">
        <v>245.51</v>
      </c>
      <c r="AC385" s="45">
        <v>272.58999999999997</v>
      </c>
      <c r="AD385" s="45">
        <v>301.55</v>
      </c>
      <c r="AE385" s="45">
        <v>331.99</v>
      </c>
      <c r="AF385" s="45">
        <v>357.42</v>
      </c>
      <c r="AG385" s="45">
        <v>382.58</v>
      </c>
      <c r="AH385" s="45">
        <v>407.03</v>
      </c>
      <c r="AI385" s="45">
        <v>430.37</v>
      </c>
      <c r="AJ385" s="45">
        <v>452.19</v>
      </c>
      <c r="AK385" s="45">
        <v>472.1</v>
      </c>
      <c r="AL385" s="45">
        <v>498.11</v>
      </c>
      <c r="AM385" s="45">
        <v>525.54</v>
      </c>
      <c r="AN385" s="45">
        <v>554.48</v>
      </c>
      <c r="AO385" s="45">
        <v>585.02</v>
      </c>
      <c r="AP385" s="45">
        <v>617.24</v>
      </c>
      <c r="AQ385" s="45">
        <v>651.23</v>
      </c>
      <c r="AR385" s="45">
        <v>687.1</v>
      </c>
      <c r="AS385" s="45">
        <v>724.94</v>
      </c>
      <c r="AT385" s="45">
        <v>764.87</v>
      </c>
      <c r="AU385" s="45">
        <v>806.99</v>
      </c>
      <c r="AV385" s="45">
        <v>851.43</v>
      </c>
      <c r="AW385" s="45">
        <v>898.33</v>
      </c>
      <c r="AX385" s="45">
        <v>947.8</v>
      </c>
      <c r="AY385" s="45">
        <v>1000</v>
      </c>
      <c r="AZ385" s="45"/>
      <c r="BA385" s="45"/>
      <c r="BB385" s="45"/>
      <c r="BC385" s="45"/>
      <c r="BD385" s="45"/>
      <c r="BE385" s="45"/>
      <c r="BF385" s="45"/>
      <c r="BG385" s="45"/>
      <c r="BH385" s="45"/>
      <c r="BI385" s="45"/>
      <c r="BJ385" s="45"/>
      <c r="BK385" s="45"/>
      <c r="BL385" s="45"/>
      <c r="BM385" s="45"/>
      <c r="BN385" s="45"/>
      <c r="BO385" s="45"/>
      <c r="BP385" s="45"/>
      <c r="BQ385" s="45"/>
      <c r="BR385" s="45"/>
      <c r="BS385" s="45"/>
      <c r="BT385" s="45"/>
      <c r="BU385" s="45"/>
      <c r="BV385" s="45"/>
      <c r="BW385" s="45"/>
      <c r="BX385" s="45"/>
      <c r="BY385" s="45"/>
      <c r="BZ385" s="45"/>
      <c r="CA385" s="45"/>
      <c r="CB385" s="45"/>
      <c r="CC385" s="45"/>
      <c r="CD385" s="45"/>
      <c r="CE385" s="45"/>
      <c r="CF385" s="45"/>
      <c r="CG385" s="45"/>
      <c r="CH385" s="45"/>
      <c r="CI385" s="45"/>
      <c r="CJ385" s="45"/>
      <c r="CK385" s="45"/>
      <c r="CL385" s="45"/>
      <c r="CM385" s="45"/>
      <c r="CN385" s="45"/>
      <c r="CO385" s="45"/>
      <c r="CP385" s="45"/>
      <c r="CQ385" s="45"/>
      <c r="CR385" s="45"/>
      <c r="CS385" s="45"/>
      <c r="CT385" s="45"/>
      <c r="CU385" s="45"/>
      <c r="CV385" s="45"/>
      <c r="CW385" s="45"/>
    </row>
    <row r="386" spans="1:101" ht="14.25" customHeight="1">
      <c r="A386" s="67">
        <v>72</v>
      </c>
      <c r="B386" s="76">
        <v>2.19</v>
      </c>
      <c r="C386" s="68">
        <v>3.2</v>
      </c>
      <c r="D386" s="68">
        <v>4.9000000000000004</v>
      </c>
      <c r="E386" s="68">
        <v>7.1</v>
      </c>
      <c r="F386" s="68">
        <v>9.4600000000000009</v>
      </c>
      <c r="G386" s="68">
        <v>11.81</v>
      </c>
      <c r="H386" s="68">
        <v>14.72</v>
      </c>
      <c r="I386" s="68">
        <v>18.670000000000002</v>
      </c>
      <c r="J386" s="68">
        <v>23.7</v>
      </c>
      <c r="K386" s="68">
        <v>29.26</v>
      </c>
      <c r="L386" s="68">
        <v>34.450000000000003</v>
      </c>
      <c r="M386" s="68">
        <v>39.32</v>
      </c>
      <c r="N386" s="68">
        <v>46.98</v>
      </c>
      <c r="O386" s="68">
        <v>56.9</v>
      </c>
      <c r="P386" s="70">
        <v>68.099999999999994</v>
      </c>
      <c r="Q386" s="68">
        <v>78.7</v>
      </c>
      <c r="R386" s="68">
        <v>89.76</v>
      </c>
      <c r="S386" s="68">
        <v>102.05</v>
      </c>
      <c r="T386" s="68">
        <v>115.55</v>
      </c>
      <c r="U386" s="68">
        <v>129.94999999999999</v>
      </c>
      <c r="V386" s="68">
        <v>145.62</v>
      </c>
      <c r="W386" s="68">
        <v>162.54</v>
      </c>
      <c r="X386" s="68">
        <v>179.64</v>
      </c>
      <c r="Y386" s="68">
        <v>198.09</v>
      </c>
      <c r="Z386" s="68">
        <v>220.68</v>
      </c>
      <c r="AA386" s="69">
        <v>245.51</v>
      </c>
      <c r="AB386" s="45">
        <v>272.58999999999997</v>
      </c>
      <c r="AC386" s="45">
        <v>301.55</v>
      </c>
      <c r="AD386" s="45">
        <v>331.99</v>
      </c>
      <c r="AE386" s="45">
        <v>357.42</v>
      </c>
      <c r="AF386" s="45">
        <v>382.58</v>
      </c>
      <c r="AG386" s="45">
        <v>407.03</v>
      </c>
      <c r="AH386" s="45">
        <v>430.37</v>
      </c>
      <c r="AI386" s="45">
        <v>452.19</v>
      </c>
      <c r="AJ386" s="45">
        <v>472.1</v>
      </c>
      <c r="AK386" s="45">
        <v>498.11</v>
      </c>
      <c r="AL386" s="45">
        <v>525.54</v>
      </c>
      <c r="AM386" s="45">
        <v>554.48</v>
      </c>
      <c r="AN386" s="45">
        <v>585.02</v>
      </c>
      <c r="AO386" s="45">
        <v>617.24</v>
      </c>
      <c r="AP386" s="45">
        <v>651.23</v>
      </c>
      <c r="AQ386" s="45">
        <v>687.1</v>
      </c>
      <c r="AR386" s="45">
        <v>724.94</v>
      </c>
      <c r="AS386" s="45">
        <v>764.87</v>
      </c>
      <c r="AT386" s="45">
        <v>806.99</v>
      </c>
      <c r="AU386" s="45">
        <v>851.43</v>
      </c>
      <c r="AV386" s="45">
        <v>898.33</v>
      </c>
      <c r="AW386" s="45">
        <v>947.8</v>
      </c>
      <c r="AX386" s="45">
        <v>1000</v>
      </c>
      <c r="AY386" s="45"/>
      <c r="AZ386" s="45"/>
      <c r="BA386" s="45"/>
      <c r="BB386" s="45"/>
      <c r="BC386" s="45"/>
      <c r="BD386" s="45"/>
      <c r="BE386" s="45"/>
      <c r="BF386" s="45"/>
      <c r="BG386" s="45"/>
      <c r="BH386" s="45"/>
      <c r="BI386" s="45"/>
      <c r="BJ386" s="45"/>
      <c r="BK386" s="45"/>
      <c r="BL386" s="45"/>
      <c r="BM386" s="45"/>
      <c r="BN386" s="45"/>
      <c r="BO386" s="45"/>
      <c r="BP386" s="45"/>
      <c r="BQ386" s="45"/>
      <c r="BR386" s="45"/>
      <c r="BS386" s="45"/>
      <c r="BT386" s="45"/>
      <c r="BU386" s="45"/>
      <c r="BV386" s="45"/>
      <c r="BW386" s="45"/>
      <c r="BX386" s="45"/>
      <c r="BY386" s="45"/>
      <c r="BZ386" s="45"/>
      <c r="CA386" s="45"/>
      <c r="CB386" s="45"/>
      <c r="CC386" s="45"/>
      <c r="CD386" s="45"/>
      <c r="CE386" s="45"/>
      <c r="CF386" s="45"/>
      <c r="CG386" s="45"/>
      <c r="CH386" s="45"/>
      <c r="CI386" s="45"/>
      <c r="CJ386" s="45"/>
      <c r="CK386" s="45"/>
      <c r="CL386" s="45"/>
      <c r="CM386" s="45"/>
      <c r="CN386" s="45"/>
      <c r="CO386" s="45"/>
      <c r="CP386" s="45"/>
      <c r="CQ386" s="45"/>
      <c r="CR386" s="45"/>
      <c r="CS386" s="45"/>
      <c r="CT386" s="45"/>
      <c r="CU386" s="45"/>
      <c r="CV386" s="45"/>
      <c r="CW386" s="45"/>
    </row>
    <row r="387" spans="1:101" ht="14.25" customHeight="1">
      <c r="A387" s="67">
        <v>73</v>
      </c>
      <c r="B387" s="76">
        <v>2.4300000000000002</v>
      </c>
      <c r="C387" s="68">
        <v>3.48</v>
      </c>
      <c r="D387" s="68">
        <v>5.32</v>
      </c>
      <c r="E387" s="68">
        <v>8.0500000000000007</v>
      </c>
      <c r="F387" s="68">
        <v>10.51</v>
      </c>
      <c r="G387" s="68">
        <v>13.03</v>
      </c>
      <c r="H387" s="68">
        <v>16.38</v>
      </c>
      <c r="I387" s="68">
        <v>21.03</v>
      </c>
      <c r="J387" s="68">
        <v>27.09</v>
      </c>
      <c r="K387" s="68">
        <v>33.4</v>
      </c>
      <c r="L387" s="68">
        <v>39.01</v>
      </c>
      <c r="M387" s="68">
        <v>45.57</v>
      </c>
      <c r="N387" s="68">
        <v>54.83</v>
      </c>
      <c r="O387" s="69">
        <v>66.239999999999995</v>
      </c>
      <c r="P387" s="68">
        <v>78.7</v>
      </c>
      <c r="Q387" s="68">
        <v>89.76</v>
      </c>
      <c r="R387" s="68">
        <v>102.05</v>
      </c>
      <c r="S387" s="68">
        <v>115.55</v>
      </c>
      <c r="T387" s="68">
        <v>129.94999999999999</v>
      </c>
      <c r="U387" s="68">
        <v>145.62</v>
      </c>
      <c r="V387" s="68">
        <v>162.54</v>
      </c>
      <c r="W387" s="68">
        <v>179.64</v>
      </c>
      <c r="X387" s="68">
        <v>198.09</v>
      </c>
      <c r="Y387" s="68">
        <v>220.68</v>
      </c>
      <c r="Z387" s="68">
        <v>245.51</v>
      </c>
      <c r="AA387" s="69">
        <v>272.58999999999997</v>
      </c>
      <c r="AB387" s="45">
        <v>301.55</v>
      </c>
      <c r="AC387" s="45">
        <v>331.99</v>
      </c>
      <c r="AD387" s="45">
        <v>357.42</v>
      </c>
      <c r="AE387" s="45">
        <v>382.58</v>
      </c>
      <c r="AF387" s="45">
        <v>407.03</v>
      </c>
      <c r="AG387" s="45">
        <v>430.37</v>
      </c>
      <c r="AH387" s="45">
        <v>452.19</v>
      </c>
      <c r="AI387" s="45">
        <v>472.1</v>
      </c>
      <c r="AJ387" s="45">
        <v>498.11</v>
      </c>
      <c r="AK387" s="45">
        <v>525.54</v>
      </c>
      <c r="AL387" s="45">
        <v>554.48</v>
      </c>
      <c r="AM387" s="45">
        <v>585.02</v>
      </c>
      <c r="AN387" s="45">
        <v>617.24</v>
      </c>
      <c r="AO387" s="45">
        <v>651.23</v>
      </c>
      <c r="AP387" s="45">
        <v>687.1</v>
      </c>
      <c r="AQ387" s="45">
        <v>724.94</v>
      </c>
      <c r="AR387" s="45">
        <v>764.87</v>
      </c>
      <c r="AS387" s="45">
        <v>806.99</v>
      </c>
      <c r="AT387" s="45">
        <v>851.43</v>
      </c>
      <c r="AU387" s="45">
        <v>898.33</v>
      </c>
      <c r="AV387" s="45">
        <v>947.8</v>
      </c>
      <c r="AW387" s="45">
        <v>1000</v>
      </c>
      <c r="AX387" s="45"/>
      <c r="AY387" s="45"/>
      <c r="AZ387" s="45"/>
      <c r="BA387" s="45"/>
      <c r="BB387" s="45"/>
      <c r="BC387" s="45"/>
      <c r="BD387" s="45"/>
      <c r="BE387" s="45"/>
      <c r="BF387" s="45"/>
      <c r="BG387" s="45"/>
      <c r="BH387" s="45"/>
      <c r="BI387" s="45"/>
      <c r="BJ387" s="45"/>
      <c r="BK387" s="45"/>
      <c r="BL387" s="45"/>
      <c r="BM387" s="45"/>
      <c r="BN387" s="45"/>
      <c r="BO387" s="45"/>
      <c r="BP387" s="45"/>
      <c r="BQ387" s="45"/>
      <c r="BR387" s="45"/>
      <c r="BS387" s="45"/>
      <c r="BT387" s="45"/>
      <c r="BU387" s="45"/>
      <c r="BV387" s="45"/>
      <c r="BW387" s="45"/>
      <c r="BX387" s="45"/>
      <c r="BY387" s="45"/>
      <c r="BZ387" s="45"/>
      <c r="CA387" s="45"/>
      <c r="CB387" s="45"/>
      <c r="CC387" s="45"/>
      <c r="CD387" s="45"/>
      <c r="CE387" s="45"/>
      <c r="CF387" s="45"/>
      <c r="CG387" s="45"/>
      <c r="CH387" s="45"/>
      <c r="CI387" s="45"/>
      <c r="CJ387" s="45"/>
      <c r="CK387" s="45"/>
      <c r="CL387" s="45"/>
      <c r="CM387" s="45"/>
      <c r="CN387" s="45"/>
      <c r="CO387" s="45"/>
      <c r="CP387" s="45"/>
      <c r="CQ387" s="45"/>
      <c r="CR387" s="45"/>
      <c r="CS387" s="45"/>
      <c r="CT387" s="45"/>
      <c r="CU387" s="45"/>
      <c r="CV387" s="45"/>
      <c r="CW387" s="45"/>
    </row>
    <row r="388" spans="1:101" ht="14.25" customHeight="1">
      <c r="A388" s="67">
        <v>74</v>
      </c>
      <c r="B388" s="76">
        <v>2.79</v>
      </c>
      <c r="C388" s="68">
        <v>3.82</v>
      </c>
      <c r="D388" s="68">
        <v>5.87</v>
      </c>
      <c r="E388" s="68">
        <v>9.08</v>
      </c>
      <c r="F388" s="68">
        <v>11.6</v>
      </c>
      <c r="G388" s="68">
        <v>14.33</v>
      </c>
      <c r="H388" s="68">
        <v>18.190000000000001</v>
      </c>
      <c r="I388" s="68">
        <v>23.82</v>
      </c>
      <c r="J388" s="68">
        <v>30.89</v>
      </c>
      <c r="K388" s="68">
        <v>37.96</v>
      </c>
      <c r="L388" s="68">
        <v>44.11</v>
      </c>
      <c r="M388" s="68">
        <v>51.95</v>
      </c>
      <c r="N388" s="68">
        <v>62.64</v>
      </c>
      <c r="O388" s="69">
        <v>75.790000000000006</v>
      </c>
      <c r="P388" s="68">
        <v>89.76</v>
      </c>
      <c r="Q388" s="68">
        <v>102.05</v>
      </c>
      <c r="R388" s="68">
        <v>115.55</v>
      </c>
      <c r="S388" s="68">
        <v>129.94999999999999</v>
      </c>
      <c r="T388" s="68">
        <v>145.62</v>
      </c>
      <c r="U388" s="68">
        <v>162.54</v>
      </c>
      <c r="V388" s="68">
        <v>179.64</v>
      </c>
      <c r="W388" s="68">
        <v>198.09</v>
      </c>
      <c r="X388" s="68">
        <v>220.68</v>
      </c>
      <c r="Y388" s="68">
        <v>245.51</v>
      </c>
      <c r="Z388" s="68">
        <v>272.58999999999997</v>
      </c>
      <c r="AA388" s="69">
        <v>301.55</v>
      </c>
      <c r="AB388" s="45">
        <v>331.99</v>
      </c>
      <c r="AC388" s="45">
        <v>357.42</v>
      </c>
      <c r="AD388" s="45">
        <v>382.58</v>
      </c>
      <c r="AE388" s="45">
        <v>407.03</v>
      </c>
      <c r="AF388" s="45">
        <v>430.37</v>
      </c>
      <c r="AG388" s="45">
        <v>452.19</v>
      </c>
      <c r="AH388" s="45">
        <v>472.1</v>
      </c>
      <c r="AI388" s="45">
        <v>498.11</v>
      </c>
      <c r="AJ388" s="45">
        <v>525.54</v>
      </c>
      <c r="AK388" s="45">
        <v>554.48</v>
      </c>
      <c r="AL388" s="45">
        <v>585.02</v>
      </c>
      <c r="AM388" s="45">
        <v>617.24</v>
      </c>
      <c r="AN388" s="45">
        <v>651.23</v>
      </c>
      <c r="AO388" s="45">
        <v>687.1</v>
      </c>
      <c r="AP388" s="45">
        <v>724.94</v>
      </c>
      <c r="AQ388" s="45">
        <v>764.87</v>
      </c>
      <c r="AR388" s="45">
        <v>806.99</v>
      </c>
      <c r="AS388" s="45">
        <v>851.43</v>
      </c>
      <c r="AT388" s="45">
        <v>898.33</v>
      </c>
      <c r="AU388" s="45">
        <v>947.8</v>
      </c>
      <c r="AV388" s="45">
        <v>1000</v>
      </c>
      <c r="AW388" s="45"/>
      <c r="AX388" s="45"/>
      <c r="AY388" s="45"/>
      <c r="AZ388" s="45"/>
      <c r="BA388" s="45"/>
      <c r="BB388" s="45"/>
      <c r="BC388" s="45"/>
      <c r="BD388" s="45"/>
      <c r="BE388" s="45"/>
      <c r="BF388" s="45"/>
      <c r="BG388" s="45"/>
      <c r="BH388" s="45"/>
      <c r="BI388" s="45"/>
      <c r="BJ388" s="45"/>
      <c r="BK388" s="45"/>
      <c r="BL388" s="45"/>
      <c r="BM388" s="45"/>
      <c r="BN388" s="45"/>
      <c r="BO388" s="45"/>
      <c r="BP388" s="45"/>
      <c r="BQ388" s="45"/>
      <c r="BR388" s="45"/>
      <c r="BS388" s="45"/>
      <c r="BT388" s="45"/>
      <c r="BU388" s="45"/>
      <c r="BV388" s="45"/>
      <c r="BW388" s="45"/>
      <c r="BX388" s="45"/>
      <c r="BY388" s="45"/>
      <c r="BZ388" s="45"/>
      <c r="CA388" s="45"/>
      <c r="CB388" s="45"/>
      <c r="CC388" s="45"/>
      <c r="CD388" s="45"/>
      <c r="CE388" s="45"/>
      <c r="CF388" s="45"/>
      <c r="CG388" s="45"/>
      <c r="CH388" s="45"/>
      <c r="CI388" s="45"/>
      <c r="CJ388" s="45"/>
      <c r="CK388" s="45"/>
      <c r="CL388" s="45"/>
      <c r="CM388" s="45"/>
      <c r="CN388" s="45"/>
      <c r="CO388" s="45"/>
      <c r="CP388" s="45"/>
      <c r="CQ388" s="45"/>
      <c r="CR388" s="45"/>
      <c r="CS388" s="45"/>
      <c r="CT388" s="45"/>
      <c r="CU388" s="45"/>
      <c r="CV388" s="45"/>
      <c r="CW388" s="45"/>
    </row>
    <row r="389" spans="1:101" ht="14.25" customHeight="1">
      <c r="A389" s="67">
        <v>75</v>
      </c>
      <c r="B389" s="76">
        <v>3.21</v>
      </c>
      <c r="C389" s="68">
        <v>4.2</v>
      </c>
      <c r="D389" s="68">
        <v>6.58</v>
      </c>
      <c r="E389" s="68">
        <v>10.18</v>
      </c>
      <c r="F389" s="68">
        <v>12.76</v>
      </c>
      <c r="G389" s="68">
        <v>15.75</v>
      </c>
      <c r="H389" s="68">
        <v>20.36</v>
      </c>
      <c r="I389" s="68">
        <v>26.98</v>
      </c>
      <c r="J389" s="68">
        <v>35.15</v>
      </c>
      <c r="K389" s="68">
        <v>43.1</v>
      </c>
      <c r="L389" s="68">
        <v>49.73</v>
      </c>
      <c r="M389" s="68">
        <v>59.12</v>
      </c>
      <c r="N389" s="68">
        <v>71.44</v>
      </c>
      <c r="O389" s="69">
        <v>86.87</v>
      </c>
      <c r="P389" s="68">
        <v>102.05</v>
      </c>
      <c r="Q389" s="68">
        <v>115.55</v>
      </c>
      <c r="R389" s="68">
        <v>129.94999999999999</v>
      </c>
      <c r="S389" s="68">
        <v>145.62</v>
      </c>
      <c r="T389" s="68">
        <v>162.54</v>
      </c>
      <c r="U389" s="68">
        <v>179.64</v>
      </c>
      <c r="V389" s="68">
        <v>198.09</v>
      </c>
      <c r="W389" s="68">
        <v>220.68</v>
      </c>
      <c r="X389" s="68">
        <v>245.51</v>
      </c>
      <c r="Y389" s="68">
        <v>272.58999999999997</v>
      </c>
      <c r="Z389" s="68">
        <v>301.55</v>
      </c>
      <c r="AA389" s="69">
        <v>331.99</v>
      </c>
      <c r="AB389" s="45">
        <v>357.42</v>
      </c>
      <c r="AC389" s="45">
        <v>382.58</v>
      </c>
      <c r="AD389" s="45">
        <v>407.03</v>
      </c>
      <c r="AE389" s="45">
        <v>430.37</v>
      </c>
      <c r="AF389" s="45">
        <v>452.19</v>
      </c>
      <c r="AG389" s="45">
        <v>472.1</v>
      </c>
      <c r="AH389" s="45">
        <v>498.11</v>
      </c>
      <c r="AI389" s="45">
        <v>525.54</v>
      </c>
      <c r="AJ389" s="45">
        <v>554.48</v>
      </c>
      <c r="AK389" s="45">
        <v>585.02</v>
      </c>
      <c r="AL389" s="45">
        <v>617.24</v>
      </c>
      <c r="AM389" s="45">
        <v>651.23</v>
      </c>
      <c r="AN389" s="45">
        <v>687.1</v>
      </c>
      <c r="AO389" s="45">
        <v>724.94</v>
      </c>
      <c r="AP389" s="45">
        <v>764.87</v>
      </c>
      <c r="AQ389" s="45">
        <v>806.99</v>
      </c>
      <c r="AR389" s="45">
        <v>851.43</v>
      </c>
      <c r="AS389" s="45">
        <v>898.33</v>
      </c>
      <c r="AT389" s="45">
        <v>947.8</v>
      </c>
      <c r="AU389" s="45">
        <v>1000</v>
      </c>
      <c r="AV389" s="45"/>
      <c r="AW389" s="45"/>
      <c r="AX389" s="45"/>
      <c r="AY389" s="45"/>
      <c r="AZ389" s="45"/>
      <c r="BA389" s="45"/>
      <c r="BB389" s="45"/>
      <c r="BC389" s="45"/>
      <c r="BD389" s="45"/>
      <c r="BE389" s="45"/>
      <c r="BF389" s="45"/>
      <c r="BG389" s="45"/>
      <c r="BH389" s="45"/>
      <c r="BI389" s="45"/>
      <c r="BJ389" s="45"/>
      <c r="BK389" s="45"/>
      <c r="BL389" s="45"/>
      <c r="BM389" s="45"/>
      <c r="BN389" s="45"/>
      <c r="BO389" s="45"/>
      <c r="BP389" s="45"/>
      <c r="BQ389" s="45"/>
      <c r="BR389" s="45"/>
      <c r="BS389" s="45"/>
      <c r="BT389" s="45"/>
      <c r="BU389" s="45"/>
      <c r="BV389" s="45"/>
      <c r="BW389" s="45"/>
      <c r="BX389" s="45"/>
      <c r="BY389" s="45"/>
      <c r="BZ389" s="45"/>
      <c r="CA389" s="45"/>
      <c r="CB389" s="45"/>
      <c r="CC389" s="45"/>
      <c r="CD389" s="45"/>
      <c r="CE389" s="45"/>
      <c r="CF389" s="45"/>
      <c r="CG389" s="45"/>
      <c r="CH389" s="45"/>
      <c r="CI389" s="45"/>
      <c r="CJ389" s="45"/>
      <c r="CK389" s="45"/>
      <c r="CL389" s="45"/>
      <c r="CM389" s="45"/>
      <c r="CN389" s="45"/>
      <c r="CO389" s="45"/>
      <c r="CP389" s="45"/>
      <c r="CQ389" s="45"/>
      <c r="CR389" s="45"/>
      <c r="CS389" s="45"/>
      <c r="CT389" s="45"/>
      <c r="CU389" s="45"/>
      <c r="CV389" s="45"/>
      <c r="CW389" s="45"/>
    </row>
    <row r="390" spans="1:101" ht="14.25" customHeight="1">
      <c r="A390" s="67">
        <v>76</v>
      </c>
      <c r="B390" s="76">
        <v>3.69</v>
      </c>
      <c r="C390" s="68">
        <v>4.71</v>
      </c>
      <c r="D390" s="68">
        <v>7.46</v>
      </c>
      <c r="E390" s="68">
        <v>11.36</v>
      </c>
      <c r="F390" s="68">
        <v>13.99</v>
      </c>
      <c r="G390" s="68">
        <v>17.43</v>
      </c>
      <c r="H390" s="68">
        <v>22.82</v>
      </c>
      <c r="I390" s="68">
        <v>30.57</v>
      </c>
      <c r="J390" s="68">
        <v>40.03</v>
      </c>
      <c r="K390" s="68">
        <v>48.82</v>
      </c>
      <c r="L390" s="68">
        <v>57.46</v>
      </c>
      <c r="M390" s="68">
        <v>69.05</v>
      </c>
      <c r="N390" s="68">
        <v>83.44</v>
      </c>
      <c r="O390" s="70">
        <v>99.64</v>
      </c>
      <c r="P390" s="68">
        <v>115.55</v>
      </c>
      <c r="Q390" s="68">
        <v>129.94999999999999</v>
      </c>
      <c r="R390" s="68">
        <v>145.62</v>
      </c>
      <c r="S390" s="68">
        <v>162.54</v>
      </c>
      <c r="T390" s="68">
        <v>179.64</v>
      </c>
      <c r="U390" s="68">
        <v>198.09</v>
      </c>
      <c r="V390" s="68">
        <v>220.68</v>
      </c>
      <c r="W390" s="68">
        <v>245.51</v>
      </c>
      <c r="X390" s="68">
        <v>272.58999999999997</v>
      </c>
      <c r="Y390" s="68">
        <v>301.55</v>
      </c>
      <c r="Z390" s="68">
        <v>331.99</v>
      </c>
      <c r="AA390" s="69">
        <v>357.42</v>
      </c>
      <c r="AB390" s="45">
        <v>382.58</v>
      </c>
      <c r="AC390" s="45">
        <v>407.03</v>
      </c>
      <c r="AD390" s="45">
        <v>430.37</v>
      </c>
      <c r="AE390" s="45">
        <v>452.19</v>
      </c>
      <c r="AF390" s="45">
        <v>472.1</v>
      </c>
      <c r="AG390" s="45">
        <v>498.11</v>
      </c>
      <c r="AH390" s="45">
        <v>525.54</v>
      </c>
      <c r="AI390" s="45">
        <v>554.48</v>
      </c>
      <c r="AJ390" s="45">
        <v>585.02</v>
      </c>
      <c r="AK390" s="45">
        <v>617.24</v>
      </c>
      <c r="AL390" s="45">
        <v>651.23</v>
      </c>
      <c r="AM390" s="45">
        <v>687.1</v>
      </c>
      <c r="AN390" s="45">
        <v>724.94</v>
      </c>
      <c r="AO390" s="45">
        <v>764.87</v>
      </c>
      <c r="AP390" s="45">
        <v>806.99</v>
      </c>
      <c r="AQ390" s="45">
        <v>851.43</v>
      </c>
      <c r="AR390" s="45">
        <v>898.33</v>
      </c>
      <c r="AS390" s="45">
        <v>947.8</v>
      </c>
      <c r="AT390" s="45">
        <v>1000</v>
      </c>
      <c r="AU390" s="45"/>
      <c r="AV390" s="45"/>
      <c r="AW390" s="45"/>
      <c r="AX390" s="45"/>
      <c r="AY390" s="45"/>
      <c r="AZ390" s="45"/>
      <c r="BA390" s="45"/>
      <c r="BB390" s="45"/>
      <c r="BC390" s="45"/>
      <c r="BD390" s="45"/>
      <c r="BE390" s="45"/>
      <c r="BF390" s="45"/>
      <c r="BG390" s="45"/>
      <c r="BH390" s="45"/>
      <c r="BI390" s="45"/>
      <c r="BJ390" s="45"/>
      <c r="BK390" s="45"/>
      <c r="BL390" s="45"/>
      <c r="BM390" s="45"/>
      <c r="BN390" s="45"/>
      <c r="BO390" s="45"/>
      <c r="BP390" s="45"/>
      <c r="BQ390" s="45"/>
      <c r="BR390" s="45"/>
      <c r="BS390" s="45"/>
      <c r="BT390" s="45"/>
      <c r="BU390" s="45"/>
      <c r="BV390" s="45"/>
      <c r="BW390" s="45"/>
      <c r="BX390" s="45"/>
      <c r="BY390" s="45"/>
      <c r="BZ390" s="45"/>
      <c r="CA390" s="45"/>
      <c r="CB390" s="45"/>
      <c r="CC390" s="45"/>
      <c r="CD390" s="45"/>
      <c r="CE390" s="45"/>
      <c r="CF390" s="45"/>
      <c r="CG390" s="45"/>
      <c r="CH390" s="45"/>
      <c r="CI390" s="45"/>
      <c r="CJ390" s="45"/>
      <c r="CK390" s="45"/>
      <c r="CL390" s="45"/>
      <c r="CM390" s="45"/>
      <c r="CN390" s="45"/>
      <c r="CO390" s="45"/>
      <c r="CP390" s="45"/>
      <c r="CQ390" s="45"/>
      <c r="CR390" s="45"/>
      <c r="CS390" s="45"/>
      <c r="CT390" s="45"/>
      <c r="CU390" s="45"/>
      <c r="CV390" s="45"/>
      <c r="CW390" s="45"/>
    </row>
    <row r="391" spans="1:101" ht="14.25" customHeight="1">
      <c r="A391" s="67">
        <v>77</v>
      </c>
      <c r="B391" s="76">
        <v>4.16</v>
      </c>
      <c r="C391" s="68">
        <v>5.27</v>
      </c>
      <c r="D391" s="68">
        <v>8.5299999999999994</v>
      </c>
      <c r="E391" s="68">
        <v>12.61</v>
      </c>
      <c r="F391" s="68">
        <v>15.43</v>
      </c>
      <c r="G391" s="68">
        <v>19.34</v>
      </c>
      <c r="H391" s="68">
        <v>25.65</v>
      </c>
      <c r="I391" s="68">
        <v>34.78</v>
      </c>
      <c r="J391" s="68">
        <v>45.63</v>
      </c>
      <c r="K391" s="68">
        <v>55.25</v>
      </c>
      <c r="L391" s="68">
        <v>67.22</v>
      </c>
      <c r="M391" s="68">
        <v>80.95</v>
      </c>
      <c r="N391" s="69">
        <v>97.25</v>
      </c>
      <c r="O391" s="68">
        <v>115.55</v>
      </c>
      <c r="P391" s="68">
        <v>129.94999999999999</v>
      </c>
      <c r="Q391" s="68">
        <v>145.62</v>
      </c>
      <c r="R391" s="68">
        <v>162.54</v>
      </c>
      <c r="S391" s="68">
        <v>179.64</v>
      </c>
      <c r="T391" s="68">
        <v>198.09</v>
      </c>
      <c r="U391" s="68">
        <v>220.68</v>
      </c>
      <c r="V391" s="68">
        <v>245.51</v>
      </c>
      <c r="W391" s="68">
        <v>272.58999999999997</v>
      </c>
      <c r="X391" s="68">
        <v>301.55</v>
      </c>
      <c r="Y391" s="68">
        <v>331.99</v>
      </c>
      <c r="Z391" s="68">
        <v>357.42</v>
      </c>
      <c r="AA391" s="69">
        <v>382.58</v>
      </c>
      <c r="AB391" s="45">
        <v>407.03</v>
      </c>
      <c r="AC391" s="45">
        <v>430.37</v>
      </c>
      <c r="AD391" s="45">
        <v>452.19</v>
      </c>
      <c r="AE391" s="45">
        <v>472.1</v>
      </c>
      <c r="AF391" s="45">
        <v>498.11</v>
      </c>
      <c r="AG391" s="45">
        <v>525.54</v>
      </c>
      <c r="AH391" s="45">
        <v>554.48</v>
      </c>
      <c r="AI391" s="45">
        <v>585.02</v>
      </c>
      <c r="AJ391" s="45">
        <v>617.24</v>
      </c>
      <c r="AK391" s="45">
        <v>651.23</v>
      </c>
      <c r="AL391" s="45">
        <v>687.1</v>
      </c>
      <c r="AM391" s="45">
        <v>724.94</v>
      </c>
      <c r="AN391" s="45">
        <v>764.87</v>
      </c>
      <c r="AO391" s="45">
        <v>806.99</v>
      </c>
      <c r="AP391" s="45">
        <v>851.43</v>
      </c>
      <c r="AQ391" s="45">
        <v>898.33</v>
      </c>
      <c r="AR391" s="45">
        <v>947.8</v>
      </c>
      <c r="AS391" s="45">
        <v>1000</v>
      </c>
      <c r="AT391" s="45"/>
      <c r="AU391" s="45"/>
      <c r="AV391" s="45"/>
      <c r="AW391" s="45"/>
      <c r="AX391" s="45"/>
      <c r="AY391" s="45"/>
      <c r="AZ391" s="45"/>
      <c r="BA391" s="45"/>
      <c r="BB391" s="45"/>
      <c r="BC391" s="45"/>
      <c r="BD391" s="45"/>
      <c r="BE391" s="45"/>
      <c r="BF391" s="45"/>
      <c r="BG391" s="45"/>
      <c r="BH391" s="45"/>
      <c r="BI391" s="45"/>
      <c r="BJ391" s="45"/>
      <c r="BK391" s="45"/>
      <c r="BL391" s="45"/>
      <c r="BM391" s="45"/>
      <c r="BN391" s="45"/>
      <c r="BO391" s="45"/>
      <c r="BP391" s="45"/>
      <c r="BQ391" s="45"/>
      <c r="BR391" s="45"/>
      <c r="BS391" s="45"/>
      <c r="BT391" s="45"/>
      <c r="BU391" s="45"/>
      <c r="BV391" s="45"/>
      <c r="BW391" s="45"/>
      <c r="BX391" s="45"/>
      <c r="BY391" s="45"/>
      <c r="BZ391" s="45"/>
      <c r="CA391" s="45"/>
      <c r="CB391" s="45"/>
      <c r="CC391" s="45"/>
      <c r="CD391" s="45"/>
      <c r="CE391" s="45"/>
      <c r="CF391" s="45"/>
      <c r="CG391" s="45"/>
      <c r="CH391" s="45"/>
      <c r="CI391" s="45"/>
      <c r="CJ391" s="45"/>
      <c r="CK391" s="45"/>
      <c r="CL391" s="45"/>
      <c r="CM391" s="45"/>
      <c r="CN391" s="45"/>
      <c r="CO391" s="45"/>
      <c r="CP391" s="45"/>
      <c r="CQ391" s="45"/>
      <c r="CR391" s="45"/>
      <c r="CS391" s="45"/>
      <c r="CT391" s="45"/>
      <c r="CU391" s="45"/>
      <c r="CV391" s="45"/>
      <c r="CW391" s="45"/>
    </row>
    <row r="392" spans="1:101" ht="14.25" customHeight="1">
      <c r="A392" s="67">
        <v>78</v>
      </c>
      <c r="B392" s="76">
        <v>4.7</v>
      </c>
      <c r="C392" s="68">
        <v>6</v>
      </c>
      <c r="D392" s="68">
        <v>9.8000000000000007</v>
      </c>
      <c r="E392" s="68">
        <v>14.05</v>
      </c>
      <c r="F392" s="68">
        <v>17.03</v>
      </c>
      <c r="G392" s="68">
        <v>21.55</v>
      </c>
      <c r="H392" s="68">
        <v>29.03</v>
      </c>
      <c r="I392" s="68">
        <v>39.75</v>
      </c>
      <c r="J392" s="68">
        <v>52.13</v>
      </c>
      <c r="K392" s="68">
        <v>63.58</v>
      </c>
      <c r="L392" s="68">
        <v>77.489999999999995</v>
      </c>
      <c r="M392" s="68">
        <v>93.9</v>
      </c>
      <c r="N392" s="70">
        <v>113.62</v>
      </c>
      <c r="O392" s="68">
        <v>129.94999999999999</v>
      </c>
      <c r="P392" s="68">
        <v>145.62</v>
      </c>
      <c r="Q392" s="68">
        <v>162.54</v>
      </c>
      <c r="R392" s="68">
        <v>179.64</v>
      </c>
      <c r="S392" s="68">
        <v>198.09</v>
      </c>
      <c r="T392" s="68">
        <v>220.68</v>
      </c>
      <c r="U392" s="68">
        <v>245.51</v>
      </c>
      <c r="V392" s="68">
        <v>272.58999999999997</v>
      </c>
      <c r="W392" s="68">
        <v>301.55</v>
      </c>
      <c r="X392" s="68">
        <v>331.99</v>
      </c>
      <c r="Y392" s="68">
        <v>357.42</v>
      </c>
      <c r="Z392" s="68">
        <v>382.58</v>
      </c>
      <c r="AA392" s="69">
        <v>407.03</v>
      </c>
      <c r="AB392" s="45">
        <v>430.37</v>
      </c>
      <c r="AC392" s="45">
        <v>452.19</v>
      </c>
      <c r="AD392" s="45">
        <v>472.1</v>
      </c>
      <c r="AE392" s="45">
        <v>498.11</v>
      </c>
      <c r="AF392" s="45">
        <v>525.54</v>
      </c>
      <c r="AG392" s="45">
        <v>554.48</v>
      </c>
      <c r="AH392" s="45">
        <v>585.02</v>
      </c>
      <c r="AI392" s="45">
        <v>617.24</v>
      </c>
      <c r="AJ392" s="45">
        <v>651.23</v>
      </c>
      <c r="AK392" s="45">
        <v>687.1</v>
      </c>
      <c r="AL392" s="45">
        <v>724.94</v>
      </c>
      <c r="AM392" s="45">
        <v>764.87</v>
      </c>
      <c r="AN392" s="45">
        <v>806.99</v>
      </c>
      <c r="AO392" s="45">
        <v>851.43</v>
      </c>
      <c r="AP392" s="45">
        <v>898.33</v>
      </c>
      <c r="AQ392" s="45">
        <v>947.8</v>
      </c>
      <c r="AR392" s="45">
        <v>1000</v>
      </c>
      <c r="AS392" s="45"/>
      <c r="AT392" s="45"/>
      <c r="AU392" s="45"/>
      <c r="AV392" s="45"/>
      <c r="AW392" s="45"/>
      <c r="AX392" s="45"/>
      <c r="AY392" s="45"/>
      <c r="AZ392" s="45"/>
      <c r="BA392" s="45"/>
      <c r="BB392" s="45"/>
      <c r="BC392" s="45"/>
      <c r="BD392" s="45"/>
      <c r="BE392" s="45"/>
      <c r="BF392" s="45"/>
      <c r="BG392" s="45"/>
      <c r="BH392" s="45"/>
      <c r="BI392" s="45"/>
      <c r="BJ392" s="45"/>
      <c r="BK392" s="45"/>
      <c r="BL392" s="45"/>
      <c r="BM392" s="45"/>
      <c r="BN392" s="45"/>
      <c r="BO392" s="45"/>
      <c r="BP392" s="45"/>
      <c r="BQ392" s="45"/>
      <c r="BR392" s="45"/>
      <c r="BS392" s="45"/>
      <c r="BT392" s="45"/>
      <c r="BU392" s="45"/>
      <c r="BV392" s="45"/>
      <c r="BW392" s="45"/>
      <c r="BX392" s="45"/>
      <c r="BY392" s="45"/>
      <c r="BZ392" s="45"/>
      <c r="CA392" s="45"/>
      <c r="CB392" s="45"/>
      <c r="CC392" s="45"/>
      <c r="CD392" s="45"/>
      <c r="CE392" s="45"/>
      <c r="CF392" s="45"/>
      <c r="CG392" s="45"/>
      <c r="CH392" s="45"/>
      <c r="CI392" s="45"/>
      <c r="CJ392" s="45"/>
      <c r="CK392" s="45"/>
      <c r="CL392" s="45"/>
      <c r="CM392" s="45"/>
      <c r="CN392" s="45"/>
      <c r="CO392" s="45"/>
      <c r="CP392" s="45"/>
      <c r="CQ392" s="45"/>
      <c r="CR392" s="45"/>
      <c r="CS392" s="45"/>
      <c r="CT392" s="45"/>
      <c r="CU392" s="45"/>
      <c r="CV392" s="45"/>
      <c r="CW392" s="45"/>
    </row>
    <row r="393" spans="1:101" ht="14.25" customHeight="1">
      <c r="A393" s="67">
        <v>79</v>
      </c>
      <c r="B393" s="76">
        <v>5.24</v>
      </c>
      <c r="C393" s="68">
        <v>6.87</v>
      </c>
      <c r="D393" s="68">
        <v>11.35</v>
      </c>
      <c r="E393" s="68">
        <v>15.6</v>
      </c>
      <c r="F393" s="68">
        <v>18.82</v>
      </c>
      <c r="G393" s="68">
        <v>24.2</v>
      </c>
      <c r="H393" s="68">
        <v>33.130000000000003</v>
      </c>
      <c r="I393" s="68">
        <v>45.72</v>
      </c>
      <c r="J393" s="68">
        <v>59.62</v>
      </c>
      <c r="K393" s="68">
        <v>74.489999999999995</v>
      </c>
      <c r="L393" s="68">
        <v>91.67</v>
      </c>
      <c r="M393" s="70">
        <v>111.65</v>
      </c>
      <c r="N393" s="68">
        <v>129.94999999999999</v>
      </c>
      <c r="O393" s="68">
        <v>145.62</v>
      </c>
      <c r="P393" s="68">
        <v>162.54</v>
      </c>
      <c r="Q393" s="68">
        <v>179.64</v>
      </c>
      <c r="R393" s="68">
        <v>198.09</v>
      </c>
      <c r="S393" s="68">
        <v>220.68</v>
      </c>
      <c r="T393" s="68">
        <v>245.51</v>
      </c>
      <c r="U393" s="68">
        <v>272.58999999999997</v>
      </c>
      <c r="V393" s="68">
        <v>301.55</v>
      </c>
      <c r="W393" s="68">
        <v>331.99</v>
      </c>
      <c r="X393" s="68">
        <v>357.42</v>
      </c>
      <c r="Y393" s="68">
        <v>382.58</v>
      </c>
      <c r="Z393" s="68">
        <v>407.03</v>
      </c>
      <c r="AA393" s="69">
        <v>430.37</v>
      </c>
      <c r="AB393" s="45">
        <v>452.19</v>
      </c>
      <c r="AC393" s="45">
        <v>472.1</v>
      </c>
      <c r="AD393" s="45">
        <v>498.11</v>
      </c>
      <c r="AE393" s="45">
        <v>525.54</v>
      </c>
      <c r="AF393" s="45">
        <v>554.48</v>
      </c>
      <c r="AG393" s="45">
        <v>585.02</v>
      </c>
      <c r="AH393" s="45">
        <v>617.24</v>
      </c>
      <c r="AI393" s="45">
        <v>651.23</v>
      </c>
      <c r="AJ393" s="45">
        <v>687.1</v>
      </c>
      <c r="AK393" s="45">
        <v>724.94</v>
      </c>
      <c r="AL393" s="45">
        <v>764.87</v>
      </c>
      <c r="AM393" s="45">
        <v>806.99</v>
      </c>
      <c r="AN393" s="45">
        <v>851.43</v>
      </c>
      <c r="AO393" s="45">
        <v>898.33</v>
      </c>
      <c r="AP393" s="45">
        <v>947.8</v>
      </c>
      <c r="AQ393" s="45">
        <v>1000</v>
      </c>
      <c r="AR393" s="45"/>
      <c r="AS393" s="45"/>
      <c r="AT393" s="45"/>
      <c r="AU393" s="45"/>
      <c r="AV393" s="45"/>
      <c r="AW393" s="45"/>
      <c r="AX393" s="45"/>
      <c r="AY393" s="45"/>
      <c r="AZ393" s="45"/>
      <c r="BA393" s="45"/>
      <c r="BB393" s="45"/>
      <c r="BC393" s="45"/>
      <c r="BD393" s="45"/>
      <c r="BE393" s="45"/>
      <c r="BF393" s="45"/>
      <c r="BG393" s="45"/>
      <c r="BH393" s="45"/>
      <c r="BI393" s="45"/>
      <c r="BJ393" s="45"/>
      <c r="BK393" s="45"/>
      <c r="BL393" s="45"/>
      <c r="BM393" s="45"/>
      <c r="BN393" s="45"/>
      <c r="BO393" s="45"/>
      <c r="BP393" s="45"/>
      <c r="BQ393" s="45"/>
      <c r="BR393" s="45"/>
      <c r="BS393" s="45"/>
      <c r="BT393" s="45"/>
      <c r="BU393" s="45"/>
      <c r="BV393" s="45"/>
      <c r="BW393" s="45"/>
      <c r="BX393" s="45"/>
      <c r="BY393" s="45"/>
      <c r="BZ393" s="45"/>
      <c r="CA393" s="45"/>
      <c r="CB393" s="45"/>
      <c r="CC393" s="45"/>
      <c r="CD393" s="45"/>
      <c r="CE393" s="45"/>
      <c r="CF393" s="45"/>
      <c r="CG393" s="45"/>
      <c r="CH393" s="45"/>
      <c r="CI393" s="45"/>
      <c r="CJ393" s="45"/>
      <c r="CK393" s="45"/>
      <c r="CL393" s="45"/>
      <c r="CM393" s="45"/>
      <c r="CN393" s="45"/>
      <c r="CO393" s="45"/>
      <c r="CP393" s="45"/>
      <c r="CQ393" s="45"/>
      <c r="CR393" s="45"/>
      <c r="CS393" s="45"/>
      <c r="CT393" s="45"/>
      <c r="CU393" s="45"/>
      <c r="CV393" s="45"/>
      <c r="CW393" s="45"/>
    </row>
    <row r="394" spans="1:101" ht="14.25" customHeight="1">
      <c r="A394" s="67">
        <v>80</v>
      </c>
      <c r="B394" s="76">
        <v>5.43</v>
      </c>
      <c r="C394" s="68">
        <v>7.95</v>
      </c>
      <c r="D394" s="68">
        <v>13.15</v>
      </c>
      <c r="E394" s="68">
        <v>17.28</v>
      </c>
      <c r="F394" s="68">
        <v>20.93</v>
      </c>
      <c r="G394" s="68">
        <v>27.43</v>
      </c>
      <c r="H394" s="68">
        <v>38.159999999999997</v>
      </c>
      <c r="I394" s="68">
        <v>52.87</v>
      </c>
      <c r="J394" s="68">
        <v>69.88</v>
      </c>
      <c r="K394" s="68">
        <v>88.35</v>
      </c>
      <c r="L394" s="69">
        <v>108.59</v>
      </c>
      <c r="M394" s="68">
        <v>129.94999999999999</v>
      </c>
      <c r="N394" s="68">
        <v>145.62</v>
      </c>
      <c r="O394" s="68">
        <v>162.54</v>
      </c>
      <c r="P394" s="68">
        <v>179.64</v>
      </c>
      <c r="Q394" s="68">
        <v>198.09</v>
      </c>
      <c r="R394" s="68">
        <v>220.68</v>
      </c>
      <c r="S394" s="68">
        <v>245.51</v>
      </c>
      <c r="T394" s="68">
        <v>272.58999999999997</v>
      </c>
      <c r="U394" s="68">
        <v>301.55</v>
      </c>
      <c r="V394" s="68">
        <v>331.99</v>
      </c>
      <c r="W394" s="68">
        <v>357.42</v>
      </c>
      <c r="X394" s="68">
        <v>382.58</v>
      </c>
      <c r="Y394" s="68">
        <v>407.03</v>
      </c>
      <c r="Z394" s="68">
        <v>430.37</v>
      </c>
      <c r="AA394" s="69">
        <v>452.19</v>
      </c>
      <c r="AB394" s="45">
        <v>472.1</v>
      </c>
      <c r="AC394" s="45">
        <v>498.11</v>
      </c>
      <c r="AD394" s="45">
        <v>525.54</v>
      </c>
      <c r="AE394" s="45">
        <v>554.48</v>
      </c>
      <c r="AF394" s="45">
        <v>585.02</v>
      </c>
      <c r="AG394" s="45">
        <v>617.24</v>
      </c>
      <c r="AH394" s="45">
        <v>651.23</v>
      </c>
      <c r="AI394" s="45">
        <v>687.1</v>
      </c>
      <c r="AJ394" s="45">
        <v>724.94</v>
      </c>
      <c r="AK394" s="45">
        <v>764.87</v>
      </c>
      <c r="AL394" s="45">
        <v>806.99</v>
      </c>
      <c r="AM394" s="45">
        <v>851.43</v>
      </c>
      <c r="AN394" s="45">
        <v>898.33</v>
      </c>
      <c r="AO394" s="45">
        <v>947.8</v>
      </c>
      <c r="AP394" s="45">
        <v>1000</v>
      </c>
      <c r="AQ394" s="45"/>
      <c r="AR394" s="45"/>
      <c r="AS394" s="45"/>
      <c r="AT394" s="45"/>
      <c r="AU394" s="45"/>
      <c r="AV394" s="45"/>
      <c r="AW394" s="45"/>
      <c r="AX394" s="45"/>
      <c r="AY394" s="45"/>
      <c r="AZ394" s="45"/>
      <c r="BA394" s="45"/>
      <c r="BB394" s="45"/>
      <c r="BC394" s="45"/>
      <c r="BD394" s="45"/>
      <c r="BE394" s="45"/>
      <c r="BF394" s="45"/>
      <c r="BG394" s="45"/>
      <c r="BH394" s="45"/>
      <c r="BI394" s="45"/>
      <c r="BJ394" s="45"/>
      <c r="BK394" s="45"/>
      <c r="BL394" s="45"/>
      <c r="BM394" s="45"/>
      <c r="BN394" s="45"/>
      <c r="BO394" s="45"/>
      <c r="BP394" s="45"/>
      <c r="BQ394" s="45"/>
      <c r="BR394" s="45"/>
      <c r="BS394" s="45"/>
      <c r="BT394" s="45"/>
      <c r="BU394" s="45"/>
      <c r="BV394" s="45"/>
      <c r="BW394" s="45"/>
      <c r="BX394" s="45"/>
      <c r="BY394" s="45"/>
      <c r="BZ394" s="45"/>
      <c r="CA394" s="45"/>
      <c r="CB394" s="45"/>
      <c r="CC394" s="45"/>
      <c r="CD394" s="45"/>
      <c r="CE394" s="45"/>
      <c r="CF394" s="45"/>
      <c r="CG394" s="45"/>
      <c r="CH394" s="45"/>
      <c r="CI394" s="45"/>
      <c r="CJ394" s="45"/>
      <c r="CK394" s="45"/>
      <c r="CL394" s="45"/>
      <c r="CM394" s="45"/>
      <c r="CN394" s="45"/>
      <c r="CO394" s="45"/>
      <c r="CP394" s="45"/>
      <c r="CQ394" s="45"/>
      <c r="CR394" s="45"/>
      <c r="CS394" s="45"/>
      <c r="CT394" s="45"/>
      <c r="CU394" s="45"/>
      <c r="CV394" s="45"/>
      <c r="CW394" s="45"/>
    </row>
    <row r="395" spans="1:101" ht="14.25" customHeight="1">
      <c r="A395" s="67">
        <v>81</v>
      </c>
      <c r="B395" s="76">
        <v>5.89</v>
      </c>
      <c r="C395" s="68">
        <v>9.2100000000000009</v>
      </c>
      <c r="D395" s="68">
        <v>15.15</v>
      </c>
      <c r="E395" s="68">
        <v>19.13</v>
      </c>
      <c r="F395" s="68">
        <v>23.43</v>
      </c>
      <c r="G395" s="68">
        <v>31.74</v>
      </c>
      <c r="H395" s="68">
        <v>44.37</v>
      </c>
      <c r="I395" s="68">
        <v>61.65</v>
      </c>
      <c r="J395" s="68">
        <v>80.83</v>
      </c>
      <c r="K395" s="68">
        <v>101.95</v>
      </c>
      <c r="L395" s="70">
        <v>126.32</v>
      </c>
      <c r="M395" s="68">
        <v>145.62</v>
      </c>
      <c r="N395" s="68">
        <v>162.54</v>
      </c>
      <c r="O395" s="68">
        <v>179.64</v>
      </c>
      <c r="P395" s="68">
        <v>198.09</v>
      </c>
      <c r="Q395" s="68">
        <v>220.68</v>
      </c>
      <c r="R395" s="68">
        <v>245.51</v>
      </c>
      <c r="S395" s="68">
        <v>272.58999999999997</v>
      </c>
      <c r="T395" s="68">
        <v>301.55</v>
      </c>
      <c r="U395" s="68">
        <v>331.99</v>
      </c>
      <c r="V395" s="68">
        <v>357.42</v>
      </c>
      <c r="W395" s="68">
        <v>382.58</v>
      </c>
      <c r="X395" s="68">
        <v>407.03</v>
      </c>
      <c r="Y395" s="68">
        <v>430.37</v>
      </c>
      <c r="Z395" s="68">
        <v>452.19</v>
      </c>
      <c r="AA395" s="69">
        <v>472.1</v>
      </c>
      <c r="AB395" s="45">
        <v>498.11</v>
      </c>
      <c r="AC395" s="45">
        <v>525.54</v>
      </c>
      <c r="AD395" s="45">
        <v>554.48</v>
      </c>
      <c r="AE395" s="45">
        <v>585.02</v>
      </c>
      <c r="AF395" s="45">
        <v>617.24</v>
      </c>
      <c r="AG395" s="45">
        <v>651.23</v>
      </c>
      <c r="AH395" s="45">
        <v>687.1</v>
      </c>
      <c r="AI395" s="45">
        <v>724.94</v>
      </c>
      <c r="AJ395" s="45">
        <v>764.87</v>
      </c>
      <c r="AK395" s="45">
        <v>806.99</v>
      </c>
      <c r="AL395" s="45">
        <v>851.43</v>
      </c>
      <c r="AM395" s="45">
        <v>898.33</v>
      </c>
      <c r="AN395" s="45">
        <v>947.8</v>
      </c>
      <c r="AO395" s="45">
        <v>1000</v>
      </c>
      <c r="AP395" s="45"/>
      <c r="AQ395" s="45"/>
      <c r="AR395" s="45"/>
      <c r="AS395" s="45"/>
      <c r="AT395" s="45"/>
      <c r="AU395" s="45"/>
      <c r="AV395" s="45"/>
      <c r="AW395" s="45"/>
      <c r="AX395" s="45"/>
      <c r="AY395" s="45"/>
      <c r="AZ395" s="45"/>
      <c r="BA395" s="45"/>
      <c r="BB395" s="45"/>
      <c r="BC395" s="45"/>
      <c r="BD395" s="45"/>
      <c r="BE395" s="45"/>
      <c r="BF395" s="45"/>
      <c r="BG395" s="45"/>
      <c r="BH395" s="45"/>
      <c r="BI395" s="45"/>
      <c r="BJ395" s="45"/>
      <c r="BK395" s="45"/>
      <c r="BL395" s="45"/>
      <c r="BM395" s="45"/>
      <c r="BN395" s="45"/>
      <c r="BO395" s="45"/>
      <c r="BP395" s="45"/>
      <c r="BQ395" s="45"/>
      <c r="BR395" s="45"/>
      <c r="BS395" s="45"/>
      <c r="BT395" s="45"/>
      <c r="BU395" s="45"/>
      <c r="BV395" s="45"/>
      <c r="BW395" s="45"/>
      <c r="BX395" s="45"/>
      <c r="BY395" s="45"/>
      <c r="BZ395" s="45"/>
      <c r="CA395" s="45"/>
      <c r="CB395" s="45"/>
      <c r="CC395" s="45"/>
      <c r="CD395" s="45"/>
      <c r="CE395" s="45"/>
      <c r="CF395" s="45"/>
      <c r="CG395" s="45"/>
      <c r="CH395" s="45"/>
      <c r="CI395" s="45"/>
      <c r="CJ395" s="45"/>
      <c r="CK395" s="45"/>
      <c r="CL395" s="45"/>
      <c r="CM395" s="45"/>
      <c r="CN395" s="45"/>
      <c r="CO395" s="45"/>
      <c r="CP395" s="45"/>
      <c r="CQ395" s="45"/>
      <c r="CR395" s="45"/>
      <c r="CS395" s="45"/>
      <c r="CT395" s="45"/>
      <c r="CU395" s="45"/>
      <c r="CV395" s="45"/>
      <c r="CW395" s="45"/>
    </row>
    <row r="396" spans="1:101" ht="14.25" customHeight="1">
      <c r="A396" s="67">
        <v>82</v>
      </c>
      <c r="B396" s="76">
        <v>6.47</v>
      </c>
      <c r="C396" s="68">
        <v>10.64</v>
      </c>
      <c r="D396" s="68">
        <v>17.350000000000001</v>
      </c>
      <c r="E396" s="68">
        <v>21.18</v>
      </c>
      <c r="F396" s="68">
        <v>27.83</v>
      </c>
      <c r="G396" s="68">
        <v>37.65</v>
      </c>
      <c r="H396" s="68">
        <v>52.24</v>
      </c>
      <c r="I396" s="68">
        <v>72.739999999999995</v>
      </c>
      <c r="J396" s="68">
        <v>96.51</v>
      </c>
      <c r="K396" s="70">
        <v>122.59</v>
      </c>
      <c r="L396" s="68">
        <v>145.62</v>
      </c>
      <c r="M396" s="68">
        <v>162.54</v>
      </c>
      <c r="N396" s="68">
        <v>179.64</v>
      </c>
      <c r="O396" s="68">
        <v>198.09</v>
      </c>
      <c r="P396" s="68">
        <v>220.68</v>
      </c>
      <c r="Q396" s="68">
        <v>245.51</v>
      </c>
      <c r="R396" s="68">
        <v>272.58999999999997</v>
      </c>
      <c r="S396" s="68">
        <v>301.55</v>
      </c>
      <c r="T396" s="68">
        <v>331.99</v>
      </c>
      <c r="U396" s="68">
        <v>357.42</v>
      </c>
      <c r="V396" s="68">
        <v>382.58</v>
      </c>
      <c r="W396" s="68">
        <v>407.03</v>
      </c>
      <c r="X396" s="68">
        <v>430.37</v>
      </c>
      <c r="Y396" s="68">
        <v>452.19</v>
      </c>
      <c r="Z396" s="68">
        <v>472.1</v>
      </c>
      <c r="AA396" s="69">
        <v>498.11</v>
      </c>
      <c r="AB396" s="45">
        <v>525.54</v>
      </c>
      <c r="AC396" s="45">
        <v>554.48</v>
      </c>
      <c r="AD396" s="45">
        <v>585.02</v>
      </c>
      <c r="AE396" s="45">
        <v>617.24</v>
      </c>
      <c r="AF396" s="45">
        <v>651.23</v>
      </c>
      <c r="AG396" s="45">
        <v>687.1</v>
      </c>
      <c r="AH396" s="45">
        <v>724.94</v>
      </c>
      <c r="AI396" s="45">
        <v>764.87</v>
      </c>
      <c r="AJ396" s="45">
        <v>806.99</v>
      </c>
      <c r="AK396" s="45">
        <v>851.43</v>
      </c>
      <c r="AL396" s="45">
        <v>898.33</v>
      </c>
      <c r="AM396" s="45">
        <v>947.8</v>
      </c>
      <c r="AN396" s="45">
        <v>1000</v>
      </c>
      <c r="AO396" s="45"/>
      <c r="AP396" s="45"/>
      <c r="AQ396" s="45"/>
      <c r="AR396" s="45"/>
      <c r="AS396" s="45"/>
      <c r="AT396" s="45"/>
      <c r="AU396" s="45"/>
      <c r="AV396" s="45"/>
      <c r="AW396" s="45"/>
      <c r="AX396" s="45"/>
      <c r="AY396" s="45"/>
      <c r="AZ396" s="45"/>
      <c r="BA396" s="45"/>
      <c r="BB396" s="45"/>
      <c r="BC396" s="45"/>
      <c r="BD396" s="45"/>
      <c r="BE396" s="45"/>
      <c r="BF396" s="45"/>
      <c r="BG396" s="45"/>
      <c r="BH396" s="45"/>
      <c r="BI396" s="45"/>
      <c r="BJ396" s="45"/>
      <c r="BK396" s="45"/>
      <c r="BL396" s="45"/>
      <c r="BM396" s="45"/>
      <c r="BN396" s="45"/>
      <c r="BO396" s="45"/>
      <c r="BP396" s="45"/>
      <c r="BQ396" s="45"/>
      <c r="BR396" s="45"/>
      <c r="BS396" s="45"/>
      <c r="BT396" s="45"/>
      <c r="BU396" s="45"/>
      <c r="BV396" s="45"/>
      <c r="BW396" s="45"/>
      <c r="BX396" s="45"/>
      <c r="BY396" s="45"/>
      <c r="BZ396" s="45"/>
      <c r="CA396" s="45"/>
      <c r="CB396" s="45"/>
      <c r="CC396" s="45"/>
      <c r="CD396" s="45"/>
      <c r="CE396" s="45"/>
      <c r="CF396" s="45"/>
      <c r="CG396" s="45"/>
      <c r="CH396" s="45"/>
      <c r="CI396" s="45"/>
      <c r="CJ396" s="45"/>
      <c r="CK396" s="45"/>
      <c r="CL396" s="45"/>
      <c r="CM396" s="45"/>
      <c r="CN396" s="45"/>
      <c r="CO396" s="45"/>
      <c r="CP396" s="45"/>
      <c r="CQ396" s="45"/>
      <c r="CR396" s="45"/>
      <c r="CS396" s="45"/>
      <c r="CT396" s="45"/>
      <c r="CU396" s="45"/>
      <c r="CV396" s="45"/>
      <c r="CW396" s="45"/>
    </row>
    <row r="397" spans="1:101" ht="14.25" customHeight="1">
      <c r="A397" s="67">
        <v>83</v>
      </c>
      <c r="B397" s="76">
        <v>7.46</v>
      </c>
      <c r="C397" s="68">
        <v>12.32</v>
      </c>
      <c r="D397" s="68">
        <v>20.07</v>
      </c>
      <c r="E397" s="68">
        <v>25.57</v>
      </c>
      <c r="F397" s="68">
        <v>33.01</v>
      </c>
      <c r="G397" s="68">
        <v>44.7</v>
      </c>
      <c r="H397" s="68">
        <v>63.36</v>
      </c>
      <c r="I397" s="68">
        <v>89.62</v>
      </c>
      <c r="J397" s="70">
        <v>119.26</v>
      </c>
      <c r="K397" s="68">
        <v>145.62</v>
      </c>
      <c r="L397" s="68">
        <v>162.54</v>
      </c>
      <c r="M397" s="68">
        <v>179.64</v>
      </c>
      <c r="N397" s="68">
        <v>198.09</v>
      </c>
      <c r="O397" s="68">
        <v>220.68</v>
      </c>
      <c r="P397" s="68">
        <v>245.51</v>
      </c>
      <c r="Q397" s="68">
        <v>272.58999999999997</v>
      </c>
      <c r="R397" s="68">
        <v>301.55</v>
      </c>
      <c r="S397" s="68">
        <v>331.99</v>
      </c>
      <c r="T397" s="68">
        <v>357.42</v>
      </c>
      <c r="U397" s="68">
        <v>382.58</v>
      </c>
      <c r="V397" s="68">
        <v>407.03</v>
      </c>
      <c r="W397" s="68">
        <v>430.37</v>
      </c>
      <c r="X397" s="68">
        <v>452.19</v>
      </c>
      <c r="Y397" s="68">
        <v>472.1</v>
      </c>
      <c r="Z397" s="68">
        <v>498.11</v>
      </c>
      <c r="AA397" s="69">
        <v>525.54</v>
      </c>
      <c r="AB397" s="45">
        <v>554.48</v>
      </c>
      <c r="AC397" s="45">
        <v>585.02</v>
      </c>
      <c r="AD397" s="45">
        <v>617.24</v>
      </c>
      <c r="AE397" s="45">
        <v>651.23</v>
      </c>
      <c r="AF397" s="45">
        <v>687.1</v>
      </c>
      <c r="AG397" s="45">
        <v>724.94</v>
      </c>
      <c r="AH397" s="45">
        <v>764.87</v>
      </c>
      <c r="AI397" s="45">
        <v>806.99</v>
      </c>
      <c r="AJ397" s="45">
        <v>851.43</v>
      </c>
      <c r="AK397" s="45">
        <v>898.33</v>
      </c>
      <c r="AL397" s="45">
        <v>947.8</v>
      </c>
      <c r="AM397" s="45">
        <v>1000</v>
      </c>
      <c r="AN397" s="45"/>
      <c r="AO397" s="45"/>
      <c r="AP397" s="45"/>
      <c r="AQ397" s="45"/>
      <c r="AR397" s="45"/>
      <c r="AS397" s="45"/>
      <c r="AT397" s="45"/>
      <c r="AU397" s="45"/>
      <c r="AV397" s="45"/>
      <c r="AW397" s="45"/>
      <c r="AX397" s="45"/>
      <c r="AY397" s="45"/>
      <c r="AZ397" s="45"/>
      <c r="BA397" s="45"/>
      <c r="BB397" s="45"/>
      <c r="BC397" s="45"/>
      <c r="BD397" s="45"/>
      <c r="BE397" s="45"/>
      <c r="BF397" s="45"/>
      <c r="BG397" s="45"/>
      <c r="BH397" s="45"/>
      <c r="BI397" s="45"/>
      <c r="BJ397" s="45"/>
      <c r="BK397" s="45"/>
      <c r="BL397" s="45"/>
      <c r="BM397" s="45"/>
      <c r="BN397" s="45"/>
      <c r="BO397" s="45"/>
      <c r="BP397" s="45"/>
      <c r="BQ397" s="45"/>
      <c r="BR397" s="45"/>
      <c r="BS397" s="45"/>
      <c r="BT397" s="45"/>
      <c r="BU397" s="45"/>
      <c r="BV397" s="45"/>
      <c r="BW397" s="45"/>
      <c r="BX397" s="45"/>
      <c r="BY397" s="45"/>
      <c r="BZ397" s="45"/>
      <c r="CA397" s="45"/>
      <c r="CB397" s="45"/>
      <c r="CC397" s="45"/>
      <c r="CD397" s="45"/>
      <c r="CE397" s="45"/>
      <c r="CF397" s="45"/>
      <c r="CG397" s="45"/>
      <c r="CH397" s="45"/>
      <c r="CI397" s="45"/>
      <c r="CJ397" s="45"/>
      <c r="CK397" s="45"/>
      <c r="CL397" s="45"/>
      <c r="CM397" s="45"/>
      <c r="CN397" s="45"/>
      <c r="CO397" s="45"/>
      <c r="CP397" s="45"/>
      <c r="CQ397" s="45"/>
      <c r="CR397" s="45"/>
      <c r="CS397" s="45"/>
      <c r="CT397" s="45"/>
      <c r="CU397" s="45"/>
      <c r="CV397" s="45"/>
      <c r="CW397" s="45"/>
    </row>
    <row r="398" spans="1:101" ht="14.25" customHeight="1">
      <c r="A398" s="67">
        <v>84</v>
      </c>
      <c r="B398" s="76">
        <v>8.7799999999999994</v>
      </c>
      <c r="C398" s="68">
        <v>14.25</v>
      </c>
      <c r="D398" s="68">
        <v>23.23</v>
      </c>
      <c r="E398" s="68">
        <v>30.85</v>
      </c>
      <c r="F398" s="68">
        <v>39.86</v>
      </c>
      <c r="G398" s="68">
        <v>54.34</v>
      </c>
      <c r="H398" s="68">
        <v>81.66</v>
      </c>
      <c r="I398" s="69">
        <v>114.47</v>
      </c>
      <c r="J398" s="68">
        <v>145.62</v>
      </c>
      <c r="K398" s="68">
        <v>162.54</v>
      </c>
      <c r="L398" s="68">
        <v>179.64</v>
      </c>
      <c r="M398" s="68">
        <v>198.09</v>
      </c>
      <c r="N398" s="68">
        <v>220.68</v>
      </c>
      <c r="O398" s="68">
        <v>245.51</v>
      </c>
      <c r="P398" s="68">
        <v>272.58999999999997</v>
      </c>
      <c r="Q398" s="68">
        <v>301.55</v>
      </c>
      <c r="R398" s="68">
        <v>331.99</v>
      </c>
      <c r="S398" s="68">
        <v>357.42</v>
      </c>
      <c r="T398" s="68">
        <v>382.58</v>
      </c>
      <c r="U398" s="68">
        <v>407.03</v>
      </c>
      <c r="V398" s="68">
        <v>430.37</v>
      </c>
      <c r="W398" s="68">
        <v>452.19</v>
      </c>
      <c r="X398" s="68">
        <v>472.1</v>
      </c>
      <c r="Y398" s="68">
        <v>498.11</v>
      </c>
      <c r="Z398" s="68">
        <v>525.54</v>
      </c>
      <c r="AA398" s="69">
        <v>554.48</v>
      </c>
      <c r="AB398" s="45">
        <v>585.02</v>
      </c>
      <c r="AC398" s="45">
        <v>617.24</v>
      </c>
      <c r="AD398" s="45">
        <v>651.23</v>
      </c>
      <c r="AE398" s="45">
        <v>687.1</v>
      </c>
      <c r="AF398" s="45">
        <v>724.94</v>
      </c>
      <c r="AG398" s="45">
        <v>764.87</v>
      </c>
      <c r="AH398" s="45">
        <v>806.99</v>
      </c>
      <c r="AI398" s="45">
        <v>851.43</v>
      </c>
      <c r="AJ398" s="45">
        <v>898.33</v>
      </c>
      <c r="AK398" s="45">
        <v>947.8</v>
      </c>
      <c r="AL398" s="45">
        <v>1000</v>
      </c>
      <c r="AM398" s="45"/>
      <c r="AN398" s="45"/>
      <c r="AO398" s="45"/>
      <c r="AP398" s="45"/>
      <c r="AQ398" s="45"/>
      <c r="AR398" s="45"/>
      <c r="AS398" s="45"/>
      <c r="AT398" s="45"/>
      <c r="AU398" s="45"/>
      <c r="AV398" s="45"/>
      <c r="AW398" s="45"/>
      <c r="AX398" s="45"/>
      <c r="AY398" s="45"/>
      <c r="AZ398" s="45"/>
      <c r="BA398" s="45"/>
      <c r="BB398" s="45"/>
      <c r="BC398" s="45"/>
      <c r="BD398" s="45"/>
      <c r="BE398" s="45"/>
      <c r="BF398" s="45"/>
      <c r="BG398" s="45"/>
      <c r="BH398" s="45"/>
      <c r="BI398" s="45"/>
      <c r="BJ398" s="45"/>
      <c r="BK398" s="45"/>
      <c r="BL398" s="45"/>
      <c r="BM398" s="45"/>
      <c r="BN398" s="45"/>
      <c r="BO398" s="45"/>
      <c r="BP398" s="45"/>
      <c r="BQ398" s="45"/>
      <c r="BR398" s="45"/>
      <c r="BS398" s="45"/>
      <c r="BT398" s="45"/>
      <c r="BU398" s="45"/>
      <c r="BV398" s="45"/>
      <c r="BW398" s="45"/>
      <c r="BX398" s="45"/>
      <c r="BY398" s="45"/>
      <c r="BZ398" s="45"/>
      <c r="CA398" s="45"/>
      <c r="CB398" s="45"/>
      <c r="CC398" s="45"/>
      <c r="CD398" s="45"/>
      <c r="CE398" s="45"/>
      <c r="CF398" s="45"/>
      <c r="CG398" s="45"/>
      <c r="CH398" s="45"/>
      <c r="CI398" s="45"/>
      <c r="CJ398" s="45"/>
      <c r="CK398" s="45"/>
      <c r="CL398" s="45"/>
      <c r="CM398" s="45"/>
      <c r="CN398" s="45"/>
      <c r="CO398" s="45"/>
      <c r="CP398" s="45"/>
      <c r="CQ398" s="45"/>
      <c r="CR398" s="45"/>
      <c r="CS398" s="45"/>
      <c r="CT398" s="45"/>
      <c r="CU398" s="45"/>
      <c r="CV398" s="45"/>
      <c r="CW398" s="45"/>
    </row>
    <row r="399" spans="1:101" ht="14.25" customHeight="1">
      <c r="A399" s="67">
        <v>85</v>
      </c>
      <c r="B399" s="76">
        <v>10.050000000000001</v>
      </c>
      <c r="C399" s="68">
        <v>16.760000000000002</v>
      </c>
      <c r="D399" s="68">
        <v>28.02</v>
      </c>
      <c r="E399" s="68">
        <v>37.25</v>
      </c>
      <c r="F399" s="68">
        <v>48.13</v>
      </c>
      <c r="G399" s="68">
        <v>68.760000000000005</v>
      </c>
      <c r="H399" s="68">
        <v>104.12</v>
      </c>
      <c r="I399" s="70">
        <v>136.54</v>
      </c>
      <c r="J399" s="68">
        <v>162.54</v>
      </c>
      <c r="K399" s="68">
        <v>179.64</v>
      </c>
      <c r="L399" s="68">
        <v>198.09</v>
      </c>
      <c r="M399" s="68">
        <v>220.68</v>
      </c>
      <c r="N399" s="68">
        <v>245.51</v>
      </c>
      <c r="O399" s="68">
        <v>272.58999999999997</v>
      </c>
      <c r="P399" s="68">
        <v>301.55</v>
      </c>
      <c r="Q399" s="68">
        <v>331.99</v>
      </c>
      <c r="R399" s="68">
        <v>357.42</v>
      </c>
      <c r="S399" s="68">
        <v>382.58</v>
      </c>
      <c r="T399" s="68">
        <v>407.03</v>
      </c>
      <c r="U399" s="68">
        <v>430.37</v>
      </c>
      <c r="V399" s="68">
        <v>452.19</v>
      </c>
      <c r="W399" s="68">
        <v>472.1</v>
      </c>
      <c r="X399" s="68">
        <v>498.11</v>
      </c>
      <c r="Y399" s="68">
        <v>525.54</v>
      </c>
      <c r="Z399" s="68">
        <v>554.48</v>
      </c>
      <c r="AA399" s="69">
        <v>585.02</v>
      </c>
      <c r="AB399" s="45">
        <v>617.24</v>
      </c>
      <c r="AC399" s="45">
        <v>651.23</v>
      </c>
      <c r="AD399" s="45">
        <v>687.1</v>
      </c>
      <c r="AE399" s="45">
        <v>724.94</v>
      </c>
      <c r="AF399" s="45">
        <v>764.87</v>
      </c>
      <c r="AG399" s="45">
        <v>806.99</v>
      </c>
      <c r="AH399" s="45">
        <v>851.43</v>
      </c>
      <c r="AI399" s="45">
        <v>898.33</v>
      </c>
      <c r="AJ399" s="45">
        <v>947.8</v>
      </c>
      <c r="AK399" s="45">
        <v>1000</v>
      </c>
      <c r="AL399" s="45"/>
      <c r="AM399" s="45"/>
      <c r="AN399" s="45"/>
      <c r="AO399" s="45"/>
      <c r="AP399" s="45"/>
      <c r="AQ399" s="45"/>
      <c r="AR399" s="45"/>
      <c r="AS399" s="45"/>
      <c r="AT399" s="45"/>
      <c r="AU399" s="45"/>
      <c r="AV399" s="45"/>
      <c r="AW399" s="45"/>
      <c r="AX399" s="45"/>
      <c r="AY399" s="45"/>
      <c r="AZ399" s="45"/>
      <c r="BA399" s="45"/>
      <c r="BB399" s="45"/>
      <c r="BC399" s="45"/>
      <c r="BD399" s="45"/>
      <c r="BE399" s="45"/>
      <c r="BF399" s="45"/>
      <c r="BG399" s="45"/>
      <c r="BH399" s="45"/>
      <c r="BI399" s="45"/>
      <c r="BJ399" s="45"/>
      <c r="BK399" s="45"/>
      <c r="BL399" s="45"/>
      <c r="BM399" s="45"/>
      <c r="BN399" s="45"/>
      <c r="BO399" s="45"/>
      <c r="BP399" s="45"/>
      <c r="BQ399" s="45"/>
      <c r="BR399" s="45"/>
      <c r="BS399" s="45"/>
      <c r="BT399" s="45"/>
      <c r="BU399" s="45"/>
      <c r="BV399" s="45"/>
      <c r="BW399" s="45"/>
      <c r="BX399" s="45"/>
      <c r="BY399" s="45"/>
      <c r="BZ399" s="45"/>
      <c r="CA399" s="45"/>
      <c r="CB399" s="45"/>
      <c r="CC399" s="45"/>
      <c r="CD399" s="45"/>
      <c r="CE399" s="45"/>
      <c r="CF399" s="45"/>
      <c r="CG399" s="45"/>
      <c r="CH399" s="45"/>
      <c r="CI399" s="45"/>
      <c r="CJ399" s="45"/>
      <c r="CK399" s="45"/>
      <c r="CL399" s="45"/>
      <c r="CM399" s="45"/>
      <c r="CN399" s="45"/>
      <c r="CO399" s="45"/>
      <c r="CP399" s="45"/>
      <c r="CQ399" s="45"/>
      <c r="CR399" s="45"/>
      <c r="CS399" s="45"/>
      <c r="CT399" s="45"/>
      <c r="CU399" s="45"/>
      <c r="CV399" s="45"/>
      <c r="CW399" s="45"/>
    </row>
    <row r="400" spans="1:101" ht="14.25" customHeight="1">
      <c r="A400" s="67">
        <v>86</v>
      </c>
      <c r="B400" s="76">
        <v>11.13</v>
      </c>
      <c r="C400" s="68">
        <v>20.21</v>
      </c>
      <c r="D400" s="68">
        <v>33.840000000000003</v>
      </c>
      <c r="E400" s="68">
        <v>44.99</v>
      </c>
      <c r="F400" s="68">
        <v>60.56</v>
      </c>
      <c r="G400" s="68">
        <v>94.77</v>
      </c>
      <c r="H400" s="70">
        <v>128.55000000000001</v>
      </c>
      <c r="I400" s="68">
        <v>162.54</v>
      </c>
      <c r="J400" s="68">
        <v>179.64</v>
      </c>
      <c r="K400" s="68">
        <v>198.09</v>
      </c>
      <c r="L400" s="68">
        <v>220.68</v>
      </c>
      <c r="M400" s="68">
        <v>245.51</v>
      </c>
      <c r="N400" s="68">
        <v>272.58999999999997</v>
      </c>
      <c r="O400" s="68">
        <v>301.55</v>
      </c>
      <c r="P400" s="68">
        <v>331.99</v>
      </c>
      <c r="Q400" s="68">
        <v>357.42</v>
      </c>
      <c r="R400" s="68">
        <v>382.58</v>
      </c>
      <c r="S400" s="68">
        <v>407.03</v>
      </c>
      <c r="T400" s="68">
        <v>430.37</v>
      </c>
      <c r="U400" s="68">
        <v>452.19</v>
      </c>
      <c r="V400" s="68">
        <v>472.1</v>
      </c>
      <c r="W400" s="68">
        <v>498.11</v>
      </c>
      <c r="X400" s="68">
        <v>525.54</v>
      </c>
      <c r="Y400" s="68">
        <v>554.48</v>
      </c>
      <c r="Z400" s="68">
        <v>585.02</v>
      </c>
      <c r="AA400" s="69">
        <v>617.24</v>
      </c>
      <c r="AB400" s="45">
        <v>651.23</v>
      </c>
      <c r="AC400" s="45">
        <v>687.1</v>
      </c>
      <c r="AD400" s="45">
        <v>724.94</v>
      </c>
      <c r="AE400" s="45">
        <v>764.87</v>
      </c>
      <c r="AF400" s="45">
        <v>806.99</v>
      </c>
      <c r="AG400" s="45">
        <v>851.43</v>
      </c>
      <c r="AH400" s="45">
        <v>898.33</v>
      </c>
      <c r="AI400" s="45">
        <v>947.8</v>
      </c>
      <c r="AJ400" s="45">
        <v>1000</v>
      </c>
      <c r="AK400" s="45"/>
      <c r="AL400" s="45"/>
      <c r="AM400" s="45"/>
      <c r="AN400" s="45"/>
      <c r="AO400" s="45"/>
      <c r="AP400" s="45"/>
      <c r="AQ400" s="45"/>
      <c r="AR400" s="45"/>
      <c r="AS400" s="45"/>
      <c r="AT400" s="45"/>
      <c r="AU400" s="45"/>
      <c r="AV400" s="45"/>
      <c r="AW400" s="45"/>
      <c r="AX400" s="45"/>
      <c r="AY400" s="45"/>
      <c r="AZ400" s="45"/>
      <c r="BA400" s="45"/>
      <c r="BB400" s="45"/>
      <c r="BC400" s="45"/>
      <c r="BD400" s="45"/>
      <c r="BE400" s="45"/>
      <c r="BF400" s="45"/>
      <c r="BG400" s="45"/>
      <c r="BH400" s="45"/>
      <c r="BI400" s="45"/>
      <c r="BJ400" s="45"/>
      <c r="BK400" s="45"/>
      <c r="BL400" s="45"/>
      <c r="BM400" s="45"/>
      <c r="BN400" s="45"/>
      <c r="BO400" s="45"/>
      <c r="BP400" s="45"/>
      <c r="BQ400" s="45"/>
      <c r="BR400" s="45"/>
      <c r="BS400" s="45"/>
      <c r="BT400" s="45"/>
      <c r="BU400" s="45"/>
      <c r="BV400" s="45"/>
      <c r="BW400" s="45"/>
      <c r="BX400" s="45"/>
      <c r="BY400" s="45"/>
      <c r="BZ400" s="45"/>
      <c r="CA400" s="45"/>
      <c r="CB400" s="45"/>
      <c r="CC400" s="45"/>
      <c r="CD400" s="45"/>
      <c r="CE400" s="45"/>
      <c r="CF400" s="45"/>
      <c r="CG400" s="45"/>
      <c r="CH400" s="45"/>
      <c r="CI400" s="45"/>
      <c r="CJ400" s="45"/>
      <c r="CK400" s="45"/>
      <c r="CL400" s="45"/>
      <c r="CM400" s="45"/>
      <c r="CN400" s="45"/>
      <c r="CO400" s="45"/>
      <c r="CP400" s="45"/>
      <c r="CQ400" s="45"/>
      <c r="CR400" s="45"/>
      <c r="CS400" s="45"/>
      <c r="CT400" s="45"/>
      <c r="CU400" s="45"/>
      <c r="CV400" s="45"/>
      <c r="CW400" s="45"/>
    </row>
    <row r="401" spans="1:101" ht="14.25" customHeight="1">
      <c r="A401" s="67">
        <v>87</v>
      </c>
      <c r="B401" s="76">
        <v>12.3</v>
      </c>
      <c r="C401" s="68">
        <v>24.41</v>
      </c>
      <c r="D401" s="68">
        <v>40.880000000000003</v>
      </c>
      <c r="E401" s="68">
        <v>54.37</v>
      </c>
      <c r="F401" s="68">
        <v>81.5</v>
      </c>
      <c r="G401" s="70">
        <v>124.24</v>
      </c>
      <c r="H401" s="68">
        <v>162.54</v>
      </c>
      <c r="I401" s="68">
        <v>179.64</v>
      </c>
      <c r="J401" s="68">
        <v>198.09</v>
      </c>
      <c r="K401" s="68">
        <v>220.68</v>
      </c>
      <c r="L401" s="68">
        <v>245.51</v>
      </c>
      <c r="M401" s="68">
        <v>272.58999999999997</v>
      </c>
      <c r="N401" s="68">
        <v>301.55</v>
      </c>
      <c r="O401" s="68">
        <v>331.99</v>
      </c>
      <c r="P401" s="68">
        <v>357.42</v>
      </c>
      <c r="Q401" s="68">
        <v>382.58</v>
      </c>
      <c r="R401" s="68">
        <v>407.03</v>
      </c>
      <c r="S401" s="68">
        <v>430.37</v>
      </c>
      <c r="T401" s="68">
        <v>452.19</v>
      </c>
      <c r="U401" s="68">
        <v>472.1</v>
      </c>
      <c r="V401" s="68">
        <v>498.11</v>
      </c>
      <c r="W401" s="68">
        <v>525.54</v>
      </c>
      <c r="X401" s="68">
        <v>554.48</v>
      </c>
      <c r="Y401" s="68">
        <v>585.02</v>
      </c>
      <c r="Z401" s="68">
        <v>617.24</v>
      </c>
      <c r="AA401" s="69">
        <v>651.23</v>
      </c>
      <c r="AB401" s="45">
        <v>687.1</v>
      </c>
      <c r="AC401" s="45">
        <v>724.94</v>
      </c>
      <c r="AD401" s="45">
        <v>764.87</v>
      </c>
      <c r="AE401" s="45">
        <v>806.99</v>
      </c>
      <c r="AF401" s="45">
        <v>851.43</v>
      </c>
      <c r="AG401" s="45">
        <v>898.33</v>
      </c>
      <c r="AH401" s="45">
        <v>947.8</v>
      </c>
      <c r="AI401" s="45">
        <v>1000</v>
      </c>
      <c r="AJ401" s="45"/>
      <c r="AK401" s="45"/>
      <c r="AL401" s="45"/>
      <c r="AM401" s="45"/>
      <c r="AN401" s="45"/>
      <c r="AO401" s="45"/>
      <c r="AP401" s="45"/>
      <c r="AQ401" s="45"/>
      <c r="AR401" s="45"/>
      <c r="AS401" s="45"/>
      <c r="AT401" s="45"/>
      <c r="AU401" s="45"/>
      <c r="AV401" s="45"/>
      <c r="AW401" s="45"/>
      <c r="AX401" s="45"/>
      <c r="AY401" s="45"/>
      <c r="AZ401" s="45"/>
      <c r="BA401" s="45"/>
      <c r="BB401" s="45"/>
      <c r="BC401" s="45"/>
      <c r="BD401" s="45"/>
      <c r="BE401" s="45"/>
      <c r="BF401" s="45"/>
      <c r="BG401" s="45"/>
      <c r="BH401" s="45"/>
      <c r="BI401" s="45"/>
      <c r="BJ401" s="45"/>
      <c r="BK401" s="45"/>
      <c r="BL401" s="45"/>
      <c r="BM401" s="45"/>
      <c r="BN401" s="45"/>
      <c r="BO401" s="45"/>
      <c r="BP401" s="45"/>
      <c r="BQ401" s="45"/>
      <c r="BR401" s="45"/>
      <c r="BS401" s="45"/>
      <c r="BT401" s="45"/>
      <c r="BU401" s="45"/>
      <c r="BV401" s="45"/>
      <c r="BW401" s="45"/>
      <c r="BX401" s="45"/>
      <c r="BY401" s="45"/>
      <c r="BZ401" s="45"/>
      <c r="CA401" s="45"/>
      <c r="CB401" s="45"/>
      <c r="CC401" s="45"/>
      <c r="CD401" s="45"/>
      <c r="CE401" s="45"/>
      <c r="CF401" s="45"/>
      <c r="CG401" s="45"/>
      <c r="CH401" s="45"/>
      <c r="CI401" s="45"/>
      <c r="CJ401" s="45"/>
      <c r="CK401" s="45"/>
      <c r="CL401" s="45"/>
      <c r="CM401" s="45"/>
      <c r="CN401" s="45"/>
      <c r="CO401" s="45"/>
      <c r="CP401" s="45"/>
      <c r="CQ401" s="45"/>
      <c r="CR401" s="45"/>
      <c r="CS401" s="45"/>
      <c r="CT401" s="45"/>
      <c r="CU401" s="45"/>
      <c r="CV401" s="45"/>
      <c r="CW401" s="45"/>
    </row>
    <row r="402" spans="1:101" ht="14.25" customHeight="1">
      <c r="A402" s="67">
        <v>88</v>
      </c>
      <c r="B402" s="76">
        <v>13.61</v>
      </c>
      <c r="C402" s="68">
        <v>29.49</v>
      </c>
      <c r="D402" s="68">
        <v>49.4</v>
      </c>
      <c r="E402" s="68">
        <v>71.349999999999994</v>
      </c>
      <c r="F402" s="69">
        <v>114.54</v>
      </c>
      <c r="G402" s="68">
        <v>162.54</v>
      </c>
      <c r="H402" s="68">
        <v>179.64</v>
      </c>
      <c r="I402" s="68">
        <v>198.09</v>
      </c>
      <c r="J402" s="68">
        <v>220.68</v>
      </c>
      <c r="K402" s="68">
        <v>245.51</v>
      </c>
      <c r="L402" s="68">
        <v>272.58999999999997</v>
      </c>
      <c r="M402" s="68">
        <v>301.55</v>
      </c>
      <c r="N402" s="68">
        <v>331.99</v>
      </c>
      <c r="O402" s="68">
        <v>357.42</v>
      </c>
      <c r="P402" s="68">
        <v>382.58</v>
      </c>
      <c r="Q402" s="68">
        <v>407.03</v>
      </c>
      <c r="R402" s="68">
        <v>430.37</v>
      </c>
      <c r="S402" s="68">
        <v>452.19</v>
      </c>
      <c r="T402" s="68">
        <v>472.1</v>
      </c>
      <c r="U402" s="68">
        <v>498.11</v>
      </c>
      <c r="V402" s="68">
        <v>525.54</v>
      </c>
      <c r="W402" s="68">
        <v>554.48</v>
      </c>
      <c r="X402" s="68">
        <v>585.02</v>
      </c>
      <c r="Y402" s="68">
        <v>617.24</v>
      </c>
      <c r="Z402" s="68">
        <v>651.23</v>
      </c>
      <c r="AA402" s="69">
        <v>687.1</v>
      </c>
      <c r="AB402" s="45">
        <v>724.94</v>
      </c>
      <c r="AC402" s="45">
        <v>764.87</v>
      </c>
      <c r="AD402" s="45">
        <v>806.99</v>
      </c>
      <c r="AE402" s="45">
        <v>851.43</v>
      </c>
      <c r="AF402" s="45">
        <v>898.33</v>
      </c>
      <c r="AG402" s="45">
        <v>947.8</v>
      </c>
      <c r="AH402" s="45">
        <v>1000</v>
      </c>
      <c r="AI402" s="45"/>
      <c r="AJ402" s="45"/>
      <c r="AK402" s="45"/>
      <c r="AL402" s="45"/>
      <c r="AM402" s="45"/>
      <c r="AN402" s="45"/>
      <c r="AO402" s="45"/>
      <c r="AP402" s="45"/>
      <c r="AQ402" s="45"/>
      <c r="AR402" s="45"/>
      <c r="AS402" s="45"/>
      <c r="AT402" s="45"/>
      <c r="AU402" s="45"/>
      <c r="AV402" s="45"/>
      <c r="AW402" s="45"/>
      <c r="AX402" s="45"/>
      <c r="AY402" s="45"/>
      <c r="AZ402" s="45"/>
      <c r="BA402" s="45"/>
      <c r="BB402" s="45"/>
      <c r="BC402" s="45"/>
      <c r="BD402" s="45"/>
      <c r="BE402" s="45"/>
      <c r="BF402" s="45"/>
      <c r="BG402" s="45"/>
      <c r="BH402" s="45"/>
      <c r="BI402" s="45"/>
      <c r="BJ402" s="45"/>
      <c r="BK402" s="45"/>
      <c r="BL402" s="45"/>
      <c r="BM402" s="45"/>
      <c r="BN402" s="45"/>
      <c r="BO402" s="45"/>
      <c r="BP402" s="45"/>
      <c r="BQ402" s="45"/>
      <c r="BR402" s="45"/>
      <c r="BS402" s="45"/>
      <c r="BT402" s="45"/>
      <c r="BU402" s="45"/>
      <c r="BV402" s="45"/>
      <c r="BW402" s="45"/>
      <c r="BX402" s="45"/>
      <c r="BY402" s="45"/>
      <c r="BZ402" s="45"/>
      <c r="CA402" s="45"/>
      <c r="CB402" s="45"/>
      <c r="CC402" s="45"/>
      <c r="CD402" s="45"/>
      <c r="CE402" s="45"/>
      <c r="CF402" s="45"/>
      <c r="CG402" s="45"/>
      <c r="CH402" s="45"/>
      <c r="CI402" s="45"/>
      <c r="CJ402" s="45"/>
      <c r="CK402" s="45"/>
      <c r="CL402" s="45"/>
      <c r="CM402" s="45"/>
      <c r="CN402" s="45"/>
      <c r="CO402" s="45"/>
      <c r="CP402" s="45"/>
      <c r="CQ402" s="45"/>
      <c r="CR402" s="45"/>
      <c r="CS402" s="45"/>
      <c r="CT402" s="45"/>
      <c r="CU402" s="45"/>
      <c r="CV402" s="45"/>
      <c r="CW402" s="45"/>
    </row>
    <row r="403" spans="1:101" ht="14.25" customHeight="1">
      <c r="A403" s="67">
        <v>89</v>
      </c>
      <c r="B403" s="76">
        <v>15.07</v>
      </c>
      <c r="C403" s="68">
        <v>35.03</v>
      </c>
      <c r="D403" s="68">
        <v>59.64</v>
      </c>
      <c r="E403" s="68">
        <v>95.14</v>
      </c>
      <c r="F403" s="70">
        <v>150.11000000000001</v>
      </c>
      <c r="G403" s="68">
        <v>179.64</v>
      </c>
      <c r="H403" s="68">
        <v>198.09</v>
      </c>
      <c r="I403" s="68">
        <v>220.68</v>
      </c>
      <c r="J403" s="68">
        <v>245.51</v>
      </c>
      <c r="K403" s="68">
        <v>272.58999999999997</v>
      </c>
      <c r="L403" s="68">
        <v>301.55</v>
      </c>
      <c r="M403" s="68">
        <v>331.99</v>
      </c>
      <c r="N403" s="68">
        <v>357.42</v>
      </c>
      <c r="O403" s="68">
        <v>382.58</v>
      </c>
      <c r="P403" s="68">
        <v>407.03</v>
      </c>
      <c r="Q403" s="68">
        <v>430.37</v>
      </c>
      <c r="R403" s="68">
        <v>452.19</v>
      </c>
      <c r="S403" s="68">
        <v>472.1</v>
      </c>
      <c r="T403" s="68">
        <v>498.11</v>
      </c>
      <c r="U403" s="68">
        <v>525.54</v>
      </c>
      <c r="V403" s="68">
        <v>554.48</v>
      </c>
      <c r="W403" s="68">
        <v>585.02</v>
      </c>
      <c r="X403" s="68">
        <v>617.24</v>
      </c>
      <c r="Y403" s="68">
        <v>651.23</v>
      </c>
      <c r="Z403" s="68">
        <v>687.1</v>
      </c>
      <c r="AA403" s="69">
        <v>724.94</v>
      </c>
      <c r="AB403" s="45">
        <v>764.87</v>
      </c>
      <c r="AC403" s="45">
        <v>806.99</v>
      </c>
      <c r="AD403" s="45">
        <v>851.43</v>
      </c>
      <c r="AE403" s="45">
        <v>898.33</v>
      </c>
      <c r="AF403" s="45">
        <v>947.8</v>
      </c>
      <c r="AG403" s="45">
        <v>1000</v>
      </c>
      <c r="AH403" s="45"/>
      <c r="AI403" s="45"/>
      <c r="AJ403" s="45"/>
      <c r="AK403" s="45"/>
      <c r="AL403" s="45"/>
      <c r="AM403" s="45"/>
      <c r="AN403" s="45"/>
      <c r="AO403" s="45"/>
      <c r="AP403" s="45"/>
      <c r="AQ403" s="45"/>
      <c r="AR403" s="45"/>
      <c r="AS403" s="45"/>
      <c r="AT403" s="45"/>
      <c r="AU403" s="45"/>
      <c r="AV403" s="45"/>
      <c r="AW403" s="45"/>
      <c r="AX403" s="45"/>
      <c r="AY403" s="45"/>
      <c r="AZ403" s="45"/>
      <c r="BA403" s="45"/>
      <c r="BB403" s="45"/>
      <c r="BC403" s="45"/>
      <c r="BD403" s="45"/>
      <c r="BE403" s="45"/>
      <c r="BF403" s="45"/>
      <c r="BG403" s="45"/>
      <c r="BH403" s="45"/>
      <c r="BI403" s="45"/>
      <c r="BJ403" s="45"/>
      <c r="BK403" s="45"/>
      <c r="BL403" s="45"/>
      <c r="BM403" s="45"/>
      <c r="BN403" s="45"/>
      <c r="BO403" s="45"/>
      <c r="BP403" s="45"/>
      <c r="BQ403" s="45"/>
      <c r="BR403" s="45"/>
      <c r="BS403" s="45"/>
      <c r="BT403" s="45"/>
      <c r="BU403" s="45"/>
      <c r="BV403" s="45"/>
      <c r="BW403" s="45"/>
      <c r="BX403" s="45"/>
      <c r="BY403" s="45"/>
      <c r="BZ403" s="45"/>
      <c r="CA403" s="45"/>
      <c r="CB403" s="45"/>
      <c r="CC403" s="45"/>
      <c r="CD403" s="45"/>
      <c r="CE403" s="45"/>
      <c r="CF403" s="45"/>
      <c r="CG403" s="45"/>
      <c r="CH403" s="45"/>
      <c r="CI403" s="45"/>
      <c r="CJ403" s="45"/>
      <c r="CK403" s="45"/>
      <c r="CL403" s="45"/>
      <c r="CM403" s="45"/>
      <c r="CN403" s="45"/>
      <c r="CO403" s="45"/>
      <c r="CP403" s="45"/>
      <c r="CQ403" s="45"/>
      <c r="CR403" s="45"/>
      <c r="CS403" s="45"/>
      <c r="CT403" s="45"/>
      <c r="CU403" s="45"/>
      <c r="CV403" s="45"/>
      <c r="CW403" s="45"/>
    </row>
    <row r="404" spans="1:101" ht="14.25" customHeight="1">
      <c r="A404" s="67">
        <v>90</v>
      </c>
      <c r="B404" s="77">
        <v>16.68</v>
      </c>
      <c r="C404" s="68">
        <v>41.56</v>
      </c>
      <c r="D404" s="68">
        <v>78.56</v>
      </c>
      <c r="E404" s="70">
        <v>131.47999999999999</v>
      </c>
      <c r="F404" s="68">
        <v>179.64</v>
      </c>
      <c r="G404" s="68">
        <v>198.09</v>
      </c>
      <c r="H404" s="68">
        <v>220.68</v>
      </c>
      <c r="I404" s="68">
        <v>245.51</v>
      </c>
      <c r="J404" s="68">
        <v>272.58999999999997</v>
      </c>
      <c r="K404" s="68">
        <v>301.55</v>
      </c>
      <c r="L404" s="68">
        <v>331.99</v>
      </c>
      <c r="M404" s="68">
        <v>357.42</v>
      </c>
      <c r="N404" s="68">
        <v>382.58</v>
      </c>
      <c r="O404" s="68">
        <v>407.03</v>
      </c>
      <c r="P404" s="68">
        <v>430.37</v>
      </c>
      <c r="Q404" s="68">
        <v>452.19</v>
      </c>
      <c r="R404" s="68">
        <v>472.1</v>
      </c>
      <c r="S404" s="68">
        <v>498.11</v>
      </c>
      <c r="T404" s="68">
        <v>525.54</v>
      </c>
      <c r="U404" s="68">
        <v>554.48</v>
      </c>
      <c r="V404" s="68">
        <v>585.02</v>
      </c>
      <c r="W404" s="68">
        <v>617.24</v>
      </c>
      <c r="X404" s="68">
        <v>651.23</v>
      </c>
      <c r="Y404" s="68">
        <v>687.1</v>
      </c>
      <c r="Z404" s="68">
        <v>724.94</v>
      </c>
      <c r="AA404" s="69">
        <v>764.87</v>
      </c>
      <c r="AB404" s="45">
        <v>806.99</v>
      </c>
      <c r="AC404" s="45">
        <v>851.43</v>
      </c>
      <c r="AD404" s="45">
        <v>898.33</v>
      </c>
      <c r="AE404" s="45">
        <v>947.8</v>
      </c>
      <c r="AF404" s="45">
        <v>1000</v>
      </c>
      <c r="AG404" s="45"/>
      <c r="AH404" s="45"/>
      <c r="AI404" s="45"/>
      <c r="AJ404" s="45"/>
      <c r="AK404" s="45"/>
      <c r="AL404" s="45"/>
      <c r="AM404" s="45"/>
      <c r="AN404" s="45"/>
      <c r="AO404" s="45"/>
      <c r="AP404" s="45"/>
      <c r="AQ404" s="45"/>
      <c r="AR404" s="45"/>
      <c r="AS404" s="45"/>
      <c r="AT404" s="45"/>
      <c r="AU404" s="45"/>
      <c r="AV404" s="45"/>
      <c r="AW404" s="45"/>
      <c r="AX404" s="45"/>
      <c r="AY404" s="45"/>
      <c r="AZ404" s="45"/>
      <c r="BA404" s="45"/>
      <c r="BB404" s="45"/>
      <c r="BC404" s="45"/>
      <c r="BD404" s="45"/>
      <c r="BE404" s="45"/>
      <c r="BF404" s="45"/>
      <c r="BG404" s="45"/>
      <c r="BH404" s="45"/>
      <c r="BI404" s="45"/>
      <c r="BJ404" s="45"/>
      <c r="BK404" s="45"/>
      <c r="BL404" s="45"/>
      <c r="BM404" s="45"/>
      <c r="BN404" s="45"/>
      <c r="BO404" s="45"/>
      <c r="BP404" s="45"/>
      <c r="BQ404" s="45"/>
      <c r="BR404" s="45"/>
      <c r="BS404" s="45"/>
      <c r="BT404" s="45"/>
      <c r="BU404" s="45"/>
      <c r="BV404" s="45"/>
      <c r="BW404" s="45"/>
      <c r="BX404" s="45"/>
      <c r="BY404" s="45"/>
      <c r="BZ404" s="45"/>
      <c r="CA404" s="45"/>
      <c r="CB404" s="45"/>
      <c r="CC404" s="45"/>
      <c r="CD404" s="45"/>
      <c r="CE404" s="45"/>
      <c r="CF404" s="45"/>
      <c r="CG404" s="45"/>
      <c r="CH404" s="45"/>
      <c r="CI404" s="45"/>
      <c r="CJ404" s="45"/>
      <c r="CK404" s="45"/>
      <c r="CL404" s="45"/>
      <c r="CM404" s="45"/>
      <c r="CN404" s="45"/>
      <c r="CO404" s="45"/>
      <c r="CP404" s="45"/>
      <c r="CQ404" s="45"/>
      <c r="CR404" s="45"/>
      <c r="CS404" s="45"/>
      <c r="CT404" s="45"/>
      <c r="CU404" s="45"/>
      <c r="CV404" s="45"/>
      <c r="CW404" s="45"/>
    </row>
    <row r="405" spans="1:101" ht="14.25" customHeight="1">
      <c r="A405" s="67">
        <v>91</v>
      </c>
      <c r="B405" s="76">
        <v>21.31</v>
      </c>
      <c r="C405" s="68">
        <v>54.78</v>
      </c>
      <c r="D405" s="70">
        <v>121.23</v>
      </c>
      <c r="E405" s="68">
        <v>179.64</v>
      </c>
      <c r="F405" s="68">
        <v>198.09</v>
      </c>
      <c r="G405" s="68">
        <v>220.68</v>
      </c>
      <c r="H405" s="68">
        <v>245.51</v>
      </c>
      <c r="I405" s="68">
        <v>272.58999999999997</v>
      </c>
      <c r="J405" s="68">
        <v>301.55</v>
      </c>
      <c r="K405" s="68">
        <v>331.99</v>
      </c>
      <c r="L405" s="68">
        <v>357.42</v>
      </c>
      <c r="M405" s="68">
        <v>382.58</v>
      </c>
      <c r="N405" s="68">
        <v>407.03</v>
      </c>
      <c r="O405" s="68">
        <v>430.37</v>
      </c>
      <c r="P405" s="68">
        <v>452.19</v>
      </c>
      <c r="Q405" s="68">
        <v>472.1</v>
      </c>
      <c r="R405" s="68">
        <v>498.11</v>
      </c>
      <c r="S405" s="68">
        <v>525.54</v>
      </c>
      <c r="T405" s="68">
        <v>554.48</v>
      </c>
      <c r="U405" s="68">
        <v>585.02</v>
      </c>
      <c r="V405" s="68">
        <v>617.24</v>
      </c>
      <c r="W405" s="68">
        <v>651.23</v>
      </c>
      <c r="X405" s="68">
        <v>687.1</v>
      </c>
      <c r="Y405" s="68">
        <v>724.94</v>
      </c>
      <c r="Z405" s="68">
        <v>764.87</v>
      </c>
      <c r="AA405" s="69">
        <v>806.99</v>
      </c>
      <c r="AB405" s="45">
        <v>851.43</v>
      </c>
      <c r="AC405" s="45">
        <v>898.33</v>
      </c>
      <c r="AD405" s="45">
        <v>947.8</v>
      </c>
      <c r="AE405" s="45">
        <v>1000</v>
      </c>
      <c r="AF405" s="45"/>
      <c r="AG405" s="45"/>
      <c r="AH405" s="45"/>
      <c r="AI405" s="45"/>
      <c r="AJ405" s="45"/>
      <c r="AK405" s="45"/>
      <c r="AL405" s="45"/>
      <c r="AM405" s="45"/>
      <c r="AN405" s="45"/>
      <c r="AO405" s="45"/>
      <c r="AP405" s="45"/>
      <c r="AQ405" s="45"/>
      <c r="AR405" s="45"/>
      <c r="AS405" s="45"/>
      <c r="AT405" s="45"/>
      <c r="AU405" s="45"/>
      <c r="AV405" s="45"/>
      <c r="AW405" s="45"/>
      <c r="AX405" s="45"/>
      <c r="AY405" s="45"/>
      <c r="AZ405" s="45"/>
      <c r="BA405" s="45"/>
      <c r="BB405" s="45"/>
      <c r="BC405" s="45"/>
      <c r="BD405" s="45"/>
      <c r="BE405" s="45"/>
      <c r="BF405" s="45"/>
      <c r="BG405" s="45"/>
      <c r="BH405" s="45"/>
      <c r="BI405" s="45"/>
      <c r="BJ405" s="45"/>
      <c r="BK405" s="45"/>
      <c r="BL405" s="45"/>
      <c r="BM405" s="45"/>
      <c r="BN405" s="45"/>
      <c r="BO405" s="45"/>
      <c r="BP405" s="45"/>
      <c r="BQ405" s="45"/>
      <c r="BR405" s="45"/>
      <c r="BS405" s="45"/>
      <c r="BT405" s="45"/>
      <c r="BU405" s="45"/>
      <c r="BV405" s="45"/>
      <c r="BW405" s="45"/>
      <c r="BX405" s="45"/>
      <c r="BY405" s="45"/>
      <c r="BZ405" s="45"/>
      <c r="CA405" s="45"/>
      <c r="CB405" s="45"/>
      <c r="CC405" s="45"/>
      <c r="CD405" s="45"/>
      <c r="CE405" s="45"/>
      <c r="CF405" s="45"/>
      <c r="CG405" s="45"/>
      <c r="CH405" s="45"/>
      <c r="CI405" s="45"/>
      <c r="CJ405" s="45"/>
      <c r="CK405" s="45"/>
      <c r="CL405" s="45"/>
      <c r="CM405" s="45"/>
      <c r="CN405" s="45"/>
      <c r="CO405" s="45"/>
      <c r="CP405" s="45"/>
      <c r="CQ405" s="45"/>
      <c r="CR405" s="45"/>
      <c r="CS405" s="45"/>
      <c r="CT405" s="45"/>
      <c r="CU405" s="45"/>
      <c r="CV405" s="45"/>
      <c r="CW405" s="45"/>
    </row>
    <row r="406" spans="1:101" ht="14.25" customHeight="1">
      <c r="A406" s="67">
        <v>92</v>
      </c>
      <c r="B406" s="76">
        <v>31.06</v>
      </c>
      <c r="C406" s="69">
        <v>84.32</v>
      </c>
      <c r="D406" s="68">
        <v>179.64</v>
      </c>
      <c r="E406" s="68">
        <v>198.09</v>
      </c>
      <c r="F406" s="68">
        <v>220.68</v>
      </c>
      <c r="G406" s="68">
        <v>245.51</v>
      </c>
      <c r="H406" s="68">
        <v>272.58999999999997</v>
      </c>
      <c r="I406" s="68">
        <v>301.55</v>
      </c>
      <c r="J406" s="68">
        <v>331.99</v>
      </c>
      <c r="K406" s="68">
        <v>357.42</v>
      </c>
      <c r="L406" s="68">
        <v>382.58</v>
      </c>
      <c r="M406" s="68">
        <v>407.03</v>
      </c>
      <c r="N406" s="68">
        <v>430.37</v>
      </c>
      <c r="O406" s="68">
        <v>452.19</v>
      </c>
      <c r="P406" s="68">
        <v>472.1</v>
      </c>
      <c r="Q406" s="68">
        <v>498.11</v>
      </c>
      <c r="R406" s="68">
        <v>525.54</v>
      </c>
      <c r="S406" s="68">
        <v>554.48</v>
      </c>
      <c r="T406" s="68">
        <v>585.02</v>
      </c>
      <c r="U406" s="68">
        <v>617.24</v>
      </c>
      <c r="V406" s="68">
        <v>651.23</v>
      </c>
      <c r="W406" s="68">
        <v>687.1</v>
      </c>
      <c r="X406" s="68">
        <v>724.94</v>
      </c>
      <c r="Y406" s="68">
        <v>764.87</v>
      </c>
      <c r="Z406" s="68">
        <v>806.99</v>
      </c>
      <c r="AA406" s="69">
        <v>851.43</v>
      </c>
      <c r="AB406" s="45">
        <v>898.33</v>
      </c>
      <c r="AC406" s="45">
        <v>947.8</v>
      </c>
      <c r="AD406" s="45">
        <v>1000</v>
      </c>
      <c r="AE406" s="45"/>
      <c r="AF406" s="45"/>
      <c r="AG406" s="45"/>
      <c r="AH406" s="45"/>
      <c r="AI406" s="45"/>
      <c r="AJ406" s="45"/>
      <c r="AK406" s="45"/>
      <c r="AL406" s="45"/>
      <c r="AM406" s="45"/>
      <c r="AN406" s="45"/>
      <c r="AO406" s="45"/>
      <c r="AP406" s="45"/>
      <c r="AQ406" s="45"/>
      <c r="AR406" s="45"/>
      <c r="AS406" s="45"/>
      <c r="AT406" s="45"/>
      <c r="AU406" s="45"/>
      <c r="AV406" s="45"/>
      <c r="AW406" s="45"/>
      <c r="AX406" s="45"/>
      <c r="AY406" s="45"/>
      <c r="AZ406" s="45"/>
      <c r="BA406" s="45"/>
      <c r="BB406" s="45"/>
      <c r="BC406" s="45"/>
      <c r="BD406" s="45"/>
      <c r="BE406" s="45"/>
      <c r="BF406" s="45"/>
      <c r="BG406" s="45"/>
      <c r="BH406" s="45"/>
      <c r="BI406" s="45"/>
      <c r="BJ406" s="45"/>
      <c r="BK406" s="45"/>
      <c r="BL406" s="45"/>
      <c r="BM406" s="45"/>
      <c r="BN406" s="45"/>
      <c r="BO406" s="45"/>
      <c r="BP406" s="45"/>
      <c r="BQ406" s="45"/>
      <c r="BR406" s="45"/>
      <c r="BS406" s="45"/>
      <c r="BT406" s="45"/>
      <c r="BU406" s="45"/>
      <c r="BV406" s="45"/>
      <c r="BW406" s="45"/>
      <c r="BX406" s="45"/>
      <c r="BY406" s="45"/>
      <c r="BZ406" s="45"/>
      <c r="CA406" s="45"/>
      <c r="CB406" s="45"/>
      <c r="CC406" s="45"/>
      <c r="CD406" s="45"/>
      <c r="CE406" s="45"/>
      <c r="CF406" s="45"/>
      <c r="CG406" s="45"/>
      <c r="CH406" s="45"/>
      <c r="CI406" s="45"/>
      <c r="CJ406" s="45"/>
      <c r="CK406" s="45"/>
      <c r="CL406" s="45"/>
      <c r="CM406" s="45"/>
      <c r="CN406" s="45"/>
      <c r="CO406" s="45"/>
      <c r="CP406" s="45"/>
      <c r="CQ406" s="45"/>
      <c r="CR406" s="45"/>
      <c r="CS406" s="45"/>
      <c r="CT406" s="45"/>
      <c r="CU406" s="45"/>
      <c r="CV406" s="45"/>
      <c r="CW406" s="45"/>
    </row>
    <row r="407" spans="1:101" ht="14.25" customHeight="1">
      <c r="A407" s="67">
        <v>93</v>
      </c>
      <c r="B407" s="76">
        <v>47.48</v>
      </c>
      <c r="C407" s="69">
        <v>125.48</v>
      </c>
      <c r="D407" s="68">
        <v>198.09</v>
      </c>
      <c r="E407" s="68">
        <v>220.68</v>
      </c>
      <c r="F407" s="68">
        <v>245.51</v>
      </c>
      <c r="G407" s="68">
        <v>272.58999999999997</v>
      </c>
      <c r="H407" s="68">
        <v>301.55</v>
      </c>
      <c r="I407" s="68">
        <v>331.99</v>
      </c>
      <c r="J407" s="68">
        <v>357.42</v>
      </c>
      <c r="K407" s="68">
        <v>382.58</v>
      </c>
      <c r="L407" s="68">
        <v>407.03</v>
      </c>
      <c r="M407" s="68">
        <v>430.37</v>
      </c>
      <c r="N407" s="68">
        <v>452.19</v>
      </c>
      <c r="O407" s="68">
        <v>472.1</v>
      </c>
      <c r="P407" s="68">
        <v>498.11</v>
      </c>
      <c r="Q407" s="68">
        <v>525.54</v>
      </c>
      <c r="R407" s="68">
        <v>554.48</v>
      </c>
      <c r="S407" s="68">
        <v>585.02</v>
      </c>
      <c r="T407" s="68">
        <v>617.24</v>
      </c>
      <c r="U407" s="68">
        <v>651.23</v>
      </c>
      <c r="V407" s="68">
        <v>687.1</v>
      </c>
      <c r="W407" s="68">
        <v>724.94</v>
      </c>
      <c r="X407" s="68">
        <v>764.87</v>
      </c>
      <c r="Y407" s="68">
        <v>806.99</v>
      </c>
      <c r="Z407" s="68">
        <v>851.43</v>
      </c>
      <c r="AA407" s="69">
        <v>898.33</v>
      </c>
      <c r="AB407" s="45">
        <v>947.8</v>
      </c>
      <c r="AC407" s="74">
        <v>1000</v>
      </c>
      <c r="AD407" s="45"/>
      <c r="AE407" s="45"/>
      <c r="AF407" s="45"/>
      <c r="AG407" s="45"/>
      <c r="AH407" s="45"/>
      <c r="AI407" s="45"/>
      <c r="AJ407" s="45"/>
      <c r="AK407" s="45"/>
      <c r="AL407" s="45"/>
      <c r="AM407" s="45"/>
      <c r="AN407" s="45"/>
      <c r="AO407" s="45"/>
      <c r="AP407" s="45"/>
      <c r="AQ407" s="45"/>
      <c r="AR407" s="45"/>
      <c r="AS407" s="45"/>
      <c r="AT407" s="45"/>
      <c r="AU407" s="45"/>
      <c r="AV407" s="45"/>
      <c r="AW407" s="45"/>
      <c r="AX407" s="45"/>
      <c r="AY407" s="45"/>
      <c r="AZ407" s="45"/>
      <c r="BA407" s="45"/>
      <c r="BB407" s="45"/>
      <c r="BC407" s="45"/>
      <c r="BD407" s="45"/>
      <c r="BE407" s="45"/>
      <c r="BF407" s="45"/>
      <c r="BG407" s="45"/>
      <c r="BH407" s="45"/>
      <c r="BI407" s="45"/>
      <c r="BJ407" s="45"/>
      <c r="BK407" s="45"/>
      <c r="BL407" s="45"/>
      <c r="BM407" s="45"/>
      <c r="BN407" s="45"/>
      <c r="BO407" s="45"/>
      <c r="BP407" s="45"/>
      <c r="BQ407" s="45"/>
      <c r="BR407" s="45"/>
      <c r="BS407" s="45"/>
      <c r="BT407" s="45"/>
      <c r="BU407" s="45"/>
      <c r="BV407" s="45"/>
      <c r="BW407" s="45"/>
      <c r="BX407" s="45"/>
      <c r="BY407" s="45"/>
      <c r="BZ407" s="45"/>
      <c r="CA407" s="45"/>
      <c r="CB407" s="45"/>
      <c r="CC407" s="45"/>
      <c r="CD407" s="45"/>
      <c r="CE407" s="45"/>
      <c r="CF407" s="45"/>
      <c r="CG407" s="45"/>
      <c r="CH407" s="45"/>
      <c r="CI407" s="45"/>
      <c r="CJ407" s="45"/>
      <c r="CK407" s="45"/>
      <c r="CL407" s="45"/>
      <c r="CM407" s="45"/>
      <c r="CN407" s="45"/>
      <c r="CO407" s="45"/>
      <c r="CP407" s="45"/>
      <c r="CQ407" s="45"/>
      <c r="CR407" s="45"/>
      <c r="CS407" s="45"/>
      <c r="CT407" s="45"/>
      <c r="CU407" s="45"/>
      <c r="CV407" s="45"/>
      <c r="CW407" s="45"/>
    </row>
    <row r="408" spans="1:101" ht="14.25" customHeight="1">
      <c r="A408" s="67">
        <v>94</v>
      </c>
      <c r="B408" s="76">
        <v>71.92</v>
      </c>
      <c r="C408" s="70">
        <v>152</v>
      </c>
      <c r="D408" s="68">
        <v>220.68</v>
      </c>
      <c r="E408" s="68">
        <v>245.51</v>
      </c>
      <c r="F408" s="68">
        <v>272.58999999999997</v>
      </c>
      <c r="G408" s="68">
        <v>301.55</v>
      </c>
      <c r="H408" s="68">
        <v>331.99</v>
      </c>
      <c r="I408" s="68">
        <v>357.42</v>
      </c>
      <c r="J408" s="68">
        <v>382.58</v>
      </c>
      <c r="K408" s="68">
        <v>407.03</v>
      </c>
      <c r="L408" s="68">
        <v>430.37</v>
      </c>
      <c r="M408" s="68">
        <v>452.19</v>
      </c>
      <c r="N408" s="68">
        <v>472.1</v>
      </c>
      <c r="O408" s="68">
        <v>498.11</v>
      </c>
      <c r="P408" s="68">
        <v>525.54</v>
      </c>
      <c r="Q408" s="68">
        <v>554.48</v>
      </c>
      <c r="R408" s="68">
        <v>585.02</v>
      </c>
      <c r="S408" s="68">
        <v>617.24</v>
      </c>
      <c r="T408" s="68">
        <v>651.23</v>
      </c>
      <c r="U408" s="68">
        <v>687.1</v>
      </c>
      <c r="V408" s="68">
        <v>724.94</v>
      </c>
      <c r="W408" s="68">
        <v>764.87</v>
      </c>
      <c r="X408" s="68">
        <v>806.99</v>
      </c>
      <c r="Y408" s="68">
        <v>851.43</v>
      </c>
      <c r="Z408" s="68">
        <v>898.33</v>
      </c>
      <c r="AA408" s="69">
        <v>947.8</v>
      </c>
      <c r="AB408" s="74">
        <v>1000</v>
      </c>
      <c r="AC408" s="45"/>
      <c r="AD408" s="45"/>
      <c r="AE408" s="45"/>
      <c r="AF408" s="45"/>
      <c r="AG408" s="45"/>
      <c r="AH408" s="45"/>
      <c r="AI408" s="45"/>
      <c r="AJ408" s="45"/>
      <c r="AK408" s="45"/>
      <c r="AL408" s="45"/>
      <c r="AM408" s="45"/>
      <c r="AN408" s="45"/>
      <c r="AO408" s="45"/>
      <c r="AP408" s="45"/>
      <c r="AQ408" s="45"/>
      <c r="AR408" s="45"/>
      <c r="AS408" s="45"/>
      <c r="AT408" s="45"/>
      <c r="AU408" s="45"/>
      <c r="AV408" s="45"/>
      <c r="AW408" s="45"/>
      <c r="AX408" s="45"/>
      <c r="AY408" s="45"/>
      <c r="AZ408" s="45"/>
      <c r="BA408" s="45"/>
      <c r="BB408" s="45"/>
      <c r="BC408" s="45"/>
      <c r="BD408" s="45"/>
      <c r="BE408" s="45"/>
      <c r="BF408" s="45"/>
      <c r="BG408" s="45"/>
      <c r="BH408" s="45"/>
      <c r="BI408" s="45"/>
      <c r="BJ408" s="45"/>
      <c r="BK408" s="45"/>
      <c r="BL408" s="45"/>
      <c r="BM408" s="45"/>
      <c r="BN408" s="45"/>
      <c r="BO408" s="45"/>
      <c r="BP408" s="45"/>
      <c r="BQ408" s="45"/>
      <c r="BR408" s="45"/>
      <c r="BS408" s="45"/>
      <c r="BT408" s="45"/>
      <c r="BU408" s="45"/>
      <c r="BV408" s="45"/>
      <c r="BW408" s="45"/>
      <c r="BX408" s="45"/>
      <c r="BY408" s="45"/>
      <c r="BZ408" s="45"/>
      <c r="CA408" s="45"/>
      <c r="CB408" s="45"/>
      <c r="CC408" s="45"/>
      <c r="CD408" s="45"/>
      <c r="CE408" s="45"/>
      <c r="CF408" s="45"/>
      <c r="CG408" s="45"/>
      <c r="CH408" s="45"/>
      <c r="CI408" s="45"/>
      <c r="CJ408" s="45"/>
      <c r="CK408" s="45"/>
      <c r="CL408" s="45"/>
      <c r="CM408" s="45"/>
      <c r="CN408" s="45"/>
      <c r="CO408" s="45"/>
      <c r="CP408" s="45"/>
      <c r="CQ408" s="45"/>
      <c r="CR408" s="45"/>
      <c r="CS408" s="45"/>
      <c r="CT408" s="45"/>
      <c r="CU408" s="45"/>
      <c r="CV408" s="45"/>
      <c r="CW408" s="45"/>
    </row>
    <row r="409" spans="1:101" ht="14.25" customHeight="1">
      <c r="A409" s="67">
        <v>95</v>
      </c>
      <c r="B409" s="78">
        <v>106.55</v>
      </c>
      <c r="C409" s="68">
        <v>220.68</v>
      </c>
      <c r="D409" s="68">
        <v>245.51</v>
      </c>
      <c r="E409" s="68">
        <v>272.58999999999997</v>
      </c>
      <c r="F409" s="68">
        <v>301.55</v>
      </c>
      <c r="G409" s="68">
        <v>331.99</v>
      </c>
      <c r="H409" s="68">
        <v>357.42</v>
      </c>
      <c r="I409" s="68">
        <v>382.58</v>
      </c>
      <c r="J409" s="68">
        <v>407.03</v>
      </c>
      <c r="K409" s="68">
        <v>430.37</v>
      </c>
      <c r="L409" s="68">
        <v>452.19</v>
      </c>
      <c r="M409" s="68">
        <v>472.1</v>
      </c>
      <c r="N409" s="68">
        <v>498.11</v>
      </c>
      <c r="O409" s="68">
        <v>525.54</v>
      </c>
      <c r="P409" s="68">
        <v>554.48</v>
      </c>
      <c r="Q409" s="68">
        <v>585.02</v>
      </c>
      <c r="R409" s="68">
        <v>617.24</v>
      </c>
      <c r="S409" s="68">
        <v>651.23</v>
      </c>
      <c r="T409" s="68">
        <v>687.1</v>
      </c>
      <c r="U409" s="68">
        <v>724.94</v>
      </c>
      <c r="V409" s="68">
        <v>764.87</v>
      </c>
      <c r="W409" s="68">
        <v>806.99</v>
      </c>
      <c r="X409" s="68">
        <v>851.43</v>
      </c>
      <c r="Y409" s="68">
        <v>898.33</v>
      </c>
      <c r="Z409" s="68">
        <v>947.8</v>
      </c>
      <c r="AA409" s="69">
        <v>1000</v>
      </c>
      <c r="AB409" s="45"/>
      <c r="AC409" s="45"/>
      <c r="AD409" s="45"/>
      <c r="AE409" s="45"/>
      <c r="AF409" s="45"/>
      <c r="AG409" s="45"/>
      <c r="AH409" s="45"/>
      <c r="AI409" s="45"/>
      <c r="AJ409" s="45"/>
      <c r="AK409" s="45"/>
      <c r="AL409" s="45"/>
      <c r="AM409" s="45"/>
      <c r="AN409" s="45"/>
      <c r="AO409" s="45"/>
      <c r="AP409" s="45"/>
      <c r="AQ409" s="45"/>
      <c r="AR409" s="45"/>
      <c r="AS409" s="45"/>
      <c r="AT409" s="45"/>
      <c r="AU409" s="45"/>
      <c r="AV409" s="45"/>
      <c r="AW409" s="45"/>
      <c r="AX409" s="45"/>
      <c r="AY409" s="45"/>
      <c r="AZ409" s="45"/>
      <c r="BA409" s="45"/>
      <c r="BB409" s="45"/>
      <c r="BC409" s="45"/>
      <c r="BD409" s="45"/>
      <c r="BE409" s="45"/>
      <c r="BF409" s="45"/>
      <c r="BG409" s="45"/>
      <c r="BH409" s="45"/>
      <c r="BI409" s="45"/>
      <c r="BJ409" s="45"/>
      <c r="BK409" s="45"/>
      <c r="BL409" s="45"/>
      <c r="BM409" s="45"/>
      <c r="BN409" s="45"/>
      <c r="BO409" s="45"/>
      <c r="BP409" s="45"/>
      <c r="BQ409" s="45"/>
      <c r="BR409" s="45"/>
      <c r="BS409" s="45"/>
      <c r="BT409" s="45"/>
      <c r="BU409" s="45"/>
      <c r="BV409" s="45"/>
      <c r="BW409" s="45"/>
      <c r="BX409" s="45"/>
      <c r="BY409" s="45"/>
      <c r="BZ409" s="45"/>
      <c r="CA409" s="45"/>
      <c r="CB409" s="45"/>
      <c r="CC409" s="45"/>
      <c r="CD409" s="45"/>
      <c r="CE409" s="45"/>
      <c r="CF409" s="45"/>
      <c r="CG409" s="45"/>
      <c r="CH409" s="45"/>
      <c r="CI409" s="45"/>
      <c r="CJ409" s="45"/>
      <c r="CK409" s="45"/>
      <c r="CL409" s="45"/>
      <c r="CM409" s="45"/>
      <c r="CN409" s="45"/>
      <c r="CO409" s="45"/>
      <c r="CP409" s="45"/>
      <c r="CQ409" s="45"/>
      <c r="CR409" s="45"/>
      <c r="CS409" s="45"/>
      <c r="CT409" s="45"/>
      <c r="CU409" s="45"/>
      <c r="CV409" s="45"/>
      <c r="CW409" s="45"/>
    </row>
    <row r="410" spans="1:101" ht="14.25" customHeight="1"/>
    <row r="411" spans="1:101" ht="14.25" customHeight="1">
      <c r="A411" s="280" t="s">
        <v>136</v>
      </c>
      <c r="B411" s="281"/>
      <c r="C411" s="281"/>
      <c r="D411" s="281"/>
      <c r="E411" s="281"/>
      <c r="F411" s="281"/>
      <c r="G411" s="281"/>
      <c r="H411" s="281"/>
      <c r="I411" s="281"/>
      <c r="J411" s="281"/>
      <c r="K411" s="281"/>
      <c r="L411" s="281"/>
      <c r="M411" s="281"/>
      <c r="N411" s="281"/>
      <c r="O411" s="281"/>
      <c r="P411" s="281"/>
      <c r="Q411" s="281"/>
      <c r="R411" s="281"/>
      <c r="S411" s="281"/>
      <c r="T411" s="281"/>
      <c r="U411" s="281"/>
      <c r="V411" s="281"/>
      <c r="W411" s="281"/>
      <c r="X411" s="281"/>
      <c r="Y411" s="281"/>
      <c r="Z411" s="281"/>
      <c r="AA411" s="281"/>
      <c r="AB411" s="281"/>
      <c r="AC411" s="281"/>
    </row>
    <row r="412" spans="1:101" ht="14.25" customHeight="1">
      <c r="B412" s="20" t="s">
        <v>130</v>
      </c>
      <c r="AC412" s="3"/>
    </row>
    <row r="413" spans="1:101" ht="14.25" customHeight="1">
      <c r="A413" s="3" t="s">
        <v>131</v>
      </c>
      <c r="B413" s="43">
        <v>1</v>
      </c>
      <c r="C413" s="43">
        <v>2</v>
      </c>
      <c r="D413" s="43">
        <v>3</v>
      </c>
      <c r="E413" s="43">
        <v>4</v>
      </c>
      <c r="F413" s="43">
        <v>5</v>
      </c>
      <c r="G413" s="43">
        <v>6</v>
      </c>
      <c r="H413" s="43">
        <v>7</v>
      </c>
      <c r="I413" s="43">
        <v>8</v>
      </c>
      <c r="J413" s="43">
        <v>9</v>
      </c>
      <c r="K413" s="43">
        <v>10</v>
      </c>
      <c r="L413" s="43">
        <v>11</v>
      </c>
      <c r="M413" s="43">
        <v>12</v>
      </c>
      <c r="N413" s="43">
        <v>13</v>
      </c>
      <c r="O413" s="43">
        <v>14</v>
      </c>
      <c r="P413" s="43">
        <v>15</v>
      </c>
      <c r="Q413" s="43">
        <v>16</v>
      </c>
      <c r="R413" s="43">
        <v>17</v>
      </c>
      <c r="S413" s="43">
        <v>18</v>
      </c>
      <c r="T413" s="43">
        <v>19</v>
      </c>
      <c r="U413" s="43">
        <v>20</v>
      </c>
      <c r="V413" s="43">
        <v>21</v>
      </c>
      <c r="W413" s="43">
        <v>22</v>
      </c>
      <c r="X413" s="43">
        <v>23</v>
      </c>
      <c r="Y413" s="43">
        <v>24</v>
      </c>
      <c r="Z413" s="43">
        <v>25</v>
      </c>
      <c r="AA413" s="43">
        <v>26</v>
      </c>
      <c r="AB413" s="66">
        <v>27</v>
      </c>
      <c r="AC413" s="44">
        <v>28</v>
      </c>
      <c r="AD413" s="44">
        <v>29</v>
      </c>
      <c r="AE413" s="44">
        <v>30</v>
      </c>
      <c r="AF413" s="44">
        <v>31</v>
      </c>
      <c r="AG413" s="44">
        <v>32</v>
      </c>
      <c r="AH413" s="44">
        <v>33</v>
      </c>
      <c r="AI413" s="44">
        <v>34</v>
      </c>
      <c r="AJ413" s="44">
        <v>35</v>
      </c>
      <c r="AK413" s="44">
        <v>36</v>
      </c>
      <c r="AL413" s="44">
        <v>37</v>
      </c>
      <c r="AM413" s="44">
        <v>38</v>
      </c>
      <c r="AN413" s="44">
        <v>39</v>
      </c>
      <c r="AO413" s="44">
        <v>40</v>
      </c>
      <c r="AP413" s="44">
        <v>41</v>
      </c>
      <c r="AQ413" s="44">
        <v>42</v>
      </c>
      <c r="AR413" s="44">
        <v>43</v>
      </c>
      <c r="AS413" s="44">
        <v>44</v>
      </c>
      <c r="AT413" s="44">
        <v>45</v>
      </c>
      <c r="AU413" s="44">
        <v>46</v>
      </c>
      <c r="AV413" s="44">
        <v>47</v>
      </c>
      <c r="AW413" s="44">
        <v>48</v>
      </c>
      <c r="AX413" s="44">
        <v>49</v>
      </c>
      <c r="AY413" s="44">
        <v>50</v>
      </c>
      <c r="AZ413" s="44">
        <v>51</v>
      </c>
      <c r="BA413" s="44">
        <v>52</v>
      </c>
      <c r="BB413" s="44">
        <v>53</v>
      </c>
      <c r="BC413" s="44">
        <v>54</v>
      </c>
      <c r="BD413" s="44">
        <v>55</v>
      </c>
      <c r="BE413" s="44">
        <v>56</v>
      </c>
      <c r="BF413" s="44">
        <v>57</v>
      </c>
      <c r="BG413" s="44">
        <v>58</v>
      </c>
      <c r="BH413" s="44">
        <v>59</v>
      </c>
      <c r="BI413" s="44">
        <v>60</v>
      </c>
      <c r="BJ413" s="44">
        <v>61</v>
      </c>
      <c r="BK413" s="44">
        <v>62</v>
      </c>
      <c r="BL413" s="44">
        <v>63</v>
      </c>
      <c r="BM413" s="44">
        <v>64</v>
      </c>
      <c r="BN413" s="44">
        <v>65</v>
      </c>
      <c r="BO413" s="44">
        <v>66</v>
      </c>
      <c r="BP413" s="44">
        <v>67</v>
      </c>
      <c r="BQ413" s="44">
        <v>68</v>
      </c>
      <c r="BR413" s="44">
        <v>69</v>
      </c>
      <c r="BS413" s="44">
        <v>70</v>
      </c>
      <c r="BT413" s="44">
        <v>71</v>
      </c>
      <c r="BU413" s="44">
        <v>72</v>
      </c>
      <c r="BV413" s="44">
        <v>73</v>
      </c>
      <c r="BW413" s="44">
        <v>74</v>
      </c>
      <c r="BX413" s="44">
        <v>75</v>
      </c>
      <c r="BY413" s="44">
        <v>76</v>
      </c>
      <c r="BZ413" s="44">
        <v>77</v>
      </c>
      <c r="CA413" s="44">
        <v>78</v>
      </c>
      <c r="CB413" s="44">
        <v>79</v>
      </c>
      <c r="CC413" s="44">
        <v>80</v>
      </c>
      <c r="CD413" s="44">
        <v>81</v>
      </c>
      <c r="CE413" s="44">
        <v>82</v>
      </c>
      <c r="CF413" s="44">
        <v>83</v>
      </c>
      <c r="CG413" s="44">
        <v>84</v>
      </c>
      <c r="CH413" s="44">
        <v>85</v>
      </c>
      <c r="CI413" s="44">
        <v>86</v>
      </c>
      <c r="CJ413" s="44">
        <v>87</v>
      </c>
      <c r="CK413" s="44">
        <v>88</v>
      </c>
      <c r="CL413" s="44">
        <v>89</v>
      </c>
      <c r="CM413" s="44">
        <v>90</v>
      </c>
      <c r="CN413" s="44">
        <v>91</v>
      </c>
      <c r="CO413" s="44">
        <v>92</v>
      </c>
      <c r="CP413" s="44">
        <v>93</v>
      </c>
      <c r="CQ413" s="44">
        <v>94</v>
      </c>
      <c r="CR413" s="44">
        <v>95</v>
      </c>
      <c r="CS413" s="44">
        <v>96</v>
      </c>
      <c r="CT413" s="44">
        <v>97</v>
      </c>
      <c r="CU413" s="44">
        <v>98</v>
      </c>
      <c r="CV413" s="44">
        <v>99</v>
      </c>
      <c r="CW413" s="44">
        <v>100</v>
      </c>
    </row>
    <row r="414" spans="1:101" ht="14.25" customHeight="1">
      <c r="A414" s="67">
        <v>18</v>
      </c>
      <c r="B414" s="68">
        <v>0.42</v>
      </c>
      <c r="C414" s="68">
        <v>0.42</v>
      </c>
      <c r="D414" s="68">
        <v>0.42</v>
      </c>
      <c r="E414" s="68">
        <v>0.42</v>
      </c>
      <c r="F414" s="68">
        <v>0.42</v>
      </c>
      <c r="G414" s="68">
        <v>0.42</v>
      </c>
      <c r="H414" s="68">
        <v>0.42</v>
      </c>
      <c r="I414" s="68">
        <v>0.42</v>
      </c>
      <c r="J414" s="68">
        <v>0.43</v>
      </c>
      <c r="K414" s="68">
        <v>0.44</v>
      </c>
      <c r="L414" s="68">
        <v>0.47</v>
      </c>
      <c r="M414" s="68">
        <v>0.5</v>
      </c>
      <c r="N414" s="68">
        <v>0.53</v>
      </c>
      <c r="O414" s="68">
        <v>0.56000000000000005</v>
      </c>
      <c r="P414" s="68">
        <v>0.61</v>
      </c>
      <c r="Q414" s="68">
        <v>0.7</v>
      </c>
      <c r="R414" s="68">
        <v>0.79</v>
      </c>
      <c r="S414" s="68">
        <v>0.9</v>
      </c>
      <c r="T414" s="68">
        <v>1.02</v>
      </c>
      <c r="U414" s="69">
        <v>1.1399999999999999</v>
      </c>
      <c r="V414" s="68">
        <v>1.24</v>
      </c>
      <c r="W414" s="68">
        <v>1.29</v>
      </c>
      <c r="X414" s="68">
        <v>1.31</v>
      </c>
      <c r="Y414" s="68">
        <v>1.32</v>
      </c>
      <c r="Z414" s="68">
        <v>1.32</v>
      </c>
      <c r="AA414" s="69">
        <v>1.33</v>
      </c>
      <c r="AB414" s="45">
        <v>1.33</v>
      </c>
      <c r="AC414" s="45">
        <v>1.34</v>
      </c>
      <c r="AD414" s="45">
        <v>1.39</v>
      </c>
      <c r="AE414" s="45">
        <v>1.44</v>
      </c>
      <c r="AF414" s="45">
        <v>1.51</v>
      </c>
      <c r="AG414" s="45">
        <v>1.6</v>
      </c>
      <c r="AH414" s="45">
        <v>1.72</v>
      </c>
      <c r="AI414" s="45">
        <v>1.86</v>
      </c>
      <c r="AJ414" s="45">
        <v>2.06</v>
      </c>
      <c r="AK414" s="45">
        <v>2.2999999999999998</v>
      </c>
      <c r="AL414" s="45">
        <v>2.57</v>
      </c>
      <c r="AM414" s="45">
        <v>2.85</v>
      </c>
      <c r="AN414" s="45">
        <v>3.11</v>
      </c>
      <c r="AO414" s="45">
        <v>3.37</v>
      </c>
      <c r="AP414" s="45">
        <v>3.63</v>
      </c>
      <c r="AQ414" s="45">
        <v>3.9</v>
      </c>
      <c r="AR414" s="45">
        <v>4.21</v>
      </c>
      <c r="AS414" s="45">
        <v>4.58</v>
      </c>
      <c r="AT414" s="45">
        <v>5.01</v>
      </c>
      <c r="AU414" s="45">
        <v>5.49</v>
      </c>
      <c r="AV414" s="45">
        <v>6.02</v>
      </c>
      <c r="AW414" s="45">
        <v>6.6</v>
      </c>
      <c r="AX414" s="45">
        <v>7.22</v>
      </c>
      <c r="AY414" s="45">
        <v>7.89</v>
      </c>
      <c r="AZ414" s="45">
        <v>8.6199999999999992</v>
      </c>
      <c r="BA414" s="45">
        <v>9.43</v>
      </c>
      <c r="BB414" s="45">
        <v>10.37</v>
      </c>
      <c r="BC414" s="45">
        <v>11.48</v>
      </c>
      <c r="BD414" s="45">
        <v>12.79</v>
      </c>
      <c r="BE414" s="45">
        <v>14.3</v>
      </c>
      <c r="BF414" s="45">
        <v>16.05</v>
      </c>
      <c r="BG414" s="45">
        <v>18.05</v>
      </c>
      <c r="BH414" s="45">
        <v>20.309999999999999</v>
      </c>
      <c r="BI414" s="45">
        <v>22.92</v>
      </c>
      <c r="BJ414" s="45">
        <v>25.94</v>
      </c>
      <c r="BK414" s="45">
        <v>29.51</v>
      </c>
      <c r="BL414" s="45">
        <v>33.840000000000003</v>
      </c>
      <c r="BM414" s="45">
        <v>38.83</v>
      </c>
      <c r="BN414" s="45">
        <v>43.7</v>
      </c>
      <c r="BO414" s="45">
        <v>49</v>
      </c>
      <c r="BP414" s="45">
        <v>55.35</v>
      </c>
      <c r="BQ414" s="45">
        <v>64.89</v>
      </c>
      <c r="BR414" s="45">
        <v>73.459999999999994</v>
      </c>
      <c r="BS414" s="45">
        <v>82.92</v>
      </c>
      <c r="BT414" s="45">
        <v>94.03</v>
      </c>
      <c r="BU414" s="45">
        <v>106.29</v>
      </c>
      <c r="BV414" s="45">
        <v>119.67</v>
      </c>
      <c r="BW414" s="45">
        <v>133.76</v>
      </c>
      <c r="BX414" s="45">
        <v>149.02000000000001</v>
      </c>
      <c r="BY414" s="45">
        <v>165.23</v>
      </c>
      <c r="BZ414" s="45">
        <v>181.27</v>
      </c>
      <c r="CA414" s="45">
        <v>198.09</v>
      </c>
      <c r="CB414" s="45">
        <v>220.68</v>
      </c>
      <c r="CC414" s="45">
        <v>245.51</v>
      </c>
      <c r="CD414" s="45">
        <v>272.58999999999997</v>
      </c>
      <c r="CE414" s="45">
        <v>301.55</v>
      </c>
      <c r="CF414" s="45">
        <v>331.99</v>
      </c>
      <c r="CG414" s="45">
        <v>357.42</v>
      </c>
      <c r="CH414" s="45">
        <v>382.58</v>
      </c>
      <c r="CI414" s="45">
        <v>407.03</v>
      </c>
      <c r="CJ414" s="45">
        <v>430.37</v>
      </c>
      <c r="CK414" s="45">
        <v>452.19</v>
      </c>
      <c r="CL414" s="45">
        <v>472.1</v>
      </c>
      <c r="CM414" s="45">
        <v>498.11</v>
      </c>
      <c r="CN414" s="45">
        <v>525.54</v>
      </c>
      <c r="CO414" s="45">
        <v>554.48</v>
      </c>
      <c r="CP414" s="45">
        <v>585.02</v>
      </c>
      <c r="CQ414" s="45">
        <v>617.24</v>
      </c>
      <c r="CR414" s="45">
        <v>651.23</v>
      </c>
      <c r="CS414" s="45">
        <v>687.1</v>
      </c>
      <c r="CT414" s="45">
        <v>724.94</v>
      </c>
      <c r="CU414" s="45">
        <v>764.87</v>
      </c>
      <c r="CV414" s="45">
        <v>806.99</v>
      </c>
      <c r="CW414" s="45">
        <v>851.43</v>
      </c>
    </row>
    <row r="415" spans="1:101" ht="14.25" customHeight="1">
      <c r="A415" s="67">
        <v>19</v>
      </c>
      <c r="B415" s="68">
        <v>0.42</v>
      </c>
      <c r="C415" s="68">
        <v>0.42</v>
      </c>
      <c r="D415" s="68">
        <v>0.4</v>
      </c>
      <c r="E415" s="68">
        <v>0.4</v>
      </c>
      <c r="F415" s="68">
        <v>0.4</v>
      </c>
      <c r="G415" s="68">
        <v>0.4</v>
      </c>
      <c r="H415" s="68">
        <v>0.39</v>
      </c>
      <c r="I415" s="68">
        <v>0.38</v>
      </c>
      <c r="J415" s="68">
        <v>0.4</v>
      </c>
      <c r="K415" s="68">
        <v>0.43</v>
      </c>
      <c r="L415" s="68">
        <v>0.46</v>
      </c>
      <c r="M415" s="68">
        <v>0.49</v>
      </c>
      <c r="N415" s="68">
        <v>0.51</v>
      </c>
      <c r="O415" s="68">
        <v>0.55000000000000004</v>
      </c>
      <c r="P415" s="68">
        <v>0.62</v>
      </c>
      <c r="Q415" s="68">
        <v>0.72</v>
      </c>
      <c r="R415" s="68">
        <v>0.85</v>
      </c>
      <c r="S415" s="68">
        <v>0.99</v>
      </c>
      <c r="T415" s="68">
        <v>1.1200000000000001</v>
      </c>
      <c r="U415" s="69">
        <v>1.22</v>
      </c>
      <c r="V415" s="68">
        <v>1.29</v>
      </c>
      <c r="W415" s="68">
        <v>1.31</v>
      </c>
      <c r="X415" s="68">
        <v>1.32</v>
      </c>
      <c r="Y415" s="68">
        <v>1.32</v>
      </c>
      <c r="Z415" s="68">
        <v>1.33</v>
      </c>
      <c r="AA415" s="69">
        <v>1.33</v>
      </c>
      <c r="AB415" s="45">
        <v>1.34</v>
      </c>
      <c r="AC415" s="45">
        <v>1.39</v>
      </c>
      <c r="AD415" s="45">
        <v>1.44</v>
      </c>
      <c r="AE415" s="45">
        <v>1.51</v>
      </c>
      <c r="AF415" s="45">
        <v>1.6</v>
      </c>
      <c r="AG415" s="45">
        <v>1.72</v>
      </c>
      <c r="AH415" s="45">
        <v>1.86</v>
      </c>
      <c r="AI415" s="45">
        <v>2.06</v>
      </c>
      <c r="AJ415" s="45">
        <v>2.2999999999999998</v>
      </c>
      <c r="AK415" s="45">
        <v>2.57</v>
      </c>
      <c r="AL415" s="45">
        <v>2.85</v>
      </c>
      <c r="AM415" s="45">
        <v>3.11</v>
      </c>
      <c r="AN415" s="45">
        <v>3.37</v>
      </c>
      <c r="AO415" s="45">
        <v>3.63</v>
      </c>
      <c r="AP415" s="45">
        <v>3.9</v>
      </c>
      <c r="AQ415" s="45">
        <v>4.21</v>
      </c>
      <c r="AR415" s="45">
        <v>4.58</v>
      </c>
      <c r="AS415" s="45">
        <v>5.01</v>
      </c>
      <c r="AT415" s="45">
        <v>5.49</v>
      </c>
      <c r="AU415" s="45">
        <v>6.02</v>
      </c>
      <c r="AV415" s="45">
        <v>6.6</v>
      </c>
      <c r="AW415" s="45">
        <v>7.22</v>
      </c>
      <c r="AX415" s="45">
        <v>7.89</v>
      </c>
      <c r="AY415" s="45">
        <v>8.6199999999999992</v>
      </c>
      <c r="AZ415" s="45">
        <v>9.43</v>
      </c>
      <c r="BA415" s="45">
        <v>10.37</v>
      </c>
      <c r="BB415" s="45">
        <v>11.48</v>
      </c>
      <c r="BC415" s="45">
        <v>12.79</v>
      </c>
      <c r="BD415" s="45">
        <v>14.3</v>
      </c>
      <c r="BE415" s="45">
        <v>16.05</v>
      </c>
      <c r="BF415" s="45">
        <v>18.05</v>
      </c>
      <c r="BG415" s="45">
        <v>20.309999999999999</v>
      </c>
      <c r="BH415" s="45">
        <v>22.92</v>
      </c>
      <c r="BI415" s="45">
        <v>25.94</v>
      </c>
      <c r="BJ415" s="45">
        <v>29.51</v>
      </c>
      <c r="BK415" s="45">
        <v>33.840000000000003</v>
      </c>
      <c r="BL415" s="45">
        <v>38.83</v>
      </c>
      <c r="BM415" s="45">
        <v>43.7</v>
      </c>
      <c r="BN415" s="45">
        <v>49</v>
      </c>
      <c r="BO415" s="45">
        <v>55.35</v>
      </c>
      <c r="BP415" s="45">
        <v>64.89</v>
      </c>
      <c r="BQ415" s="45">
        <v>73.459999999999994</v>
      </c>
      <c r="BR415" s="45">
        <v>82.92</v>
      </c>
      <c r="BS415" s="45">
        <v>94.03</v>
      </c>
      <c r="BT415" s="45">
        <v>106.29</v>
      </c>
      <c r="BU415" s="45">
        <v>119.67</v>
      </c>
      <c r="BV415" s="45">
        <v>133.76</v>
      </c>
      <c r="BW415" s="45">
        <v>149.02000000000001</v>
      </c>
      <c r="BX415" s="45">
        <v>165.23</v>
      </c>
      <c r="BY415" s="45">
        <v>181.27</v>
      </c>
      <c r="BZ415" s="45">
        <v>198.09</v>
      </c>
      <c r="CA415" s="45">
        <v>220.68</v>
      </c>
      <c r="CB415" s="45">
        <v>245.51</v>
      </c>
      <c r="CC415" s="45">
        <v>272.58999999999997</v>
      </c>
      <c r="CD415" s="45">
        <v>301.55</v>
      </c>
      <c r="CE415" s="45">
        <v>331.99</v>
      </c>
      <c r="CF415" s="45">
        <v>357.42</v>
      </c>
      <c r="CG415" s="45">
        <v>382.58</v>
      </c>
      <c r="CH415" s="45">
        <v>407.03</v>
      </c>
      <c r="CI415" s="45">
        <v>430.37</v>
      </c>
      <c r="CJ415" s="45">
        <v>452.19</v>
      </c>
      <c r="CK415" s="45">
        <v>472.1</v>
      </c>
      <c r="CL415" s="45">
        <v>498.11</v>
      </c>
      <c r="CM415" s="45">
        <v>525.54</v>
      </c>
      <c r="CN415" s="45">
        <v>554.48</v>
      </c>
      <c r="CO415" s="45">
        <v>585.02</v>
      </c>
      <c r="CP415" s="45">
        <v>617.24</v>
      </c>
      <c r="CQ415" s="45">
        <v>651.23</v>
      </c>
      <c r="CR415" s="45">
        <v>687.1</v>
      </c>
      <c r="CS415" s="45">
        <v>724.94</v>
      </c>
      <c r="CT415" s="45">
        <v>764.87</v>
      </c>
      <c r="CU415" s="45">
        <v>806.99</v>
      </c>
      <c r="CV415" s="45">
        <v>851.43</v>
      </c>
      <c r="CW415" s="45">
        <v>898.33</v>
      </c>
    </row>
    <row r="416" spans="1:101" ht="14.25" customHeight="1">
      <c r="A416" s="67">
        <v>20</v>
      </c>
      <c r="B416" s="68">
        <v>0.37</v>
      </c>
      <c r="C416" s="68">
        <v>0.35</v>
      </c>
      <c r="D416" s="68">
        <v>0.37</v>
      </c>
      <c r="E416" s="68">
        <v>0.38</v>
      </c>
      <c r="F416" s="68">
        <v>0.38</v>
      </c>
      <c r="G416" s="68">
        <v>0.36</v>
      </c>
      <c r="H416" s="68">
        <v>0.35</v>
      </c>
      <c r="I416" s="68">
        <v>0.36</v>
      </c>
      <c r="J416" s="68">
        <v>0.39</v>
      </c>
      <c r="K416" s="68">
        <v>0.43</v>
      </c>
      <c r="L416" s="68">
        <v>0.46</v>
      </c>
      <c r="M416" s="68">
        <v>0.48</v>
      </c>
      <c r="N416" s="68">
        <v>0.5</v>
      </c>
      <c r="O416" s="68">
        <v>0.55000000000000004</v>
      </c>
      <c r="P416" s="68">
        <v>0.63</v>
      </c>
      <c r="Q416" s="68">
        <v>0.76</v>
      </c>
      <c r="R416" s="68">
        <v>0.89</v>
      </c>
      <c r="S416" s="68">
        <v>1.03</v>
      </c>
      <c r="T416" s="68">
        <v>1.1499999999999999</v>
      </c>
      <c r="U416" s="69">
        <v>1.25</v>
      </c>
      <c r="V416" s="68">
        <v>1.31</v>
      </c>
      <c r="W416" s="68">
        <v>1.32</v>
      </c>
      <c r="X416" s="68">
        <v>1.32</v>
      </c>
      <c r="Y416" s="68">
        <v>1.33</v>
      </c>
      <c r="Z416" s="68">
        <v>1.33</v>
      </c>
      <c r="AA416" s="69">
        <v>1.34</v>
      </c>
      <c r="AB416" s="45">
        <v>1.39</v>
      </c>
      <c r="AC416" s="45">
        <v>1.44</v>
      </c>
      <c r="AD416" s="45">
        <v>1.51</v>
      </c>
      <c r="AE416" s="45">
        <v>1.6</v>
      </c>
      <c r="AF416" s="45">
        <v>1.72</v>
      </c>
      <c r="AG416" s="45">
        <v>1.86</v>
      </c>
      <c r="AH416" s="45">
        <v>2.06</v>
      </c>
      <c r="AI416" s="45">
        <v>2.2999999999999998</v>
      </c>
      <c r="AJ416" s="45">
        <v>2.57</v>
      </c>
      <c r="AK416" s="45">
        <v>2.85</v>
      </c>
      <c r="AL416" s="45">
        <v>3.11</v>
      </c>
      <c r="AM416" s="45">
        <v>3.37</v>
      </c>
      <c r="AN416" s="45">
        <v>3.63</v>
      </c>
      <c r="AO416" s="45">
        <v>3.9</v>
      </c>
      <c r="AP416" s="45">
        <v>4.21</v>
      </c>
      <c r="AQ416" s="45">
        <v>4.58</v>
      </c>
      <c r="AR416" s="45">
        <v>5.01</v>
      </c>
      <c r="AS416" s="45">
        <v>5.49</v>
      </c>
      <c r="AT416" s="45">
        <v>6.02</v>
      </c>
      <c r="AU416" s="45">
        <v>6.6</v>
      </c>
      <c r="AV416" s="45">
        <v>7.22</v>
      </c>
      <c r="AW416" s="45">
        <v>7.89</v>
      </c>
      <c r="AX416" s="45">
        <v>8.6199999999999992</v>
      </c>
      <c r="AY416" s="45">
        <v>9.43</v>
      </c>
      <c r="AZ416" s="45">
        <v>10.37</v>
      </c>
      <c r="BA416" s="45">
        <v>11.48</v>
      </c>
      <c r="BB416" s="45">
        <v>12.79</v>
      </c>
      <c r="BC416" s="45">
        <v>14.3</v>
      </c>
      <c r="BD416" s="45">
        <v>16.05</v>
      </c>
      <c r="BE416" s="45">
        <v>18.05</v>
      </c>
      <c r="BF416" s="45">
        <v>20.309999999999999</v>
      </c>
      <c r="BG416" s="45">
        <v>22.92</v>
      </c>
      <c r="BH416" s="45">
        <v>25.94</v>
      </c>
      <c r="BI416" s="45">
        <v>29.51</v>
      </c>
      <c r="BJ416" s="45">
        <v>33.840000000000003</v>
      </c>
      <c r="BK416" s="45">
        <v>38.83</v>
      </c>
      <c r="BL416" s="45">
        <v>43.7</v>
      </c>
      <c r="BM416" s="45">
        <v>49</v>
      </c>
      <c r="BN416" s="45">
        <v>55.35</v>
      </c>
      <c r="BO416" s="45">
        <v>64.89</v>
      </c>
      <c r="BP416" s="45">
        <v>73.459999999999994</v>
      </c>
      <c r="BQ416" s="45">
        <v>82.92</v>
      </c>
      <c r="BR416" s="45">
        <v>94.03</v>
      </c>
      <c r="BS416" s="45">
        <v>106.29</v>
      </c>
      <c r="BT416" s="45">
        <v>119.67</v>
      </c>
      <c r="BU416" s="45">
        <v>133.76</v>
      </c>
      <c r="BV416" s="45">
        <v>149.02000000000001</v>
      </c>
      <c r="BW416" s="45">
        <v>165.23</v>
      </c>
      <c r="BX416" s="45">
        <v>181.27</v>
      </c>
      <c r="BY416" s="45">
        <v>198.09</v>
      </c>
      <c r="BZ416" s="45">
        <v>220.68</v>
      </c>
      <c r="CA416" s="45">
        <v>245.51</v>
      </c>
      <c r="CB416" s="45">
        <v>272.58999999999997</v>
      </c>
      <c r="CC416" s="45">
        <v>301.55</v>
      </c>
      <c r="CD416" s="45">
        <v>331.99</v>
      </c>
      <c r="CE416" s="45">
        <v>357.42</v>
      </c>
      <c r="CF416" s="45">
        <v>382.58</v>
      </c>
      <c r="CG416" s="45">
        <v>407.03</v>
      </c>
      <c r="CH416" s="45">
        <v>430.37</v>
      </c>
      <c r="CI416" s="45">
        <v>452.19</v>
      </c>
      <c r="CJ416" s="45">
        <v>472.1</v>
      </c>
      <c r="CK416" s="45">
        <v>498.11</v>
      </c>
      <c r="CL416" s="45">
        <v>525.54</v>
      </c>
      <c r="CM416" s="45">
        <v>554.48</v>
      </c>
      <c r="CN416" s="45">
        <v>585.02</v>
      </c>
      <c r="CO416" s="45">
        <v>617.24</v>
      </c>
      <c r="CP416" s="45">
        <v>651.23</v>
      </c>
      <c r="CQ416" s="45">
        <v>687.1</v>
      </c>
      <c r="CR416" s="45">
        <v>724.94</v>
      </c>
      <c r="CS416" s="45">
        <v>764.87</v>
      </c>
      <c r="CT416" s="45">
        <v>806.99</v>
      </c>
      <c r="CU416" s="45">
        <v>851.43</v>
      </c>
      <c r="CV416" s="45">
        <v>898.33</v>
      </c>
      <c r="CW416" s="45">
        <v>947.8</v>
      </c>
    </row>
    <row r="417" spans="1:101" ht="14.25" customHeight="1">
      <c r="A417" s="67">
        <v>21</v>
      </c>
      <c r="B417" s="68">
        <v>0.28999999999999998</v>
      </c>
      <c r="C417" s="68">
        <v>0.32</v>
      </c>
      <c r="D417" s="68">
        <v>0.35</v>
      </c>
      <c r="E417" s="68">
        <v>0.35</v>
      </c>
      <c r="F417" s="68">
        <v>0.34</v>
      </c>
      <c r="G417" s="68">
        <v>0.32</v>
      </c>
      <c r="H417" s="68">
        <v>0.33</v>
      </c>
      <c r="I417" s="68">
        <v>0.35</v>
      </c>
      <c r="J417" s="68">
        <v>0.4</v>
      </c>
      <c r="K417" s="68">
        <v>0.44</v>
      </c>
      <c r="L417" s="68">
        <v>0.46</v>
      </c>
      <c r="M417" s="68">
        <v>0.47</v>
      </c>
      <c r="N417" s="68">
        <v>0.5</v>
      </c>
      <c r="O417" s="68">
        <v>0.56000000000000005</v>
      </c>
      <c r="P417" s="68">
        <v>0.67</v>
      </c>
      <c r="Q417" s="68">
        <v>0.8</v>
      </c>
      <c r="R417" s="68">
        <v>0.92</v>
      </c>
      <c r="S417" s="68">
        <v>1.05</v>
      </c>
      <c r="T417" s="68">
        <v>1.17</v>
      </c>
      <c r="U417" s="69">
        <v>1.26</v>
      </c>
      <c r="V417" s="68">
        <v>1.32</v>
      </c>
      <c r="W417" s="68">
        <v>1.32</v>
      </c>
      <c r="X417" s="68">
        <v>1.33</v>
      </c>
      <c r="Y417" s="68">
        <v>1.33</v>
      </c>
      <c r="Z417" s="68">
        <v>1.34</v>
      </c>
      <c r="AA417" s="69">
        <v>1.39</v>
      </c>
      <c r="AB417" s="45">
        <v>1.44</v>
      </c>
      <c r="AC417" s="45">
        <v>1.51</v>
      </c>
      <c r="AD417" s="45">
        <v>1.6</v>
      </c>
      <c r="AE417" s="45">
        <v>1.72</v>
      </c>
      <c r="AF417" s="45">
        <v>1.86</v>
      </c>
      <c r="AG417" s="45">
        <v>2.06</v>
      </c>
      <c r="AH417" s="45">
        <v>2.2999999999999998</v>
      </c>
      <c r="AI417" s="45">
        <v>2.57</v>
      </c>
      <c r="AJ417" s="45">
        <v>2.85</v>
      </c>
      <c r="AK417" s="45">
        <v>3.11</v>
      </c>
      <c r="AL417" s="45">
        <v>3.37</v>
      </c>
      <c r="AM417" s="45">
        <v>3.63</v>
      </c>
      <c r="AN417" s="45">
        <v>3.9</v>
      </c>
      <c r="AO417" s="45">
        <v>4.21</v>
      </c>
      <c r="AP417" s="45">
        <v>4.58</v>
      </c>
      <c r="AQ417" s="45">
        <v>5.01</v>
      </c>
      <c r="AR417" s="45">
        <v>5.49</v>
      </c>
      <c r="AS417" s="45">
        <v>6.02</v>
      </c>
      <c r="AT417" s="45">
        <v>6.6</v>
      </c>
      <c r="AU417" s="45">
        <v>7.22</v>
      </c>
      <c r="AV417" s="45">
        <v>7.89</v>
      </c>
      <c r="AW417" s="45">
        <v>8.6199999999999992</v>
      </c>
      <c r="AX417" s="45">
        <v>9.43</v>
      </c>
      <c r="AY417" s="45">
        <v>10.37</v>
      </c>
      <c r="AZ417" s="45">
        <v>11.48</v>
      </c>
      <c r="BA417" s="45">
        <v>12.79</v>
      </c>
      <c r="BB417" s="45">
        <v>14.3</v>
      </c>
      <c r="BC417" s="45">
        <v>16.05</v>
      </c>
      <c r="BD417" s="45">
        <v>18.05</v>
      </c>
      <c r="BE417" s="45">
        <v>20.309999999999999</v>
      </c>
      <c r="BF417" s="45">
        <v>22.92</v>
      </c>
      <c r="BG417" s="45">
        <v>25.94</v>
      </c>
      <c r="BH417" s="45">
        <v>29.51</v>
      </c>
      <c r="BI417" s="45">
        <v>33.840000000000003</v>
      </c>
      <c r="BJ417" s="45">
        <v>38.83</v>
      </c>
      <c r="BK417" s="45">
        <v>43.7</v>
      </c>
      <c r="BL417" s="45">
        <v>49</v>
      </c>
      <c r="BM417" s="45">
        <v>55.35</v>
      </c>
      <c r="BN417" s="45">
        <v>64.89</v>
      </c>
      <c r="BO417" s="45">
        <v>73.459999999999994</v>
      </c>
      <c r="BP417" s="45">
        <v>82.92</v>
      </c>
      <c r="BQ417" s="45">
        <v>94.03</v>
      </c>
      <c r="BR417" s="45">
        <v>106.29</v>
      </c>
      <c r="BS417" s="45">
        <v>119.67</v>
      </c>
      <c r="BT417" s="45">
        <v>133.76</v>
      </c>
      <c r="BU417" s="45">
        <v>149.02000000000001</v>
      </c>
      <c r="BV417" s="45">
        <v>165.23</v>
      </c>
      <c r="BW417" s="45">
        <v>181.27</v>
      </c>
      <c r="BX417" s="45">
        <v>198.09</v>
      </c>
      <c r="BY417" s="45">
        <v>220.68</v>
      </c>
      <c r="BZ417" s="45">
        <v>245.51</v>
      </c>
      <c r="CA417" s="45">
        <v>272.58999999999997</v>
      </c>
      <c r="CB417" s="45">
        <v>301.55</v>
      </c>
      <c r="CC417" s="45">
        <v>331.99</v>
      </c>
      <c r="CD417" s="45">
        <v>357.42</v>
      </c>
      <c r="CE417" s="45">
        <v>382.58</v>
      </c>
      <c r="CF417" s="45">
        <v>407.03</v>
      </c>
      <c r="CG417" s="45">
        <v>430.37</v>
      </c>
      <c r="CH417" s="45">
        <v>452.19</v>
      </c>
      <c r="CI417" s="45">
        <v>472.1</v>
      </c>
      <c r="CJ417" s="45">
        <v>498.11</v>
      </c>
      <c r="CK417" s="45">
        <v>525.54</v>
      </c>
      <c r="CL417" s="45">
        <v>554.48</v>
      </c>
      <c r="CM417" s="45">
        <v>585.02</v>
      </c>
      <c r="CN417" s="45">
        <v>617.24</v>
      </c>
      <c r="CO417" s="45">
        <v>651.23</v>
      </c>
      <c r="CP417" s="45">
        <v>687.1</v>
      </c>
      <c r="CQ417" s="45">
        <v>724.94</v>
      </c>
      <c r="CR417" s="45">
        <v>764.87</v>
      </c>
      <c r="CS417" s="45">
        <v>806.99</v>
      </c>
      <c r="CT417" s="45">
        <v>851.43</v>
      </c>
      <c r="CU417" s="45">
        <v>898.33</v>
      </c>
      <c r="CV417" s="45">
        <v>947.8</v>
      </c>
      <c r="CW417" s="45">
        <v>1000</v>
      </c>
    </row>
    <row r="418" spans="1:101" ht="14.25" customHeight="1">
      <c r="A418" s="67">
        <v>22</v>
      </c>
      <c r="B418" s="68">
        <v>0.25</v>
      </c>
      <c r="C418" s="68">
        <v>0.31</v>
      </c>
      <c r="D418" s="68">
        <v>0.33</v>
      </c>
      <c r="E418" s="68">
        <v>0.31</v>
      </c>
      <c r="F418" s="68">
        <v>0.3</v>
      </c>
      <c r="G418" s="68">
        <v>0.3</v>
      </c>
      <c r="H418" s="68">
        <v>0.32</v>
      </c>
      <c r="I418" s="68">
        <v>0.36</v>
      </c>
      <c r="J418" s="68">
        <v>0.41</v>
      </c>
      <c r="K418" s="68">
        <v>0.44</v>
      </c>
      <c r="L418" s="68">
        <v>0.46</v>
      </c>
      <c r="M418" s="68">
        <v>0.47</v>
      </c>
      <c r="N418" s="68">
        <v>0.51</v>
      </c>
      <c r="O418" s="68">
        <v>0.59</v>
      </c>
      <c r="P418" s="68">
        <v>0.71</v>
      </c>
      <c r="Q418" s="68">
        <v>0.84</v>
      </c>
      <c r="R418" s="68">
        <v>0.95</v>
      </c>
      <c r="S418" s="68">
        <v>1.06</v>
      </c>
      <c r="T418" s="68">
        <v>1.18</v>
      </c>
      <c r="U418" s="69">
        <v>1.27</v>
      </c>
      <c r="V418" s="68">
        <v>1.32</v>
      </c>
      <c r="W418" s="68">
        <v>1.33</v>
      </c>
      <c r="X418" s="68">
        <v>1.33</v>
      </c>
      <c r="Y418" s="68">
        <v>1.34</v>
      </c>
      <c r="Z418" s="68">
        <v>1.39</v>
      </c>
      <c r="AA418" s="69">
        <v>1.44</v>
      </c>
      <c r="AB418" s="45">
        <v>1.51</v>
      </c>
      <c r="AC418" s="45">
        <v>1.6</v>
      </c>
      <c r="AD418" s="45">
        <v>1.72</v>
      </c>
      <c r="AE418" s="45">
        <v>1.86</v>
      </c>
      <c r="AF418" s="45">
        <v>2.06</v>
      </c>
      <c r="AG418" s="45">
        <v>2.2999999999999998</v>
      </c>
      <c r="AH418" s="45">
        <v>2.57</v>
      </c>
      <c r="AI418" s="45">
        <v>2.85</v>
      </c>
      <c r="AJ418" s="45">
        <v>3.11</v>
      </c>
      <c r="AK418" s="45">
        <v>3.37</v>
      </c>
      <c r="AL418" s="45">
        <v>3.63</v>
      </c>
      <c r="AM418" s="45">
        <v>3.9</v>
      </c>
      <c r="AN418" s="45">
        <v>4.21</v>
      </c>
      <c r="AO418" s="45">
        <v>4.58</v>
      </c>
      <c r="AP418" s="45">
        <v>5.01</v>
      </c>
      <c r="AQ418" s="45">
        <v>5.49</v>
      </c>
      <c r="AR418" s="45">
        <v>6.02</v>
      </c>
      <c r="AS418" s="45">
        <v>6.6</v>
      </c>
      <c r="AT418" s="45">
        <v>7.22</v>
      </c>
      <c r="AU418" s="45">
        <v>7.89</v>
      </c>
      <c r="AV418" s="45">
        <v>8.6199999999999992</v>
      </c>
      <c r="AW418" s="45">
        <v>9.43</v>
      </c>
      <c r="AX418" s="45">
        <v>10.37</v>
      </c>
      <c r="AY418" s="45">
        <v>11.48</v>
      </c>
      <c r="AZ418" s="45">
        <v>12.79</v>
      </c>
      <c r="BA418" s="45">
        <v>14.3</v>
      </c>
      <c r="BB418" s="45">
        <v>16.05</v>
      </c>
      <c r="BC418" s="45">
        <v>18.05</v>
      </c>
      <c r="BD418" s="45">
        <v>20.309999999999999</v>
      </c>
      <c r="BE418" s="45">
        <v>22.92</v>
      </c>
      <c r="BF418" s="45">
        <v>25.94</v>
      </c>
      <c r="BG418" s="45">
        <v>29.51</v>
      </c>
      <c r="BH418" s="45">
        <v>33.840000000000003</v>
      </c>
      <c r="BI418" s="45">
        <v>38.83</v>
      </c>
      <c r="BJ418" s="45">
        <v>43.7</v>
      </c>
      <c r="BK418" s="45">
        <v>49</v>
      </c>
      <c r="BL418" s="45">
        <v>55.35</v>
      </c>
      <c r="BM418" s="45">
        <v>64.89</v>
      </c>
      <c r="BN418" s="45">
        <v>73.459999999999994</v>
      </c>
      <c r="BO418" s="45">
        <v>82.92</v>
      </c>
      <c r="BP418" s="45">
        <v>94.03</v>
      </c>
      <c r="BQ418" s="45">
        <v>106.29</v>
      </c>
      <c r="BR418" s="45">
        <v>119.67</v>
      </c>
      <c r="BS418" s="45">
        <v>133.76</v>
      </c>
      <c r="BT418" s="45">
        <v>149.02000000000001</v>
      </c>
      <c r="BU418" s="45">
        <v>165.23</v>
      </c>
      <c r="BV418" s="45">
        <v>181.27</v>
      </c>
      <c r="BW418" s="45">
        <v>198.09</v>
      </c>
      <c r="BX418" s="45">
        <v>220.68</v>
      </c>
      <c r="BY418" s="45">
        <v>245.51</v>
      </c>
      <c r="BZ418" s="45">
        <v>272.58999999999997</v>
      </c>
      <c r="CA418" s="45">
        <v>301.55</v>
      </c>
      <c r="CB418" s="45">
        <v>331.99</v>
      </c>
      <c r="CC418" s="45">
        <v>357.42</v>
      </c>
      <c r="CD418" s="45">
        <v>382.58</v>
      </c>
      <c r="CE418" s="45">
        <v>407.03</v>
      </c>
      <c r="CF418" s="45">
        <v>430.37</v>
      </c>
      <c r="CG418" s="45">
        <v>452.19</v>
      </c>
      <c r="CH418" s="45">
        <v>472.1</v>
      </c>
      <c r="CI418" s="45">
        <v>498.11</v>
      </c>
      <c r="CJ418" s="45">
        <v>525.54</v>
      </c>
      <c r="CK418" s="45">
        <v>554.48</v>
      </c>
      <c r="CL418" s="45">
        <v>585.02</v>
      </c>
      <c r="CM418" s="45">
        <v>617.24</v>
      </c>
      <c r="CN418" s="45">
        <v>651.23</v>
      </c>
      <c r="CO418" s="45">
        <v>687.1</v>
      </c>
      <c r="CP418" s="45">
        <v>724.94</v>
      </c>
      <c r="CQ418" s="45">
        <v>764.87</v>
      </c>
      <c r="CR418" s="45">
        <v>806.99</v>
      </c>
      <c r="CS418" s="45">
        <v>851.43</v>
      </c>
      <c r="CT418" s="45">
        <v>898.33</v>
      </c>
      <c r="CU418" s="45">
        <v>947.8</v>
      </c>
      <c r="CV418" s="45">
        <v>1000</v>
      </c>
      <c r="CW418" s="45"/>
    </row>
    <row r="419" spans="1:101" ht="14.25" customHeight="1">
      <c r="A419" s="67">
        <v>23</v>
      </c>
      <c r="B419" s="68">
        <v>0.22</v>
      </c>
      <c r="C419" s="68">
        <v>0.28999999999999998</v>
      </c>
      <c r="D419" s="68">
        <v>0.28999999999999998</v>
      </c>
      <c r="E419" s="68">
        <v>0.27</v>
      </c>
      <c r="F419" s="68">
        <v>0.27</v>
      </c>
      <c r="G419" s="68">
        <v>0.28999999999999998</v>
      </c>
      <c r="H419" s="68">
        <v>0.33</v>
      </c>
      <c r="I419" s="68">
        <v>0.37</v>
      </c>
      <c r="J419" s="68">
        <v>0.42</v>
      </c>
      <c r="K419" s="68">
        <v>0.45</v>
      </c>
      <c r="L419" s="68">
        <v>0.46</v>
      </c>
      <c r="M419" s="68">
        <v>0.49</v>
      </c>
      <c r="N419" s="68">
        <v>0.55000000000000004</v>
      </c>
      <c r="O419" s="68">
        <v>0.65</v>
      </c>
      <c r="P419" s="68">
        <v>0.77</v>
      </c>
      <c r="Q419" s="68">
        <v>0.88</v>
      </c>
      <c r="R419" s="68">
        <v>0.97</v>
      </c>
      <c r="S419" s="68">
        <v>1.07</v>
      </c>
      <c r="T419" s="68">
        <v>1.18</v>
      </c>
      <c r="U419" s="69">
        <v>1.28</v>
      </c>
      <c r="V419" s="68">
        <v>1.33</v>
      </c>
      <c r="W419" s="68">
        <v>1.33</v>
      </c>
      <c r="X419" s="68">
        <v>1.34</v>
      </c>
      <c r="Y419" s="68">
        <v>1.39</v>
      </c>
      <c r="Z419" s="68">
        <v>1.44</v>
      </c>
      <c r="AA419" s="69">
        <v>1.51</v>
      </c>
      <c r="AB419" s="45">
        <v>1.6</v>
      </c>
      <c r="AC419" s="45">
        <v>1.72</v>
      </c>
      <c r="AD419" s="45">
        <v>1.86</v>
      </c>
      <c r="AE419" s="45">
        <v>2.06</v>
      </c>
      <c r="AF419" s="45">
        <v>2.2999999999999998</v>
      </c>
      <c r="AG419" s="45">
        <v>2.57</v>
      </c>
      <c r="AH419" s="45">
        <v>2.85</v>
      </c>
      <c r="AI419" s="45">
        <v>3.11</v>
      </c>
      <c r="AJ419" s="45">
        <v>3.37</v>
      </c>
      <c r="AK419" s="45">
        <v>3.63</v>
      </c>
      <c r="AL419" s="45">
        <v>3.9</v>
      </c>
      <c r="AM419" s="45">
        <v>4.21</v>
      </c>
      <c r="AN419" s="45">
        <v>4.58</v>
      </c>
      <c r="AO419" s="45">
        <v>5.01</v>
      </c>
      <c r="AP419" s="45">
        <v>5.49</v>
      </c>
      <c r="AQ419" s="45">
        <v>6.02</v>
      </c>
      <c r="AR419" s="45">
        <v>6.6</v>
      </c>
      <c r="AS419" s="45">
        <v>7.22</v>
      </c>
      <c r="AT419" s="45">
        <v>7.89</v>
      </c>
      <c r="AU419" s="45">
        <v>8.6199999999999992</v>
      </c>
      <c r="AV419" s="45">
        <v>9.43</v>
      </c>
      <c r="AW419" s="45">
        <v>10.37</v>
      </c>
      <c r="AX419" s="45">
        <v>11.48</v>
      </c>
      <c r="AY419" s="45">
        <v>12.79</v>
      </c>
      <c r="AZ419" s="45">
        <v>14.3</v>
      </c>
      <c r="BA419" s="45">
        <v>16.05</v>
      </c>
      <c r="BB419" s="45">
        <v>18.05</v>
      </c>
      <c r="BC419" s="45">
        <v>20.309999999999999</v>
      </c>
      <c r="BD419" s="45">
        <v>22.92</v>
      </c>
      <c r="BE419" s="45">
        <v>25.94</v>
      </c>
      <c r="BF419" s="45">
        <v>29.51</v>
      </c>
      <c r="BG419" s="45">
        <v>33.840000000000003</v>
      </c>
      <c r="BH419" s="45">
        <v>38.83</v>
      </c>
      <c r="BI419" s="45">
        <v>43.7</v>
      </c>
      <c r="BJ419" s="45">
        <v>49</v>
      </c>
      <c r="BK419" s="45">
        <v>55.35</v>
      </c>
      <c r="BL419" s="45">
        <v>64.89</v>
      </c>
      <c r="BM419" s="45">
        <v>73.459999999999994</v>
      </c>
      <c r="BN419" s="45">
        <v>82.92</v>
      </c>
      <c r="BO419" s="45">
        <v>94.03</v>
      </c>
      <c r="BP419" s="45">
        <v>106.29</v>
      </c>
      <c r="BQ419" s="45">
        <v>119.67</v>
      </c>
      <c r="BR419" s="45">
        <v>133.76</v>
      </c>
      <c r="BS419" s="45">
        <v>149.02000000000001</v>
      </c>
      <c r="BT419" s="45">
        <v>165.23</v>
      </c>
      <c r="BU419" s="45">
        <v>181.27</v>
      </c>
      <c r="BV419" s="45">
        <v>198.09</v>
      </c>
      <c r="BW419" s="45">
        <v>220.68</v>
      </c>
      <c r="BX419" s="45">
        <v>245.51</v>
      </c>
      <c r="BY419" s="45">
        <v>272.58999999999997</v>
      </c>
      <c r="BZ419" s="45">
        <v>301.55</v>
      </c>
      <c r="CA419" s="45">
        <v>331.99</v>
      </c>
      <c r="CB419" s="45">
        <v>357.42</v>
      </c>
      <c r="CC419" s="45">
        <v>382.58</v>
      </c>
      <c r="CD419" s="45">
        <v>407.03</v>
      </c>
      <c r="CE419" s="45">
        <v>430.37</v>
      </c>
      <c r="CF419" s="45">
        <v>452.19</v>
      </c>
      <c r="CG419" s="45">
        <v>472.1</v>
      </c>
      <c r="CH419" s="45">
        <v>498.11</v>
      </c>
      <c r="CI419" s="45">
        <v>525.54</v>
      </c>
      <c r="CJ419" s="45">
        <v>554.48</v>
      </c>
      <c r="CK419" s="45">
        <v>585.02</v>
      </c>
      <c r="CL419" s="45">
        <v>617.24</v>
      </c>
      <c r="CM419" s="45">
        <v>651.23</v>
      </c>
      <c r="CN419" s="45">
        <v>687.1</v>
      </c>
      <c r="CO419" s="45">
        <v>724.94</v>
      </c>
      <c r="CP419" s="45">
        <v>764.87</v>
      </c>
      <c r="CQ419" s="45">
        <v>806.99</v>
      </c>
      <c r="CR419" s="45">
        <v>851.43</v>
      </c>
      <c r="CS419" s="45">
        <v>898.33</v>
      </c>
      <c r="CT419" s="45">
        <v>947.8</v>
      </c>
      <c r="CU419" s="45">
        <v>1000</v>
      </c>
      <c r="CV419" s="45"/>
      <c r="CW419" s="45"/>
    </row>
    <row r="420" spans="1:101" ht="14.25" customHeight="1">
      <c r="A420" s="67">
        <v>24</v>
      </c>
      <c r="B420" s="68">
        <v>0.2</v>
      </c>
      <c r="C420" s="68">
        <v>0.25</v>
      </c>
      <c r="D420" s="68">
        <v>0.25</v>
      </c>
      <c r="E420" s="68">
        <v>0.24</v>
      </c>
      <c r="F420" s="68">
        <v>0.26</v>
      </c>
      <c r="G420" s="68">
        <v>0.28999999999999998</v>
      </c>
      <c r="H420" s="68">
        <v>0.34</v>
      </c>
      <c r="I420" s="68">
        <v>0.38</v>
      </c>
      <c r="J420" s="68">
        <v>0.43</v>
      </c>
      <c r="K420" s="68">
        <v>0.46</v>
      </c>
      <c r="L420" s="68">
        <v>0.48</v>
      </c>
      <c r="M420" s="68">
        <v>0.52</v>
      </c>
      <c r="N420" s="68">
        <v>0.6</v>
      </c>
      <c r="O420" s="68">
        <v>0.71</v>
      </c>
      <c r="P420" s="68">
        <v>0.82</v>
      </c>
      <c r="Q420" s="68">
        <v>0.91</v>
      </c>
      <c r="R420" s="68">
        <v>0.98</v>
      </c>
      <c r="S420" s="68">
        <v>1.07</v>
      </c>
      <c r="T420" s="68">
        <v>1.18</v>
      </c>
      <c r="U420" s="69">
        <v>1.28</v>
      </c>
      <c r="V420" s="68">
        <v>1.33</v>
      </c>
      <c r="W420" s="68">
        <v>1.34</v>
      </c>
      <c r="X420" s="68">
        <v>1.39</v>
      </c>
      <c r="Y420" s="68">
        <v>1.44</v>
      </c>
      <c r="Z420" s="68">
        <v>1.51</v>
      </c>
      <c r="AA420" s="69">
        <v>1.6</v>
      </c>
      <c r="AB420" s="45">
        <v>1.72</v>
      </c>
      <c r="AC420" s="45">
        <v>1.86</v>
      </c>
      <c r="AD420" s="45">
        <v>2.06</v>
      </c>
      <c r="AE420" s="45">
        <v>2.2999999999999998</v>
      </c>
      <c r="AF420" s="45">
        <v>2.57</v>
      </c>
      <c r="AG420" s="45">
        <v>2.85</v>
      </c>
      <c r="AH420" s="45">
        <v>3.11</v>
      </c>
      <c r="AI420" s="45">
        <v>3.37</v>
      </c>
      <c r="AJ420" s="45">
        <v>3.63</v>
      </c>
      <c r="AK420" s="45">
        <v>3.9</v>
      </c>
      <c r="AL420" s="45">
        <v>4.21</v>
      </c>
      <c r="AM420" s="45">
        <v>4.58</v>
      </c>
      <c r="AN420" s="45">
        <v>5.01</v>
      </c>
      <c r="AO420" s="45">
        <v>5.49</v>
      </c>
      <c r="AP420" s="45">
        <v>6.02</v>
      </c>
      <c r="AQ420" s="45">
        <v>6.6</v>
      </c>
      <c r="AR420" s="45">
        <v>7.22</v>
      </c>
      <c r="AS420" s="45">
        <v>7.89</v>
      </c>
      <c r="AT420" s="45">
        <v>8.6199999999999992</v>
      </c>
      <c r="AU420" s="45">
        <v>9.43</v>
      </c>
      <c r="AV420" s="45">
        <v>10.37</v>
      </c>
      <c r="AW420" s="45">
        <v>11.48</v>
      </c>
      <c r="AX420" s="45">
        <v>12.79</v>
      </c>
      <c r="AY420" s="45">
        <v>14.3</v>
      </c>
      <c r="AZ420" s="45">
        <v>16.05</v>
      </c>
      <c r="BA420" s="45">
        <v>18.05</v>
      </c>
      <c r="BB420" s="45">
        <v>20.309999999999999</v>
      </c>
      <c r="BC420" s="45">
        <v>22.92</v>
      </c>
      <c r="BD420" s="45">
        <v>25.94</v>
      </c>
      <c r="BE420" s="45">
        <v>29.51</v>
      </c>
      <c r="BF420" s="45">
        <v>33.840000000000003</v>
      </c>
      <c r="BG420" s="45">
        <v>38.83</v>
      </c>
      <c r="BH420" s="45">
        <v>43.7</v>
      </c>
      <c r="BI420" s="45">
        <v>49</v>
      </c>
      <c r="BJ420" s="45">
        <v>55.35</v>
      </c>
      <c r="BK420" s="45">
        <v>64.89</v>
      </c>
      <c r="BL420" s="45">
        <v>73.459999999999994</v>
      </c>
      <c r="BM420" s="45">
        <v>82.92</v>
      </c>
      <c r="BN420" s="45">
        <v>94.03</v>
      </c>
      <c r="BO420" s="45">
        <v>106.29</v>
      </c>
      <c r="BP420" s="45">
        <v>119.67</v>
      </c>
      <c r="BQ420" s="45">
        <v>133.76</v>
      </c>
      <c r="BR420" s="45">
        <v>149.02000000000001</v>
      </c>
      <c r="BS420" s="45">
        <v>165.23</v>
      </c>
      <c r="BT420" s="45">
        <v>181.27</v>
      </c>
      <c r="BU420" s="45">
        <v>198.09</v>
      </c>
      <c r="BV420" s="45">
        <v>220.68</v>
      </c>
      <c r="BW420" s="45">
        <v>245.51</v>
      </c>
      <c r="BX420" s="45">
        <v>272.58999999999997</v>
      </c>
      <c r="BY420" s="45">
        <v>301.55</v>
      </c>
      <c r="BZ420" s="45">
        <v>331.99</v>
      </c>
      <c r="CA420" s="45">
        <v>357.42</v>
      </c>
      <c r="CB420" s="45">
        <v>382.58</v>
      </c>
      <c r="CC420" s="45">
        <v>407.03</v>
      </c>
      <c r="CD420" s="45">
        <v>430.37</v>
      </c>
      <c r="CE420" s="45">
        <v>452.19</v>
      </c>
      <c r="CF420" s="45">
        <v>472.1</v>
      </c>
      <c r="CG420" s="45">
        <v>498.11</v>
      </c>
      <c r="CH420" s="45">
        <v>525.54</v>
      </c>
      <c r="CI420" s="45">
        <v>554.48</v>
      </c>
      <c r="CJ420" s="45">
        <v>585.02</v>
      </c>
      <c r="CK420" s="45">
        <v>617.24</v>
      </c>
      <c r="CL420" s="45">
        <v>651.23</v>
      </c>
      <c r="CM420" s="45">
        <v>687.1</v>
      </c>
      <c r="CN420" s="45">
        <v>724.94</v>
      </c>
      <c r="CO420" s="45">
        <v>764.87</v>
      </c>
      <c r="CP420" s="45">
        <v>806.99</v>
      </c>
      <c r="CQ420" s="45">
        <v>851.43</v>
      </c>
      <c r="CR420" s="45">
        <v>898.33</v>
      </c>
      <c r="CS420" s="45">
        <v>947.8</v>
      </c>
      <c r="CT420" s="45">
        <v>1000</v>
      </c>
      <c r="CU420" s="45"/>
      <c r="CV420" s="45"/>
      <c r="CW420" s="45"/>
    </row>
    <row r="421" spans="1:101" ht="14.25" customHeight="1">
      <c r="A421" s="67">
        <v>25</v>
      </c>
      <c r="B421" s="68">
        <v>0.17</v>
      </c>
      <c r="C421" s="68">
        <v>0.22</v>
      </c>
      <c r="D421" s="68">
        <v>0.22</v>
      </c>
      <c r="E421" s="68">
        <v>0.23</v>
      </c>
      <c r="F421" s="68">
        <v>0.26</v>
      </c>
      <c r="G421" s="68">
        <v>0.3</v>
      </c>
      <c r="H421" s="68">
        <v>0.34</v>
      </c>
      <c r="I421" s="68">
        <v>0.39</v>
      </c>
      <c r="J421" s="68">
        <v>0.44</v>
      </c>
      <c r="K421" s="68">
        <v>0.47</v>
      </c>
      <c r="L421" s="68">
        <v>0.51</v>
      </c>
      <c r="M421" s="68">
        <v>0.56999999999999995</v>
      </c>
      <c r="N421" s="68">
        <v>0.66</v>
      </c>
      <c r="O421" s="68">
        <v>0.78</v>
      </c>
      <c r="P421" s="68">
        <v>0.87</v>
      </c>
      <c r="Q421" s="68">
        <v>0.93</v>
      </c>
      <c r="R421" s="68">
        <v>0.99</v>
      </c>
      <c r="S421" s="68">
        <v>1.0900000000000001</v>
      </c>
      <c r="T421" s="68">
        <v>1.19</v>
      </c>
      <c r="U421" s="69">
        <v>1.28</v>
      </c>
      <c r="V421" s="68">
        <v>1.34</v>
      </c>
      <c r="W421" s="68">
        <v>1.39</v>
      </c>
      <c r="X421" s="68">
        <v>1.44</v>
      </c>
      <c r="Y421" s="68">
        <v>1.51</v>
      </c>
      <c r="Z421" s="68">
        <v>1.6</v>
      </c>
      <c r="AA421" s="69">
        <v>1.72</v>
      </c>
      <c r="AB421" s="45">
        <v>1.86</v>
      </c>
      <c r="AC421" s="45">
        <v>2.06</v>
      </c>
      <c r="AD421" s="45">
        <v>2.2999999999999998</v>
      </c>
      <c r="AE421" s="45">
        <v>2.57</v>
      </c>
      <c r="AF421" s="45">
        <v>2.85</v>
      </c>
      <c r="AG421" s="45">
        <v>3.11</v>
      </c>
      <c r="AH421" s="45">
        <v>3.37</v>
      </c>
      <c r="AI421" s="45">
        <v>3.63</v>
      </c>
      <c r="AJ421" s="45">
        <v>3.9</v>
      </c>
      <c r="AK421" s="45">
        <v>4.21</v>
      </c>
      <c r="AL421" s="45">
        <v>4.58</v>
      </c>
      <c r="AM421" s="45">
        <v>5.01</v>
      </c>
      <c r="AN421" s="45">
        <v>5.49</v>
      </c>
      <c r="AO421" s="45">
        <v>6.02</v>
      </c>
      <c r="AP421" s="45">
        <v>6.6</v>
      </c>
      <c r="AQ421" s="45">
        <v>7.22</v>
      </c>
      <c r="AR421" s="45">
        <v>7.89</v>
      </c>
      <c r="AS421" s="45">
        <v>8.6199999999999992</v>
      </c>
      <c r="AT421" s="45">
        <v>9.43</v>
      </c>
      <c r="AU421" s="45">
        <v>10.37</v>
      </c>
      <c r="AV421" s="45">
        <v>11.48</v>
      </c>
      <c r="AW421" s="45">
        <v>12.79</v>
      </c>
      <c r="AX421" s="45">
        <v>14.3</v>
      </c>
      <c r="AY421" s="45">
        <v>16.05</v>
      </c>
      <c r="AZ421" s="45">
        <v>18.05</v>
      </c>
      <c r="BA421" s="45">
        <v>20.309999999999999</v>
      </c>
      <c r="BB421" s="45">
        <v>22.92</v>
      </c>
      <c r="BC421" s="45">
        <v>25.94</v>
      </c>
      <c r="BD421" s="45">
        <v>29.51</v>
      </c>
      <c r="BE421" s="45">
        <v>33.840000000000003</v>
      </c>
      <c r="BF421" s="45">
        <v>38.83</v>
      </c>
      <c r="BG421" s="45">
        <v>43.7</v>
      </c>
      <c r="BH421" s="45">
        <v>49</v>
      </c>
      <c r="BI421" s="45">
        <v>55.35</v>
      </c>
      <c r="BJ421" s="45">
        <v>64.89</v>
      </c>
      <c r="BK421" s="45">
        <v>73.459999999999994</v>
      </c>
      <c r="BL421" s="45">
        <v>82.92</v>
      </c>
      <c r="BM421" s="45">
        <v>94.03</v>
      </c>
      <c r="BN421" s="45">
        <v>106.29</v>
      </c>
      <c r="BO421" s="45">
        <v>119.67</v>
      </c>
      <c r="BP421" s="45">
        <v>133.76</v>
      </c>
      <c r="BQ421" s="45">
        <v>149.02000000000001</v>
      </c>
      <c r="BR421" s="45">
        <v>165.23</v>
      </c>
      <c r="BS421" s="45">
        <v>181.27</v>
      </c>
      <c r="BT421" s="45">
        <v>198.09</v>
      </c>
      <c r="BU421" s="45">
        <v>220.68</v>
      </c>
      <c r="BV421" s="45">
        <v>245.51</v>
      </c>
      <c r="BW421" s="45">
        <v>272.58999999999997</v>
      </c>
      <c r="BX421" s="45">
        <v>301.55</v>
      </c>
      <c r="BY421" s="45">
        <v>331.99</v>
      </c>
      <c r="BZ421" s="45">
        <v>357.42</v>
      </c>
      <c r="CA421" s="45">
        <v>382.58</v>
      </c>
      <c r="CB421" s="45">
        <v>407.03</v>
      </c>
      <c r="CC421" s="45">
        <v>430.37</v>
      </c>
      <c r="CD421" s="45">
        <v>452.19</v>
      </c>
      <c r="CE421" s="45">
        <v>472.1</v>
      </c>
      <c r="CF421" s="45">
        <v>498.11</v>
      </c>
      <c r="CG421" s="45">
        <v>525.54</v>
      </c>
      <c r="CH421" s="45">
        <v>554.48</v>
      </c>
      <c r="CI421" s="45">
        <v>585.02</v>
      </c>
      <c r="CJ421" s="45">
        <v>617.24</v>
      </c>
      <c r="CK421" s="45">
        <v>651.23</v>
      </c>
      <c r="CL421" s="45">
        <v>687.1</v>
      </c>
      <c r="CM421" s="45">
        <v>724.94</v>
      </c>
      <c r="CN421" s="45">
        <v>764.87</v>
      </c>
      <c r="CO421" s="45">
        <v>806.99</v>
      </c>
      <c r="CP421" s="45">
        <v>851.43</v>
      </c>
      <c r="CQ421" s="45">
        <v>898.33</v>
      </c>
      <c r="CR421" s="45">
        <v>947.8</v>
      </c>
      <c r="CS421" s="45">
        <v>1000</v>
      </c>
      <c r="CT421" s="45"/>
      <c r="CU421" s="45"/>
      <c r="CV421" s="45"/>
      <c r="CW421" s="45"/>
    </row>
    <row r="422" spans="1:101" ht="14.25" customHeight="1">
      <c r="A422" s="67">
        <v>26</v>
      </c>
      <c r="B422" s="68">
        <v>0.14000000000000001</v>
      </c>
      <c r="C422" s="68">
        <v>0.19</v>
      </c>
      <c r="D422" s="68">
        <v>0.21</v>
      </c>
      <c r="E422" s="68">
        <v>0.23</v>
      </c>
      <c r="F422" s="68">
        <v>0.27</v>
      </c>
      <c r="G422" s="68">
        <v>0.3</v>
      </c>
      <c r="H422" s="68">
        <v>0.35</v>
      </c>
      <c r="I422" s="68">
        <v>0.4</v>
      </c>
      <c r="J422" s="68">
        <v>0.46</v>
      </c>
      <c r="K422" s="68">
        <v>0.51</v>
      </c>
      <c r="L422" s="68">
        <v>0.56000000000000005</v>
      </c>
      <c r="M422" s="68">
        <v>0.63</v>
      </c>
      <c r="N422" s="68">
        <v>0.74</v>
      </c>
      <c r="O422" s="68">
        <v>0.84</v>
      </c>
      <c r="P422" s="68">
        <v>0.91</v>
      </c>
      <c r="Q422" s="68">
        <v>0.96</v>
      </c>
      <c r="R422" s="68">
        <v>1.02</v>
      </c>
      <c r="S422" s="68">
        <v>1.1200000000000001</v>
      </c>
      <c r="T422" s="68">
        <v>1.21</v>
      </c>
      <c r="U422" s="69">
        <v>1.31</v>
      </c>
      <c r="V422" s="68">
        <v>1.39</v>
      </c>
      <c r="W422" s="68">
        <v>1.44</v>
      </c>
      <c r="X422" s="68">
        <v>1.51</v>
      </c>
      <c r="Y422" s="68">
        <v>1.6</v>
      </c>
      <c r="Z422" s="68">
        <v>1.72</v>
      </c>
      <c r="AA422" s="69">
        <v>1.86</v>
      </c>
      <c r="AB422" s="45">
        <v>2.06</v>
      </c>
      <c r="AC422" s="45">
        <v>2.2999999999999998</v>
      </c>
      <c r="AD422" s="45">
        <v>2.57</v>
      </c>
      <c r="AE422" s="45">
        <v>2.85</v>
      </c>
      <c r="AF422" s="45">
        <v>3.11</v>
      </c>
      <c r="AG422" s="45">
        <v>3.37</v>
      </c>
      <c r="AH422" s="45">
        <v>3.63</v>
      </c>
      <c r="AI422" s="45">
        <v>3.9</v>
      </c>
      <c r="AJ422" s="45">
        <v>4.21</v>
      </c>
      <c r="AK422" s="45">
        <v>4.58</v>
      </c>
      <c r="AL422" s="45">
        <v>5.01</v>
      </c>
      <c r="AM422" s="45">
        <v>5.49</v>
      </c>
      <c r="AN422" s="45">
        <v>6.02</v>
      </c>
      <c r="AO422" s="45">
        <v>6.6</v>
      </c>
      <c r="AP422" s="45">
        <v>7.22</v>
      </c>
      <c r="AQ422" s="45">
        <v>7.89</v>
      </c>
      <c r="AR422" s="45">
        <v>8.6199999999999992</v>
      </c>
      <c r="AS422" s="45">
        <v>9.43</v>
      </c>
      <c r="AT422" s="45">
        <v>10.37</v>
      </c>
      <c r="AU422" s="45">
        <v>11.48</v>
      </c>
      <c r="AV422" s="45">
        <v>12.79</v>
      </c>
      <c r="AW422" s="45">
        <v>14.3</v>
      </c>
      <c r="AX422" s="45">
        <v>16.05</v>
      </c>
      <c r="AY422" s="45">
        <v>18.05</v>
      </c>
      <c r="AZ422" s="45">
        <v>20.309999999999999</v>
      </c>
      <c r="BA422" s="45">
        <v>22.92</v>
      </c>
      <c r="BB422" s="45">
        <v>25.94</v>
      </c>
      <c r="BC422" s="45">
        <v>29.51</v>
      </c>
      <c r="BD422" s="45">
        <v>33.840000000000003</v>
      </c>
      <c r="BE422" s="45">
        <v>38.83</v>
      </c>
      <c r="BF422" s="45">
        <v>43.7</v>
      </c>
      <c r="BG422" s="45">
        <v>49</v>
      </c>
      <c r="BH422" s="45">
        <v>55.35</v>
      </c>
      <c r="BI422" s="45">
        <v>64.89</v>
      </c>
      <c r="BJ422" s="45">
        <v>73.459999999999994</v>
      </c>
      <c r="BK422" s="45">
        <v>82.92</v>
      </c>
      <c r="BL422" s="45">
        <v>94.03</v>
      </c>
      <c r="BM422" s="45">
        <v>106.29</v>
      </c>
      <c r="BN422" s="45">
        <v>119.67</v>
      </c>
      <c r="BO422" s="45">
        <v>133.76</v>
      </c>
      <c r="BP422" s="45">
        <v>149.02000000000001</v>
      </c>
      <c r="BQ422" s="45">
        <v>165.23</v>
      </c>
      <c r="BR422" s="45">
        <v>181.27</v>
      </c>
      <c r="BS422" s="45">
        <v>198.09</v>
      </c>
      <c r="BT422" s="45">
        <v>220.68</v>
      </c>
      <c r="BU422" s="45">
        <v>245.51</v>
      </c>
      <c r="BV422" s="45">
        <v>272.58999999999997</v>
      </c>
      <c r="BW422" s="45">
        <v>301.55</v>
      </c>
      <c r="BX422" s="45">
        <v>331.99</v>
      </c>
      <c r="BY422" s="45">
        <v>357.42</v>
      </c>
      <c r="BZ422" s="45">
        <v>382.58</v>
      </c>
      <c r="CA422" s="45">
        <v>407.03</v>
      </c>
      <c r="CB422" s="45">
        <v>430.37</v>
      </c>
      <c r="CC422" s="45">
        <v>452.19</v>
      </c>
      <c r="CD422" s="45">
        <v>472.1</v>
      </c>
      <c r="CE422" s="45">
        <v>498.11</v>
      </c>
      <c r="CF422" s="45">
        <v>525.54</v>
      </c>
      <c r="CG422" s="45">
        <v>554.48</v>
      </c>
      <c r="CH422" s="45">
        <v>585.02</v>
      </c>
      <c r="CI422" s="45">
        <v>617.24</v>
      </c>
      <c r="CJ422" s="45">
        <v>651.23</v>
      </c>
      <c r="CK422" s="45">
        <v>687.1</v>
      </c>
      <c r="CL422" s="45">
        <v>724.94</v>
      </c>
      <c r="CM422" s="45">
        <v>764.87</v>
      </c>
      <c r="CN422" s="45">
        <v>806.99</v>
      </c>
      <c r="CO422" s="45">
        <v>851.43</v>
      </c>
      <c r="CP422" s="45">
        <v>898.33</v>
      </c>
      <c r="CQ422" s="45">
        <v>947.8</v>
      </c>
      <c r="CR422" s="45">
        <v>1000</v>
      </c>
      <c r="CS422" s="45"/>
      <c r="CT422" s="45"/>
      <c r="CU422" s="45"/>
      <c r="CV422" s="45"/>
      <c r="CW422" s="45"/>
    </row>
    <row r="423" spans="1:101" ht="14.25" customHeight="1">
      <c r="A423" s="67">
        <v>27</v>
      </c>
      <c r="B423" s="68">
        <v>0.12</v>
      </c>
      <c r="C423" s="68">
        <v>0.18</v>
      </c>
      <c r="D423" s="68">
        <v>0.21</v>
      </c>
      <c r="E423" s="68">
        <v>0.24</v>
      </c>
      <c r="F423" s="68">
        <v>0.27</v>
      </c>
      <c r="G423" s="68">
        <v>0.31</v>
      </c>
      <c r="H423" s="68">
        <v>0.36</v>
      </c>
      <c r="I423" s="68">
        <v>0.42</v>
      </c>
      <c r="J423" s="68">
        <v>0.49</v>
      </c>
      <c r="K423" s="68">
        <v>0.55000000000000004</v>
      </c>
      <c r="L423" s="68">
        <v>0.62</v>
      </c>
      <c r="M423" s="68">
        <v>0.71</v>
      </c>
      <c r="N423" s="68">
        <v>0.81</v>
      </c>
      <c r="O423" s="68">
        <v>0.9</v>
      </c>
      <c r="P423" s="68">
        <v>0.95</v>
      </c>
      <c r="Q423" s="68">
        <v>0.99</v>
      </c>
      <c r="R423" s="68">
        <v>1.05</v>
      </c>
      <c r="S423" s="68">
        <v>1.1499999999999999</v>
      </c>
      <c r="T423" s="68">
        <v>1.25</v>
      </c>
      <c r="U423" s="69">
        <v>1.35</v>
      </c>
      <c r="V423" s="68">
        <v>1.44</v>
      </c>
      <c r="W423" s="68">
        <v>1.51</v>
      </c>
      <c r="X423" s="68">
        <v>1.6</v>
      </c>
      <c r="Y423" s="68">
        <v>1.72</v>
      </c>
      <c r="Z423" s="68">
        <v>1.86</v>
      </c>
      <c r="AA423" s="69">
        <v>2.06</v>
      </c>
      <c r="AB423" s="45">
        <v>2.2999999999999998</v>
      </c>
      <c r="AC423" s="45">
        <v>2.57</v>
      </c>
      <c r="AD423" s="45">
        <v>2.85</v>
      </c>
      <c r="AE423" s="45">
        <v>3.11</v>
      </c>
      <c r="AF423" s="45">
        <v>3.37</v>
      </c>
      <c r="AG423" s="45">
        <v>3.63</v>
      </c>
      <c r="AH423" s="45">
        <v>3.9</v>
      </c>
      <c r="AI423" s="45">
        <v>4.21</v>
      </c>
      <c r="AJ423" s="45">
        <v>4.58</v>
      </c>
      <c r="AK423" s="45">
        <v>5.01</v>
      </c>
      <c r="AL423" s="45">
        <v>5.49</v>
      </c>
      <c r="AM423" s="45">
        <v>6.02</v>
      </c>
      <c r="AN423" s="45">
        <v>6.6</v>
      </c>
      <c r="AO423" s="45">
        <v>7.22</v>
      </c>
      <c r="AP423" s="45">
        <v>7.89</v>
      </c>
      <c r="AQ423" s="45">
        <v>8.6199999999999992</v>
      </c>
      <c r="AR423" s="45">
        <v>9.43</v>
      </c>
      <c r="AS423" s="45">
        <v>10.37</v>
      </c>
      <c r="AT423" s="45">
        <v>11.48</v>
      </c>
      <c r="AU423" s="45">
        <v>12.79</v>
      </c>
      <c r="AV423" s="45">
        <v>14.3</v>
      </c>
      <c r="AW423" s="45">
        <v>16.05</v>
      </c>
      <c r="AX423" s="45">
        <v>18.05</v>
      </c>
      <c r="AY423" s="45">
        <v>20.309999999999999</v>
      </c>
      <c r="AZ423" s="45">
        <v>22.92</v>
      </c>
      <c r="BA423" s="45">
        <v>25.94</v>
      </c>
      <c r="BB423" s="45">
        <v>29.51</v>
      </c>
      <c r="BC423" s="45">
        <v>33.840000000000003</v>
      </c>
      <c r="BD423" s="45">
        <v>38.83</v>
      </c>
      <c r="BE423" s="45">
        <v>43.7</v>
      </c>
      <c r="BF423" s="45">
        <v>49</v>
      </c>
      <c r="BG423" s="45">
        <v>55.35</v>
      </c>
      <c r="BH423" s="45">
        <v>64.89</v>
      </c>
      <c r="BI423" s="45">
        <v>73.459999999999994</v>
      </c>
      <c r="BJ423" s="45">
        <v>82.92</v>
      </c>
      <c r="BK423" s="45">
        <v>94.03</v>
      </c>
      <c r="BL423" s="45">
        <v>106.29</v>
      </c>
      <c r="BM423" s="45">
        <v>119.67</v>
      </c>
      <c r="BN423" s="45">
        <v>133.76</v>
      </c>
      <c r="BO423" s="45">
        <v>149.02000000000001</v>
      </c>
      <c r="BP423" s="45">
        <v>165.23</v>
      </c>
      <c r="BQ423" s="45">
        <v>181.27</v>
      </c>
      <c r="BR423" s="45">
        <v>198.09</v>
      </c>
      <c r="BS423" s="45">
        <v>220.68</v>
      </c>
      <c r="BT423" s="45">
        <v>245.51</v>
      </c>
      <c r="BU423" s="45">
        <v>272.58999999999997</v>
      </c>
      <c r="BV423" s="45">
        <v>301.55</v>
      </c>
      <c r="BW423" s="45">
        <v>331.99</v>
      </c>
      <c r="BX423" s="45">
        <v>357.42</v>
      </c>
      <c r="BY423" s="45">
        <v>382.58</v>
      </c>
      <c r="BZ423" s="45">
        <v>407.03</v>
      </c>
      <c r="CA423" s="45">
        <v>430.37</v>
      </c>
      <c r="CB423" s="45">
        <v>452.19</v>
      </c>
      <c r="CC423" s="45">
        <v>472.1</v>
      </c>
      <c r="CD423" s="45">
        <v>498.11</v>
      </c>
      <c r="CE423" s="45">
        <v>525.54</v>
      </c>
      <c r="CF423" s="45">
        <v>554.48</v>
      </c>
      <c r="CG423" s="45">
        <v>585.02</v>
      </c>
      <c r="CH423" s="45">
        <v>617.24</v>
      </c>
      <c r="CI423" s="45">
        <v>651.23</v>
      </c>
      <c r="CJ423" s="45">
        <v>687.1</v>
      </c>
      <c r="CK423" s="45">
        <v>724.94</v>
      </c>
      <c r="CL423" s="45">
        <v>764.87</v>
      </c>
      <c r="CM423" s="45">
        <v>806.99</v>
      </c>
      <c r="CN423" s="45">
        <v>851.43</v>
      </c>
      <c r="CO423" s="45">
        <v>898.33</v>
      </c>
      <c r="CP423" s="45">
        <v>947.8</v>
      </c>
      <c r="CQ423" s="45">
        <v>1000</v>
      </c>
      <c r="CR423" s="45"/>
      <c r="CS423" s="45"/>
      <c r="CT423" s="45"/>
      <c r="CU423" s="45"/>
      <c r="CV423" s="45"/>
      <c r="CW423" s="45"/>
    </row>
    <row r="424" spans="1:101" ht="14.25" customHeight="1">
      <c r="A424" s="67">
        <v>28</v>
      </c>
      <c r="B424" s="68">
        <v>0.11</v>
      </c>
      <c r="C424" s="68">
        <v>0.18</v>
      </c>
      <c r="D424" s="68">
        <v>0.22</v>
      </c>
      <c r="E424" s="68">
        <v>0.24</v>
      </c>
      <c r="F424" s="68">
        <v>0.27</v>
      </c>
      <c r="G424" s="68">
        <v>0.31</v>
      </c>
      <c r="H424" s="68">
        <v>0.37</v>
      </c>
      <c r="I424" s="68">
        <v>0.45</v>
      </c>
      <c r="J424" s="68">
        <v>0.52</v>
      </c>
      <c r="K424" s="68">
        <v>0.6</v>
      </c>
      <c r="L424" s="68">
        <v>0.68</v>
      </c>
      <c r="M424" s="68">
        <v>0.77</v>
      </c>
      <c r="N424" s="68">
        <v>0.88</v>
      </c>
      <c r="O424" s="68">
        <v>0.94</v>
      </c>
      <c r="P424" s="68">
        <v>0.98</v>
      </c>
      <c r="Q424" s="68">
        <v>1.02</v>
      </c>
      <c r="R424" s="68">
        <v>1.0900000000000001</v>
      </c>
      <c r="S424" s="68">
        <v>1.19</v>
      </c>
      <c r="T424" s="68">
        <v>1.3</v>
      </c>
      <c r="U424" s="69">
        <v>1.41</v>
      </c>
      <c r="V424" s="68">
        <v>1.51</v>
      </c>
      <c r="W424" s="68">
        <v>1.6</v>
      </c>
      <c r="X424" s="68">
        <v>1.72</v>
      </c>
      <c r="Y424" s="68">
        <v>1.86</v>
      </c>
      <c r="Z424" s="68">
        <v>2.06</v>
      </c>
      <c r="AA424" s="69">
        <v>2.2999999999999998</v>
      </c>
      <c r="AB424" s="45">
        <v>2.57</v>
      </c>
      <c r="AC424" s="45">
        <v>2.85</v>
      </c>
      <c r="AD424" s="45">
        <v>3.11</v>
      </c>
      <c r="AE424" s="45">
        <v>3.37</v>
      </c>
      <c r="AF424" s="45">
        <v>3.63</v>
      </c>
      <c r="AG424" s="45">
        <v>3.9</v>
      </c>
      <c r="AH424" s="45">
        <v>4.21</v>
      </c>
      <c r="AI424" s="45">
        <v>4.58</v>
      </c>
      <c r="AJ424" s="45">
        <v>5.01</v>
      </c>
      <c r="AK424" s="45">
        <v>5.49</v>
      </c>
      <c r="AL424" s="45">
        <v>6.02</v>
      </c>
      <c r="AM424" s="45">
        <v>6.6</v>
      </c>
      <c r="AN424" s="45">
        <v>7.22</v>
      </c>
      <c r="AO424" s="45">
        <v>7.89</v>
      </c>
      <c r="AP424" s="45">
        <v>8.6199999999999992</v>
      </c>
      <c r="AQ424" s="45">
        <v>9.43</v>
      </c>
      <c r="AR424" s="45">
        <v>10.37</v>
      </c>
      <c r="AS424" s="45">
        <v>11.48</v>
      </c>
      <c r="AT424" s="45">
        <v>12.79</v>
      </c>
      <c r="AU424" s="45">
        <v>14.3</v>
      </c>
      <c r="AV424" s="45">
        <v>16.05</v>
      </c>
      <c r="AW424" s="45">
        <v>18.05</v>
      </c>
      <c r="AX424" s="45">
        <v>20.309999999999999</v>
      </c>
      <c r="AY424" s="45">
        <v>22.92</v>
      </c>
      <c r="AZ424" s="45">
        <v>25.94</v>
      </c>
      <c r="BA424" s="45">
        <v>29.51</v>
      </c>
      <c r="BB424" s="45">
        <v>33.840000000000003</v>
      </c>
      <c r="BC424" s="45">
        <v>38.83</v>
      </c>
      <c r="BD424" s="45">
        <v>43.7</v>
      </c>
      <c r="BE424" s="45">
        <v>49</v>
      </c>
      <c r="BF424" s="45">
        <v>55.35</v>
      </c>
      <c r="BG424" s="45">
        <v>64.89</v>
      </c>
      <c r="BH424" s="45">
        <v>73.459999999999994</v>
      </c>
      <c r="BI424" s="45">
        <v>82.92</v>
      </c>
      <c r="BJ424" s="45">
        <v>94.03</v>
      </c>
      <c r="BK424" s="45">
        <v>106.29</v>
      </c>
      <c r="BL424" s="45">
        <v>119.67</v>
      </c>
      <c r="BM424" s="45">
        <v>133.76</v>
      </c>
      <c r="BN424" s="45">
        <v>149.02000000000001</v>
      </c>
      <c r="BO424" s="45">
        <v>165.23</v>
      </c>
      <c r="BP424" s="45">
        <v>181.27</v>
      </c>
      <c r="BQ424" s="45">
        <v>198.09</v>
      </c>
      <c r="BR424" s="45">
        <v>220.68</v>
      </c>
      <c r="BS424" s="45">
        <v>245.51</v>
      </c>
      <c r="BT424" s="45">
        <v>272.58999999999997</v>
      </c>
      <c r="BU424" s="45">
        <v>301.55</v>
      </c>
      <c r="BV424" s="45">
        <v>331.99</v>
      </c>
      <c r="BW424" s="45">
        <v>357.42</v>
      </c>
      <c r="BX424" s="45">
        <v>382.58</v>
      </c>
      <c r="BY424" s="45">
        <v>407.03</v>
      </c>
      <c r="BZ424" s="45">
        <v>430.37</v>
      </c>
      <c r="CA424" s="45">
        <v>452.19</v>
      </c>
      <c r="CB424" s="45">
        <v>472.1</v>
      </c>
      <c r="CC424" s="45">
        <v>498.11</v>
      </c>
      <c r="CD424" s="45">
        <v>525.54</v>
      </c>
      <c r="CE424" s="45">
        <v>554.48</v>
      </c>
      <c r="CF424" s="45">
        <v>585.02</v>
      </c>
      <c r="CG424" s="45">
        <v>617.24</v>
      </c>
      <c r="CH424" s="45">
        <v>651.23</v>
      </c>
      <c r="CI424" s="45">
        <v>687.1</v>
      </c>
      <c r="CJ424" s="45">
        <v>724.94</v>
      </c>
      <c r="CK424" s="45">
        <v>764.87</v>
      </c>
      <c r="CL424" s="45">
        <v>806.99</v>
      </c>
      <c r="CM424" s="45">
        <v>851.43</v>
      </c>
      <c r="CN424" s="45">
        <v>898.33</v>
      </c>
      <c r="CO424" s="45">
        <v>947.8</v>
      </c>
      <c r="CP424" s="45">
        <v>1000</v>
      </c>
      <c r="CQ424" s="45"/>
      <c r="CR424" s="45"/>
      <c r="CS424" s="45"/>
      <c r="CT424" s="45"/>
      <c r="CU424" s="45"/>
      <c r="CV424" s="45"/>
      <c r="CW424" s="45"/>
    </row>
    <row r="425" spans="1:101" ht="14.25" customHeight="1">
      <c r="A425" s="67">
        <v>29</v>
      </c>
      <c r="B425" s="68">
        <v>0.11</v>
      </c>
      <c r="C425" s="68">
        <v>0.19</v>
      </c>
      <c r="D425" s="68">
        <v>0.22</v>
      </c>
      <c r="E425" s="68">
        <v>0.24</v>
      </c>
      <c r="F425" s="68">
        <v>0.27</v>
      </c>
      <c r="G425" s="68">
        <v>0.33</v>
      </c>
      <c r="H425" s="68">
        <v>0.4</v>
      </c>
      <c r="I425" s="68">
        <v>0.48</v>
      </c>
      <c r="J425" s="68">
        <v>0.56000000000000005</v>
      </c>
      <c r="K425" s="68">
        <v>0.64</v>
      </c>
      <c r="L425" s="68">
        <v>0.73</v>
      </c>
      <c r="M425" s="68">
        <v>0.82</v>
      </c>
      <c r="N425" s="68">
        <v>0.91</v>
      </c>
      <c r="O425" s="68">
        <v>0.96</v>
      </c>
      <c r="P425" s="68">
        <v>1</v>
      </c>
      <c r="Q425" s="68">
        <v>1.06</v>
      </c>
      <c r="R425" s="68">
        <v>1.1399999999999999</v>
      </c>
      <c r="S425" s="68">
        <v>1.24</v>
      </c>
      <c r="T425" s="68">
        <v>1.36</v>
      </c>
      <c r="U425" s="69">
        <v>1.48</v>
      </c>
      <c r="V425" s="68">
        <v>1.6</v>
      </c>
      <c r="W425" s="68">
        <v>1.72</v>
      </c>
      <c r="X425" s="68">
        <v>1.86</v>
      </c>
      <c r="Y425" s="68">
        <v>2.06</v>
      </c>
      <c r="Z425" s="68">
        <v>2.2999999999999998</v>
      </c>
      <c r="AA425" s="69">
        <v>2.57</v>
      </c>
      <c r="AB425" s="45">
        <v>2.85</v>
      </c>
      <c r="AC425" s="45">
        <v>3.11</v>
      </c>
      <c r="AD425" s="45">
        <v>3.37</v>
      </c>
      <c r="AE425" s="45">
        <v>3.63</v>
      </c>
      <c r="AF425" s="45">
        <v>3.9</v>
      </c>
      <c r="AG425" s="45">
        <v>4.21</v>
      </c>
      <c r="AH425" s="45">
        <v>4.58</v>
      </c>
      <c r="AI425" s="45">
        <v>5.01</v>
      </c>
      <c r="AJ425" s="45">
        <v>5.49</v>
      </c>
      <c r="AK425" s="45">
        <v>6.02</v>
      </c>
      <c r="AL425" s="45">
        <v>6.6</v>
      </c>
      <c r="AM425" s="45">
        <v>7.22</v>
      </c>
      <c r="AN425" s="45">
        <v>7.89</v>
      </c>
      <c r="AO425" s="45">
        <v>8.6199999999999992</v>
      </c>
      <c r="AP425" s="45">
        <v>9.43</v>
      </c>
      <c r="AQ425" s="45">
        <v>10.37</v>
      </c>
      <c r="AR425" s="45">
        <v>11.48</v>
      </c>
      <c r="AS425" s="45">
        <v>12.79</v>
      </c>
      <c r="AT425" s="45">
        <v>14.3</v>
      </c>
      <c r="AU425" s="45">
        <v>16.05</v>
      </c>
      <c r="AV425" s="45">
        <v>18.05</v>
      </c>
      <c r="AW425" s="45">
        <v>20.309999999999999</v>
      </c>
      <c r="AX425" s="45">
        <v>22.92</v>
      </c>
      <c r="AY425" s="45">
        <v>25.94</v>
      </c>
      <c r="AZ425" s="45">
        <v>29.51</v>
      </c>
      <c r="BA425" s="45">
        <v>33.840000000000003</v>
      </c>
      <c r="BB425" s="45">
        <v>38.83</v>
      </c>
      <c r="BC425" s="45">
        <v>43.7</v>
      </c>
      <c r="BD425" s="45">
        <v>49</v>
      </c>
      <c r="BE425" s="45">
        <v>55.35</v>
      </c>
      <c r="BF425" s="45">
        <v>64.89</v>
      </c>
      <c r="BG425" s="45">
        <v>73.459999999999994</v>
      </c>
      <c r="BH425" s="45">
        <v>82.92</v>
      </c>
      <c r="BI425" s="45">
        <v>94.03</v>
      </c>
      <c r="BJ425" s="45">
        <v>106.29</v>
      </c>
      <c r="BK425" s="45">
        <v>119.67</v>
      </c>
      <c r="BL425" s="45">
        <v>133.76</v>
      </c>
      <c r="BM425" s="45">
        <v>149.02000000000001</v>
      </c>
      <c r="BN425" s="45">
        <v>165.23</v>
      </c>
      <c r="BO425" s="45">
        <v>181.27</v>
      </c>
      <c r="BP425" s="45">
        <v>198.09</v>
      </c>
      <c r="BQ425" s="45">
        <v>220.68</v>
      </c>
      <c r="BR425" s="45">
        <v>245.51</v>
      </c>
      <c r="BS425" s="45">
        <v>272.58999999999997</v>
      </c>
      <c r="BT425" s="45">
        <v>301.55</v>
      </c>
      <c r="BU425" s="45">
        <v>331.99</v>
      </c>
      <c r="BV425" s="45">
        <v>357.42</v>
      </c>
      <c r="BW425" s="45">
        <v>382.58</v>
      </c>
      <c r="BX425" s="45">
        <v>407.03</v>
      </c>
      <c r="BY425" s="45">
        <v>430.37</v>
      </c>
      <c r="BZ425" s="45">
        <v>452.19</v>
      </c>
      <c r="CA425" s="45">
        <v>472.1</v>
      </c>
      <c r="CB425" s="45">
        <v>498.11</v>
      </c>
      <c r="CC425" s="45">
        <v>525.54</v>
      </c>
      <c r="CD425" s="45">
        <v>554.48</v>
      </c>
      <c r="CE425" s="45">
        <v>585.02</v>
      </c>
      <c r="CF425" s="45">
        <v>617.24</v>
      </c>
      <c r="CG425" s="45">
        <v>651.23</v>
      </c>
      <c r="CH425" s="45">
        <v>687.1</v>
      </c>
      <c r="CI425" s="45">
        <v>724.94</v>
      </c>
      <c r="CJ425" s="45">
        <v>764.87</v>
      </c>
      <c r="CK425" s="45">
        <v>806.99</v>
      </c>
      <c r="CL425" s="45">
        <v>851.43</v>
      </c>
      <c r="CM425" s="45">
        <v>898.33</v>
      </c>
      <c r="CN425" s="45">
        <v>947.8</v>
      </c>
      <c r="CO425" s="45">
        <v>1000</v>
      </c>
      <c r="CP425" s="45"/>
      <c r="CQ425" s="45"/>
      <c r="CR425" s="45"/>
      <c r="CS425" s="45"/>
      <c r="CT425" s="45"/>
      <c r="CU425" s="45"/>
      <c r="CV425" s="45"/>
      <c r="CW425" s="45"/>
    </row>
    <row r="426" spans="1:101" ht="14.25" customHeight="1">
      <c r="A426" s="67">
        <v>30</v>
      </c>
      <c r="B426" s="68">
        <v>0.11</v>
      </c>
      <c r="C426" s="68">
        <v>0.19</v>
      </c>
      <c r="D426" s="68">
        <v>0.22</v>
      </c>
      <c r="E426" s="68">
        <v>0.25</v>
      </c>
      <c r="F426" s="68">
        <v>0.28999999999999998</v>
      </c>
      <c r="G426" s="68">
        <v>0.35</v>
      </c>
      <c r="H426" s="68">
        <v>0.43</v>
      </c>
      <c r="I426" s="68">
        <v>0.52</v>
      </c>
      <c r="J426" s="68">
        <v>0.61</v>
      </c>
      <c r="K426" s="68">
        <v>0.69</v>
      </c>
      <c r="L426" s="68">
        <v>0.77</v>
      </c>
      <c r="M426" s="68">
        <v>0.86</v>
      </c>
      <c r="N426" s="68">
        <v>0.94</v>
      </c>
      <c r="O426" s="68">
        <v>0.99</v>
      </c>
      <c r="P426" s="68">
        <v>1.04</v>
      </c>
      <c r="Q426" s="68">
        <v>1.1100000000000001</v>
      </c>
      <c r="R426" s="68">
        <v>1.22</v>
      </c>
      <c r="S426" s="68">
        <v>1.35</v>
      </c>
      <c r="T426" s="68">
        <v>1.47</v>
      </c>
      <c r="U426" s="69">
        <v>1.58</v>
      </c>
      <c r="V426" s="68">
        <v>1.72</v>
      </c>
      <c r="W426" s="68">
        <v>1.86</v>
      </c>
      <c r="X426" s="68">
        <v>2.06</v>
      </c>
      <c r="Y426" s="68">
        <v>2.2999999999999998</v>
      </c>
      <c r="Z426" s="68">
        <v>2.57</v>
      </c>
      <c r="AA426" s="69">
        <v>2.85</v>
      </c>
      <c r="AB426" s="45">
        <v>3.11</v>
      </c>
      <c r="AC426" s="45">
        <v>3.37</v>
      </c>
      <c r="AD426" s="45">
        <v>3.63</v>
      </c>
      <c r="AE426" s="45">
        <v>3.9</v>
      </c>
      <c r="AF426" s="45">
        <v>4.21</v>
      </c>
      <c r="AG426" s="45">
        <v>4.58</v>
      </c>
      <c r="AH426" s="45">
        <v>5.01</v>
      </c>
      <c r="AI426" s="45">
        <v>5.49</v>
      </c>
      <c r="AJ426" s="45">
        <v>6.02</v>
      </c>
      <c r="AK426" s="45">
        <v>6.6</v>
      </c>
      <c r="AL426" s="45">
        <v>7.22</v>
      </c>
      <c r="AM426" s="45">
        <v>7.89</v>
      </c>
      <c r="AN426" s="45">
        <v>8.6199999999999992</v>
      </c>
      <c r="AO426" s="45">
        <v>9.43</v>
      </c>
      <c r="AP426" s="45">
        <v>10.37</v>
      </c>
      <c r="AQ426" s="45">
        <v>11.48</v>
      </c>
      <c r="AR426" s="45">
        <v>12.79</v>
      </c>
      <c r="AS426" s="45">
        <v>14.3</v>
      </c>
      <c r="AT426" s="45">
        <v>16.05</v>
      </c>
      <c r="AU426" s="45">
        <v>18.05</v>
      </c>
      <c r="AV426" s="45">
        <v>20.309999999999999</v>
      </c>
      <c r="AW426" s="45">
        <v>22.92</v>
      </c>
      <c r="AX426" s="45">
        <v>25.94</v>
      </c>
      <c r="AY426" s="45">
        <v>29.51</v>
      </c>
      <c r="AZ426" s="45">
        <v>33.840000000000003</v>
      </c>
      <c r="BA426" s="45">
        <v>38.83</v>
      </c>
      <c r="BB426" s="45">
        <v>43.7</v>
      </c>
      <c r="BC426" s="45">
        <v>49</v>
      </c>
      <c r="BD426" s="45">
        <v>55.35</v>
      </c>
      <c r="BE426" s="45">
        <v>64.89</v>
      </c>
      <c r="BF426" s="45">
        <v>73.459999999999994</v>
      </c>
      <c r="BG426" s="45">
        <v>82.92</v>
      </c>
      <c r="BH426" s="45">
        <v>94.03</v>
      </c>
      <c r="BI426" s="45">
        <v>106.29</v>
      </c>
      <c r="BJ426" s="45">
        <v>119.67</v>
      </c>
      <c r="BK426" s="45">
        <v>133.76</v>
      </c>
      <c r="BL426" s="45">
        <v>149.02000000000001</v>
      </c>
      <c r="BM426" s="45">
        <v>165.23</v>
      </c>
      <c r="BN426" s="45">
        <v>181.27</v>
      </c>
      <c r="BO426" s="45">
        <v>198.09</v>
      </c>
      <c r="BP426" s="45">
        <v>220.68</v>
      </c>
      <c r="BQ426" s="45">
        <v>245.51</v>
      </c>
      <c r="BR426" s="45">
        <v>272.58999999999997</v>
      </c>
      <c r="BS426" s="45">
        <v>301.55</v>
      </c>
      <c r="BT426" s="45">
        <v>331.99</v>
      </c>
      <c r="BU426" s="45">
        <v>357.42</v>
      </c>
      <c r="BV426" s="45">
        <v>382.58</v>
      </c>
      <c r="BW426" s="45">
        <v>407.03</v>
      </c>
      <c r="BX426" s="45">
        <v>430.37</v>
      </c>
      <c r="BY426" s="45">
        <v>452.19</v>
      </c>
      <c r="BZ426" s="45">
        <v>472.1</v>
      </c>
      <c r="CA426" s="45">
        <v>498.11</v>
      </c>
      <c r="CB426" s="45">
        <v>525.54</v>
      </c>
      <c r="CC426" s="45">
        <v>554.48</v>
      </c>
      <c r="CD426" s="45">
        <v>585.02</v>
      </c>
      <c r="CE426" s="45">
        <v>617.24</v>
      </c>
      <c r="CF426" s="45">
        <v>651.23</v>
      </c>
      <c r="CG426" s="45">
        <v>687.1</v>
      </c>
      <c r="CH426" s="45">
        <v>724.94</v>
      </c>
      <c r="CI426" s="45">
        <v>764.87</v>
      </c>
      <c r="CJ426" s="45">
        <v>806.99</v>
      </c>
      <c r="CK426" s="45">
        <v>851.43</v>
      </c>
      <c r="CL426" s="45">
        <v>898.33</v>
      </c>
      <c r="CM426" s="45">
        <v>947.8</v>
      </c>
      <c r="CN426" s="45">
        <v>1000</v>
      </c>
      <c r="CO426" s="45"/>
      <c r="CP426" s="45"/>
      <c r="CQ426" s="45"/>
      <c r="CR426" s="45"/>
      <c r="CS426" s="45"/>
      <c r="CT426" s="45"/>
      <c r="CU426" s="45"/>
      <c r="CV426" s="45"/>
      <c r="CW426" s="45"/>
    </row>
    <row r="427" spans="1:101" ht="14.25" customHeight="1">
      <c r="A427" s="67">
        <v>31</v>
      </c>
      <c r="B427" s="68">
        <v>0.11</v>
      </c>
      <c r="C427" s="68">
        <v>0.2</v>
      </c>
      <c r="D427" s="68">
        <v>0.23</v>
      </c>
      <c r="E427" s="68">
        <v>0.26</v>
      </c>
      <c r="F427" s="68">
        <v>0.31</v>
      </c>
      <c r="G427" s="68">
        <v>0.39</v>
      </c>
      <c r="H427" s="68">
        <v>0.47</v>
      </c>
      <c r="I427" s="68">
        <v>0.54</v>
      </c>
      <c r="J427" s="68">
        <v>0.64</v>
      </c>
      <c r="K427" s="68">
        <v>0.72</v>
      </c>
      <c r="L427" s="68">
        <v>0.8</v>
      </c>
      <c r="M427" s="68">
        <v>0.88</v>
      </c>
      <c r="N427" s="68">
        <v>0.97</v>
      </c>
      <c r="O427" s="68">
        <v>1.03</v>
      </c>
      <c r="P427" s="68">
        <v>1.0900000000000001</v>
      </c>
      <c r="Q427" s="68">
        <v>1.19</v>
      </c>
      <c r="R427" s="68">
        <v>1.32</v>
      </c>
      <c r="S427" s="68">
        <v>1.44</v>
      </c>
      <c r="T427" s="68">
        <v>1.56</v>
      </c>
      <c r="U427" s="69">
        <v>1.7</v>
      </c>
      <c r="V427" s="68">
        <v>1.86</v>
      </c>
      <c r="W427" s="68">
        <v>2.06</v>
      </c>
      <c r="X427" s="68">
        <v>2.2999999999999998</v>
      </c>
      <c r="Y427" s="68">
        <v>2.57</v>
      </c>
      <c r="Z427" s="68">
        <v>2.85</v>
      </c>
      <c r="AA427" s="69">
        <v>3.11</v>
      </c>
      <c r="AB427" s="45">
        <v>3.37</v>
      </c>
      <c r="AC427" s="45">
        <v>3.63</v>
      </c>
      <c r="AD427" s="45">
        <v>3.9</v>
      </c>
      <c r="AE427" s="45">
        <v>4.21</v>
      </c>
      <c r="AF427" s="45">
        <v>4.58</v>
      </c>
      <c r="AG427" s="45">
        <v>5.01</v>
      </c>
      <c r="AH427" s="45">
        <v>5.49</v>
      </c>
      <c r="AI427" s="45">
        <v>6.02</v>
      </c>
      <c r="AJ427" s="45">
        <v>6.6</v>
      </c>
      <c r="AK427" s="45">
        <v>7.22</v>
      </c>
      <c r="AL427" s="45">
        <v>7.89</v>
      </c>
      <c r="AM427" s="45">
        <v>8.6199999999999992</v>
      </c>
      <c r="AN427" s="45">
        <v>9.43</v>
      </c>
      <c r="AO427" s="45">
        <v>10.37</v>
      </c>
      <c r="AP427" s="45">
        <v>11.48</v>
      </c>
      <c r="AQ427" s="45">
        <v>12.79</v>
      </c>
      <c r="AR427" s="45">
        <v>14.3</v>
      </c>
      <c r="AS427" s="45">
        <v>16.05</v>
      </c>
      <c r="AT427" s="45">
        <v>18.05</v>
      </c>
      <c r="AU427" s="45">
        <v>20.309999999999999</v>
      </c>
      <c r="AV427" s="45">
        <v>22.92</v>
      </c>
      <c r="AW427" s="45">
        <v>25.94</v>
      </c>
      <c r="AX427" s="45">
        <v>29.51</v>
      </c>
      <c r="AY427" s="45">
        <v>33.840000000000003</v>
      </c>
      <c r="AZ427" s="45">
        <v>38.83</v>
      </c>
      <c r="BA427" s="45">
        <v>43.7</v>
      </c>
      <c r="BB427" s="45">
        <v>49</v>
      </c>
      <c r="BC427" s="45">
        <v>55.35</v>
      </c>
      <c r="BD427" s="45">
        <v>64.89</v>
      </c>
      <c r="BE427" s="45">
        <v>73.459999999999994</v>
      </c>
      <c r="BF427" s="45">
        <v>82.92</v>
      </c>
      <c r="BG427" s="45">
        <v>94.03</v>
      </c>
      <c r="BH427" s="45">
        <v>106.29</v>
      </c>
      <c r="BI427" s="45">
        <v>119.67</v>
      </c>
      <c r="BJ427" s="45">
        <v>133.76</v>
      </c>
      <c r="BK427" s="45">
        <v>149.02000000000001</v>
      </c>
      <c r="BL427" s="45">
        <v>165.23</v>
      </c>
      <c r="BM427" s="45">
        <v>181.27</v>
      </c>
      <c r="BN427" s="45">
        <v>198.09</v>
      </c>
      <c r="BO427" s="45">
        <v>220.68</v>
      </c>
      <c r="BP427" s="45">
        <v>245.51</v>
      </c>
      <c r="BQ427" s="45">
        <v>272.58999999999997</v>
      </c>
      <c r="BR427" s="45">
        <v>301.55</v>
      </c>
      <c r="BS427" s="45">
        <v>331.99</v>
      </c>
      <c r="BT427" s="45">
        <v>357.42</v>
      </c>
      <c r="BU427" s="45">
        <v>382.58</v>
      </c>
      <c r="BV427" s="45">
        <v>407.03</v>
      </c>
      <c r="BW427" s="45">
        <v>430.37</v>
      </c>
      <c r="BX427" s="45">
        <v>452.19</v>
      </c>
      <c r="BY427" s="45">
        <v>472.1</v>
      </c>
      <c r="BZ427" s="45">
        <v>498.11</v>
      </c>
      <c r="CA427" s="45">
        <v>525.54</v>
      </c>
      <c r="CB427" s="45">
        <v>554.48</v>
      </c>
      <c r="CC427" s="45">
        <v>585.02</v>
      </c>
      <c r="CD427" s="45">
        <v>617.24</v>
      </c>
      <c r="CE427" s="45">
        <v>651.23</v>
      </c>
      <c r="CF427" s="45">
        <v>687.1</v>
      </c>
      <c r="CG427" s="45">
        <v>724.94</v>
      </c>
      <c r="CH427" s="45">
        <v>764.87</v>
      </c>
      <c r="CI427" s="45">
        <v>806.99</v>
      </c>
      <c r="CJ427" s="45">
        <v>851.43</v>
      </c>
      <c r="CK427" s="45">
        <v>898.33</v>
      </c>
      <c r="CL427" s="45">
        <v>947.8</v>
      </c>
      <c r="CM427" s="45">
        <v>1000</v>
      </c>
      <c r="CN427" s="45"/>
      <c r="CO427" s="45"/>
      <c r="CP427" s="45"/>
      <c r="CQ427" s="45"/>
      <c r="CR427" s="45"/>
      <c r="CS427" s="45"/>
      <c r="CT427" s="45"/>
      <c r="CU427" s="45"/>
      <c r="CV427" s="45"/>
      <c r="CW427" s="45"/>
    </row>
    <row r="428" spans="1:101" ht="14.25" customHeight="1">
      <c r="A428" s="67">
        <v>32</v>
      </c>
      <c r="B428" s="68">
        <v>0.11</v>
      </c>
      <c r="C428" s="68">
        <v>0.2</v>
      </c>
      <c r="D428" s="68">
        <v>0.25</v>
      </c>
      <c r="E428" s="68">
        <v>0.28999999999999998</v>
      </c>
      <c r="F428" s="68">
        <v>0.35</v>
      </c>
      <c r="G428" s="68">
        <v>0.44</v>
      </c>
      <c r="H428" s="68">
        <v>0.51</v>
      </c>
      <c r="I428" s="68">
        <v>0.59</v>
      </c>
      <c r="J428" s="68">
        <v>0.67</v>
      </c>
      <c r="K428" s="68">
        <v>0.74</v>
      </c>
      <c r="L428" s="68">
        <v>0.82</v>
      </c>
      <c r="M428" s="68">
        <v>0.91</v>
      </c>
      <c r="N428" s="68">
        <v>1.01</v>
      </c>
      <c r="O428" s="68">
        <v>1.08</v>
      </c>
      <c r="P428" s="68">
        <v>1.17</v>
      </c>
      <c r="Q428" s="68">
        <v>1.29</v>
      </c>
      <c r="R428" s="68">
        <v>1.42</v>
      </c>
      <c r="S428" s="68">
        <v>1.55</v>
      </c>
      <c r="T428" s="68">
        <v>1.68</v>
      </c>
      <c r="U428" s="69">
        <v>1.84</v>
      </c>
      <c r="V428" s="68">
        <v>2.06</v>
      </c>
      <c r="W428" s="68">
        <v>2.2999999999999998</v>
      </c>
      <c r="X428" s="68">
        <v>2.57</v>
      </c>
      <c r="Y428" s="68">
        <v>2.85</v>
      </c>
      <c r="Z428" s="68">
        <v>3.11</v>
      </c>
      <c r="AA428" s="69">
        <v>3.37</v>
      </c>
      <c r="AB428" s="45">
        <v>3.63</v>
      </c>
      <c r="AC428" s="45">
        <v>3.9</v>
      </c>
      <c r="AD428" s="45">
        <v>4.21</v>
      </c>
      <c r="AE428" s="45">
        <v>4.58</v>
      </c>
      <c r="AF428" s="45">
        <v>5.01</v>
      </c>
      <c r="AG428" s="45">
        <v>5.49</v>
      </c>
      <c r="AH428" s="45">
        <v>6.02</v>
      </c>
      <c r="AI428" s="45">
        <v>6.6</v>
      </c>
      <c r="AJ428" s="45">
        <v>7.22</v>
      </c>
      <c r="AK428" s="45">
        <v>7.89</v>
      </c>
      <c r="AL428" s="45">
        <v>8.6199999999999992</v>
      </c>
      <c r="AM428" s="45">
        <v>9.43</v>
      </c>
      <c r="AN428" s="45">
        <v>10.37</v>
      </c>
      <c r="AO428" s="45">
        <v>11.48</v>
      </c>
      <c r="AP428" s="45">
        <v>12.79</v>
      </c>
      <c r="AQ428" s="45">
        <v>14.3</v>
      </c>
      <c r="AR428" s="45">
        <v>16.05</v>
      </c>
      <c r="AS428" s="45">
        <v>18.05</v>
      </c>
      <c r="AT428" s="45">
        <v>20.309999999999999</v>
      </c>
      <c r="AU428" s="45">
        <v>22.92</v>
      </c>
      <c r="AV428" s="45">
        <v>25.94</v>
      </c>
      <c r="AW428" s="45">
        <v>29.51</v>
      </c>
      <c r="AX428" s="45">
        <v>33.840000000000003</v>
      </c>
      <c r="AY428" s="45">
        <v>38.83</v>
      </c>
      <c r="AZ428" s="45">
        <v>43.7</v>
      </c>
      <c r="BA428" s="45">
        <v>49</v>
      </c>
      <c r="BB428" s="45">
        <v>55.35</v>
      </c>
      <c r="BC428" s="45">
        <v>64.89</v>
      </c>
      <c r="BD428" s="45">
        <v>73.459999999999994</v>
      </c>
      <c r="BE428" s="45">
        <v>82.92</v>
      </c>
      <c r="BF428" s="45">
        <v>94.03</v>
      </c>
      <c r="BG428" s="45">
        <v>106.29</v>
      </c>
      <c r="BH428" s="45">
        <v>119.67</v>
      </c>
      <c r="BI428" s="45">
        <v>133.76</v>
      </c>
      <c r="BJ428" s="45">
        <v>149.02000000000001</v>
      </c>
      <c r="BK428" s="45">
        <v>165.23</v>
      </c>
      <c r="BL428" s="45">
        <v>181.27</v>
      </c>
      <c r="BM428" s="45">
        <v>198.09</v>
      </c>
      <c r="BN428" s="45">
        <v>220.68</v>
      </c>
      <c r="BO428" s="45">
        <v>245.51</v>
      </c>
      <c r="BP428" s="45">
        <v>272.58999999999997</v>
      </c>
      <c r="BQ428" s="45">
        <v>301.55</v>
      </c>
      <c r="BR428" s="45">
        <v>331.99</v>
      </c>
      <c r="BS428" s="45">
        <v>357.42</v>
      </c>
      <c r="BT428" s="45">
        <v>382.58</v>
      </c>
      <c r="BU428" s="45">
        <v>407.03</v>
      </c>
      <c r="BV428" s="45">
        <v>430.37</v>
      </c>
      <c r="BW428" s="45">
        <v>452.19</v>
      </c>
      <c r="BX428" s="45">
        <v>472.1</v>
      </c>
      <c r="BY428" s="45">
        <v>498.11</v>
      </c>
      <c r="BZ428" s="45">
        <v>525.54</v>
      </c>
      <c r="CA428" s="45">
        <v>554.48</v>
      </c>
      <c r="CB428" s="45">
        <v>585.02</v>
      </c>
      <c r="CC428" s="45">
        <v>617.24</v>
      </c>
      <c r="CD428" s="45">
        <v>651.23</v>
      </c>
      <c r="CE428" s="45">
        <v>687.1</v>
      </c>
      <c r="CF428" s="45">
        <v>724.94</v>
      </c>
      <c r="CG428" s="45">
        <v>764.87</v>
      </c>
      <c r="CH428" s="45">
        <v>806.99</v>
      </c>
      <c r="CI428" s="45">
        <v>851.43</v>
      </c>
      <c r="CJ428" s="45">
        <v>898.33</v>
      </c>
      <c r="CK428" s="45">
        <v>947.8</v>
      </c>
      <c r="CL428" s="45">
        <v>1000</v>
      </c>
      <c r="CM428" s="45"/>
      <c r="CN428" s="45"/>
      <c r="CO428" s="45"/>
      <c r="CP428" s="45"/>
      <c r="CQ428" s="45"/>
      <c r="CR428" s="45"/>
      <c r="CS428" s="45"/>
      <c r="CT428" s="45"/>
      <c r="CU428" s="45"/>
      <c r="CV428" s="45"/>
      <c r="CW428" s="45"/>
    </row>
    <row r="429" spans="1:101" ht="14.25" customHeight="1">
      <c r="A429" s="67">
        <v>33</v>
      </c>
      <c r="B429" s="68">
        <v>0.12</v>
      </c>
      <c r="C429" s="68">
        <v>0.21</v>
      </c>
      <c r="D429" s="68">
        <v>0.27</v>
      </c>
      <c r="E429" s="68">
        <v>0.33</v>
      </c>
      <c r="F429" s="68">
        <v>0.4</v>
      </c>
      <c r="G429" s="68">
        <v>0.48</v>
      </c>
      <c r="H429" s="68">
        <v>0.56000000000000005</v>
      </c>
      <c r="I429" s="68">
        <v>0.64</v>
      </c>
      <c r="J429" s="68">
        <v>0.69</v>
      </c>
      <c r="K429" s="68">
        <v>0.76</v>
      </c>
      <c r="L429" s="68">
        <v>0.84</v>
      </c>
      <c r="M429" s="68">
        <v>0.94</v>
      </c>
      <c r="N429" s="68">
        <v>1.06</v>
      </c>
      <c r="O429" s="68">
        <v>1.1599999999999999</v>
      </c>
      <c r="P429" s="68">
        <v>1.27</v>
      </c>
      <c r="Q429" s="68">
        <v>1.39</v>
      </c>
      <c r="R429" s="68">
        <v>1.54</v>
      </c>
      <c r="S429" s="68">
        <v>1.67</v>
      </c>
      <c r="T429" s="68">
        <v>1.83</v>
      </c>
      <c r="U429" s="69">
        <v>2.04</v>
      </c>
      <c r="V429" s="68">
        <v>2.2999999999999998</v>
      </c>
      <c r="W429" s="68">
        <v>2.57</v>
      </c>
      <c r="X429" s="68">
        <v>2.85</v>
      </c>
      <c r="Y429" s="68">
        <v>3.11</v>
      </c>
      <c r="Z429" s="68">
        <v>3.37</v>
      </c>
      <c r="AA429" s="69">
        <v>3.63</v>
      </c>
      <c r="AB429" s="45">
        <v>3.9</v>
      </c>
      <c r="AC429" s="45">
        <v>4.21</v>
      </c>
      <c r="AD429" s="45">
        <v>4.58</v>
      </c>
      <c r="AE429" s="45">
        <v>5.01</v>
      </c>
      <c r="AF429" s="45">
        <v>5.49</v>
      </c>
      <c r="AG429" s="45">
        <v>6.02</v>
      </c>
      <c r="AH429" s="45">
        <v>6.6</v>
      </c>
      <c r="AI429" s="45">
        <v>7.22</v>
      </c>
      <c r="AJ429" s="45">
        <v>7.89</v>
      </c>
      <c r="AK429" s="45">
        <v>8.6199999999999992</v>
      </c>
      <c r="AL429" s="45">
        <v>9.43</v>
      </c>
      <c r="AM429" s="45">
        <v>10.37</v>
      </c>
      <c r="AN429" s="45">
        <v>11.48</v>
      </c>
      <c r="AO429" s="45">
        <v>12.79</v>
      </c>
      <c r="AP429" s="45">
        <v>14.3</v>
      </c>
      <c r="AQ429" s="45">
        <v>16.05</v>
      </c>
      <c r="AR429" s="45">
        <v>18.05</v>
      </c>
      <c r="AS429" s="45">
        <v>20.309999999999999</v>
      </c>
      <c r="AT429" s="45">
        <v>22.92</v>
      </c>
      <c r="AU429" s="45">
        <v>25.94</v>
      </c>
      <c r="AV429" s="45">
        <v>29.51</v>
      </c>
      <c r="AW429" s="45">
        <v>33.840000000000003</v>
      </c>
      <c r="AX429" s="45">
        <v>38.83</v>
      </c>
      <c r="AY429" s="45">
        <v>43.7</v>
      </c>
      <c r="AZ429" s="45">
        <v>49</v>
      </c>
      <c r="BA429" s="45">
        <v>55.35</v>
      </c>
      <c r="BB429" s="45">
        <v>64.89</v>
      </c>
      <c r="BC429" s="45">
        <v>73.459999999999994</v>
      </c>
      <c r="BD429" s="45">
        <v>82.92</v>
      </c>
      <c r="BE429" s="45">
        <v>94.03</v>
      </c>
      <c r="BF429" s="45">
        <v>106.29</v>
      </c>
      <c r="BG429" s="45">
        <v>119.67</v>
      </c>
      <c r="BH429" s="45">
        <v>133.76</v>
      </c>
      <c r="BI429" s="45">
        <v>149.02000000000001</v>
      </c>
      <c r="BJ429" s="45">
        <v>165.23</v>
      </c>
      <c r="BK429" s="45">
        <v>181.27</v>
      </c>
      <c r="BL429" s="45">
        <v>198.09</v>
      </c>
      <c r="BM429" s="45">
        <v>220.68</v>
      </c>
      <c r="BN429" s="45">
        <v>245.51</v>
      </c>
      <c r="BO429" s="45">
        <v>272.58999999999997</v>
      </c>
      <c r="BP429" s="45">
        <v>301.55</v>
      </c>
      <c r="BQ429" s="45">
        <v>331.99</v>
      </c>
      <c r="BR429" s="45">
        <v>357.42</v>
      </c>
      <c r="BS429" s="45">
        <v>382.58</v>
      </c>
      <c r="BT429" s="45">
        <v>407.03</v>
      </c>
      <c r="BU429" s="45">
        <v>430.37</v>
      </c>
      <c r="BV429" s="45">
        <v>452.19</v>
      </c>
      <c r="BW429" s="45">
        <v>472.1</v>
      </c>
      <c r="BX429" s="45">
        <v>498.11</v>
      </c>
      <c r="BY429" s="45">
        <v>525.54</v>
      </c>
      <c r="BZ429" s="45">
        <v>554.48</v>
      </c>
      <c r="CA429" s="45">
        <v>585.02</v>
      </c>
      <c r="CB429" s="45">
        <v>617.24</v>
      </c>
      <c r="CC429" s="45">
        <v>651.23</v>
      </c>
      <c r="CD429" s="45">
        <v>687.1</v>
      </c>
      <c r="CE429" s="45">
        <v>724.94</v>
      </c>
      <c r="CF429" s="45">
        <v>764.87</v>
      </c>
      <c r="CG429" s="45">
        <v>806.99</v>
      </c>
      <c r="CH429" s="45">
        <v>851.43</v>
      </c>
      <c r="CI429" s="45">
        <v>898.33</v>
      </c>
      <c r="CJ429" s="45">
        <v>947.8</v>
      </c>
      <c r="CK429" s="45">
        <v>1000</v>
      </c>
      <c r="CL429" s="45"/>
      <c r="CM429" s="45"/>
      <c r="CN429" s="45"/>
      <c r="CO429" s="45"/>
      <c r="CP429" s="45"/>
      <c r="CQ429" s="45"/>
      <c r="CR429" s="45"/>
      <c r="CS429" s="45"/>
      <c r="CT429" s="45"/>
      <c r="CU429" s="45"/>
      <c r="CV429" s="45"/>
      <c r="CW429" s="45"/>
    </row>
    <row r="430" spans="1:101" ht="14.25" customHeight="1">
      <c r="A430" s="67">
        <v>34</v>
      </c>
      <c r="B430" s="68">
        <v>0.12</v>
      </c>
      <c r="C430" s="68">
        <v>0.22</v>
      </c>
      <c r="D430" s="68">
        <v>0.3</v>
      </c>
      <c r="E430" s="68">
        <v>0.37</v>
      </c>
      <c r="F430" s="68">
        <v>0.46</v>
      </c>
      <c r="G430" s="68">
        <v>0.52</v>
      </c>
      <c r="H430" s="68">
        <v>0.61</v>
      </c>
      <c r="I430" s="68">
        <v>0.67</v>
      </c>
      <c r="J430" s="68">
        <v>0.72</v>
      </c>
      <c r="K430" s="68">
        <v>0.78</v>
      </c>
      <c r="L430" s="68">
        <v>0.87</v>
      </c>
      <c r="M430" s="68">
        <v>0.98</v>
      </c>
      <c r="N430" s="68">
        <v>1.1299999999999999</v>
      </c>
      <c r="O430" s="68">
        <v>1.26</v>
      </c>
      <c r="P430" s="68">
        <v>1.39</v>
      </c>
      <c r="Q430" s="68">
        <v>1.51</v>
      </c>
      <c r="R430" s="68">
        <v>1.66</v>
      </c>
      <c r="S430" s="68">
        <v>1.82</v>
      </c>
      <c r="T430" s="68">
        <v>2.02</v>
      </c>
      <c r="U430" s="69">
        <v>2.27</v>
      </c>
      <c r="V430" s="68">
        <v>2.57</v>
      </c>
      <c r="W430" s="68">
        <v>2.85</v>
      </c>
      <c r="X430" s="68">
        <v>3.11</v>
      </c>
      <c r="Y430" s="68">
        <v>3.37</v>
      </c>
      <c r="Z430" s="68">
        <v>3.63</v>
      </c>
      <c r="AA430" s="69">
        <v>3.9</v>
      </c>
      <c r="AB430" s="45">
        <v>4.21</v>
      </c>
      <c r="AC430" s="45">
        <v>4.58</v>
      </c>
      <c r="AD430" s="45">
        <v>5.01</v>
      </c>
      <c r="AE430" s="45">
        <v>5.49</v>
      </c>
      <c r="AF430" s="45">
        <v>6.02</v>
      </c>
      <c r="AG430" s="45">
        <v>6.6</v>
      </c>
      <c r="AH430" s="45">
        <v>7.22</v>
      </c>
      <c r="AI430" s="45">
        <v>7.89</v>
      </c>
      <c r="AJ430" s="45">
        <v>8.6199999999999992</v>
      </c>
      <c r="AK430" s="45">
        <v>9.43</v>
      </c>
      <c r="AL430" s="45">
        <v>10.37</v>
      </c>
      <c r="AM430" s="45">
        <v>11.48</v>
      </c>
      <c r="AN430" s="45">
        <v>12.79</v>
      </c>
      <c r="AO430" s="45">
        <v>14.3</v>
      </c>
      <c r="AP430" s="45">
        <v>16.05</v>
      </c>
      <c r="AQ430" s="45">
        <v>18.05</v>
      </c>
      <c r="AR430" s="45">
        <v>20.309999999999999</v>
      </c>
      <c r="AS430" s="45">
        <v>22.92</v>
      </c>
      <c r="AT430" s="45">
        <v>25.94</v>
      </c>
      <c r="AU430" s="45">
        <v>29.51</v>
      </c>
      <c r="AV430" s="45">
        <v>33.840000000000003</v>
      </c>
      <c r="AW430" s="45">
        <v>38.83</v>
      </c>
      <c r="AX430" s="45">
        <v>43.7</v>
      </c>
      <c r="AY430" s="45">
        <v>49</v>
      </c>
      <c r="AZ430" s="45">
        <v>55.35</v>
      </c>
      <c r="BA430" s="45">
        <v>64.89</v>
      </c>
      <c r="BB430" s="45">
        <v>73.459999999999994</v>
      </c>
      <c r="BC430" s="45">
        <v>82.92</v>
      </c>
      <c r="BD430" s="45">
        <v>94.03</v>
      </c>
      <c r="BE430" s="45">
        <v>106.29</v>
      </c>
      <c r="BF430" s="45">
        <v>119.67</v>
      </c>
      <c r="BG430" s="45">
        <v>133.76</v>
      </c>
      <c r="BH430" s="45">
        <v>149.02000000000001</v>
      </c>
      <c r="BI430" s="45">
        <v>165.23</v>
      </c>
      <c r="BJ430" s="45">
        <v>181.27</v>
      </c>
      <c r="BK430" s="45">
        <v>198.09</v>
      </c>
      <c r="BL430" s="45">
        <v>220.68</v>
      </c>
      <c r="BM430" s="45">
        <v>245.51</v>
      </c>
      <c r="BN430" s="45">
        <v>272.58999999999997</v>
      </c>
      <c r="BO430" s="45">
        <v>301.55</v>
      </c>
      <c r="BP430" s="45">
        <v>331.99</v>
      </c>
      <c r="BQ430" s="45">
        <v>357.42</v>
      </c>
      <c r="BR430" s="45">
        <v>382.58</v>
      </c>
      <c r="BS430" s="45">
        <v>407.03</v>
      </c>
      <c r="BT430" s="45">
        <v>430.37</v>
      </c>
      <c r="BU430" s="45">
        <v>452.19</v>
      </c>
      <c r="BV430" s="45">
        <v>472.1</v>
      </c>
      <c r="BW430" s="45">
        <v>498.11</v>
      </c>
      <c r="BX430" s="45">
        <v>525.54</v>
      </c>
      <c r="BY430" s="45">
        <v>554.48</v>
      </c>
      <c r="BZ430" s="45">
        <v>585.02</v>
      </c>
      <c r="CA430" s="45">
        <v>617.24</v>
      </c>
      <c r="CB430" s="45">
        <v>651.23</v>
      </c>
      <c r="CC430" s="45">
        <v>687.1</v>
      </c>
      <c r="CD430" s="45">
        <v>724.94</v>
      </c>
      <c r="CE430" s="45">
        <v>764.87</v>
      </c>
      <c r="CF430" s="45">
        <v>806.99</v>
      </c>
      <c r="CG430" s="45">
        <v>851.43</v>
      </c>
      <c r="CH430" s="45">
        <v>898.33</v>
      </c>
      <c r="CI430" s="45">
        <v>947.8</v>
      </c>
      <c r="CJ430" s="45">
        <v>1000</v>
      </c>
      <c r="CK430" s="45"/>
      <c r="CL430" s="45"/>
      <c r="CM430" s="45"/>
      <c r="CN430" s="45"/>
      <c r="CO430" s="45"/>
      <c r="CP430" s="45"/>
      <c r="CQ430" s="45"/>
      <c r="CR430" s="45"/>
      <c r="CS430" s="45"/>
      <c r="CT430" s="45"/>
      <c r="CU430" s="45"/>
      <c r="CV430" s="45"/>
      <c r="CW430" s="45"/>
    </row>
    <row r="431" spans="1:101" ht="14.25" customHeight="1">
      <c r="A431" s="67">
        <v>35</v>
      </c>
      <c r="B431" s="68">
        <v>0.13</v>
      </c>
      <c r="C431" s="68">
        <v>0.23</v>
      </c>
      <c r="D431" s="68">
        <v>0.34</v>
      </c>
      <c r="E431" s="68">
        <v>0.43</v>
      </c>
      <c r="F431" s="68">
        <v>0.51</v>
      </c>
      <c r="G431" s="68">
        <v>0.56999999999999995</v>
      </c>
      <c r="H431" s="68">
        <v>0.66</v>
      </c>
      <c r="I431" s="68">
        <v>0.71</v>
      </c>
      <c r="J431" s="68">
        <v>0.74</v>
      </c>
      <c r="K431" s="68">
        <v>0.81</v>
      </c>
      <c r="L431" s="68">
        <v>0.91</v>
      </c>
      <c r="M431" s="68">
        <v>1.07</v>
      </c>
      <c r="N431" s="68">
        <v>1.24</v>
      </c>
      <c r="O431" s="68">
        <v>1.38</v>
      </c>
      <c r="P431" s="68">
        <v>1.5</v>
      </c>
      <c r="Q431" s="68">
        <v>1.64</v>
      </c>
      <c r="R431" s="68">
        <v>1.8</v>
      </c>
      <c r="S431" s="68">
        <v>1.98</v>
      </c>
      <c r="T431" s="68">
        <v>2.2200000000000002</v>
      </c>
      <c r="U431" s="69">
        <v>2.52</v>
      </c>
      <c r="V431" s="68">
        <v>2.85</v>
      </c>
      <c r="W431" s="68">
        <v>3.11</v>
      </c>
      <c r="X431" s="68">
        <v>3.37</v>
      </c>
      <c r="Y431" s="68">
        <v>3.63</v>
      </c>
      <c r="Z431" s="68">
        <v>3.9</v>
      </c>
      <c r="AA431" s="69">
        <v>4.21</v>
      </c>
      <c r="AB431" s="45">
        <v>4.58</v>
      </c>
      <c r="AC431" s="45">
        <v>5.01</v>
      </c>
      <c r="AD431" s="45">
        <v>5.49</v>
      </c>
      <c r="AE431" s="45">
        <v>6.02</v>
      </c>
      <c r="AF431" s="45">
        <v>6.6</v>
      </c>
      <c r="AG431" s="45">
        <v>7.22</v>
      </c>
      <c r="AH431" s="45">
        <v>7.89</v>
      </c>
      <c r="AI431" s="45">
        <v>8.6199999999999992</v>
      </c>
      <c r="AJ431" s="45">
        <v>9.43</v>
      </c>
      <c r="AK431" s="45">
        <v>10.37</v>
      </c>
      <c r="AL431" s="45">
        <v>11.48</v>
      </c>
      <c r="AM431" s="45">
        <v>12.79</v>
      </c>
      <c r="AN431" s="45">
        <v>14.3</v>
      </c>
      <c r="AO431" s="45">
        <v>16.05</v>
      </c>
      <c r="AP431" s="45">
        <v>18.05</v>
      </c>
      <c r="AQ431" s="45">
        <v>20.309999999999999</v>
      </c>
      <c r="AR431" s="45">
        <v>22.92</v>
      </c>
      <c r="AS431" s="45">
        <v>25.94</v>
      </c>
      <c r="AT431" s="45">
        <v>29.51</v>
      </c>
      <c r="AU431" s="45">
        <v>33.840000000000003</v>
      </c>
      <c r="AV431" s="45">
        <v>38.83</v>
      </c>
      <c r="AW431" s="45">
        <v>43.7</v>
      </c>
      <c r="AX431" s="45">
        <v>49</v>
      </c>
      <c r="AY431" s="45">
        <v>55.35</v>
      </c>
      <c r="AZ431" s="45">
        <v>64.89</v>
      </c>
      <c r="BA431" s="45">
        <v>73.459999999999994</v>
      </c>
      <c r="BB431" s="45">
        <v>82.92</v>
      </c>
      <c r="BC431" s="45">
        <v>94.03</v>
      </c>
      <c r="BD431" s="45">
        <v>106.29</v>
      </c>
      <c r="BE431" s="45">
        <v>119.67</v>
      </c>
      <c r="BF431" s="45">
        <v>133.76</v>
      </c>
      <c r="BG431" s="45">
        <v>149.02000000000001</v>
      </c>
      <c r="BH431" s="45">
        <v>165.23</v>
      </c>
      <c r="BI431" s="45">
        <v>181.27</v>
      </c>
      <c r="BJ431" s="45">
        <v>198.09</v>
      </c>
      <c r="BK431" s="45">
        <v>220.68</v>
      </c>
      <c r="BL431" s="45">
        <v>245.51</v>
      </c>
      <c r="BM431" s="45">
        <v>272.58999999999997</v>
      </c>
      <c r="BN431" s="45">
        <v>301.55</v>
      </c>
      <c r="BO431" s="45">
        <v>331.99</v>
      </c>
      <c r="BP431" s="45">
        <v>357.42</v>
      </c>
      <c r="BQ431" s="45">
        <v>382.58</v>
      </c>
      <c r="BR431" s="45">
        <v>407.03</v>
      </c>
      <c r="BS431" s="45">
        <v>430.37</v>
      </c>
      <c r="BT431" s="45">
        <v>452.19</v>
      </c>
      <c r="BU431" s="45">
        <v>472.1</v>
      </c>
      <c r="BV431" s="45">
        <v>498.11</v>
      </c>
      <c r="BW431" s="45">
        <v>525.54</v>
      </c>
      <c r="BX431" s="45">
        <v>554.48</v>
      </c>
      <c r="BY431" s="45">
        <v>585.02</v>
      </c>
      <c r="BZ431" s="45">
        <v>617.24</v>
      </c>
      <c r="CA431" s="45">
        <v>651.23</v>
      </c>
      <c r="CB431" s="45">
        <v>687.1</v>
      </c>
      <c r="CC431" s="45">
        <v>724.94</v>
      </c>
      <c r="CD431" s="45">
        <v>764.87</v>
      </c>
      <c r="CE431" s="45">
        <v>806.99</v>
      </c>
      <c r="CF431" s="45">
        <v>851.43</v>
      </c>
      <c r="CG431" s="45">
        <v>898.33</v>
      </c>
      <c r="CH431" s="45">
        <v>947.8</v>
      </c>
      <c r="CI431" s="45">
        <v>1000</v>
      </c>
      <c r="CJ431" s="45"/>
      <c r="CK431" s="45"/>
      <c r="CL431" s="45"/>
      <c r="CM431" s="45"/>
      <c r="CN431" s="45"/>
      <c r="CO431" s="45"/>
      <c r="CP431" s="45"/>
      <c r="CQ431" s="45"/>
      <c r="CR431" s="45"/>
      <c r="CS431" s="45"/>
      <c r="CT431" s="45"/>
      <c r="CU431" s="45"/>
      <c r="CV431" s="45"/>
      <c r="CW431" s="45"/>
    </row>
    <row r="432" spans="1:101" ht="14.25" customHeight="1">
      <c r="A432" s="67">
        <v>36</v>
      </c>
      <c r="B432" s="68">
        <v>0.15</v>
      </c>
      <c r="C432" s="68">
        <v>0.25</v>
      </c>
      <c r="D432" s="68">
        <v>0.38</v>
      </c>
      <c r="E432" s="68">
        <v>0.47</v>
      </c>
      <c r="F432" s="68">
        <v>0.54</v>
      </c>
      <c r="G432" s="68">
        <v>0.63</v>
      </c>
      <c r="H432" s="68">
        <v>0.7</v>
      </c>
      <c r="I432" s="68">
        <v>0.74</v>
      </c>
      <c r="J432" s="68">
        <v>0.78</v>
      </c>
      <c r="K432" s="68">
        <v>0.85</v>
      </c>
      <c r="L432" s="68">
        <v>1</v>
      </c>
      <c r="M432" s="68">
        <v>1.18</v>
      </c>
      <c r="N432" s="68">
        <v>1.36</v>
      </c>
      <c r="O432" s="68">
        <v>1.5</v>
      </c>
      <c r="P432" s="68">
        <v>1.63</v>
      </c>
      <c r="Q432" s="68">
        <v>1.77</v>
      </c>
      <c r="R432" s="68">
        <v>1.95</v>
      </c>
      <c r="S432" s="68">
        <v>2.17</v>
      </c>
      <c r="T432" s="68">
        <v>2.4500000000000002</v>
      </c>
      <c r="U432" s="69">
        <v>2.78</v>
      </c>
      <c r="V432" s="68">
        <v>3.11</v>
      </c>
      <c r="W432" s="68">
        <v>3.37</v>
      </c>
      <c r="X432" s="68">
        <v>3.63</v>
      </c>
      <c r="Y432" s="68">
        <v>3.9</v>
      </c>
      <c r="Z432" s="68">
        <v>4.21</v>
      </c>
      <c r="AA432" s="69">
        <v>4.58</v>
      </c>
      <c r="AB432" s="45">
        <v>5.01</v>
      </c>
      <c r="AC432" s="45">
        <v>5.49</v>
      </c>
      <c r="AD432" s="45">
        <v>6.02</v>
      </c>
      <c r="AE432" s="45">
        <v>6.6</v>
      </c>
      <c r="AF432" s="45">
        <v>7.22</v>
      </c>
      <c r="AG432" s="45">
        <v>7.89</v>
      </c>
      <c r="AH432" s="45">
        <v>8.6199999999999992</v>
      </c>
      <c r="AI432" s="45">
        <v>9.43</v>
      </c>
      <c r="AJ432" s="45">
        <v>10.37</v>
      </c>
      <c r="AK432" s="45">
        <v>11.48</v>
      </c>
      <c r="AL432" s="45">
        <v>12.79</v>
      </c>
      <c r="AM432" s="45">
        <v>14.3</v>
      </c>
      <c r="AN432" s="45">
        <v>16.05</v>
      </c>
      <c r="AO432" s="45">
        <v>18.05</v>
      </c>
      <c r="AP432" s="45">
        <v>20.309999999999999</v>
      </c>
      <c r="AQ432" s="45">
        <v>22.92</v>
      </c>
      <c r="AR432" s="45">
        <v>25.94</v>
      </c>
      <c r="AS432" s="45">
        <v>29.51</v>
      </c>
      <c r="AT432" s="45">
        <v>33.840000000000003</v>
      </c>
      <c r="AU432" s="45">
        <v>38.83</v>
      </c>
      <c r="AV432" s="45">
        <v>43.7</v>
      </c>
      <c r="AW432" s="45">
        <v>49</v>
      </c>
      <c r="AX432" s="45">
        <v>55.35</v>
      </c>
      <c r="AY432" s="45">
        <v>64.89</v>
      </c>
      <c r="AZ432" s="45">
        <v>73.459999999999994</v>
      </c>
      <c r="BA432" s="45">
        <v>82.92</v>
      </c>
      <c r="BB432" s="45">
        <v>94.03</v>
      </c>
      <c r="BC432" s="45">
        <v>106.29</v>
      </c>
      <c r="BD432" s="45">
        <v>119.67</v>
      </c>
      <c r="BE432" s="45">
        <v>133.76</v>
      </c>
      <c r="BF432" s="45">
        <v>149.02000000000001</v>
      </c>
      <c r="BG432" s="45">
        <v>165.23</v>
      </c>
      <c r="BH432" s="45">
        <v>181.27</v>
      </c>
      <c r="BI432" s="45">
        <v>198.09</v>
      </c>
      <c r="BJ432" s="45">
        <v>220.68</v>
      </c>
      <c r="BK432" s="45">
        <v>245.51</v>
      </c>
      <c r="BL432" s="45">
        <v>272.58999999999997</v>
      </c>
      <c r="BM432" s="45">
        <v>301.55</v>
      </c>
      <c r="BN432" s="45">
        <v>331.99</v>
      </c>
      <c r="BO432" s="45">
        <v>357.42</v>
      </c>
      <c r="BP432" s="45">
        <v>382.58</v>
      </c>
      <c r="BQ432" s="45">
        <v>407.03</v>
      </c>
      <c r="BR432" s="45">
        <v>430.37</v>
      </c>
      <c r="BS432" s="45">
        <v>452.19</v>
      </c>
      <c r="BT432" s="45">
        <v>472.1</v>
      </c>
      <c r="BU432" s="45">
        <v>498.11</v>
      </c>
      <c r="BV432" s="45">
        <v>525.54</v>
      </c>
      <c r="BW432" s="45">
        <v>554.48</v>
      </c>
      <c r="BX432" s="45">
        <v>585.02</v>
      </c>
      <c r="BY432" s="45">
        <v>617.24</v>
      </c>
      <c r="BZ432" s="45">
        <v>651.23</v>
      </c>
      <c r="CA432" s="45">
        <v>687.1</v>
      </c>
      <c r="CB432" s="45">
        <v>724.94</v>
      </c>
      <c r="CC432" s="45">
        <v>764.87</v>
      </c>
      <c r="CD432" s="45">
        <v>806.99</v>
      </c>
      <c r="CE432" s="45">
        <v>851.43</v>
      </c>
      <c r="CF432" s="45">
        <v>898.33</v>
      </c>
      <c r="CG432" s="45">
        <v>947.8</v>
      </c>
      <c r="CH432" s="45">
        <v>1000</v>
      </c>
      <c r="CI432" s="45"/>
      <c r="CJ432" s="45"/>
      <c r="CK432" s="45"/>
      <c r="CL432" s="45"/>
      <c r="CM432" s="45"/>
      <c r="CN432" s="45"/>
      <c r="CO432" s="45"/>
      <c r="CP432" s="45"/>
      <c r="CQ432" s="45"/>
      <c r="CR432" s="45"/>
      <c r="CS432" s="45"/>
      <c r="CT432" s="45"/>
      <c r="CU432" s="45"/>
      <c r="CV432" s="45"/>
      <c r="CW432" s="45"/>
    </row>
    <row r="433" spans="1:101" ht="14.25" customHeight="1">
      <c r="A433" s="67">
        <v>37</v>
      </c>
      <c r="B433" s="68">
        <v>0.16</v>
      </c>
      <c r="C433" s="68">
        <v>0.26</v>
      </c>
      <c r="D433" s="68">
        <v>0.41</v>
      </c>
      <c r="E433" s="68">
        <v>0.53</v>
      </c>
      <c r="F433" s="68">
        <v>0.61</v>
      </c>
      <c r="G433" s="68">
        <v>0.69</v>
      </c>
      <c r="H433" s="68">
        <v>0.73</v>
      </c>
      <c r="I433" s="68">
        <v>0.77</v>
      </c>
      <c r="J433" s="68">
        <v>0.82</v>
      </c>
      <c r="K433" s="68">
        <v>0.93</v>
      </c>
      <c r="L433" s="68">
        <v>1.1000000000000001</v>
      </c>
      <c r="M433" s="68">
        <v>1.29</v>
      </c>
      <c r="N433" s="68">
        <v>1.48</v>
      </c>
      <c r="O433" s="68">
        <v>1.62</v>
      </c>
      <c r="P433" s="68">
        <v>1.76</v>
      </c>
      <c r="Q433" s="68">
        <v>1.91</v>
      </c>
      <c r="R433" s="68">
        <v>2.11</v>
      </c>
      <c r="S433" s="68">
        <v>2.36</v>
      </c>
      <c r="T433" s="68">
        <v>2.68</v>
      </c>
      <c r="U433" s="69">
        <v>3.04</v>
      </c>
      <c r="V433" s="68">
        <v>3.37</v>
      </c>
      <c r="W433" s="68">
        <v>3.63</v>
      </c>
      <c r="X433" s="68">
        <v>3.9</v>
      </c>
      <c r="Y433" s="68">
        <v>4.21</v>
      </c>
      <c r="Z433" s="68">
        <v>4.58</v>
      </c>
      <c r="AA433" s="69">
        <v>5.01</v>
      </c>
      <c r="AB433" s="45">
        <v>5.49</v>
      </c>
      <c r="AC433" s="45">
        <v>6.02</v>
      </c>
      <c r="AD433" s="45">
        <v>6.6</v>
      </c>
      <c r="AE433" s="45">
        <v>7.22</v>
      </c>
      <c r="AF433" s="45">
        <v>7.89</v>
      </c>
      <c r="AG433" s="45">
        <v>8.6199999999999992</v>
      </c>
      <c r="AH433" s="45">
        <v>9.43</v>
      </c>
      <c r="AI433" s="45">
        <v>10.37</v>
      </c>
      <c r="AJ433" s="45">
        <v>11.48</v>
      </c>
      <c r="AK433" s="45">
        <v>12.79</v>
      </c>
      <c r="AL433" s="45">
        <v>14.3</v>
      </c>
      <c r="AM433" s="45">
        <v>16.05</v>
      </c>
      <c r="AN433" s="45">
        <v>18.05</v>
      </c>
      <c r="AO433" s="45">
        <v>20.309999999999999</v>
      </c>
      <c r="AP433" s="45">
        <v>22.92</v>
      </c>
      <c r="AQ433" s="45">
        <v>25.94</v>
      </c>
      <c r="AR433" s="45">
        <v>29.51</v>
      </c>
      <c r="AS433" s="45">
        <v>33.840000000000003</v>
      </c>
      <c r="AT433" s="45">
        <v>38.83</v>
      </c>
      <c r="AU433" s="45">
        <v>43.7</v>
      </c>
      <c r="AV433" s="45">
        <v>49</v>
      </c>
      <c r="AW433" s="45">
        <v>55.35</v>
      </c>
      <c r="AX433" s="45">
        <v>64.89</v>
      </c>
      <c r="AY433" s="45">
        <v>73.459999999999994</v>
      </c>
      <c r="AZ433" s="45">
        <v>82.92</v>
      </c>
      <c r="BA433" s="45">
        <v>94.03</v>
      </c>
      <c r="BB433" s="45">
        <v>106.29</v>
      </c>
      <c r="BC433" s="45">
        <v>119.67</v>
      </c>
      <c r="BD433" s="45">
        <v>133.76</v>
      </c>
      <c r="BE433" s="45">
        <v>149.02000000000001</v>
      </c>
      <c r="BF433" s="45">
        <v>165.23</v>
      </c>
      <c r="BG433" s="45">
        <v>181.27</v>
      </c>
      <c r="BH433" s="45">
        <v>198.09</v>
      </c>
      <c r="BI433" s="45">
        <v>220.68</v>
      </c>
      <c r="BJ433" s="45">
        <v>245.51</v>
      </c>
      <c r="BK433" s="45">
        <v>272.58999999999997</v>
      </c>
      <c r="BL433" s="45">
        <v>301.55</v>
      </c>
      <c r="BM433" s="45">
        <v>331.99</v>
      </c>
      <c r="BN433" s="45">
        <v>357.42</v>
      </c>
      <c r="BO433" s="45">
        <v>382.58</v>
      </c>
      <c r="BP433" s="45">
        <v>407.03</v>
      </c>
      <c r="BQ433" s="45">
        <v>430.37</v>
      </c>
      <c r="BR433" s="45">
        <v>452.19</v>
      </c>
      <c r="BS433" s="45">
        <v>472.1</v>
      </c>
      <c r="BT433" s="45">
        <v>498.11</v>
      </c>
      <c r="BU433" s="45">
        <v>525.54</v>
      </c>
      <c r="BV433" s="45">
        <v>554.48</v>
      </c>
      <c r="BW433" s="45">
        <v>585.02</v>
      </c>
      <c r="BX433" s="45">
        <v>617.24</v>
      </c>
      <c r="BY433" s="45">
        <v>651.23</v>
      </c>
      <c r="BZ433" s="45">
        <v>687.1</v>
      </c>
      <c r="CA433" s="45">
        <v>724.94</v>
      </c>
      <c r="CB433" s="45">
        <v>764.87</v>
      </c>
      <c r="CC433" s="45">
        <v>806.99</v>
      </c>
      <c r="CD433" s="45">
        <v>851.43</v>
      </c>
      <c r="CE433" s="45">
        <v>898.33</v>
      </c>
      <c r="CF433" s="45">
        <v>947.8</v>
      </c>
      <c r="CG433" s="45">
        <v>1000</v>
      </c>
      <c r="CH433" s="45"/>
      <c r="CI433" s="45"/>
      <c r="CJ433" s="45"/>
      <c r="CK433" s="45"/>
      <c r="CL433" s="45"/>
      <c r="CM433" s="45"/>
      <c r="CN433" s="45"/>
      <c r="CO433" s="45"/>
      <c r="CP433" s="45"/>
      <c r="CQ433" s="45"/>
      <c r="CR433" s="45"/>
      <c r="CS433" s="45"/>
      <c r="CT433" s="45"/>
      <c r="CU433" s="45"/>
      <c r="CV433" s="45"/>
      <c r="CW433" s="45"/>
    </row>
    <row r="434" spans="1:101" ht="14.25" customHeight="1">
      <c r="A434" s="67">
        <v>38</v>
      </c>
      <c r="B434" s="68">
        <v>0.17</v>
      </c>
      <c r="C434" s="68">
        <v>0.27</v>
      </c>
      <c r="D434" s="68">
        <v>0.44</v>
      </c>
      <c r="E434" s="68">
        <v>0.57999999999999996</v>
      </c>
      <c r="F434" s="68">
        <v>0.66</v>
      </c>
      <c r="G434" s="68">
        <v>0.73</v>
      </c>
      <c r="H434" s="68">
        <v>0.76</v>
      </c>
      <c r="I434" s="68">
        <v>0.81</v>
      </c>
      <c r="J434" s="68">
        <v>0.89</v>
      </c>
      <c r="K434" s="68">
        <v>1.03</v>
      </c>
      <c r="L434" s="68">
        <v>1.22</v>
      </c>
      <c r="M434" s="68">
        <v>1.42</v>
      </c>
      <c r="N434" s="68">
        <v>1.61</v>
      </c>
      <c r="O434" s="68">
        <v>1.75</v>
      </c>
      <c r="P434" s="68">
        <v>1.88</v>
      </c>
      <c r="Q434" s="68">
        <v>2.0499999999999998</v>
      </c>
      <c r="R434" s="68">
        <v>2.29</v>
      </c>
      <c r="S434" s="68">
        <v>2.57</v>
      </c>
      <c r="T434" s="68">
        <v>2.92</v>
      </c>
      <c r="U434" s="69">
        <v>3.29</v>
      </c>
      <c r="V434" s="68">
        <v>3.63</v>
      </c>
      <c r="W434" s="68">
        <v>3.9</v>
      </c>
      <c r="X434" s="68">
        <v>4.21</v>
      </c>
      <c r="Y434" s="68">
        <v>4.58</v>
      </c>
      <c r="Z434" s="68">
        <v>5.01</v>
      </c>
      <c r="AA434" s="69">
        <v>5.49</v>
      </c>
      <c r="AB434" s="45">
        <v>6.02</v>
      </c>
      <c r="AC434" s="45">
        <v>6.6</v>
      </c>
      <c r="AD434" s="45">
        <v>7.22</v>
      </c>
      <c r="AE434" s="45">
        <v>7.89</v>
      </c>
      <c r="AF434" s="45">
        <v>8.6199999999999992</v>
      </c>
      <c r="AG434" s="45">
        <v>9.43</v>
      </c>
      <c r="AH434" s="45">
        <v>10.37</v>
      </c>
      <c r="AI434" s="45">
        <v>11.48</v>
      </c>
      <c r="AJ434" s="45">
        <v>12.79</v>
      </c>
      <c r="AK434" s="45">
        <v>14.3</v>
      </c>
      <c r="AL434" s="45">
        <v>16.05</v>
      </c>
      <c r="AM434" s="45">
        <v>18.05</v>
      </c>
      <c r="AN434" s="45">
        <v>20.309999999999999</v>
      </c>
      <c r="AO434" s="45">
        <v>22.92</v>
      </c>
      <c r="AP434" s="45">
        <v>25.94</v>
      </c>
      <c r="AQ434" s="45">
        <v>29.51</v>
      </c>
      <c r="AR434" s="45">
        <v>33.840000000000003</v>
      </c>
      <c r="AS434" s="45">
        <v>38.83</v>
      </c>
      <c r="AT434" s="45">
        <v>43.7</v>
      </c>
      <c r="AU434" s="45">
        <v>49</v>
      </c>
      <c r="AV434" s="45">
        <v>55.35</v>
      </c>
      <c r="AW434" s="45">
        <v>64.89</v>
      </c>
      <c r="AX434" s="45">
        <v>73.459999999999994</v>
      </c>
      <c r="AY434" s="45">
        <v>82.92</v>
      </c>
      <c r="AZ434" s="45">
        <v>94.03</v>
      </c>
      <c r="BA434" s="45">
        <v>106.29</v>
      </c>
      <c r="BB434" s="45">
        <v>119.67</v>
      </c>
      <c r="BC434" s="45">
        <v>133.76</v>
      </c>
      <c r="BD434" s="45">
        <v>149.02000000000001</v>
      </c>
      <c r="BE434" s="45">
        <v>165.23</v>
      </c>
      <c r="BF434" s="45">
        <v>181.27</v>
      </c>
      <c r="BG434" s="45">
        <v>198.09</v>
      </c>
      <c r="BH434" s="45">
        <v>220.68</v>
      </c>
      <c r="BI434" s="45">
        <v>245.51</v>
      </c>
      <c r="BJ434" s="45">
        <v>272.58999999999997</v>
      </c>
      <c r="BK434" s="45">
        <v>301.55</v>
      </c>
      <c r="BL434" s="45">
        <v>331.99</v>
      </c>
      <c r="BM434" s="45">
        <v>357.42</v>
      </c>
      <c r="BN434" s="45">
        <v>382.58</v>
      </c>
      <c r="BO434" s="45">
        <v>407.03</v>
      </c>
      <c r="BP434" s="45">
        <v>430.37</v>
      </c>
      <c r="BQ434" s="45">
        <v>452.19</v>
      </c>
      <c r="BR434" s="45">
        <v>472.1</v>
      </c>
      <c r="BS434" s="45">
        <v>498.11</v>
      </c>
      <c r="BT434" s="45">
        <v>525.54</v>
      </c>
      <c r="BU434" s="45">
        <v>554.48</v>
      </c>
      <c r="BV434" s="45">
        <v>585.02</v>
      </c>
      <c r="BW434" s="45">
        <v>617.24</v>
      </c>
      <c r="BX434" s="45">
        <v>651.23</v>
      </c>
      <c r="BY434" s="45">
        <v>687.1</v>
      </c>
      <c r="BZ434" s="45">
        <v>724.94</v>
      </c>
      <c r="CA434" s="45">
        <v>764.87</v>
      </c>
      <c r="CB434" s="45">
        <v>806.99</v>
      </c>
      <c r="CC434" s="45">
        <v>851.43</v>
      </c>
      <c r="CD434" s="45">
        <v>898.33</v>
      </c>
      <c r="CE434" s="45">
        <v>947.8</v>
      </c>
      <c r="CF434" s="45">
        <v>1000</v>
      </c>
      <c r="CG434" s="45"/>
      <c r="CH434" s="45"/>
      <c r="CI434" s="45"/>
      <c r="CJ434" s="45"/>
      <c r="CK434" s="45"/>
      <c r="CL434" s="45"/>
      <c r="CM434" s="45"/>
      <c r="CN434" s="45"/>
      <c r="CO434" s="45"/>
      <c r="CP434" s="45"/>
      <c r="CQ434" s="45"/>
      <c r="CR434" s="45"/>
      <c r="CS434" s="45"/>
      <c r="CT434" s="45"/>
      <c r="CU434" s="45"/>
      <c r="CV434" s="45"/>
      <c r="CW434" s="45"/>
    </row>
    <row r="435" spans="1:101" ht="14.25" customHeight="1">
      <c r="A435" s="67">
        <v>39</v>
      </c>
      <c r="B435" s="68">
        <v>0.18</v>
      </c>
      <c r="C435" s="68">
        <v>0.28999999999999998</v>
      </c>
      <c r="D435" s="68">
        <v>0.46</v>
      </c>
      <c r="E435" s="68">
        <v>0.59</v>
      </c>
      <c r="F435" s="68">
        <v>0.71</v>
      </c>
      <c r="G435" s="68">
        <v>0.76</v>
      </c>
      <c r="H435" s="68">
        <v>0.81</v>
      </c>
      <c r="I435" s="68">
        <v>0.87</v>
      </c>
      <c r="J435" s="68">
        <v>0.98</v>
      </c>
      <c r="K435" s="68">
        <v>1.1499999999999999</v>
      </c>
      <c r="L435" s="68">
        <v>1.35</v>
      </c>
      <c r="M435" s="68">
        <v>1.55</v>
      </c>
      <c r="N435" s="68">
        <v>1.73</v>
      </c>
      <c r="O435" s="68">
        <v>1.88</v>
      </c>
      <c r="P435" s="68">
        <v>2.02</v>
      </c>
      <c r="Q435" s="68">
        <v>2.2200000000000002</v>
      </c>
      <c r="R435" s="68">
        <v>2.48</v>
      </c>
      <c r="S435" s="68">
        <v>2.79</v>
      </c>
      <c r="T435" s="68">
        <v>3.15</v>
      </c>
      <c r="U435" s="69">
        <v>3.54</v>
      </c>
      <c r="V435" s="68">
        <v>3.9</v>
      </c>
      <c r="W435" s="68">
        <v>4.21</v>
      </c>
      <c r="X435" s="68">
        <v>4.58</v>
      </c>
      <c r="Y435" s="68">
        <v>5.01</v>
      </c>
      <c r="Z435" s="68">
        <v>5.49</v>
      </c>
      <c r="AA435" s="69">
        <v>6.02</v>
      </c>
      <c r="AB435" s="45">
        <v>6.6</v>
      </c>
      <c r="AC435" s="45">
        <v>7.22</v>
      </c>
      <c r="AD435" s="45">
        <v>7.89</v>
      </c>
      <c r="AE435" s="45">
        <v>8.6199999999999992</v>
      </c>
      <c r="AF435" s="45">
        <v>9.43</v>
      </c>
      <c r="AG435" s="45">
        <v>10.37</v>
      </c>
      <c r="AH435" s="45">
        <v>11.48</v>
      </c>
      <c r="AI435" s="45">
        <v>12.79</v>
      </c>
      <c r="AJ435" s="45">
        <v>14.3</v>
      </c>
      <c r="AK435" s="45">
        <v>16.05</v>
      </c>
      <c r="AL435" s="45">
        <v>18.05</v>
      </c>
      <c r="AM435" s="45">
        <v>20.309999999999999</v>
      </c>
      <c r="AN435" s="45">
        <v>22.92</v>
      </c>
      <c r="AO435" s="45">
        <v>25.94</v>
      </c>
      <c r="AP435" s="45">
        <v>29.51</v>
      </c>
      <c r="AQ435" s="45">
        <v>33.840000000000003</v>
      </c>
      <c r="AR435" s="45">
        <v>38.83</v>
      </c>
      <c r="AS435" s="45">
        <v>43.7</v>
      </c>
      <c r="AT435" s="45">
        <v>49</v>
      </c>
      <c r="AU435" s="45">
        <v>55.35</v>
      </c>
      <c r="AV435" s="45">
        <v>64.89</v>
      </c>
      <c r="AW435" s="45">
        <v>73.459999999999994</v>
      </c>
      <c r="AX435" s="45">
        <v>82.92</v>
      </c>
      <c r="AY435" s="45">
        <v>94.03</v>
      </c>
      <c r="AZ435" s="45">
        <v>106.29</v>
      </c>
      <c r="BA435" s="45">
        <v>119.67</v>
      </c>
      <c r="BB435" s="45">
        <v>133.76</v>
      </c>
      <c r="BC435" s="45">
        <v>149.02000000000001</v>
      </c>
      <c r="BD435" s="45">
        <v>165.23</v>
      </c>
      <c r="BE435" s="45">
        <v>181.27</v>
      </c>
      <c r="BF435" s="45">
        <v>198.09</v>
      </c>
      <c r="BG435" s="45">
        <v>220.68</v>
      </c>
      <c r="BH435" s="45">
        <v>245.51</v>
      </c>
      <c r="BI435" s="45">
        <v>272.58999999999997</v>
      </c>
      <c r="BJ435" s="45">
        <v>301.55</v>
      </c>
      <c r="BK435" s="45">
        <v>331.99</v>
      </c>
      <c r="BL435" s="45">
        <v>357.42</v>
      </c>
      <c r="BM435" s="45">
        <v>382.58</v>
      </c>
      <c r="BN435" s="45">
        <v>407.03</v>
      </c>
      <c r="BO435" s="45">
        <v>430.37</v>
      </c>
      <c r="BP435" s="45">
        <v>452.19</v>
      </c>
      <c r="BQ435" s="45">
        <v>472.1</v>
      </c>
      <c r="BR435" s="45">
        <v>498.11</v>
      </c>
      <c r="BS435" s="45">
        <v>525.54</v>
      </c>
      <c r="BT435" s="45">
        <v>554.48</v>
      </c>
      <c r="BU435" s="45">
        <v>585.02</v>
      </c>
      <c r="BV435" s="45">
        <v>617.24</v>
      </c>
      <c r="BW435" s="45">
        <v>651.23</v>
      </c>
      <c r="BX435" s="45">
        <v>687.1</v>
      </c>
      <c r="BY435" s="45">
        <v>724.94</v>
      </c>
      <c r="BZ435" s="45">
        <v>764.87</v>
      </c>
      <c r="CA435" s="45">
        <v>806.99</v>
      </c>
      <c r="CB435" s="45">
        <v>851.43</v>
      </c>
      <c r="CC435" s="45">
        <v>898.33</v>
      </c>
      <c r="CD435" s="45">
        <v>947.8</v>
      </c>
      <c r="CE435" s="45">
        <v>1000</v>
      </c>
      <c r="CF435" s="45"/>
      <c r="CG435" s="45"/>
      <c r="CH435" s="45"/>
      <c r="CI435" s="45"/>
      <c r="CJ435" s="45"/>
      <c r="CK435" s="45"/>
      <c r="CL435" s="45"/>
      <c r="CM435" s="45"/>
      <c r="CN435" s="45"/>
      <c r="CO435" s="45"/>
      <c r="CP435" s="45"/>
      <c r="CQ435" s="45"/>
      <c r="CR435" s="45"/>
      <c r="CS435" s="45"/>
      <c r="CT435" s="45"/>
      <c r="CU435" s="45"/>
      <c r="CV435" s="45"/>
      <c r="CW435" s="45"/>
    </row>
    <row r="436" spans="1:101" ht="14.25" customHeight="1">
      <c r="A436" s="67">
        <v>40</v>
      </c>
      <c r="B436" s="68">
        <v>0.19</v>
      </c>
      <c r="C436" s="68">
        <v>0.3</v>
      </c>
      <c r="D436" s="68">
        <v>0.47</v>
      </c>
      <c r="E436" s="68">
        <v>0.61</v>
      </c>
      <c r="F436" s="68">
        <v>0.74</v>
      </c>
      <c r="G436" s="68">
        <v>0.8</v>
      </c>
      <c r="H436" s="68">
        <v>0.87</v>
      </c>
      <c r="I436" s="68">
        <v>0.96</v>
      </c>
      <c r="J436" s="68">
        <v>1.08</v>
      </c>
      <c r="K436" s="68">
        <v>1.28</v>
      </c>
      <c r="L436" s="68">
        <v>1.49</v>
      </c>
      <c r="M436" s="68">
        <v>1.67</v>
      </c>
      <c r="N436" s="68">
        <v>1.85</v>
      </c>
      <c r="O436" s="68">
        <v>2.0099999999999998</v>
      </c>
      <c r="P436" s="68">
        <v>2.1800000000000002</v>
      </c>
      <c r="Q436" s="68">
        <v>2.41</v>
      </c>
      <c r="R436" s="68">
        <v>2.69</v>
      </c>
      <c r="S436" s="68">
        <v>3.02</v>
      </c>
      <c r="T436" s="68">
        <v>3.39</v>
      </c>
      <c r="U436" s="69">
        <v>3.81</v>
      </c>
      <c r="V436" s="68">
        <v>4.21</v>
      </c>
      <c r="W436" s="68">
        <v>4.58</v>
      </c>
      <c r="X436" s="68">
        <v>5.01</v>
      </c>
      <c r="Y436" s="68">
        <v>5.49</v>
      </c>
      <c r="Z436" s="68">
        <v>6.02</v>
      </c>
      <c r="AA436" s="69">
        <v>6.6</v>
      </c>
      <c r="AB436" s="45">
        <v>7.22</v>
      </c>
      <c r="AC436" s="45">
        <v>7.89</v>
      </c>
      <c r="AD436" s="45">
        <v>8.6199999999999992</v>
      </c>
      <c r="AE436" s="45">
        <v>9.43</v>
      </c>
      <c r="AF436" s="45">
        <v>10.37</v>
      </c>
      <c r="AG436" s="45">
        <v>11.48</v>
      </c>
      <c r="AH436" s="45">
        <v>12.79</v>
      </c>
      <c r="AI436" s="45">
        <v>14.3</v>
      </c>
      <c r="AJ436" s="45">
        <v>16.05</v>
      </c>
      <c r="AK436" s="45">
        <v>18.05</v>
      </c>
      <c r="AL436" s="45">
        <v>20.309999999999999</v>
      </c>
      <c r="AM436" s="45">
        <v>22.92</v>
      </c>
      <c r="AN436" s="45">
        <v>25.94</v>
      </c>
      <c r="AO436" s="45">
        <v>29.51</v>
      </c>
      <c r="AP436" s="45">
        <v>33.840000000000003</v>
      </c>
      <c r="AQ436" s="45">
        <v>38.83</v>
      </c>
      <c r="AR436" s="45">
        <v>43.7</v>
      </c>
      <c r="AS436" s="45">
        <v>49</v>
      </c>
      <c r="AT436" s="45">
        <v>55.35</v>
      </c>
      <c r="AU436" s="45">
        <v>64.89</v>
      </c>
      <c r="AV436" s="45">
        <v>73.459999999999994</v>
      </c>
      <c r="AW436" s="45">
        <v>82.92</v>
      </c>
      <c r="AX436" s="45">
        <v>94.03</v>
      </c>
      <c r="AY436" s="45">
        <v>106.29</v>
      </c>
      <c r="AZ436" s="45">
        <v>119.67</v>
      </c>
      <c r="BA436" s="45">
        <v>133.76</v>
      </c>
      <c r="BB436" s="45">
        <v>149.02000000000001</v>
      </c>
      <c r="BC436" s="45">
        <v>165.23</v>
      </c>
      <c r="BD436" s="45">
        <v>181.27</v>
      </c>
      <c r="BE436" s="45">
        <v>198.09</v>
      </c>
      <c r="BF436" s="45">
        <v>220.68</v>
      </c>
      <c r="BG436" s="45">
        <v>245.51</v>
      </c>
      <c r="BH436" s="45">
        <v>272.58999999999997</v>
      </c>
      <c r="BI436" s="45">
        <v>301.55</v>
      </c>
      <c r="BJ436" s="45">
        <v>331.99</v>
      </c>
      <c r="BK436" s="45">
        <v>357.42</v>
      </c>
      <c r="BL436" s="45">
        <v>382.58</v>
      </c>
      <c r="BM436" s="45">
        <v>407.03</v>
      </c>
      <c r="BN436" s="45">
        <v>430.37</v>
      </c>
      <c r="BO436" s="45">
        <v>452.19</v>
      </c>
      <c r="BP436" s="45">
        <v>472.1</v>
      </c>
      <c r="BQ436" s="45">
        <v>498.11</v>
      </c>
      <c r="BR436" s="45">
        <v>525.54</v>
      </c>
      <c r="BS436" s="45">
        <v>554.48</v>
      </c>
      <c r="BT436" s="45">
        <v>585.02</v>
      </c>
      <c r="BU436" s="45">
        <v>617.24</v>
      </c>
      <c r="BV436" s="45">
        <v>651.23</v>
      </c>
      <c r="BW436" s="45">
        <v>687.1</v>
      </c>
      <c r="BX436" s="45">
        <v>724.94</v>
      </c>
      <c r="BY436" s="45">
        <v>764.87</v>
      </c>
      <c r="BZ436" s="45">
        <v>806.99</v>
      </c>
      <c r="CA436" s="45">
        <v>851.43</v>
      </c>
      <c r="CB436" s="45">
        <v>898.33</v>
      </c>
      <c r="CC436" s="45">
        <v>947.8</v>
      </c>
      <c r="CD436" s="45">
        <v>1000</v>
      </c>
      <c r="CE436" s="45"/>
      <c r="CF436" s="45"/>
      <c r="CG436" s="45"/>
      <c r="CH436" s="45"/>
      <c r="CI436" s="45"/>
      <c r="CJ436" s="45"/>
      <c r="CK436" s="45"/>
      <c r="CL436" s="45"/>
      <c r="CM436" s="45"/>
      <c r="CN436" s="45"/>
      <c r="CO436" s="45"/>
      <c r="CP436" s="45"/>
      <c r="CQ436" s="45"/>
      <c r="CR436" s="45"/>
      <c r="CS436" s="45"/>
      <c r="CT436" s="45"/>
      <c r="CU436" s="45"/>
      <c r="CV436" s="45"/>
      <c r="CW436" s="45"/>
    </row>
    <row r="437" spans="1:101" ht="14.25" customHeight="1">
      <c r="A437" s="67">
        <v>41</v>
      </c>
      <c r="B437" s="68">
        <v>0.2</v>
      </c>
      <c r="C437" s="68">
        <v>0.32</v>
      </c>
      <c r="D437" s="68">
        <v>0.48</v>
      </c>
      <c r="E437" s="68">
        <v>0.63</v>
      </c>
      <c r="F437" s="68">
        <v>0.78</v>
      </c>
      <c r="G437" s="68">
        <v>0.87</v>
      </c>
      <c r="H437" s="68">
        <v>0.95</v>
      </c>
      <c r="I437" s="68">
        <v>1.04</v>
      </c>
      <c r="J437" s="68">
        <v>1.2</v>
      </c>
      <c r="K437" s="68">
        <v>1.41</v>
      </c>
      <c r="L437" s="68">
        <v>1.62</v>
      </c>
      <c r="M437" s="68">
        <v>1.8</v>
      </c>
      <c r="N437" s="68">
        <v>1.99</v>
      </c>
      <c r="O437" s="68">
        <v>2.17</v>
      </c>
      <c r="P437" s="68">
        <v>2.37</v>
      </c>
      <c r="Q437" s="68">
        <v>2.62</v>
      </c>
      <c r="R437" s="68">
        <v>2.92</v>
      </c>
      <c r="S437" s="68">
        <v>3.26</v>
      </c>
      <c r="T437" s="68">
        <v>3.66</v>
      </c>
      <c r="U437" s="69">
        <v>4.12</v>
      </c>
      <c r="V437" s="68">
        <v>4.58</v>
      </c>
      <c r="W437" s="68">
        <v>5.01</v>
      </c>
      <c r="X437" s="68">
        <v>5.49</v>
      </c>
      <c r="Y437" s="68">
        <v>6.02</v>
      </c>
      <c r="Z437" s="68">
        <v>6.6</v>
      </c>
      <c r="AA437" s="69">
        <v>7.22</v>
      </c>
      <c r="AB437" s="45">
        <v>7.89</v>
      </c>
      <c r="AC437" s="45">
        <v>8.6199999999999992</v>
      </c>
      <c r="AD437" s="45">
        <v>9.43</v>
      </c>
      <c r="AE437" s="45">
        <v>10.37</v>
      </c>
      <c r="AF437" s="45">
        <v>11.48</v>
      </c>
      <c r="AG437" s="45">
        <v>12.79</v>
      </c>
      <c r="AH437" s="45">
        <v>14.3</v>
      </c>
      <c r="AI437" s="45">
        <v>16.05</v>
      </c>
      <c r="AJ437" s="45">
        <v>18.05</v>
      </c>
      <c r="AK437" s="45">
        <v>20.309999999999999</v>
      </c>
      <c r="AL437" s="45">
        <v>22.92</v>
      </c>
      <c r="AM437" s="45">
        <v>25.94</v>
      </c>
      <c r="AN437" s="45">
        <v>29.51</v>
      </c>
      <c r="AO437" s="45">
        <v>33.840000000000003</v>
      </c>
      <c r="AP437" s="45">
        <v>38.83</v>
      </c>
      <c r="AQ437" s="45">
        <v>43.7</v>
      </c>
      <c r="AR437" s="45">
        <v>49</v>
      </c>
      <c r="AS437" s="45">
        <v>55.35</v>
      </c>
      <c r="AT437" s="45">
        <v>64.89</v>
      </c>
      <c r="AU437" s="45">
        <v>73.459999999999994</v>
      </c>
      <c r="AV437" s="45">
        <v>82.92</v>
      </c>
      <c r="AW437" s="45">
        <v>94.03</v>
      </c>
      <c r="AX437" s="45">
        <v>106.29</v>
      </c>
      <c r="AY437" s="45">
        <v>119.67</v>
      </c>
      <c r="AZ437" s="45">
        <v>133.76</v>
      </c>
      <c r="BA437" s="45">
        <v>149.02000000000001</v>
      </c>
      <c r="BB437" s="45">
        <v>165.23</v>
      </c>
      <c r="BC437" s="45">
        <v>181.27</v>
      </c>
      <c r="BD437" s="45">
        <v>198.09</v>
      </c>
      <c r="BE437" s="45">
        <v>220.68</v>
      </c>
      <c r="BF437" s="45">
        <v>245.51</v>
      </c>
      <c r="BG437" s="45">
        <v>272.58999999999997</v>
      </c>
      <c r="BH437" s="45">
        <v>301.55</v>
      </c>
      <c r="BI437" s="45">
        <v>331.99</v>
      </c>
      <c r="BJ437" s="45">
        <v>357.42</v>
      </c>
      <c r="BK437" s="45">
        <v>382.58</v>
      </c>
      <c r="BL437" s="45">
        <v>407.03</v>
      </c>
      <c r="BM437" s="45">
        <v>430.37</v>
      </c>
      <c r="BN437" s="45">
        <v>452.19</v>
      </c>
      <c r="BO437" s="45">
        <v>472.1</v>
      </c>
      <c r="BP437" s="45">
        <v>498.11</v>
      </c>
      <c r="BQ437" s="45">
        <v>525.54</v>
      </c>
      <c r="BR437" s="45">
        <v>554.48</v>
      </c>
      <c r="BS437" s="45">
        <v>585.02</v>
      </c>
      <c r="BT437" s="45">
        <v>617.24</v>
      </c>
      <c r="BU437" s="45">
        <v>651.23</v>
      </c>
      <c r="BV437" s="45">
        <v>687.1</v>
      </c>
      <c r="BW437" s="45">
        <v>724.94</v>
      </c>
      <c r="BX437" s="45">
        <v>764.87</v>
      </c>
      <c r="BY437" s="45">
        <v>806.99</v>
      </c>
      <c r="BZ437" s="45">
        <v>851.43</v>
      </c>
      <c r="CA437" s="45">
        <v>898.33</v>
      </c>
      <c r="CB437" s="45">
        <v>947.8</v>
      </c>
      <c r="CC437" s="45">
        <v>1000</v>
      </c>
      <c r="CD437" s="45"/>
      <c r="CE437" s="45"/>
      <c r="CF437" s="45"/>
      <c r="CG437" s="45"/>
      <c r="CH437" s="45"/>
      <c r="CI437" s="45"/>
      <c r="CJ437" s="45"/>
      <c r="CK437" s="45"/>
      <c r="CL437" s="45"/>
      <c r="CM437" s="45"/>
      <c r="CN437" s="45"/>
      <c r="CO437" s="45"/>
      <c r="CP437" s="45"/>
      <c r="CQ437" s="45"/>
      <c r="CR437" s="45"/>
      <c r="CS437" s="45"/>
      <c r="CT437" s="45"/>
      <c r="CU437" s="45"/>
      <c r="CV437" s="45"/>
      <c r="CW437" s="45"/>
    </row>
    <row r="438" spans="1:101" ht="14.25" customHeight="1">
      <c r="A438" s="67">
        <v>42</v>
      </c>
      <c r="B438" s="68">
        <v>0.21</v>
      </c>
      <c r="C438" s="68">
        <v>0.35</v>
      </c>
      <c r="D438" s="68">
        <v>0.49</v>
      </c>
      <c r="E438" s="68">
        <v>0.67</v>
      </c>
      <c r="F438" s="68">
        <v>0.85</v>
      </c>
      <c r="G438" s="68">
        <v>0.95</v>
      </c>
      <c r="H438" s="68">
        <v>1.02</v>
      </c>
      <c r="I438" s="68">
        <v>1.1299999999999999</v>
      </c>
      <c r="J438" s="68">
        <v>1.31</v>
      </c>
      <c r="K438" s="68">
        <v>1.54</v>
      </c>
      <c r="L438" s="68">
        <v>1.74</v>
      </c>
      <c r="M438" s="68">
        <v>1.92</v>
      </c>
      <c r="N438" s="68">
        <v>2.13</v>
      </c>
      <c r="O438" s="68">
        <v>2.35</v>
      </c>
      <c r="P438" s="68">
        <v>2.59</v>
      </c>
      <c r="Q438" s="68">
        <v>2.87</v>
      </c>
      <c r="R438" s="68">
        <v>3.19</v>
      </c>
      <c r="S438" s="68">
        <v>3.54</v>
      </c>
      <c r="T438" s="68">
        <v>3.97</v>
      </c>
      <c r="U438" s="69">
        <v>4.49</v>
      </c>
      <c r="V438" s="68">
        <v>5.01</v>
      </c>
      <c r="W438" s="68">
        <v>5.49</v>
      </c>
      <c r="X438" s="68">
        <v>6.02</v>
      </c>
      <c r="Y438" s="68">
        <v>6.6</v>
      </c>
      <c r="Z438" s="68">
        <v>7.22</v>
      </c>
      <c r="AA438" s="69">
        <v>7.89</v>
      </c>
      <c r="AB438" s="45">
        <v>8.6199999999999992</v>
      </c>
      <c r="AC438" s="45">
        <v>9.43</v>
      </c>
      <c r="AD438" s="45">
        <v>10.37</v>
      </c>
      <c r="AE438" s="45">
        <v>11.48</v>
      </c>
      <c r="AF438" s="45">
        <v>12.79</v>
      </c>
      <c r="AG438" s="45">
        <v>14.3</v>
      </c>
      <c r="AH438" s="45">
        <v>16.05</v>
      </c>
      <c r="AI438" s="45">
        <v>18.05</v>
      </c>
      <c r="AJ438" s="45">
        <v>20.309999999999999</v>
      </c>
      <c r="AK438" s="45">
        <v>22.92</v>
      </c>
      <c r="AL438" s="45">
        <v>25.94</v>
      </c>
      <c r="AM438" s="45">
        <v>29.51</v>
      </c>
      <c r="AN438" s="45">
        <v>33.840000000000003</v>
      </c>
      <c r="AO438" s="45">
        <v>38.83</v>
      </c>
      <c r="AP438" s="45">
        <v>43.7</v>
      </c>
      <c r="AQ438" s="45">
        <v>49</v>
      </c>
      <c r="AR438" s="45">
        <v>55.35</v>
      </c>
      <c r="AS438" s="45">
        <v>64.89</v>
      </c>
      <c r="AT438" s="45">
        <v>73.459999999999994</v>
      </c>
      <c r="AU438" s="45">
        <v>82.92</v>
      </c>
      <c r="AV438" s="45">
        <v>94.03</v>
      </c>
      <c r="AW438" s="45">
        <v>106.29</v>
      </c>
      <c r="AX438" s="45">
        <v>119.67</v>
      </c>
      <c r="AY438" s="45">
        <v>133.76</v>
      </c>
      <c r="AZ438" s="45">
        <v>149.02000000000001</v>
      </c>
      <c r="BA438" s="45">
        <v>165.23</v>
      </c>
      <c r="BB438" s="45">
        <v>181.27</v>
      </c>
      <c r="BC438" s="45">
        <v>198.09</v>
      </c>
      <c r="BD438" s="45">
        <v>220.68</v>
      </c>
      <c r="BE438" s="45">
        <v>245.51</v>
      </c>
      <c r="BF438" s="45">
        <v>272.58999999999997</v>
      </c>
      <c r="BG438" s="45">
        <v>301.55</v>
      </c>
      <c r="BH438" s="45">
        <v>331.99</v>
      </c>
      <c r="BI438" s="45">
        <v>357.42</v>
      </c>
      <c r="BJ438" s="45">
        <v>382.58</v>
      </c>
      <c r="BK438" s="45">
        <v>407.03</v>
      </c>
      <c r="BL438" s="45">
        <v>430.37</v>
      </c>
      <c r="BM438" s="45">
        <v>452.19</v>
      </c>
      <c r="BN438" s="45">
        <v>472.1</v>
      </c>
      <c r="BO438" s="45">
        <v>498.11</v>
      </c>
      <c r="BP438" s="45">
        <v>525.54</v>
      </c>
      <c r="BQ438" s="45">
        <v>554.48</v>
      </c>
      <c r="BR438" s="45">
        <v>585.02</v>
      </c>
      <c r="BS438" s="45">
        <v>617.24</v>
      </c>
      <c r="BT438" s="45">
        <v>651.23</v>
      </c>
      <c r="BU438" s="45">
        <v>687.1</v>
      </c>
      <c r="BV438" s="45">
        <v>724.94</v>
      </c>
      <c r="BW438" s="45">
        <v>764.87</v>
      </c>
      <c r="BX438" s="45">
        <v>806.99</v>
      </c>
      <c r="BY438" s="45">
        <v>851.43</v>
      </c>
      <c r="BZ438" s="45">
        <v>898.33</v>
      </c>
      <c r="CA438" s="45">
        <v>947.8</v>
      </c>
      <c r="CB438" s="45">
        <v>1000</v>
      </c>
      <c r="CC438" s="45"/>
      <c r="CD438" s="45"/>
      <c r="CE438" s="45"/>
      <c r="CF438" s="45"/>
      <c r="CG438" s="45"/>
      <c r="CH438" s="45"/>
      <c r="CI438" s="45"/>
      <c r="CJ438" s="45"/>
      <c r="CK438" s="45"/>
      <c r="CL438" s="45"/>
      <c r="CM438" s="45"/>
      <c r="CN438" s="45"/>
      <c r="CO438" s="45"/>
      <c r="CP438" s="45"/>
      <c r="CQ438" s="45"/>
      <c r="CR438" s="45"/>
      <c r="CS438" s="45"/>
      <c r="CT438" s="45"/>
      <c r="CU438" s="45"/>
      <c r="CV438" s="45"/>
      <c r="CW438" s="45"/>
    </row>
    <row r="439" spans="1:101" ht="14.25" customHeight="1">
      <c r="A439" s="67">
        <v>43</v>
      </c>
      <c r="B439" s="68">
        <v>0.23</v>
      </c>
      <c r="C439" s="68">
        <v>0.36</v>
      </c>
      <c r="D439" s="68">
        <v>0.51</v>
      </c>
      <c r="E439" s="68">
        <v>0.74</v>
      </c>
      <c r="F439" s="68">
        <v>0.91</v>
      </c>
      <c r="G439" s="68">
        <v>1.02</v>
      </c>
      <c r="H439" s="68">
        <v>1.0900000000000001</v>
      </c>
      <c r="I439" s="68">
        <v>1.23</v>
      </c>
      <c r="J439" s="68">
        <v>1.44</v>
      </c>
      <c r="K439" s="68">
        <v>1.66</v>
      </c>
      <c r="L439" s="68">
        <v>1.86</v>
      </c>
      <c r="M439" s="68">
        <v>2.06</v>
      </c>
      <c r="N439" s="68">
        <v>2.31</v>
      </c>
      <c r="O439" s="68">
        <v>2.58</v>
      </c>
      <c r="P439" s="68">
        <v>2.86</v>
      </c>
      <c r="Q439" s="68">
        <v>3.15</v>
      </c>
      <c r="R439" s="68">
        <v>3.5</v>
      </c>
      <c r="S439" s="68">
        <v>3.9</v>
      </c>
      <c r="T439" s="68">
        <v>4.37</v>
      </c>
      <c r="U439" s="69">
        <v>4.91</v>
      </c>
      <c r="V439" s="68">
        <v>5.49</v>
      </c>
      <c r="W439" s="68">
        <v>6.02</v>
      </c>
      <c r="X439" s="68">
        <v>6.6</v>
      </c>
      <c r="Y439" s="68">
        <v>7.22</v>
      </c>
      <c r="Z439" s="68">
        <v>7.89</v>
      </c>
      <c r="AA439" s="69">
        <v>8.6199999999999992</v>
      </c>
      <c r="AB439" s="45">
        <v>9.43</v>
      </c>
      <c r="AC439" s="45">
        <v>10.37</v>
      </c>
      <c r="AD439" s="45">
        <v>11.48</v>
      </c>
      <c r="AE439" s="45">
        <v>12.79</v>
      </c>
      <c r="AF439" s="45">
        <v>14.3</v>
      </c>
      <c r="AG439" s="45">
        <v>16.05</v>
      </c>
      <c r="AH439" s="45">
        <v>18.05</v>
      </c>
      <c r="AI439" s="45">
        <v>20.309999999999999</v>
      </c>
      <c r="AJ439" s="45">
        <v>22.92</v>
      </c>
      <c r="AK439" s="45">
        <v>25.94</v>
      </c>
      <c r="AL439" s="45">
        <v>29.51</v>
      </c>
      <c r="AM439" s="45">
        <v>33.840000000000003</v>
      </c>
      <c r="AN439" s="45">
        <v>38.83</v>
      </c>
      <c r="AO439" s="45">
        <v>43.7</v>
      </c>
      <c r="AP439" s="45">
        <v>49</v>
      </c>
      <c r="AQ439" s="45">
        <v>55.35</v>
      </c>
      <c r="AR439" s="45">
        <v>64.89</v>
      </c>
      <c r="AS439" s="45">
        <v>73.459999999999994</v>
      </c>
      <c r="AT439" s="45">
        <v>82.92</v>
      </c>
      <c r="AU439" s="45">
        <v>94.03</v>
      </c>
      <c r="AV439" s="45">
        <v>106.29</v>
      </c>
      <c r="AW439" s="45">
        <v>119.67</v>
      </c>
      <c r="AX439" s="45">
        <v>133.76</v>
      </c>
      <c r="AY439" s="45">
        <v>149.02000000000001</v>
      </c>
      <c r="AZ439" s="45">
        <v>165.23</v>
      </c>
      <c r="BA439" s="45">
        <v>181.27</v>
      </c>
      <c r="BB439" s="45">
        <v>198.09</v>
      </c>
      <c r="BC439" s="45">
        <v>220.68</v>
      </c>
      <c r="BD439" s="45">
        <v>245.51</v>
      </c>
      <c r="BE439" s="45">
        <v>272.58999999999997</v>
      </c>
      <c r="BF439" s="45">
        <v>301.55</v>
      </c>
      <c r="BG439" s="45">
        <v>331.99</v>
      </c>
      <c r="BH439" s="45">
        <v>357.42</v>
      </c>
      <c r="BI439" s="45">
        <v>382.58</v>
      </c>
      <c r="BJ439" s="45">
        <v>407.03</v>
      </c>
      <c r="BK439" s="45">
        <v>430.37</v>
      </c>
      <c r="BL439" s="45">
        <v>452.19</v>
      </c>
      <c r="BM439" s="45">
        <v>472.1</v>
      </c>
      <c r="BN439" s="45">
        <v>498.11</v>
      </c>
      <c r="BO439" s="45">
        <v>525.54</v>
      </c>
      <c r="BP439" s="45">
        <v>554.48</v>
      </c>
      <c r="BQ439" s="45">
        <v>585.02</v>
      </c>
      <c r="BR439" s="45">
        <v>617.24</v>
      </c>
      <c r="BS439" s="45">
        <v>651.23</v>
      </c>
      <c r="BT439" s="45">
        <v>687.1</v>
      </c>
      <c r="BU439" s="45">
        <v>724.94</v>
      </c>
      <c r="BV439" s="45">
        <v>764.87</v>
      </c>
      <c r="BW439" s="45">
        <v>806.99</v>
      </c>
      <c r="BX439" s="45">
        <v>851.43</v>
      </c>
      <c r="BY439" s="45">
        <v>898.33</v>
      </c>
      <c r="BZ439" s="45">
        <v>947.8</v>
      </c>
      <c r="CA439" s="45">
        <v>1000</v>
      </c>
      <c r="CB439" s="45"/>
      <c r="CC439" s="45"/>
      <c r="CD439" s="45"/>
      <c r="CE439" s="45"/>
      <c r="CF439" s="45"/>
      <c r="CG439" s="45"/>
      <c r="CH439" s="45"/>
      <c r="CI439" s="45"/>
      <c r="CJ439" s="45"/>
      <c r="CK439" s="45"/>
      <c r="CL439" s="45"/>
      <c r="CM439" s="45"/>
      <c r="CN439" s="45"/>
      <c r="CO439" s="45"/>
      <c r="CP439" s="45"/>
      <c r="CQ439" s="45"/>
      <c r="CR439" s="45"/>
      <c r="CS439" s="45"/>
      <c r="CT439" s="45"/>
      <c r="CU439" s="45"/>
      <c r="CV439" s="45"/>
      <c r="CW439" s="45"/>
    </row>
    <row r="440" spans="1:101" ht="14.25" customHeight="1">
      <c r="A440" s="67">
        <v>44</v>
      </c>
      <c r="B440" s="68">
        <v>0.26</v>
      </c>
      <c r="C440" s="68">
        <v>0.37</v>
      </c>
      <c r="D440" s="68">
        <v>0.55000000000000004</v>
      </c>
      <c r="E440" s="68">
        <v>0.84</v>
      </c>
      <c r="F440" s="68">
        <v>0.98</v>
      </c>
      <c r="G440" s="68">
        <v>1.08</v>
      </c>
      <c r="H440" s="68">
        <v>1.17</v>
      </c>
      <c r="I440" s="68">
        <v>1.34</v>
      </c>
      <c r="J440" s="68">
        <v>1.56</v>
      </c>
      <c r="K440" s="68">
        <v>1.79</v>
      </c>
      <c r="L440" s="68">
        <v>1.99</v>
      </c>
      <c r="M440" s="68">
        <v>2.2200000000000002</v>
      </c>
      <c r="N440" s="68">
        <v>2.5299999999999998</v>
      </c>
      <c r="O440" s="68">
        <v>2.83</v>
      </c>
      <c r="P440" s="68">
        <v>3.13</v>
      </c>
      <c r="Q440" s="68">
        <v>3.45</v>
      </c>
      <c r="R440" s="68">
        <v>3.81</v>
      </c>
      <c r="S440" s="68">
        <v>4.2300000000000004</v>
      </c>
      <c r="T440" s="68">
        <v>4.7300000000000004</v>
      </c>
      <c r="U440" s="69">
        <v>5.38</v>
      </c>
      <c r="V440" s="68">
        <v>6.02</v>
      </c>
      <c r="W440" s="68">
        <v>6.6</v>
      </c>
      <c r="X440" s="68">
        <v>7.22</v>
      </c>
      <c r="Y440" s="68">
        <v>7.89</v>
      </c>
      <c r="Z440" s="68">
        <v>8.6199999999999992</v>
      </c>
      <c r="AA440" s="69">
        <v>9.43</v>
      </c>
      <c r="AB440" s="45">
        <v>10.37</v>
      </c>
      <c r="AC440" s="45">
        <v>11.48</v>
      </c>
      <c r="AD440" s="45">
        <v>12.79</v>
      </c>
      <c r="AE440" s="45">
        <v>14.3</v>
      </c>
      <c r="AF440" s="45">
        <v>16.05</v>
      </c>
      <c r="AG440" s="45">
        <v>18.05</v>
      </c>
      <c r="AH440" s="45">
        <v>20.309999999999999</v>
      </c>
      <c r="AI440" s="45">
        <v>22.92</v>
      </c>
      <c r="AJ440" s="45">
        <v>25.94</v>
      </c>
      <c r="AK440" s="45">
        <v>29.51</v>
      </c>
      <c r="AL440" s="45">
        <v>33.840000000000003</v>
      </c>
      <c r="AM440" s="45">
        <v>38.83</v>
      </c>
      <c r="AN440" s="45">
        <v>43.7</v>
      </c>
      <c r="AO440" s="45">
        <v>49</v>
      </c>
      <c r="AP440" s="45">
        <v>55.35</v>
      </c>
      <c r="AQ440" s="45">
        <v>64.89</v>
      </c>
      <c r="AR440" s="45">
        <v>73.459999999999994</v>
      </c>
      <c r="AS440" s="45">
        <v>82.92</v>
      </c>
      <c r="AT440" s="45">
        <v>94.03</v>
      </c>
      <c r="AU440" s="45">
        <v>106.29</v>
      </c>
      <c r="AV440" s="45">
        <v>119.67</v>
      </c>
      <c r="AW440" s="45">
        <v>133.76</v>
      </c>
      <c r="AX440" s="45">
        <v>149.02000000000001</v>
      </c>
      <c r="AY440" s="45">
        <v>165.23</v>
      </c>
      <c r="AZ440" s="45">
        <v>181.27</v>
      </c>
      <c r="BA440" s="45">
        <v>198.09</v>
      </c>
      <c r="BB440" s="45">
        <v>220.68</v>
      </c>
      <c r="BC440" s="45">
        <v>245.51</v>
      </c>
      <c r="BD440" s="45">
        <v>272.58999999999997</v>
      </c>
      <c r="BE440" s="45">
        <v>301.55</v>
      </c>
      <c r="BF440" s="45">
        <v>331.99</v>
      </c>
      <c r="BG440" s="45">
        <v>357.42</v>
      </c>
      <c r="BH440" s="45">
        <v>382.58</v>
      </c>
      <c r="BI440" s="45">
        <v>407.03</v>
      </c>
      <c r="BJ440" s="45">
        <v>430.37</v>
      </c>
      <c r="BK440" s="45">
        <v>452.19</v>
      </c>
      <c r="BL440" s="45">
        <v>472.1</v>
      </c>
      <c r="BM440" s="45">
        <v>498.11</v>
      </c>
      <c r="BN440" s="45">
        <v>525.54</v>
      </c>
      <c r="BO440" s="45">
        <v>554.48</v>
      </c>
      <c r="BP440" s="45">
        <v>585.02</v>
      </c>
      <c r="BQ440" s="45">
        <v>617.24</v>
      </c>
      <c r="BR440" s="45">
        <v>651.23</v>
      </c>
      <c r="BS440" s="45">
        <v>687.1</v>
      </c>
      <c r="BT440" s="45">
        <v>724.94</v>
      </c>
      <c r="BU440" s="45">
        <v>764.87</v>
      </c>
      <c r="BV440" s="45">
        <v>806.99</v>
      </c>
      <c r="BW440" s="45">
        <v>851.43</v>
      </c>
      <c r="BX440" s="45">
        <v>898.33</v>
      </c>
      <c r="BY440" s="45">
        <v>947.8</v>
      </c>
      <c r="BZ440" s="45">
        <v>1000</v>
      </c>
      <c r="CA440" s="45"/>
      <c r="CB440" s="45"/>
      <c r="CC440" s="45"/>
      <c r="CD440" s="45"/>
      <c r="CE440" s="45"/>
      <c r="CF440" s="45"/>
      <c r="CG440" s="45"/>
      <c r="CH440" s="45"/>
      <c r="CI440" s="45"/>
      <c r="CJ440" s="45"/>
      <c r="CK440" s="45"/>
      <c r="CL440" s="45"/>
      <c r="CM440" s="45"/>
      <c r="CN440" s="45"/>
      <c r="CO440" s="45"/>
      <c r="CP440" s="45"/>
      <c r="CQ440" s="45"/>
      <c r="CR440" s="45"/>
      <c r="CS440" s="45"/>
      <c r="CT440" s="45"/>
      <c r="CU440" s="45"/>
      <c r="CV440" s="45"/>
      <c r="CW440" s="45"/>
    </row>
    <row r="441" spans="1:101" ht="14.25" customHeight="1">
      <c r="A441" s="67">
        <v>45</v>
      </c>
      <c r="B441" s="68">
        <v>0.3</v>
      </c>
      <c r="C441" s="68">
        <v>0.38</v>
      </c>
      <c r="D441" s="68">
        <v>0.61</v>
      </c>
      <c r="E441" s="68">
        <v>0.93</v>
      </c>
      <c r="F441" s="68">
        <v>1.06</v>
      </c>
      <c r="G441" s="68">
        <v>1.1599999999999999</v>
      </c>
      <c r="H441" s="68">
        <v>1.27</v>
      </c>
      <c r="I441" s="68">
        <v>1.45</v>
      </c>
      <c r="J441" s="68">
        <v>1.68</v>
      </c>
      <c r="K441" s="68">
        <v>1.91</v>
      </c>
      <c r="L441" s="68">
        <v>2.14</v>
      </c>
      <c r="M441" s="68">
        <v>2.42</v>
      </c>
      <c r="N441" s="68">
        <v>2.77</v>
      </c>
      <c r="O441" s="68">
        <v>3.12</v>
      </c>
      <c r="P441" s="68">
        <v>3.44</v>
      </c>
      <c r="Q441" s="68">
        <v>3.78</v>
      </c>
      <c r="R441" s="68">
        <v>4.1900000000000004</v>
      </c>
      <c r="S441" s="68">
        <v>4.66</v>
      </c>
      <c r="T441" s="68">
        <v>5.24</v>
      </c>
      <c r="U441" s="69">
        <v>5.9</v>
      </c>
      <c r="V441" s="68">
        <v>6.6</v>
      </c>
      <c r="W441" s="68">
        <v>7.22</v>
      </c>
      <c r="X441" s="68">
        <v>7.89</v>
      </c>
      <c r="Y441" s="68">
        <v>8.6199999999999992</v>
      </c>
      <c r="Z441" s="68">
        <v>9.43</v>
      </c>
      <c r="AA441" s="69">
        <v>10.37</v>
      </c>
      <c r="AB441" s="45">
        <v>11.48</v>
      </c>
      <c r="AC441" s="45">
        <v>12.79</v>
      </c>
      <c r="AD441" s="45">
        <v>14.3</v>
      </c>
      <c r="AE441" s="45">
        <v>16.05</v>
      </c>
      <c r="AF441" s="45">
        <v>18.05</v>
      </c>
      <c r="AG441" s="45">
        <v>20.309999999999999</v>
      </c>
      <c r="AH441" s="45">
        <v>22.92</v>
      </c>
      <c r="AI441" s="45">
        <v>25.94</v>
      </c>
      <c r="AJ441" s="45">
        <v>29.51</v>
      </c>
      <c r="AK441" s="45">
        <v>33.840000000000003</v>
      </c>
      <c r="AL441" s="45">
        <v>38.83</v>
      </c>
      <c r="AM441" s="45">
        <v>43.7</v>
      </c>
      <c r="AN441" s="45">
        <v>49</v>
      </c>
      <c r="AO441" s="45">
        <v>55.35</v>
      </c>
      <c r="AP441" s="45">
        <v>64.89</v>
      </c>
      <c r="AQ441" s="45">
        <v>73.459999999999994</v>
      </c>
      <c r="AR441" s="45">
        <v>82.92</v>
      </c>
      <c r="AS441" s="45">
        <v>94.03</v>
      </c>
      <c r="AT441" s="45">
        <v>106.29</v>
      </c>
      <c r="AU441" s="45">
        <v>119.67</v>
      </c>
      <c r="AV441" s="45">
        <v>133.76</v>
      </c>
      <c r="AW441" s="45">
        <v>149.02000000000001</v>
      </c>
      <c r="AX441" s="45">
        <v>165.23</v>
      </c>
      <c r="AY441" s="45">
        <v>181.27</v>
      </c>
      <c r="AZ441" s="45">
        <v>198.09</v>
      </c>
      <c r="BA441" s="45">
        <v>220.68</v>
      </c>
      <c r="BB441" s="45">
        <v>245.51</v>
      </c>
      <c r="BC441" s="45">
        <v>272.58999999999997</v>
      </c>
      <c r="BD441" s="45">
        <v>301.55</v>
      </c>
      <c r="BE441" s="45">
        <v>331.99</v>
      </c>
      <c r="BF441" s="45">
        <v>357.42</v>
      </c>
      <c r="BG441" s="45">
        <v>382.58</v>
      </c>
      <c r="BH441" s="45">
        <v>407.03</v>
      </c>
      <c r="BI441" s="45">
        <v>430.37</v>
      </c>
      <c r="BJ441" s="45">
        <v>452.19</v>
      </c>
      <c r="BK441" s="45">
        <v>472.1</v>
      </c>
      <c r="BL441" s="45">
        <v>498.11</v>
      </c>
      <c r="BM441" s="45">
        <v>525.54</v>
      </c>
      <c r="BN441" s="45">
        <v>554.48</v>
      </c>
      <c r="BO441" s="45">
        <v>585.02</v>
      </c>
      <c r="BP441" s="45">
        <v>617.24</v>
      </c>
      <c r="BQ441" s="45">
        <v>651.23</v>
      </c>
      <c r="BR441" s="45">
        <v>687.1</v>
      </c>
      <c r="BS441" s="45">
        <v>724.94</v>
      </c>
      <c r="BT441" s="45">
        <v>764.87</v>
      </c>
      <c r="BU441" s="45">
        <v>806.99</v>
      </c>
      <c r="BV441" s="45">
        <v>851.43</v>
      </c>
      <c r="BW441" s="45">
        <v>898.33</v>
      </c>
      <c r="BX441" s="45">
        <v>947.8</v>
      </c>
      <c r="BY441" s="45">
        <v>1000</v>
      </c>
      <c r="BZ441" s="45"/>
      <c r="CA441" s="45"/>
      <c r="CB441" s="45"/>
      <c r="CC441" s="45"/>
      <c r="CD441" s="45"/>
      <c r="CE441" s="45"/>
      <c r="CF441" s="45"/>
      <c r="CG441" s="45"/>
      <c r="CH441" s="45"/>
      <c r="CI441" s="45"/>
      <c r="CJ441" s="45"/>
      <c r="CK441" s="45"/>
      <c r="CL441" s="45"/>
      <c r="CM441" s="45"/>
      <c r="CN441" s="45"/>
      <c r="CO441" s="45"/>
      <c r="CP441" s="45"/>
      <c r="CQ441" s="45"/>
      <c r="CR441" s="45"/>
      <c r="CS441" s="45"/>
      <c r="CT441" s="45"/>
      <c r="CU441" s="45"/>
      <c r="CV441" s="45"/>
      <c r="CW441" s="45"/>
    </row>
    <row r="442" spans="1:101" ht="14.25" customHeight="1">
      <c r="A442" s="67">
        <v>46</v>
      </c>
      <c r="B442" s="68">
        <v>0.32</v>
      </c>
      <c r="C442" s="68">
        <v>0.39</v>
      </c>
      <c r="D442" s="68">
        <v>0.68</v>
      </c>
      <c r="E442" s="68">
        <v>0.99</v>
      </c>
      <c r="F442" s="68">
        <v>1.1299999999999999</v>
      </c>
      <c r="G442" s="68">
        <v>1.25</v>
      </c>
      <c r="H442" s="68">
        <v>1.38</v>
      </c>
      <c r="I442" s="68">
        <v>1.58</v>
      </c>
      <c r="J442" s="68">
        <v>1.81</v>
      </c>
      <c r="K442" s="68">
        <v>2.0499999999999998</v>
      </c>
      <c r="L442" s="68">
        <v>2.31</v>
      </c>
      <c r="M442" s="68">
        <v>2.66</v>
      </c>
      <c r="N442" s="68">
        <v>3.07</v>
      </c>
      <c r="O442" s="68">
        <v>3.44</v>
      </c>
      <c r="P442" s="68">
        <v>3.76</v>
      </c>
      <c r="Q442" s="68">
        <v>4.1500000000000004</v>
      </c>
      <c r="R442" s="68">
        <v>4.6100000000000003</v>
      </c>
      <c r="S442" s="68">
        <v>5.13</v>
      </c>
      <c r="T442" s="68">
        <v>5.75</v>
      </c>
      <c r="U442" s="69">
        <v>6.46</v>
      </c>
      <c r="V442" s="68">
        <v>7.22</v>
      </c>
      <c r="W442" s="68">
        <v>7.89</v>
      </c>
      <c r="X442" s="68">
        <v>8.6199999999999992</v>
      </c>
      <c r="Y442" s="68">
        <v>9.43</v>
      </c>
      <c r="Z442" s="68">
        <v>10.37</v>
      </c>
      <c r="AA442" s="69">
        <v>11.48</v>
      </c>
      <c r="AB442" s="45">
        <v>12.79</v>
      </c>
      <c r="AC442" s="45">
        <v>14.3</v>
      </c>
      <c r="AD442" s="45">
        <v>16.05</v>
      </c>
      <c r="AE442" s="45">
        <v>18.05</v>
      </c>
      <c r="AF442" s="45">
        <v>20.309999999999999</v>
      </c>
      <c r="AG442" s="45">
        <v>22.92</v>
      </c>
      <c r="AH442" s="45">
        <v>25.94</v>
      </c>
      <c r="AI442" s="45">
        <v>29.51</v>
      </c>
      <c r="AJ442" s="45">
        <v>33.840000000000003</v>
      </c>
      <c r="AK442" s="45">
        <v>38.83</v>
      </c>
      <c r="AL442" s="45">
        <v>43.7</v>
      </c>
      <c r="AM442" s="45">
        <v>49</v>
      </c>
      <c r="AN442" s="45">
        <v>55.35</v>
      </c>
      <c r="AO442" s="45">
        <v>64.89</v>
      </c>
      <c r="AP442" s="45">
        <v>73.459999999999994</v>
      </c>
      <c r="AQ442" s="45">
        <v>82.92</v>
      </c>
      <c r="AR442" s="45">
        <v>94.03</v>
      </c>
      <c r="AS442" s="45">
        <v>106.29</v>
      </c>
      <c r="AT442" s="45">
        <v>119.67</v>
      </c>
      <c r="AU442" s="45">
        <v>133.76</v>
      </c>
      <c r="AV442" s="45">
        <v>149.02000000000001</v>
      </c>
      <c r="AW442" s="45">
        <v>165.23</v>
      </c>
      <c r="AX442" s="45">
        <v>181.27</v>
      </c>
      <c r="AY442" s="45">
        <v>198.09</v>
      </c>
      <c r="AZ442" s="45">
        <v>220.68</v>
      </c>
      <c r="BA442" s="45">
        <v>245.51</v>
      </c>
      <c r="BB442" s="45">
        <v>272.58999999999997</v>
      </c>
      <c r="BC442" s="45">
        <v>301.55</v>
      </c>
      <c r="BD442" s="45">
        <v>331.99</v>
      </c>
      <c r="BE442" s="45">
        <v>357.42</v>
      </c>
      <c r="BF442" s="45">
        <v>382.58</v>
      </c>
      <c r="BG442" s="45">
        <v>407.03</v>
      </c>
      <c r="BH442" s="45">
        <v>430.37</v>
      </c>
      <c r="BI442" s="45">
        <v>452.19</v>
      </c>
      <c r="BJ442" s="45">
        <v>472.1</v>
      </c>
      <c r="BK442" s="45">
        <v>498.11</v>
      </c>
      <c r="BL442" s="45">
        <v>525.54</v>
      </c>
      <c r="BM442" s="45">
        <v>554.48</v>
      </c>
      <c r="BN442" s="45">
        <v>585.02</v>
      </c>
      <c r="BO442" s="45">
        <v>617.24</v>
      </c>
      <c r="BP442" s="45">
        <v>651.23</v>
      </c>
      <c r="BQ442" s="45">
        <v>687.1</v>
      </c>
      <c r="BR442" s="45">
        <v>724.94</v>
      </c>
      <c r="BS442" s="45">
        <v>764.87</v>
      </c>
      <c r="BT442" s="45">
        <v>806.99</v>
      </c>
      <c r="BU442" s="45">
        <v>851.43</v>
      </c>
      <c r="BV442" s="45">
        <v>898.33</v>
      </c>
      <c r="BW442" s="45">
        <v>947.8</v>
      </c>
      <c r="BX442" s="45">
        <v>1000</v>
      </c>
      <c r="BY442" s="45"/>
      <c r="BZ442" s="45"/>
      <c r="CA442" s="45"/>
      <c r="CB442" s="45"/>
      <c r="CC442" s="45"/>
      <c r="CD442" s="45"/>
      <c r="CE442" s="45"/>
      <c r="CF442" s="45"/>
      <c r="CG442" s="45"/>
      <c r="CH442" s="45"/>
      <c r="CI442" s="45"/>
      <c r="CJ442" s="45"/>
      <c r="CK442" s="45"/>
      <c r="CL442" s="45"/>
      <c r="CM442" s="45"/>
      <c r="CN442" s="45"/>
      <c r="CO442" s="45"/>
      <c r="CP442" s="45"/>
      <c r="CQ442" s="45"/>
      <c r="CR442" s="45"/>
      <c r="CS442" s="45"/>
      <c r="CT442" s="45"/>
      <c r="CU442" s="45"/>
      <c r="CV442" s="45"/>
      <c r="CW442" s="45"/>
    </row>
    <row r="443" spans="1:101" ht="14.25" customHeight="1">
      <c r="A443" s="67">
        <v>47</v>
      </c>
      <c r="B443" s="68">
        <v>0.35</v>
      </c>
      <c r="C443" s="68">
        <v>0.41</v>
      </c>
      <c r="D443" s="68">
        <v>0.79</v>
      </c>
      <c r="E443" s="68">
        <v>1.07</v>
      </c>
      <c r="F443" s="68">
        <v>1.22</v>
      </c>
      <c r="G443" s="68">
        <v>1.36</v>
      </c>
      <c r="H443" s="68">
        <v>1.51</v>
      </c>
      <c r="I443" s="68">
        <v>1.72</v>
      </c>
      <c r="J443" s="68">
        <v>1.95</v>
      </c>
      <c r="K443" s="68">
        <v>2.21</v>
      </c>
      <c r="L443" s="68">
        <v>2.52</v>
      </c>
      <c r="M443" s="68">
        <v>2.93</v>
      </c>
      <c r="N443" s="68">
        <v>3.39</v>
      </c>
      <c r="O443" s="68">
        <v>3.76</v>
      </c>
      <c r="P443" s="68">
        <v>4.1500000000000004</v>
      </c>
      <c r="Q443" s="68">
        <v>4.59</v>
      </c>
      <c r="R443" s="68">
        <v>5.0999999999999996</v>
      </c>
      <c r="S443" s="68">
        <v>5.66</v>
      </c>
      <c r="T443" s="68">
        <v>6.32</v>
      </c>
      <c r="U443" s="69">
        <v>7.06</v>
      </c>
      <c r="V443" s="68">
        <v>7.89</v>
      </c>
      <c r="W443" s="68">
        <v>8.6199999999999992</v>
      </c>
      <c r="X443" s="68">
        <v>9.43</v>
      </c>
      <c r="Y443" s="68">
        <v>10.37</v>
      </c>
      <c r="Z443" s="68">
        <v>11.48</v>
      </c>
      <c r="AA443" s="69">
        <v>12.79</v>
      </c>
      <c r="AB443" s="45">
        <v>14.3</v>
      </c>
      <c r="AC443" s="45">
        <v>16.05</v>
      </c>
      <c r="AD443" s="45">
        <v>18.05</v>
      </c>
      <c r="AE443" s="45">
        <v>20.309999999999999</v>
      </c>
      <c r="AF443" s="45">
        <v>22.92</v>
      </c>
      <c r="AG443" s="45">
        <v>25.94</v>
      </c>
      <c r="AH443" s="45">
        <v>29.51</v>
      </c>
      <c r="AI443" s="45">
        <v>33.840000000000003</v>
      </c>
      <c r="AJ443" s="45">
        <v>38.83</v>
      </c>
      <c r="AK443" s="45">
        <v>43.7</v>
      </c>
      <c r="AL443" s="45">
        <v>49</v>
      </c>
      <c r="AM443" s="45">
        <v>55.35</v>
      </c>
      <c r="AN443" s="45">
        <v>64.89</v>
      </c>
      <c r="AO443" s="45">
        <v>73.459999999999994</v>
      </c>
      <c r="AP443" s="45">
        <v>82.92</v>
      </c>
      <c r="AQ443" s="45">
        <v>94.03</v>
      </c>
      <c r="AR443" s="45">
        <v>106.29</v>
      </c>
      <c r="AS443" s="45">
        <v>119.67</v>
      </c>
      <c r="AT443" s="45">
        <v>133.76</v>
      </c>
      <c r="AU443" s="45">
        <v>149.02000000000001</v>
      </c>
      <c r="AV443" s="45">
        <v>165.23</v>
      </c>
      <c r="AW443" s="45">
        <v>181.27</v>
      </c>
      <c r="AX443" s="45">
        <v>198.09</v>
      </c>
      <c r="AY443" s="45">
        <v>220.68</v>
      </c>
      <c r="AZ443" s="45">
        <v>245.51</v>
      </c>
      <c r="BA443" s="45">
        <v>272.58999999999997</v>
      </c>
      <c r="BB443" s="45">
        <v>301.55</v>
      </c>
      <c r="BC443" s="45">
        <v>331.99</v>
      </c>
      <c r="BD443" s="45">
        <v>357.42</v>
      </c>
      <c r="BE443" s="45">
        <v>382.58</v>
      </c>
      <c r="BF443" s="45">
        <v>407.03</v>
      </c>
      <c r="BG443" s="45">
        <v>430.37</v>
      </c>
      <c r="BH443" s="45">
        <v>452.19</v>
      </c>
      <c r="BI443" s="45">
        <v>472.1</v>
      </c>
      <c r="BJ443" s="45">
        <v>498.11</v>
      </c>
      <c r="BK443" s="45">
        <v>525.54</v>
      </c>
      <c r="BL443" s="45">
        <v>554.48</v>
      </c>
      <c r="BM443" s="45">
        <v>585.02</v>
      </c>
      <c r="BN443" s="45">
        <v>617.24</v>
      </c>
      <c r="BO443" s="45">
        <v>651.23</v>
      </c>
      <c r="BP443" s="45">
        <v>687.1</v>
      </c>
      <c r="BQ443" s="45">
        <v>724.94</v>
      </c>
      <c r="BR443" s="45">
        <v>764.87</v>
      </c>
      <c r="BS443" s="45">
        <v>806.99</v>
      </c>
      <c r="BT443" s="45">
        <v>851.43</v>
      </c>
      <c r="BU443" s="45">
        <v>898.33</v>
      </c>
      <c r="BV443" s="45">
        <v>947.8</v>
      </c>
      <c r="BW443" s="45">
        <v>1000</v>
      </c>
      <c r="BX443" s="45"/>
      <c r="BY443" s="45"/>
      <c r="BZ443" s="45"/>
      <c r="CA443" s="45"/>
      <c r="CB443" s="45"/>
      <c r="CC443" s="45"/>
      <c r="CD443" s="45"/>
      <c r="CE443" s="45"/>
      <c r="CF443" s="45"/>
      <c r="CG443" s="45"/>
      <c r="CH443" s="45"/>
      <c r="CI443" s="45"/>
      <c r="CJ443" s="45"/>
      <c r="CK443" s="45"/>
      <c r="CL443" s="45"/>
      <c r="CM443" s="45"/>
      <c r="CN443" s="45"/>
      <c r="CO443" s="45"/>
      <c r="CP443" s="45"/>
      <c r="CQ443" s="45"/>
      <c r="CR443" s="45"/>
      <c r="CS443" s="45"/>
      <c r="CT443" s="45"/>
      <c r="CU443" s="45"/>
      <c r="CV443" s="45"/>
      <c r="CW443" s="45"/>
    </row>
    <row r="444" spans="1:101" ht="14.25" customHeight="1">
      <c r="A444" s="67">
        <v>48</v>
      </c>
      <c r="B444" s="76">
        <v>0.36</v>
      </c>
      <c r="C444" s="68">
        <v>0.44</v>
      </c>
      <c r="D444" s="68">
        <v>0.93</v>
      </c>
      <c r="E444" s="68">
        <v>1.17</v>
      </c>
      <c r="F444" s="68">
        <v>1.35</v>
      </c>
      <c r="G444" s="68">
        <v>1.49</v>
      </c>
      <c r="H444" s="68">
        <v>1.66</v>
      </c>
      <c r="I444" s="68">
        <v>1.88</v>
      </c>
      <c r="J444" s="68">
        <v>2.11</v>
      </c>
      <c r="K444" s="68">
        <v>2.39</v>
      </c>
      <c r="L444" s="68">
        <v>2.76</v>
      </c>
      <c r="M444" s="68">
        <v>3.23</v>
      </c>
      <c r="N444" s="68">
        <v>3.75</v>
      </c>
      <c r="O444" s="68">
        <v>4.1500000000000004</v>
      </c>
      <c r="P444" s="68">
        <v>4.57</v>
      </c>
      <c r="Q444" s="68">
        <v>5.0599999999999996</v>
      </c>
      <c r="R444" s="68">
        <v>5.63</v>
      </c>
      <c r="S444" s="68">
        <v>6.24</v>
      </c>
      <c r="T444" s="68">
        <v>6.94</v>
      </c>
      <c r="U444" s="69">
        <v>7.72</v>
      </c>
      <c r="V444" s="68">
        <v>8.6199999999999992</v>
      </c>
      <c r="W444" s="68">
        <v>9.43</v>
      </c>
      <c r="X444" s="68">
        <v>10.37</v>
      </c>
      <c r="Y444" s="68">
        <v>11.48</v>
      </c>
      <c r="Z444" s="68">
        <v>12.79</v>
      </c>
      <c r="AA444" s="69">
        <v>14.3</v>
      </c>
      <c r="AB444" s="45">
        <v>16.05</v>
      </c>
      <c r="AC444" s="45">
        <v>18.05</v>
      </c>
      <c r="AD444" s="45">
        <v>20.309999999999999</v>
      </c>
      <c r="AE444" s="45">
        <v>22.92</v>
      </c>
      <c r="AF444" s="45">
        <v>25.94</v>
      </c>
      <c r="AG444" s="45">
        <v>29.51</v>
      </c>
      <c r="AH444" s="45">
        <v>33.840000000000003</v>
      </c>
      <c r="AI444" s="45">
        <v>38.83</v>
      </c>
      <c r="AJ444" s="45">
        <v>43.7</v>
      </c>
      <c r="AK444" s="45">
        <v>49</v>
      </c>
      <c r="AL444" s="45">
        <v>55.35</v>
      </c>
      <c r="AM444" s="45">
        <v>64.89</v>
      </c>
      <c r="AN444" s="45">
        <v>73.459999999999994</v>
      </c>
      <c r="AO444" s="45">
        <v>82.92</v>
      </c>
      <c r="AP444" s="45">
        <v>94.03</v>
      </c>
      <c r="AQ444" s="45">
        <v>106.29</v>
      </c>
      <c r="AR444" s="45">
        <v>119.67</v>
      </c>
      <c r="AS444" s="45">
        <v>133.76</v>
      </c>
      <c r="AT444" s="45">
        <v>149.02000000000001</v>
      </c>
      <c r="AU444" s="45">
        <v>165.23</v>
      </c>
      <c r="AV444" s="45">
        <v>181.27</v>
      </c>
      <c r="AW444" s="45">
        <v>198.09</v>
      </c>
      <c r="AX444" s="45">
        <v>220.68</v>
      </c>
      <c r="AY444" s="45">
        <v>245.51</v>
      </c>
      <c r="AZ444" s="45">
        <v>272.58999999999997</v>
      </c>
      <c r="BA444" s="45">
        <v>301.55</v>
      </c>
      <c r="BB444" s="45">
        <v>331.99</v>
      </c>
      <c r="BC444" s="45">
        <v>357.42</v>
      </c>
      <c r="BD444" s="45">
        <v>382.58</v>
      </c>
      <c r="BE444" s="45">
        <v>407.03</v>
      </c>
      <c r="BF444" s="45">
        <v>430.37</v>
      </c>
      <c r="BG444" s="45">
        <v>452.19</v>
      </c>
      <c r="BH444" s="45">
        <v>472.1</v>
      </c>
      <c r="BI444" s="45">
        <v>498.11</v>
      </c>
      <c r="BJ444" s="45">
        <v>525.54</v>
      </c>
      <c r="BK444" s="45">
        <v>554.48</v>
      </c>
      <c r="BL444" s="45">
        <v>585.02</v>
      </c>
      <c r="BM444" s="45">
        <v>617.24</v>
      </c>
      <c r="BN444" s="45">
        <v>651.23</v>
      </c>
      <c r="BO444" s="45">
        <v>687.1</v>
      </c>
      <c r="BP444" s="45">
        <v>724.94</v>
      </c>
      <c r="BQ444" s="45">
        <v>764.87</v>
      </c>
      <c r="BR444" s="45">
        <v>806.99</v>
      </c>
      <c r="BS444" s="45">
        <v>851.43</v>
      </c>
      <c r="BT444" s="45">
        <v>898.33</v>
      </c>
      <c r="BU444" s="45">
        <v>947.8</v>
      </c>
      <c r="BV444" s="45">
        <v>1000</v>
      </c>
      <c r="BW444" s="45"/>
      <c r="BX444" s="45"/>
      <c r="BY444" s="45"/>
      <c r="BZ444" s="45"/>
      <c r="CA444" s="45"/>
      <c r="CB444" s="45"/>
      <c r="CC444" s="45"/>
      <c r="CD444" s="45"/>
      <c r="CE444" s="45"/>
      <c r="CF444" s="45"/>
      <c r="CG444" s="45"/>
      <c r="CH444" s="45"/>
      <c r="CI444" s="45"/>
      <c r="CJ444" s="45"/>
      <c r="CK444" s="45"/>
      <c r="CL444" s="45"/>
      <c r="CM444" s="45"/>
      <c r="CN444" s="45"/>
      <c r="CO444" s="45"/>
      <c r="CP444" s="45"/>
      <c r="CQ444" s="45"/>
      <c r="CR444" s="45"/>
      <c r="CS444" s="45"/>
      <c r="CT444" s="45"/>
      <c r="CU444" s="45"/>
      <c r="CV444" s="45"/>
      <c r="CW444" s="45"/>
    </row>
    <row r="445" spans="1:101" ht="14.25" customHeight="1">
      <c r="A445" s="67">
        <v>49</v>
      </c>
      <c r="B445" s="76">
        <v>0.38</v>
      </c>
      <c r="C445" s="68">
        <v>0.52</v>
      </c>
      <c r="D445" s="68">
        <v>1.1000000000000001</v>
      </c>
      <c r="E445" s="68">
        <v>1.31</v>
      </c>
      <c r="F445" s="68">
        <v>1.49</v>
      </c>
      <c r="G445" s="68">
        <v>1.64</v>
      </c>
      <c r="H445" s="68">
        <v>1.83</v>
      </c>
      <c r="I445" s="68">
        <v>2.0499999999999998</v>
      </c>
      <c r="J445" s="68">
        <v>2.2799999999999998</v>
      </c>
      <c r="K445" s="68">
        <v>2.6</v>
      </c>
      <c r="L445" s="68">
        <v>3.02</v>
      </c>
      <c r="M445" s="68">
        <v>3.53</v>
      </c>
      <c r="N445" s="68">
        <v>4.09</v>
      </c>
      <c r="O445" s="68">
        <v>4.54</v>
      </c>
      <c r="P445" s="68">
        <v>4.9800000000000004</v>
      </c>
      <c r="Q445" s="68">
        <v>5.53</v>
      </c>
      <c r="R445" s="68">
        <v>6.16</v>
      </c>
      <c r="S445" s="68">
        <v>6.82</v>
      </c>
      <c r="T445" s="68">
        <v>7.56</v>
      </c>
      <c r="U445" s="69">
        <v>8.42</v>
      </c>
      <c r="V445" s="68">
        <v>9.43</v>
      </c>
      <c r="W445" s="68">
        <v>10.37</v>
      </c>
      <c r="X445" s="68">
        <v>11.48</v>
      </c>
      <c r="Y445" s="68">
        <v>12.79</v>
      </c>
      <c r="Z445" s="68">
        <v>14.3</v>
      </c>
      <c r="AA445" s="69">
        <v>16.05</v>
      </c>
      <c r="AB445" s="45">
        <v>18.05</v>
      </c>
      <c r="AC445" s="45">
        <v>20.309999999999999</v>
      </c>
      <c r="AD445" s="45">
        <v>22.92</v>
      </c>
      <c r="AE445" s="45">
        <v>25.94</v>
      </c>
      <c r="AF445" s="45">
        <v>29.51</v>
      </c>
      <c r="AG445" s="45">
        <v>33.840000000000003</v>
      </c>
      <c r="AH445" s="45">
        <v>38.83</v>
      </c>
      <c r="AI445" s="45">
        <v>43.7</v>
      </c>
      <c r="AJ445" s="45">
        <v>49</v>
      </c>
      <c r="AK445" s="45">
        <v>55.35</v>
      </c>
      <c r="AL445" s="45">
        <v>64.89</v>
      </c>
      <c r="AM445" s="45">
        <v>73.459999999999994</v>
      </c>
      <c r="AN445" s="45">
        <v>82.92</v>
      </c>
      <c r="AO445" s="45">
        <v>94.03</v>
      </c>
      <c r="AP445" s="45">
        <v>106.29</v>
      </c>
      <c r="AQ445" s="45">
        <v>119.67</v>
      </c>
      <c r="AR445" s="45">
        <v>133.76</v>
      </c>
      <c r="AS445" s="45">
        <v>149.02000000000001</v>
      </c>
      <c r="AT445" s="45">
        <v>165.23</v>
      </c>
      <c r="AU445" s="45">
        <v>181.27</v>
      </c>
      <c r="AV445" s="45">
        <v>198.09</v>
      </c>
      <c r="AW445" s="45">
        <v>220.68</v>
      </c>
      <c r="AX445" s="45">
        <v>245.51</v>
      </c>
      <c r="AY445" s="45">
        <v>272.58999999999997</v>
      </c>
      <c r="AZ445" s="45">
        <v>301.55</v>
      </c>
      <c r="BA445" s="45">
        <v>331.99</v>
      </c>
      <c r="BB445" s="45">
        <v>357.42</v>
      </c>
      <c r="BC445" s="45">
        <v>382.58</v>
      </c>
      <c r="BD445" s="45">
        <v>407.03</v>
      </c>
      <c r="BE445" s="45">
        <v>430.37</v>
      </c>
      <c r="BF445" s="45">
        <v>452.19</v>
      </c>
      <c r="BG445" s="45">
        <v>472.1</v>
      </c>
      <c r="BH445" s="45">
        <v>498.11</v>
      </c>
      <c r="BI445" s="45">
        <v>525.54</v>
      </c>
      <c r="BJ445" s="45">
        <v>554.48</v>
      </c>
      <c r="BK445" s="45">
        <v>585.02</v>
      </c>
      <c r="BL445" s="45">
        <v>617.24</v>
      </c>
      <c r="BM445" s="45">
        <v>651.23</v>
      </c>
      <c r="BN445" s="45">
        <v>687.1</v>
      </c>
      <c r="BO445" s="45">
        <v>724.94</v>
      </c>
      <c r="BP445" s="45">
        <v>764.87</v>
      </c>
      <c r="BQ445" s="45">
        <v>806.99</v>
      </c>
      <c r="BR445" s="45">
        <v>851.43</v>
      </c>
      <c r="BS445" s="45">
        <v>898.33</v>
      </c>
      <c r="BT445" s="45">
        <v>947.8</v>
      </c>
      <c r="BU445" s="45">
        <v>1000</v>
      </c>
      <c r="BV445" s="45"/>
      <c r="BW445" s="45"/>
      <c r="BX445" s="45"/>
      <c r="BY445" s="45"/>
      <c r="BZ445" s="45"/>
      <c r="CA445" s="45"/>
      <c r="CB445" s="45"/>
      <c r="CC445" s="45"/>
      <c r="CD445" s="45"/>
      <c r="CE445" s="45"/>
      <c r="CF445" s="45"/>
      <c r="CG445" s="45"/>
      <c r="CH445" s="45"/>
      <c r="CI445" s="45"/>
      <c r="CJ445" s="45"/>
      <c r="CK445" s="45"/>
      <c r="CL445" s="45"/>
      <c r="CM445" s="45"/>
      <c r="CN445" s="45"/>
      <c r="CO445" s="45"/>
      <c r="CP445" s="45"/>
      <c r="CQ445" s="45"/>
      <c r="CR445" s="45"/>
      <c r="CS445" s="45"/>
      <c r="CT445" s="45"/>
      <c r="CU445" s="45"/>
      <c r="CV445" s="45"/>
      <c r="CW445" s="45"/>
    </row>
    <row r="446" spans="1:101" ht="14.25" customHeight="1">
      <c r="A446" s="67">
        <v>50</v>
      </c>
      <c r="B446" s="76">
        <v>0.39</v>
      </c>
      <c r="C446" s="68">
        <v>0.68</v>
      </c>
      <c r="D446" s="68">
        <v>1.28</v>
      </c>
      <c r="E446" s="68">
        <v>1.47</v>
      </c>
      <c r="F446" s="68">
        <v>1.63</v>
      </c>
      <c r="G446" s="68">
        <v>1.81</v>
      </c>
      <c r="H446" s="68">
        <v>2.02</v>
      </c>
      <c r="I446" s="68">
        <v>2.2200000000000002</v>
      </c>
      <c r="J446" s="68">
        <v>2.48</v>
      </c>
      <c r="K446" s="68">
        <v>2.84</v>
      </c>
      <c r="L446" s="68">
        <v>3.31</v>
      </c>
      <c r="M446" s="68">
        <v>3.84</v>
      </c>
      <c r="N446" s="68">
        <v>4.3899999999999997</v>
      </c>
      <c r="O446" s="68">
        <v>4.87</v>
      </c>
      <c r="P446" s="68">
        <v>5.37</v>
      </c>
      <c r="Q446" s="68">
        <v>6.02</v>
      </c>
      <c r="R446" s="68">
        <v>6.7</v>
      </c>
      <c r="S446" s="68">
        <v>7.4</v>
      </c>
      <c r="T446" s="68">
        <v>8.2100000000000009</v>
      </c>
      <c r="U446" s="69">
        <v>9.19</v>
      </c>
      <c r="V446" s="68">
        <v>10.37</v>
      </c>
      <c r="W446" s="68">
        <v>11.48</v>
      </c>
      <c r="X446" s="68">
        <v>12.79</v>
      </c>
      <c r="Y446" s="68">
        <v>14.3</v>
      </c>
      <c r="Z446" s="68">
        <v>16.05</v>
      </c>
      <c r="AA446" s="69">
        <v>18.05</v>
      </c>
      <c r="AB446" s="45">
        <v>20.309999999999999</v>
      </c>
      <c r="AC446" s="45">
        <v>22.92</v>
      </c>
      <c r="AD446" s="45">
        <v>25.94</v>
      </c>
      <c r="AE446" s="45">
        <v>29.51</v>
      </c>
      <c r="AF446" s="45">
        <v>33.840000000000003</v>
      </c>
      <c r="AG446" s="45">
        <v>38.83</v>
      </c>
      <c r="AH446" s="45">
        <v>43.7</v>
      </c>
      <c r="AI446" s="45">
        <v>49</v>
      </c>
      <c r="AJ446" s="45">
        <v>55.35</v>
      </c>
      <c r="AK446" s="45">
        <v>64.89</v>
      </c>
      <c r="AL446" s="45">
        <v>73.459999999999994</v>
      </c>
      <c r="AM446" s="45">
        <v>82.92</v>
      </c>
      <c r="AN446" s="45">
        <v>94.03</v>
      </c>
      <c r="AO446" s="45">
        <v>106.29</v>
      </c>
      <c r="AP446" s="45">
        <v>119.67</v>
      </c>
      <c r="AQ446" s="45">
        <v>133.76</v>
      </c>
      <c r="AR446" s="45">
        <v>149.02000000000001</v>
      </c>
      <c r="AS446" s="45">
        <v>165.23</v>
      </c>
      <c r="AT446" s="45">
        <v>181.27</v>
      </c>
      <c r="AU446" s="45">
        <v>198.09</v>
      </c>
      <c r="AV446" s="45">
        <v>220.68</v>
      </c>
      <c r="AW446" s="45">
        <v>245.51</v>
      </c>
      <c r="AX446" s="45">
        <v>272.58999999999997</v>
      </c>
      <c r="AY446" s="45">
        <v>301.55</v>
      </c>
      <c r="AZ446" s="45">
        <v>331.99</v>
      </c>
      <c r="BA446" s="45">
        <v>357.42</v>
      </c>
      <c r="BB446" s="45">
        <v>382.58</v>
      </c>
      <c r="BC446" s="45">
        <v>407.03</v>
      </c>
      <c r="BD446" s="45">
        <v>430.37</v>
      </c>
      <c r="BE446" s="45">
        <v>452.19</v>
      </c>
      <c r="BF446" s="45">
        <v>472.1</v>
      </c>
      <c r="BG446" s="45">
        <v>498.11</v>
      </c>
      <c r="BH446" s="45">
        <v>525.54</v>
      </c>
      <c r="BI446" s="45">
        <v>554.48</v>
      </c>
      <c r="BJ446" s="45">
        <v>585.02</v>
      </c>
      <c r="BK446" s="45">
        <v>617.24</v>
      </c>
      <c r="BL446" s="45">
        <v>651.23</v>
      </c>
      <c r="BM446" s="45">
        <v>687.1</v>
      </c>
      <c r="BN446" s="45">
        <v>724.94</v>
      </c>
      <c r="BO446" s="45">
        <v>764.87</v>
      </c>
      <c r="BP446" s="45">
        <v>806.99</v>
      </c>
      <c r="BQ446" s="45">
        <v>851.43</v>
      </c>
      <c r="BR446" s="45">
        <v>898.33</v>
      </c>
      <c r="BS446" s="45">
        <v>947.8</v>
      </c>
      <c r="BT446" s="45">
        <v>1000</v>
      </c>
      <c r="BU446" s="45"/>
      <c r="BV446" s="45"/>
      <c r="BW446" s="45"/>
      <c r="BX446" s="45"/>
      <c r="BY446" s="45"/>
      <c r="BZ446" s="45"/>
      <c r="CA446" s="45"/>
      <c r="CB446" s="45"/>
      <c r="CC446" s="45"/>
      <c r="CD446" s="45"/>
      <c r="CE446" s="45"/>
      <c r="CF446" s="45"/>
      <c r="CG446" s="45"/>
      <c r="CH446" s="45"/>
      <c r="CI446" s="45"/>
      <c r="CJ446" s="45"/>
      <c r="CK446" s="45"/>
      <c r="CL446" s="45"/>
      <c r="CM446" s="45"/>
      <c r="CN446" s="45"/>
      <c r="CO446" s="45"/>
      <c r="CP446" s="45"/>
      <c r="CQ446" s="45"/>
      <c r="CR446" s="45"/>
      <c r="CS446" s="45"/>
      <c r="CT446" s="45"/>
      <c r="CU446" s="45"/>
      <c r="CV446" s="45"/>
      <c r="CW446" s="45"/>
    </row>
    <row r="447" spans="1:101" ht="14.25" customHeight="1">
      <c r="A447" s="67">
        <v>51</v>
      </c>
      <c r="B447" s="76">
        <v>0.4</v>
      </c>
      <c r="C447" s="68">
        <v>0.87</v>
      </c>
      <c r="D447" s="68">
        <v>1.44</v>
      </c>
      <c r="E447" s="68">
        <v>1.62</v>
      </c>
      <c r="F447" s="68">
        <v>1.8</v>
      </c>
      <c r="G447" s="68">
        <v>2</v>
      </c>
      <c r="H447" s="68">
        <v>2.19</v>
      </c>
      <c r="I447" s="68">
        <v>2.41</v>
      </c>
      <c r="J447" s="68">
        <v>2.71</v>
      </c>
      <c r="K447" s="68">
        <v>3.12</v>
      </c>
      <c r="L447" s="68">
        <v>3.62</v>
      </c>
      <c r="M447" s="68">
        <v>4.1500000000000004</v>
      </c>
      <c r="N447" s="68">
        <v>4.6900000000000004</v>
      </c>
      <c r="O447" s="68">
        <v>5.2</v>
      </c>
      <c r="P447" s="68">
        <v>5.79</v>
      </c>
      <c r="Q447" s="68">
        <v>6.52</v>
      </c>
      <c r="R447" s="68">
        <v>7.26</v>
      </c>
      <c r="S447" s="68">
        <v>8.01</v>
      </c>
      <c r="T447" s="68">
        <v>8.9</v>
      </c>
      <c r="U447" s="69">
        <v>10.050000000000001</v>
      </c>
      <c r="V447" s="68">
        <v>11.48</v>
      </c>
      <c r="W447" s="68">
        <v>12.79</v>
      </c>
      <c r="X447" s="68">
        <v>14.3</v>
      </c>
      <c r="Y447" s="68">
        <v>16.05</v>
      </c>
      <c r="Z447" s="68">
        <v>18.05</v>
      </c>
      <c r="AA447" s="69">
        <v>20.309999999999999</v>
      </c>
      <c r="AB447" s="45">
        <v>22.92</v>
      </c>
      <c r="AC447" s="45">
        <v>25.94</v>
      </c>
      <c r="AD447" s="45">
        <v>29.51</v>
      </c>
      <c r="AE447" s="45">
        <v>33.840000000000003</v>
      </c>
      <c r="AF447" s="45">
        <v>38.83</v>
      </c>
      <c r="AG447" s="45">
        <v>43.7</v>
      </c>
      <c r="AH447" s="45">
        <v>49</v>
      </c>
      <c r="AI447" s="45">
        <v>55.35</v>
      </c>
      <c r="AJ447" s="45">
        <v>64.89</v>
      </c>
      <c r="AK447" s="45">
        <v>73.459999999999994</v>
      </c>
      <c r="AL447" s="45">
        <v>82.92</v>
      </c>
      <c r="AM447" s="45">
        <v>94.03</v>
      </c>
      <c r="AN447" s="45">
        <v>106.29</v>
      </c>
      <c r="AO447" s="45">
        <v>119.67</v>
      </c>
      <c r="AP447" s="45">
        <v>133.76</v>
      </c>
      <c r="AQ447" s="45">
        <v>149.02000000000001</v>
      </c>
      <c r="AR447" s="45">
        <v>165.23</v>
      </c>
      <c r="AS447" s="45">
        <v>181.27</v>
      </c>
      <c r="AT447" s="45">
        <v>198.09</v>
      </c>
      <c r="AU447" s="45">
        <v>220.68</v>
      </c>
      <c r="AV447" s="45">
        <v>245.51</v>
      </c>
      <c r="AW447" s="45">
        <v>272.58999999999997</v>
      </c>
      <c r="AX447" s="45">
        <v>301.55</v>
      </c>
      <c r="AY447" s="45">
        <v>331.99</v>
      </c>
      <c r="AZ447" s="45">
        <v>357.42</v>
      </c>
      <c r="BA447" s="45">
        <v>382.58</v>
      </c>
      <c r="BB447" s="45">
        <v>407.03</v>
      </c>
      <c r="BC447" s="45">
        <v>430.37</v>
      </c>
      <c r="BD447" s="45">
        <v>452.19</v>
      </c>
      <c r="BE447" s="45">
        <v>472.1</v>
      </c>
      <c r="BF447" s="45">
        <v>498.11</v>
      </c>
      <c r="BG447" s="45">
        <v>525.54</v>
      </c>
      <c r="BH447" s="45">
        <v>554.48</v>
      </c>
      <c r="BI447" s="45">
        <v>585.02</v>
      </c>
      <c r="BJ447" s="45">
        <v>617.24</v>
      </c>
      <c r="BK447" s="45">
        <v>651.23</v>
      </c>
      <c r="BL447" s="45">
        <v>687.1</v>
      </c>
      <c r="BM447" s="45">
        <v>724.94</v>
      </c>
      <c r="BN447" s="45">
        <v>764.87</v>
      </c>
      <c r="BO447" s="45">
        <v>806.99</v>
      </c>
      <c r="BP447" s="45">
        <v>851.43</v>
      </c>
      <c r="BQ447" s="45">
        <v>898.33</v>
      </c>
      <c r="BR447" s="45">
        <v>947.8</v>
      </c>
      <c r="BS447" s="45">
        <v>1000</v>
      </c>
      <c r="BT447" s="45"/>
      <c r="BU447" s="45"/>
      <c r="BV447" s="45"/>
      <c r="BW447" s="45"/>
      <c r="BX447" s="45"/>
      <c r="BY447" s="45"/>
      <c r="BZ447" s="45"/>
      <c r="CA447" s="45"/>
      <c r="CB447" s="45"/>
      <c r="CC447" s="45"/>
      <c r="CD447" s="45"/>
      <c r="CE447" s="45"/>
      <c r="CF447" s="45"/>
      <c r="CG447" s="45"/>
      <c r="CH447" s="45"/>
      <c r="CI447" s="45"/>
      <c r="CJ447" s="45"/>
      <c r="CK447" s="45"/>
      <c r="CL447" s="45"/>
      <c r="CM447" s="45"/>
      <c r="CN447" s="45"/>
      <c r="CO447" s="45"/>
      <c r="CP447" s="45"/>
      <c r="CQ447" s="45"/>
      <c r="CR447" s="45"/>
      <c r="CS447" s="45"/>
      <c r="CT447" s="45"/>
      <c r="CU447" s="45"/>
      <c r="CV447" s="45"/>
      <c r="CW447" s="45"/>
    </row>
    <row r="448" spans="1:101" ht="14.25" customHeight="1">
      <c r="A448" s="67">
        <v>52</v>
      </c>
      <c r="B448" s="76">
        <v>0.42</v>
      </c>
      <c r="C448" s="68">
        <v>1.0900000000000001</v>
      </c>
      <c r="D448" s="68">
        <v>1.54</v>
      </c>
      <c r="E448" s="68">
        <v>1.74</v>
      </c>
      <c r="F448" s="68">
        <v>1.95</v>
      </c>
      <c r="G448" s="68">
        <v>2.16</v>
      </c>
      <c r="H448" s="68">
        <v>2.39</v>
      </c>
      <c r="I448" s="68">
        <v>2.64</v>
      </c>
      <c r="J448" s="68">
        <v>2.99</v>
      </c>
      <c r="K448" s="68">
        <v>3.46</v>
      </c>
      <c r="L448" s="68">
        <v>3.97</v>
      </c>
      <c r="M448" s="68">
        <v>4.47</v>
      </c>
      <c r="N448" s="68">
        <v>5.0199999999999996</v>
      </c>
      <c r="O448" s="68">
        <v>5.59</v>
      </c>
      <c r="P448" s="68">
        <v>6.28</v>
      </c>
      <c r="Q448" s="68">
        <v>7.1</v>
      </c>
      <c r="R448" s="68">
        <v>7.83</v>
      </c>
      <c r="S448" s="68">
        <v>8.6300000000000008</v>
      </c>
      <c r="T448" s="68">
        <v>9.7200000000000006</v>
      </c>
      <c r="U448" s="69">
        <v>11.14</v>
      </c>
      <c r="V448" s="68">
        <v>12.79</v>
      </c>
      <c r="W448" s="68">
        <v>14.3</v>
      </c>
      <c r="X448" s="68">
        <v>16.05</v>
      </c>
      <c r="Y448" s="68">
        <v>18.05</v>
      </c>
      <c r="Z448" s="68">
        <v>20.309999999999999</v>
      </c>
      <c r="AA448" s="69">
        <v>22.92</v>
      </c>
      <c r="AB448" s="45">
        <v>25.94</v>
      </c>
      <c r="AC448" s="45">
        <v>29.51</v>
      </c>
      <c r="AD448" s="45">
        <v>33.840000000000003</v>
      </c>
      <c r="AE448" s="45">
        <v>38.83</v>
      </c>
      <c r="AF448" s="45">
        <v>43.7</v>
      </c>
      <c r="AG448" s="45">
        <v>49</v>
      </c>
      <c r="AH448" s="45">
        <v>55.35</v>
      </c>
      <c r="AI448" s="45">
        <v>64.89</v>
      </c>
      <c r="AJ448" s="45">
        <v>73.459999999999994</v>
      </c>
      <c r="AK448" s="45">
        <v>82.92</v>
      </c>
      <c r="AL448" s="45">
        <v>94.03</v>
      </c>
      <c r="AM448" s="45">
        <v>106.29</v>
      </c>
      <c r="AN448" s="45">
        <v>119.67</v>
      </c>
      <c r="AO448" s="45">
        <v>133.76</v>
      </c>
      <c r="AP448" s="45">
        <v>149.02000000000001</v>
      </c>
      <c r="AQ448" s="45">
        <v>165.23</v>
      </c>
      <c r="AR448" s="45">
        <v>181.27</v>
      </c>
      <c r="AS448" s="45">
        <v>198.09</v>
      </c>
      <c r="AT448" s="45">
        <v>220.68</v>
      </c>
      <c r="AU448" s="45">
        <v>245.51</v>
      </c>
      <c r="AV448" s="45">
        <v>272.58999999999997</v>
      </c>
      <c r="AW448" s="45">
        <v>301.55</v>
      </c>
      <c r="AX448" s="45">
        <v>331.99</v>
      </c>
      <c r="AY448" s="45">
        <v>357.42</v>
      </c>
      <c r="AZ448" s="45">
        <v>382.58</v>
      </c>
      <c r="BA448" s="45">
        <v>407.03</v>
      </c>
      <c r="BB448" s="45">
        <v>430.37</v>
      </c>
      <c r="BC448" s="45">
        <v>452.19</v>
      </c>
      <c r="BD448" s="45">
        <v>472.1</v>
      </c>
      <c r="BE448" s="45">
        <v>498.11</v>
      </c>
      <c r="BF448" s="45">
        <v>525.54</v>
      </c>
      <c r="BG448" s="45">
        <v>554.48</v>
      </c>
      <c r="BH448" s="45">
        <v>585.02</v>
      </c>
      <c r="BI448" s="45">
        <v>617.24</v>
      </c>
      <c r="BJ448" s="45">
        <v>651.23</v>
      </c>
      <c r="BK448" s="45">
        <v>687.1</v>
      </c>
      <c r="BL448" s="45">
        <v>724.94</v>
      </c>
      <c r="BM448" s="45">
        <v>764.87</v>
      </c>
      <c r="BN448" s="45">
        <v>806.99</v>
      </c>
      <c r="BO448" s="45">
        <v>851.43</v>
      </c>
      <c r="BP448" s="45">
        <v>898.33</v>
      </c>
      <c r="BQ448" s="45">
        <v>947.8</v>
      </c>
      <c r="BR448" s="45">
        <v>1000</v>
      </c>
      <c r="BS448" s="45"/>
      <c r="BT448" s="45"/>
      <c r="BU448" s="45"/>
      <c r="BV448" s="45"/>
      <c r="BW448" s="45"/>
      <c r="BX448" s="45"/>
      <c r="BY448" s="45"/>
      <c r="BZ448" s="45"/>
      <c r="CA448" s="45"/>
      <c r="CB448" s="45"/>
      <c r="CC448" s="45"/>
      <c r="CD448" s="45"/>
      <c r="CE448" s="45"/>
      <c r="CF448" s="45"/>
      <c r="CG448" s="45"/>
      <c r="CH448" s="45"/>
      <c r="CI448" s="45"/>
      <c r="CJ448" s="45"/>
      <c r="CK448" s="45"/>
      <c r="CL448" s="45"/>
      <c r="CM448" s="45"/>
      <c r="CN448" s="45"/>
      <c r="CO448" s="45"/>
      <c r="CP448" s="45"/>
      <c r="CQ448" s="45"/>
      <c r="CR448" s="45"/>
      <c r="CS448" s="45"/>
      <c r="CT448" s="45"/>
      <c r="CU448" s="45"/>
      <c r="CV448" s="45"/>
      <c r="CW448" s="45"/>
    </row>
    <row r="449" spans="1:101" ht="14.25" customHeight="1">
      <c r="A449" s="67">
        <v>53</v>
      </c>
      <c r="B449" s="76">
        <v>0.43</v>
      </c>
      <c r="C449" s="68">
        <v>1.21</v>
      </c>
      <c r="D449" s="68">
        <v>1.61</v>
      </c>
      <c r="E449" s="68">
        <v>1.87</v>
      </c>
      <c r="F449" s="68">
        <v>2.11</v>
      </c>
      <c r="G449" s="68">
        <v>2.36</v>
      </c>
      <c r="H449" s="68">
        <v>2.61</v>
      </c>
      <c r="I449" s="68">
        <v>2.92</v>
      </c>
      <c r="J449" s="68">
        <v>3.33</v>
      </c>
      <c r="K449" s="68">
        <v>3.83</v>
      </c>
      <c r="L449" s="68">
        <v>4.33</v>
      </c>
      <c r="M449" s="68">
        <v>4.8</v>
      </c>
      <c r="N449" s="68">
        <v>5.36</v>
      </c>
      <c r="O449" s="68">
        <v>6.02</v>
      </c>
      <c r="P449" s="68">
        <v>6.81</v>
      </c>
      <c r="Q449" s="68">
        <v>7.69</v>
      </c>
      <c r="R449" s="68">
        <v>8.56</v>
      </c>
      <c r="S449" s="68">
        <v>9.61</v>
      </c>
      <c r="T449" s="68">
        <v>10.88</v>
      </c>
      <c r="U449" s="69">
        <v>12.4</v>
      </c>
      <c r="V449" s="68">
        <v>14.3</v>
      </c>
      <c r="W449" s="68">
        <v>16.05</v>
      </c>
      <c r="X449" s="68">
        <v>18.05</v>
      </c>
      <c r="Y449" s="68">
        <v>20.309999999999999</v>
      </c>
      <c r="Z449" s="68">
        <v>22.92</v>
      </c>
      <c r="AA449" s="69">
        <v>25.94</v>
      </c>
      <c r="AB449" s="45">
        <v>29.51</v>
      </c>
      <c r="AC449" s="45">
        <v>33.840000000000003</v>
      </c>
      <c r="AD449" s="45">
        <v>38.83</v>
      </c>
      <c r="AE449" s="45">
        <v>43.7</v>
      </c>
      <c r="AF449" s="45">
        <v>49</v>
      </c>
      <c r="AG449" s="45">
        <v>55.35</v>
      </c>
      <c r="AH449" s="45">
        <v>64.89</v>
      </c>
      <c r="AI449" s="45">
        <v>73.459999999999994</v>
      </c>
      <c r="AJ449" s="45">
        <v>82.92</v>
      </c>
      <c r="AK449" s="45">
        <v>94.03</v>
      </c>
      <c r="AL449" s="45">
        <v>106.29</v>
      </c>
      <c r="AM449" s="45">
        <v>119.67</v>
      </c>
      <c r="AN449" s="45">
        <v>133.76</v>
      </c>
      <c r="AO449" s="45">
        <v>149.02000000000001</v>
      </c>
      <c r="AP449" s="45">
        <v>165.23</v>
      </c>
      <c r="AQ449" s="45">
        <v>181.27</v>
      </c>
      <c r="AR449" s="45">
        <v>198.09</v>
      </c>
      <c r="AS449" s="45">
        <v>220.68</v>
      </c>
      <c r="AT449" s="45">
        <v>245.51</v>
      </c>
      <c r="AU449" s="45">
        <v>272.58999999999997</v>
      </c>
      <c r="AV449" s="45">
        <v>301.55</v>
      </c>
      <c r="AW449" s="45">
        <v>331.99</v>
      </c>
      <c r="AX449" s="45">
        <v>357.42</v>
      </c>
      <c r="AY449" s="45">
        <v>382.58</v>
      </c>
      <c r="AZ449" s="45">
        <v>407.03</v>
      </c>
      <c r="BA449" s="45">
        <v>430.37</v>
      </c>
      <c r="BB449" s="45">
        <v>452.19</v>
      </c>
      <c r="BC449" s="45">
        <v>472.1</v>
      </c>
      <c r="BD449" s="45">
        <v>498.11</v>
      </c>
      <c r="BE449" s="45">
        <v>525.54</v>
      </c>
      <c r="BF449" s="45">
        <v>554.48</v>
      </c>
      <c r="BG449" s="45">
        <v>585.02</v>
      </c>
      <c r="BH449" s="45">
        <v>617.24</v>
      </c>
      <c r="BI449" s="45">
        <v>651.23</v>
      </c>
      <c r="BJ449" s="45">
        <v>687.1</v>
      </c>
      <c r="BK449" s="45">
        <v>724.94</v>
      </c>
      <c r="BL449" s="45">
        <v>764.87</v>
      </c>
      <c r="BM449" s="45">
        <v>806.99</v>
      </c>
      <c r="BN449" s="45">
        <v>851.43</v>
      </c>
      <c r="BO449" s="45">
        <v>898.33</v>
      </c>
      <c r="BP449" s="45">
        <v>947.8</v>
      </c>
      <c r="BQ449" s="45">
        <v>1000</v>
      </c>
      <c r="BR449" s="45"/>
      <c r="BS449" s="45"/>
      <c r="BT449" s="45"/>
      <c r="BU449" s="45"/>
      <c r="BV449" s="45"/>
      <c r="BW449" s="45"/>
      <c r="BX449" s="45"/>
      <c r="BY449" s="45"/>
      <c r="BZ449" s="45"/>
      <c r="CA449" s="45"/>
      <c r="CB449" s="45"/>
      <c r="CC449" s="45"/>
      <c r="CD449" s="45"/>
      <c r="CE449" s="45"/>
      <c r="CF449" s="45"/>
      <c r="CG449" s="45"/>
      <c r="CH449" s="45"/>
      <c r="CI449" s="45"/>
      <c r="CJ449" s="45"/>
      <c r="CK449" s="45"/>
      <c r="CL449" s="45"/>
      <c r="CM449" s="45"/>
      <c r="CN449" s="45"/>
      <c r="CO449" s="45"/>
      <c r="CP449" s="45"/>
      <c r="CQ449" s="45"/>
      <c r="CR449" s="45"/>
      <c r="CS449" s="45"/>
      <c r="CT449" s="45"/>
      <c r="CU449" s="45"/>
      <c r="CV449" s="45"/>
      <c r="CW449" s="45"/>
    </row>
    <row r="450" spans="1:101" ht="14.25" customHeight="1">
      <c r="A450" s="67">
        <v>54</v>
      </c>
      <c r="B450" s="76">
        <v>0.44</v>
      </c>
      <c r="C450" s="68">
        <v>1.25</v>
      </c>
      <c r="D450" s="68">
        <v>1.68</v>
      </c>
      <c r="E450" s="68">
        <v>1.97</v>
      </c>
      <c r="F450" s="68">
        <v>2.2999999999999998</v>
      </c>
      <c r="G450" s="68">
        <v>2.58</v>
      </c>
      <c r="H450" s="68">
        <v>2.89</v>
      </c>
      <c r="I450" s="68">
        <v>3.25</v>
      </c>
      <c r="J450" s="68">
        <v>3.71</v>
      </c>
      <c r="K450" s="68">
        <v>4.22</v>
      </c>
      <c r="L450" s="68">
        <v>4.71</v>
      </c>
      <c r="M450" s="68">
        <v>5.18</v>
      </c>
      <c r="N450" s="68">
        <v>5.79</v>
      </c>
      <c r="O450" s="68">
        <v>6.56</v>
      </c>
      <c r="P450" s="68">
        <v>7.47</v>
      </c>
      <c r="Q450" s="68">
        <v>8.4700000000000006</v>
      </c>
      <c r="R450" s="68">
        <v>9.5</v>
      </c>
      <c r="S450" s="68">
        <v>10.75</v>
      </c>
      <c r="T450" s="68">
        <v>12.22</v>
      </c>
      <c r="U450" s="70">
        <v>13.97</v>
      </c>
      <c r="V450" s="68">
        <v>16.05</v>
      </c>
      <c r="W450" s="68">
        <v>18.05</v>
      </c>
      <c r="X450" s="68">
        <v>20.309999999999999</v>
      </c>
      <c r="Y450" s="68">
        <v>22.92</v>
      </c>
      <c r="Z450" s="68">
        <v>25.94</v>
      </c>
      <c r="AA450" s="69">
        <v>29.51</v>
      </c>
      <c r="AB450" s="45">
        <v>33.840000000000003</v>
      </c>
      <c r="AC450" s="45">
        <v>38.83</v>
      </c>
      <c r="AD450" s="45">
        <v>43.7</v>
      </c>
      <c r="AE450" s="45">
        <v>49</v>
      </c>
      <c r="AF450" s="45">
        <v>55.35</v>
      </c>
      <c r="AG450" s="45">
        <v>64.89</v>
      </c>
      <c r="AH450" s="45">
        <v>73.459999999999994</v>
      </c>
      <c r="AI450" s="45">
        <v>82.92</v>
      </c>
      <c r="AJ450" s="45">
        <v>94.03</v>
      </c>
      <c r="AK450" s="45">
        <v>106.29</v>
      </c>
      <c r="AL450" s="45">
        <v>119.67</v>
      </c>
      <c r="AM450" s="45">
        <v>133.76</v>
      </c>
      <c r="AN450" s="45">
        <v>149.02000000000001</v>
      </c>
      <c r="AO450" s="45">
        <v>165.23</v>
      </c>
      <c r="AP450" s="45">
        <v>181.27</v>
      </c>
      <c r="AQ450" s="45">
        <v>198.09</v>
      </c>
      <c r="AR450" s="45">
        <v>220.68</v>
      </c>
      <c r="AS450" s="45">
        <v>245.51</v>
      </c>
      <c r="AT450" s="45">
        <v>272.58999999999997</v>
      </c>
      <c r="AU450" s="45">
        <v>301.55</v>
      </c>
      <c r="AV450" s="45">
        <v>331.99</v>
      </c>
      <c r="AW450" s="45">
        <v>357.42</v>
      </c>
      <c r="AX450" s="45">
        <v>382.58</v>
      </c>
      <c r="AY450" s="45">
        <v>407.03</v>
      </c>
      <c r="AZ450" s="45">
        <v>430.37</v>
      </c>
      <c r="BA450" s="45">
        <v>452.19</v>
      </c>
      <c r="BB450" s="45">
        <v>472.1</v>
      </c>
      <c r="BC450" s="45">
        <v>498.11</v>
      </c>
      <c r="BD450" s="45">
        <v>525.54</v>
      </c>
      <c r="BE450" s="45">
        <v>554.48</v>
      </c>
      <c r="BF450" s="45">
        <v>585.02</v>
      </c>
      <c r="BG450" s="45">
        <v>617.24</v>
      </c>
      <c r="BH450" s="45">
        <v>651.23</v>
      </c>
      <c r="BI450" s="45">
        <v>687.1</v>
      </c>
      <c r="BJ450" s="45">
        <v>724.94</v>
      </c>
      <c r="BK450" s="45">
        <v>764.87</v>
      </c>
      <c r="BL450" s="45">
        <v>806.99</v>
      </c>
      <c r="BM450" s="45">
        <v>851.43</v>
      </c>
      <c r="BN450" s="45">
        <v>898.33</v>
      </c>
      <c r="BO450" s="45">
        <v>947.8</v>
      </c>
      <c r="BP450" s="45">
        <v>1000</v>
      </c>
      <c r="BQ450" s="45"/>
      <c r="BR450" s="45"/>
      <c r="BS450" s="45"/>
      <c r="BT450" s="45"/>
      <c r="BU450" s="45"/>
      <c r="BV450" s="45"/>
      <c r="BW450" s="45"/>
      <c r="BX450" s="45"/>
      <c r="BY450" s="45"/>
      <c r="BZ450" s="45"/>
      <c r="CA450" s="45"/>
      <c r="CB450" s="45"/>
      <c r="CC450" s="45"/>
      <c r="CD450" s="45"/>
      <c r="CE450" s="45"/>
      <c r="CF450" s="45"/>
      <c r="CG450" s="45"/>
      <c r="CH450" s="45"/>
      <c r="CI450" s="45"/>
      <c r="CJ450" s="45"/>
      <c r="CK450" s="45"/>
      <c r="CL450" s="45"/>
      <c r="CM450" s="45"/>
      <c r="CN450" s="45"/>
      <c r="CO450" s="45"/>
      <c r="CP450" s="45"/>
      <c r="CQ450" s="45"/>
      <c r="CR450" s="45"/>
      <c r="CS450" s="45"/>
      <c r="CT450" s="45"/>
      <c r="CU450" s="45"/>
      <c r="CV450" s="45"/>
      <c r="CW450" s="45"/>
    </row>
    <row r="451" spans="1:101" ht="14.25" customHeight="1">
      <c r="A451" s="67">
        <v>55</v>
      </c>
      <c r="B451" s="76">
        <v>0.46</v>
      </c>
      <c r="C451" s="68">
        <v>1.26</v>
      </c>
      <c r="D451" s="68">
        <v>1.72</v>
      </c>
      <c r="E451" s="68">
        <v>2.04</v>
      </c>
      <c r="F451" s="68">
        <v>2.5299999999999998</v>
      </c>
      <c r="G451" s="68">
        <v>2.86</v>
      </c>
      <c r="H451" s="68">
        <v>3.23</v>
      </c>
      <c r="I451" s="68">
        <v>3.63</v>
      </c>
      <c r="J451" s="68">
        <v>4.12</v>
      </c>
      <c r="K451" s="68">
        <v>4.62</v>
      </c>
      <c r="L451" s="68">
        <v>5.08</v>
      </c>
      <c r="M451" s="68">
        <v>5.56</v>
      </c>
      <c r="N451" s="68">
        <v>6.27</v>
      </c>
      <c r="O451" s="68">
        <v>7.19</v>
      </c>
      <c r="P451" s="68">
        <v>8.25</v>
      </c>
      <c r="Q451" s="68">
        <v>9.41</v>
      </c>
      <c r="R451" s="68">
        <v>10.62</v>
      </c>
      <c r="S451" s="68">
        <v>12.04</v>
      </c>
      <c r="T451" s="69">
        <v>13.85</v>
      </c>
      <c r="U451" s="68">
        <v>16.05</v>
      </c>
      <c r="V451" s="68">
        <v>18.05</v>
      </c>
      <c r="W451" s="68">
        <v>20.309999999999999</v>
      </c>
      <c r="X451" s="68">
        <v>22.92</v>
      </c>
      <c r="Y451" s="68">
        <v>25.94</v>
      </c>
      <c r="Z451" s="68">
        <v>29.51</v>
      </c>
      <c r="AA451" s="69">
        <v>33.840000000000003</v>
      </c>
      <c r="AB451" s="45">
        <v>38.83</v>
      </c>
      <c r="AC451" s="45">
        <v>43.7</v>
      </c>
      <c r="AD451" s="45">
        <v>49</v>
      </c>
      <c r="AE451" s="45">
        <v>55.35</v>
      </c>
      <c r="AF451" s="45">
        <v>64.89</v>
      </c>
      <c r="AG451" s="45">
        <v>73.459999999999994</v>
      </c>
      <c r="AH451" s="45">
        <v>82.92</v>
      </c>
      <c r="AI451" s="45">
        <v>94.03</v>
      </c>
      <c r="AJ451" s="45">
        <v>106.29</v>
      </c>
      <c r="AK451" s="45">
        <v>119.67</v>
      </c>
      <c r="AL451" s="45">
        <v>133.76</v>
      </c>
      <c r="AM451" s="45">
        <v>149.02000000000001</v>
      </c>
      <c r="AN451" s="45">
        <v>165.23</v>
      </c>
      <c r="AO451" s="45">
        <v>181.27</v>
      </c>
      <c r="AP451" s="45">
        <v>198.09</v>
      </c>
      <c r="AQ451" s="45">
        <v>220.68</v>
      </c>
      <c r="AR451" s="45">
        <v>245.51</v>
      </c>
      <c r="AS451" s="45">
        <v>272.58999999999997</v>
      </c>
      <c r="AT451" s="45">
        <v>301.55</v>
      </c>
      <c r="AU451" s="45">
        <v>331.99</v>
      </c>
      <c r="AV451" s="45">
        <v>357.42</v>
      </c>
      <c r="AW451" s="45">
        <v>382.58</v>
      </c>
      <c r="AX451" s="45">
        <v>407.03</v>
      </c>
      <c r="AY451" s="45">
        <v>430.37</v>
      </c>
      <c r="AZ451" s="45">
        <v>452.19</v>
      </c>
      <c r="BA451" s="45">
        <v>472.1</v>
      </c>
      <c r="BB451" s="45">
        <v>498.11</v>
      </c>
      <c r="BC451" s="45">
        <v>525.54</v>
      </c>
      <c r="BD451" s="45">
        <v>554.48</v>
      </c>
      <c r="BE451" s="45">
        <v>585.02</v>
      </c>
      <c r="BF451" s="45">
        <v>617.24</v>
      </c>
      <c r="BG451" s="45">
        <v>651.23</v>
      </c>
      <c r="BH451" s="45">
        <v>687.1</v>
      </c>
      <c r="BI451" s="45">
        <v>724.94</v>
      </c>
      <c r="BJ451" s="45">
        <v>764.87</v>
      </c>
      <c r="BK451" s="45">
        <v>806.99</v>
      </c>
      <c r="BL451" s="45">
        <v>851.43</v>
      </c>
      <c r="BM451" s="45">
        <v>898.33</v>
      </c>
      <c r="BN451" s="45">
        <v>947.8</v>
      </c>
      <c r="BO451" s="45">
        <v>1000</v>
      </c>
      <c r="BP451" s="45"/>
      <c r="BQ451" s="45"/>
      <c r="BR451" s="45"/>
      <c r="BS451" s="45"/>
      <c r="BT451" s="45"/>
      <c r="BU451" s="45"/>
      <c r="BV451" s="45"/>
      <c r="BW451" s="45"/>
      <c r="BX451" s="45"/>
      <c r="BY451" s="45"/>
      <c r="BZ451" s="45"/>
      <c r="CA451" s="45"/>
      <c r="CB451" s="45"/>
      <c r="CC451" s="45"/>
      <c r="CD451" s="45"/>
      <c r="CE451" s="45"/>
      <c r="CF451" s="45"/>
      <c r="CG451" s="45"/>
      <c r="CH451" s="45"/>
      <c r="CI451" s="45"/>
      <c r="CJ451" s="45"/>
      <c r="CK451" s="45"/>
      <c r="CL451" s="45"/>
      <c r="CM451" s="45"/>
      <c r="CN451" s="45"/>
      <c r="CO451" s="45"/>
      <c r="CP451" s="45"/>
      <c r="CQ451" s="45"/>
      <c r="CR451" s="45"/>
      <c r="CS451" s="45"/>
      <c r="CT451" s="45"/>
      <c r="CU451" s="45"/>
      <c r="CV451" s="45"/>
      <c r="CW451" s="45"/>
    </row>
    <row r="452" spans="1:101" ht="14.25" customHeight="1">
      <c r="A452" s="67">
        <v>56</v>
      </c>
      <c r="B452" s="76">
        <v>0.47</v>
      </c>
      <c r="C452" s="68">
        <v>1.27</v>
      </c>
      <c r="D452" s="68">
        <v>1.74</v>
      </c>
      <c r="E452" s="68">
        <v>2.15</v>
      </c>
      <c r="F452" s="68">
        <v>2.8</v>
      </c>
      <c r="G452" s="68">
        <v>3.2</v>
      </c>
      <c r="H452" s="68">
        <v>3.62</v>
      </c>
      <c r="I452" s="68">
        <v>4.05</v>
      </c>
      <c r="J452" s="68">
        <v>4.54</v>
      </c>
      <c r="K452" s="68">
        <v>5</v>
      </c>
      <c r="L452" s="68">
        <v>5.43</v>
      </c>
      <c r="M452" s="68">
        <v>5.99</v>
      </c>
      <c r="N452" s="68">
        <v>6.84</v>
      </c>
      <c r="O452" s="68">
        <v>7.93</v>
      </c>
      <c r="P452" s="68">
        <v>9.17</v>
      </c>
      <c r="Q452" s="68">
        <v>10.53</v>
      </c>
      <c r="R452" s="68">
        <v>12.01</v>
      </c>
      <c r="S452" s="68">
        <v>13.67</v>
      </c>
      <c r="T452" s="69">
        <v>15.68</v>
      </c>
      <c r="U452" s="68">
        <v>18.05</v>
      </c>
      <c r="V452" s="68">
        <v>20.309999999999999</v>
      </c>
      <c r="W452" s="68">
        <v>22.92</v>
      </c>
      <c r="X452" s="68">
        <v>25.94</v>
      </c>
      <c r="Y452" s="68">
        <v>29.51</v>
      </c>
      <c r="Z452" s="68">
        <v>33.840000000000003</v>
      </c>
      <c r="AA452" s="69">
        <v>38.83</v>
      </c>
      <c r="AB452" s="45">
        <v>43.7</v>
      </c>
      <c r="AC452" s="45">
        <v>49</v>
      </c>
      <c r="AD452" s="45">
        <v>55.35</v>
      </c>
      <c r="AE452" s="45">
        <v>64.89</v>
      </c>
      <c r="AF452" s="45">
        <v>73.459999999999994</v>
      </c>
      <c r="AG452" s="45">
        <v>82.92</v>
      </c>
      <c r="AH452" s="45">
        <v>94.03</v>
      </c>
      <c r="AI452" s="45">
        <v>106.29</v>
      </c>
      <c r="AJ452" s="45">
        <v>119.67</v>
      </c>
      <c r="AK452" s="45">
        <v>133.76</v>
      </c>
      <c r="AL452" s="45">
        <v>149.02000000000001</v>
      </c>
      <c r="AM452" s="45">
        <v>165.23</v>
      </c>
      <c r="AN452" s="45">
        <v>181.27</v>
      </c>
      <c r="AO452" s="45">
        <v>198.09</v>
      </c>
      <c r="AP452" s="45">
        <v>220.68</v>
      </c>
      <c r="AQ452" s="45">
        <v>245.51</v>
      </c>
      <c r="AR452" s="45">
        <v>272.58999999999997</v>
      </c>
      <c r="AS452" s="45">
        <v>301.55</v>
      </c>
      <c r="AT452" s="45">
        <v>331.99</v>
      </c>
      <c r="AU452" s="45">
        <v>357.42</v>
      </c>
      <c r="AV452" s="45">
        <v>382.58</v>
      </c>
      <c r="AW452" s="45">
        <v>407.03</v>
      </c>
      <c r="AX452" s="45">
        <v>430.37</v>
      </c>
      <c r="AY452" s="45">
        <v>452.19</v>
      </c>
      <c r="AZ452" s="45">
        <v>472.1</v>
      </c>
      <c r="BA452" s="45">
        <v>498.11</v>
      </c>
      <c r="BB452" s="45">
        <v>525.54</v>
      </c>
      <c r="BC452" s="45">
        <v>554.48</v>
      </c>
      <c r="BD452" s="45">
        <v>585.02</v>
      </c>
      <c r="BE452" s="45">
        <v>617.24</v>
      </c>
      <c r="BF452" s="45">
        <v>651.23</v>
      </c>
      <c r="BG452" s="45">
        <v>687.1</v>
      </c>
      <c r="BH452" s="45">
        <v>724.94</v>
      </c>
      <c r="BI452" s="45">
        <v>764.87</v>
      </c>
      <c r="BJ452" s="45">
        <v>806.99</v>
      </c>
      <c r="BK452" s="45">
        <v>851.43</v>
      </c>
      <c r="BL452" s="45">
        <v>898.33</v>
      </c>
      <c r="BM452" s="45">
        <v>947.8</v>
      </c>
      <c r="BN452" s="45">
        <v>1000</v>
      </c>
      <c r="BO452" s="45"/>
      <c r="BP452" s="45"/>
      <c r="BQ452" s="45"/>
      <c r="BR452" s="45"/>
      <c r="BS452" s="45"/>
      <c r="BT452" s="45"/>
      <c r="BU452" s="45"/>
      <c r="BV452" s="45"/>
      <c r="BW452" s="45"/>
      <c r="BX452" s="45"/>
      <c r="BY452" s="45"/>
      <c r="BZ452" s="45"/>
      <c r="CA452" s="45"/>
      <c r="CB452" s="45"/>
      <c r="CC452" s="45"/>
      <c r="CD452" s="45"/>
      <c r="CE452" s="45"/>
      <c r="CF452" s="45"/>
      <c r="CG452" s="45"/>
      <c r="CH452" s="45"/>
      <c r="CI452" s="45"/>
      <c r="CJ452" s="45"/>
      <c r="CK452" s="45"/>
      <c r="CL452" s="45"/>
      <c r="CM452" s="45"/>
      <c r="CN452" s="45"/>
      <c r="CO452" s="45"/>
      <c r="CP452" s="45"/>
      <c r="CQ452" s="45"/>
      <c r="CR452" s="45"/>
      <c r="CS452" s="45"/>
      <c r="CT452" s="45"/>
      <c r="CU452" s="45"/>
      <c r="CV452" s="45"/>
      <c r="CW452" s="45"/>
    </row>
    <row r="453" spans="1:101" ht="14.25" customHeight="1">
      <c r="A453" s="67">
        <v>57</v>
      </c>
      <c r="B453" s="76">
        <v>0.48</v>
      </c>
      <c r="C453" s="68">
        <v>1.29</v>
      </c>
      <c r="D453" s="68">
        <v>1.75</v>
      </c>
      <c r="E453" s="68">
        <v>2.34</v>
      </c>
      <c r="F453" s="68">
        <v>3.14</v>
      </c>
      <c r="G453" s="68">
        <v>3.6</v>
      </c>
      <c r="H453" s="68">
        <v>4.04</v>
      </c>
      <c r="I453" s="68">
        <v>4.46</v>
      </c>
      <c r="J453" s="68">
        <v>4.92</v>
      </c>
      <c r="K453" s="68">
        <v>5.32</v>
      </c>
      <c r="L453" s="68">
        <v>5.77</v>
      </c>
      <c r="M453" s="68">
        <v>6.44</v>
      </c>
      <c r="N453" s="68">
        <v>7.48</v>
      </c>
      <c r="O453" s="68">
        <v>8.76</v>
      </c>
      <c r="P453" s="68">
        <v>10.199999999999999</v>
      </c>
      <c r="Q453" s="68">
        <v>11.79</v>
      </c>
      <c r="R453" s="68">
        <v>13.49</v>
      </c>
      <c r="S453" s="68">
        <v>15.36</v>
      </c>
      <c r="T453" s="69">
        <v>17.62</v>
      </c>
      <c r="U453" s="68">
        <v>20.309999999999999</v>
      </c>
      <c r="V453" s="68">
        <v>22.92</v>
      </c>
      <c r="W453" s="68">
        <v>25.94</v>
      </c>
      <c r="X453" s="68">
        <v>29.51</v>
      </c>
      <c r="Y453" s="68">
        <v>33.840000000000003</v>
      </c>
      <c r="Z453" s="68">
        <v>38.83</v>
      </c>
      <c r="AA453" s="69">
        <v>43.7</v>
      </c>
      <c r="AB453" s="45">
        <v>49</v>
      </c>
      <c r="AC453" s="45">
        <v>55.35</v>
      </c>
      <c r="AD453" s="45">
        <v>64.89</v>
      </c>
      <c r="AE453" s="45">
        <v>73.459999999999994</v>
      </c>
      <c r="AF453" s="45">
        <v>82.92</v>
      </c>
      <c r="AG453" s="45">
        <v>94.03</v>
      </c>
      <c r="AH453" s="45">
        <v>106.29</v>
      </c>
      <c r="AI453" s="45">
        <v>119.67</v>
      </c>
      <c r="AJ453" s="45">
        <v>133.76</v>
      </c>
      <c r="AK453" s="45">
        <v>149.02000000000001</v>
      </c>
      <c r="AL453" s="45">
        <v>165.23</v>
      </c>
      <c r="AM453" s="45">
        <v>181.27</v>
      </c>
      <c r="AN453" s="45">
        <v>198.09</v>
      </c>
      <c r="AO453" s="45">
        <v>220.68</v>
      </c>
      <c r="AP453" s="45">
        <v>245.51</v>
      </c>
      <c r="AQ453" s="45">
        <v>272.58999999999997</v>
      </c>
      <c r="AR453" s="45">
        <v>301.55</v>
      </c>
      <c r="AS453" s="45">
        <v>331.99</v>
      </c>
      <c r="AT453" s="45">
        <v>357.42</v>
      </c>
      <c r="AU453" s="45">
        <v>382.58</v>
      </c>
      <c r="AV453" s="45">
        <v>407.03</v>
      </c>
      <c r="AW453" s="45">
        <v>430.37</v>
      </c>
      <c r="AX453" s="45">
        <v>452.19</v>
      </c>
      <c r="AY453" s="45">
        <v>472.1</v>
      </c>
      <c r="AZ453" s="45">
        <v>498.11</v>
      </c>
      <c r="BA453" s="45">
        <v>525.54</v>
      </c>
      <c r="BB453" s="45">
        <v>554.48</v>
      </c>
      <c r="BC453" s="45">
        <v>585.02</v>
      </c>
      <c r="BD453" s="45">
        <v>617.24</v>
      </c>
      <c r="BE453" s="45">
        <v>651.23</v>
      </c>
      <c r="BF453" s="45">
        <v>687.1</v>
      </c>
      <c r="BG453" s="45">
        <v>724.94</v>
      </c>
      <c r="BH453" s="45">
        <v>764.87</v>
      </c>
      <c r="BI453" s="45">
        <v>806.99</v>
      </c>
      <c r="BJ453" s="45">
        <v>851.43</v>
      </c>
      <c r="BK453" s="45">
        <v>898.33</v>
      </c>
      <c r="BL453" s="45">
        <v>947.8</v>
      </c>
      <c r="BM453" s="45">
        <v>1000</v>
      </c>
      <c r="BN453" s="45"/>
      <c r="BO453" s="45"/>
      <c r="BP453" s="45"/>
      <c r="BQ453" s="45"/>
      <c r="BR453" s="45"/>
      <c r="BS453" s="45"/>
      <c r="BT453" s="45"/>
      <c r="BU453" s="45"/>
      <c r="BV453" s="45"/>
      <c r="BW453" s="45"/>
      <c r="BX453" s="45"/>
      <c r="BY453" s="45"/>
      <c r="BZ453" s="45"/>
      <c r="CA453" s="45"/>
      <c r="CB453" s="45"/>
      <c r="CC453" s="45"/>
      <c r="CD453" s="45"/>
      <c r="CE453" s="45"/>
      <c r="CF453" s="45"/>
      <c r="CG453" s="45"/>
      <c r="CH453" s="45"/>
      <c r="CI453" s="45"/>
      <c r="CJ453" s="45"/>
      <c r="CK453" s="45"/>
      <c r="CL453" s="45"/>
      <c r="CM453" s="45"/>
      <c r="CN453" s="45"/>
      <c r="CO453" s="45"/>
      <c r="CP453" s="45"/>
      <c r="CQ453" s="45"/>
      <c r="CR453" s="45"/>
      <c r="CS453" s="45"/>
      <c r="CT453" s="45"/>
      <c r="CU453" s="45"/>
      <c r="CV453" s="45"/>
      <c r="CW453" s="45"/>
    </row>
    <row r="454" spans="1:101" ht="14.25" customHeight="1">
      <c r="A454" s="67">
        <v>58</v>
      </c>
      <c r="B454" s="76">
        <v>0.5</v>
      </c>
      <c r="C454" s="68">
        <v>1.31</v>
      </c>
      <c r="D454" s="68">
        <v>1.79</v>
      </c>
      <c r="E454" s="68">
        <v>2.63</v>
      </c>
      <c r="F454" s="68">
        <v>3.54</v>
      </c>
      <c r="G454" s="68">
        <v>4.0199999999999996</v>
      </c>
      <c r="H454" s="68">
        <v>4.45</v>
      </c>
      <c r="I454" s="68">
        <v>4.84</v>
      </c>
      <c r="J454" s="68">
        <v>5.21</v>
      </c>
      <c r="K454" s="68">
        <v>5.62</v>
      </c>
      <c r="L454" s="68">
        <v>6.15</v>
      </c>
      <c r="M454" s="68">
        <v>7</v>
      </c>
      <c r="N454" s="68">
        <v>8.27</v>
      </c>
      <c r="O454" s="68">
        <v>9.77</v>
      </c>
      <c r="P454" s="68">
        <v>11.45</v>
      </c>
      <c r="Q454" s="68">
        <v>13.28</v>
      </c>
      <c r="R454" s="68">
        <v>15.21</v>
      </c>
      <c r="S454" s="68">
        <v>17.32</v>
      </c>
      <c r="T454" s="69">
        <v>19.88</v>
      </c>
      <c r="U454" s="68">
        <v>22.92</v>
      </c>
      <c r="V454" s="68">
        <v>25.94</v>
      </c>
      <c r="W454" s="68">
        <v>29.51</v>
      </c>
      <c r="X454" s="68">
        <v>33.840000000000003</v>
      </c>
      <c r="Y454" s="68">
        <v>38.83</v>
      </c>
      <c r="Z454" s="68">
        <v>43.7</v>
      </c>
      <c r="AA454" s="69">
        <v>49</v>
      </c>
      <c r="AB454" s="45">
        <v>55.35</v>
      </c>
      <c r="AC454" s="45">
        <v>64.89</v>
      </c>
      <c r="AD454" s="45">
        <v>73.459999999999994</v>
      </c>
      <c r="AE454" s="45">
        <v>82.92</v>
      </c>
      <c r="AF454" s="45">
        <v>94.03</v>
      </c>
      <c r="AG454" s="45">
        <v>106.29</v>
      </c>
      <c r="AH454" s="45">
        <v>119.67</v>
      </c>
      <c r="AI454" s="45">
        <v>133.76</v>
      </c>
      <c r="AJ454" s="45">
        <v>149.02000000000001</v>
      </c>
      <c r="AK454" s="45">
        <v>165.23</v>
      </c>
      <c r="AL454" s="45">
        <v>181.27</v>
      </c>
      <c r="AM454" s="45">
        <v>198.09</v>
      </c>
      <c r="AN454" s="45">
        <v>220.68</v>
      </c>
      <c r="AO454" s="45">
        <v>245.51</v>
      </c>
      <c r="AP454" s="45">
        <v>272.58999999999997</v>
      </c>
      <c r="AQ454" s="45">
        <v>301.55</v>
      </c>
      <c r="AR454" s="45">
        <v>331.99</v>
      </c>
      <c r="AS454" s="45">
        <v>357.42</v>
      </c>
      <c r="AT454" s="45">
        <v>382.58</v>
      </c>
      <c r="AU454" s="45">
        <v>407.03</v>
      </c>
      <c r="AV454" s="45">
        <v>430.37</v>
      </c>
      <c r="AW454" s="45">
        <v>452.19</v>
      </c>
      <c r="AX454" s="45">
        <v>472.1</v>
      </c>
      <c r="AY454" s="45">
        <v>498.11</v>
      </c>
      <c r="AZ454" s="45">
        <v>525.54</v>
      </c>
      <c r="BA454" s="45">
        <v>554.48</v>
      </c>
      <c r="BB454" s="45">
        <v>585.02</v>
      </c>
      <c r="BC454" s="45">
        <v>617.24</v>
      </c>
      <c r="BD454" s="45">
        <v>651.23</v>
      </c>
      <c r="BE454" s="45">
        <v>687.1</v>
      </c>
      <c r="BF454" s="45">
        <v>724.94</v>
      </c>
      <c r="BG454" s="45">
        <v>764.87</v>
      </c>
      <c r="BH454" s="45">
        <v>806.99</v>
      </c>
      <c r="BI454" s="45">
        <v>851.43</v>
      </c>
      <c r="BJ454" s="45">
        <v>898.33</v>
      </c>
      <c r="BK454" s="45">
        <v>947.8</v>
      </c>
      <c r="BL454" s="45">
        <v>1000</v>
      </c>
      <c r="BM454" s="45"/>
      <c r="BN454" s="45"/>
      <c r="BO454" s="45"/>
      <c r="BP454" s="45"/>
      <c r="BQ454" s="45"/>
      <c r="BR454" s="45"/>
      <c r="BS454" s="45"/>
      <c r="BT454" s="45"/>
      <c r="BU454" s="45"/>
      <c r="BV454" s="45"/>
      <c r="BW454" s="45"/>
      <c r="BX454" s="45"/>
      <c r="BY454" s="45"/>
      <c r="BZ454" s="45"/>
      <c r="CA454" s="45"/>
      <c r="CB454" s="45"/>
      <c r="CC454" s="45"/>
      <c r="CD454" s="45"/>
      <c r="CE454" s="45"/>
      <c r="CF454" s="45"/>
      <c r="CG454" s="45"/>
      <c r="CH454" s="45"/>
      <c r="CI454" s="45"/>
      <c r="CJ454" s="45"/>
      <c r="CK454" s="45"/>
      <c r="CL454" s="45"/>
      <c r="CM454" s="45"/>
      <c r="CN454" s="45"/>
      <c r="CO454" s="45"/>
      <c r="CP454" s="45"/>
      <c r="CQ454" s="45"/>
      <c r="CR454" s="45"/>
      <c r="CS454" s="45"/>
      <c r="CT454" s="45"/>
      <c r="CU454" s="45"/>
      <c r="CV454" s="45"/>
      <c r="CW454" s="45"/>
    </row>
    <row r="455" spans="1:101" ht="14.25" customHeight="1">
      <c r="A455" s="67">
        <v>59</v>
      </c>
      <c r="B455" s="76">
        <v>0.53</v>
      </c>
      <c r="C455" s="68">
        <v>1.35</v>
      </c>
      <c r="D455" s="68">
        <v>1.88</v>
      </c>
      <c r="E455" s="68">
        <v>3.02</v>
      </c>
      <c r="F455" s="68">
        <v>3.97</v>
      </c>
      <c r="G455" s="68">
        <v>4.4400000000000004</v>
      </c>
      <c r="H455" s="68">
        <v>4.82</v>
      </c>
      <c r="I455" s="68">
        <v>5.13</v>
      </c>
      <c r="J455" s="68">
        <v>5.49</v>
      </c>
      <c r="K455" s="68">
        <v>5.94</v>
      </c>
      <c r="L455" s="68">
        <v>6.63</v>
      </c>
      <c r="M455" s="68">
        <v>7.74</v>
      </c>
      <c r="N455" s="68">
        <v>9.2899999999999991</v>
      </c>
      <c r="O455" s="68">
        <v>11.04</v>
      </c>
      <c r="P455" s="68">
        <v>12.95</v>
      </c>
      <c r="Q455" s="68">
        <v>15.04</v>
      </c>
      <c r="R455" s="68">
        <v>17.25</v>
      </c>
      <c r="S455" s="68">
        <v>19.63</v>
      </c>
      <c r="T455" s="69">
        <v>22.52</v>
      </c>
      <c r="U455" s="68">
        <v>25.94</v>
      </c>
      <c r="V455" s="68">
        <v>29.51</v>
      </c>
      <c r="W455" s="68">
        <v>33.840000000000003</v>
      </c>
      <c r="X455" s="68">
        <v>38.83</v>
      </c>
      <c r="Y455" s="68">
        <v>43.7</v>
      </c>
      <c r="Z455" s="68">
        <v>49</v>
      </c>
      <c r="AA455" s="69">
        <v>55.35</v>
      </c>
      <c r="AB455" s="45">
        <v>64.89</v>
      </c>
      <c r="AC455" s="45">
        <v>73.459999999999994</v>
      </c>
      <c r="AD455" s="45">
        <v>82.92</v>
      </c>
      <c r="AE455" s="45">
        <v>94.03</v>
      </c>
      <c r="AF455" s="45">
        <v>106.29</v>
      </c>
      <c r="AG455" s="45">
        <v>119.67</v>
      </c>
      <c r="AH455" s="45">
        <v>133.76</v>
      </c>
      <c r="AI455" s="45">
        <v>149.02000000000001</v>
      </c>
      <c r="AJ455" s="45">
        <v>165.23</v>
      </c>
      <c r="AK455" s="45">
        <v>181.27</v>
      </c>
      <c r="AL455" s="45">
        <v>198.09</v>
      </c>
      <c r="AM455" s="45">
        <v>220.68</v>
      </c>
      <c r="AN455" s="45">
        <v>245.51</v>
      </c>
      <c r="AO455" s="45">
        <v>272.58999999999997</v>
      </c>
      <c r="AP455" s="45">
        <v>301.55</v>
      </c>
      <c r="AQ455" s="45">
        <v>331.99</v>
      </c>
      <c r="AR455" s="45">
        <v>357.42</v>
      </c>
      <c r="AS455" s="45">
        <v>382.58</v>
      </c>
      <c r="AT455" s="45">
        <v>407.03</v>
      </c>
      <c r="AU455" s="45">
        <v>430.37</v>
      </c>
      <c r="AV455" s="45">
        <v>452.19</v>
      </c>
      <c r="AW455" s="45">
        <v>472.1</v>
      </c>
      <c r="AX455" s="45">
        <v>498.11</v>
      </c>
      <c r="AY455" s="45">
        <v>525.54</v>
      </c>
      <c r="AZ455" s="45">
        <v>554.48</v>
      </c>
      <c r="BA455" s="45">
        <v>585.02</v>
      </c>
      <c r="BB455" s="45">
        <v>617.24</v>
      </c>
      <c r="BC455" s="45">
        <v>651.23</v>
      </c>
      <c r="BD455" s="45">
        <v>687.1</v>
      </c>
      <c r="BE455" s="45">
        <v>724.94</v>
      </c>
      <c r="BF455" s="45">
        <v>764.87</v>
      </c>
      <c r="BG455" s="45">
        <v>806.99</v>
      </c>
      <c r="BH455" s="45">
        <v>851.43</v>
      </c>
      <c r="BI455" s="45">
        <v>898.33</v>
      </c>
      <c r="BJ455" s="45">
        <v>947.8</v>
      </c>
      <c r="BK455" s="45">
        <v>1000</v>
      </c>
      <c r="BL455" s="45"/>
      <c r="BM455" s="45"/>
      <c r="BN455" s="45"/>
      <c r="BO455" s="45"/>
      <c r="BP455" s="45"/>
      <c r="BQ455" s="45"/>
      <c r="BR455" s="45"/>
      <c r="BS455" s="45"/>
      <c r="BT455" s="45"/>
      <c r="BU455" s="45"/>
      <c r="BV455" s="45"/>
      <c r="BW455" s="45"/>
      <c r="BX455" s="45"/>
      <c r="BY455" s="45"/>
      <c r="BZ455" s="45"/>
      <c r="CA455" s="45"/>
      <c r="CB455" s="45"/>
      <c r="CC455" s="45"/>
      <c r="CD455" s="45"/>
      <c r="CE455" s="45"/>
      <c r="CF455" s="45"/>
      <c r="CG455" s="45"/>
      <c r="CH455" s="45"/>
      <c r="CI455" s="45"/>
      <c r="CJ455" s="45"/>
      <c r="CK455" s="45"/>
      <c r="CL455" s="45"/>
      <c r="CM455" s="45"/>
      <c r="CN455" s="45"/>
      <c r="CO455" s="45"/>
      <c r="CP455" s="45"/>
      <c r="CQ455" s="45"/>
      <c r="CR455" s="45"/>
      <c r="CS455" s="45"/>
      <c r="CT455" s="45"/>
      <c r="CU455" s="45"/>
      <c r="CV455" s="45"/>
      <c r="CW455" s="45"/>
    </row>
    <row r="456" spans="1:101" ht="14.25" customHeight="1">
      <c r="A456" s="67">
        <v>60</v>
      </c>
      <c r="B456" s="76">
        <v>0.61</v>
      </c>
      <c r="C456" s="68">
        <v>1.39</v>
      </c>
      <c r="D456" s="68">
        <v>2.14</v>
      </c>
      <c r="E456" s="68">
        <v>3.42</v>
      </c>
      <c r="F456" s="68">
        <v>4.3899999999999997</v>
      </c>
      <c r="G456" s="68">
        <v>4.8099999999999996</v>
      </c>
      <c r="H456" s="68">
        <v>5.0999999999999996</v>
      </c>
      <c r="I456" s="68">
        <v>5.38</v>
      </c>
      <c r="J456" s="68">
        <v>5.76</v>
      </c>
      <c r="K456" s="68">
        <v>6.35</v>
      </c>
      <c r="L456" s="68">
        <v>7.28</v>
      </c>
      <c r="M456" s="68">
        <v>8.7100000000000009</v>
      </c>
      <c r="N456" s="68">
        <v>10.53</v>
      </c>
      <c r="O456" s="68">
        <v>12.5</v>
      </c>
      <c r="P456" s="68">
        <v>14.7</v>
      </c>
      <c r="Q456" s="68">
        <v>17.04</v>
      </c>
      <c r="R456" s="68">
        <v>19.48</v>
      </c>
      <c r="S456" s="68">
        <v>22.03</v>
      </c>
      <c r="T456" s="69">
        <v>25.48</v>
      </c>
      <c r="U456" s="68">
        <v>29.51</v>
      </c>
      <c r="V456" s="68">
        <v>33.840000000000003</v>
      </c>
      <c r="W456" s="68">
        <v>38.83</v>
      </c>
      <c r="X456" s="68">
        <v>43.7</v>
      </c>
      <c r="Y456" s="68">
        <v>49</v>
      </c>
      <c r="Z456" s="68">
        <v>55.35</v>
      </c>
      <c r="AA456" s="69">
        <v>64.89</v>
      </c>
      <c r="AB456" s="45">
        <v>73.459999999999994</v>
      </c>
      <c r="AC456" s="45">
        <v>82.92</v>
      </c>
      <c r="AD456" s="45">
        <v>94.03</v>
      </c>
      <c r="AE456" s="45">
        <v>106.29</v>
      </c>
      <c r="AF456" s="45">
        <v>119.67</v>
      </c>
      <c r="AG456" s="45">
        <v>133.76</v>
      </c>
      <c r="AH456" s="45">
        <v>149.02000000000001</v>
      </c>
      <c r="AI456" s="45">
        <v>165.23</v>
      </c>
      <c r="AJ456" s="45">
        <v>181.27</v>
      </c>
      <c r="AK456" s="45">
        <v>198.09</v>
      </c>
      <c r="AL456" s="45">
        <v>220.68</v>
      </c>
      <c r="AM456" s="45">
        <v>245.51</v>
      </c>
      <c r="AN456" s="45">
        <v>272.58999999999997</v>
      </c>
      <c r="AO456" s="45">
        <v>301.55</v>
      </c>
      <c r="AP456" s="45">
        <v>331.99</v>
      </c>
      <c r="AQ456" s="45">
        <v>357.42</v>
      </c>
      <c r="AR456" s="45">
        <v>382.58</v>
      </c>
      <c r="AS456" s="45">
        <v>407.03</v>
      </c>
      <c r="AT456" s="45">
        <v>430.37</v>
      </c>
      <c r="AU456" s="45">
        <v>452.19</v>
      </c>
      <c r="AV456" s="45">
        <v>472.1</v>
      </c>
      <c r="AW456" s="45">
        <v>498.11</v>
      </c>
      <c r="AX456" s="45">
        <v>525.54</v>
      </c>
      <c r="AY456" s="45">
        <v>554.48</v>
      </c>
      <c r="AZ456" s="45">
        <v>585.02</v>
      </c>
      <c r="BA456" s="45">
        <v>617.24</v>
      </c>
      <c r="BB456" s="45">
        <v>651.23</v>
      </c>
      <c r="BC456" s="45">
        <v>687.1</v>
      </c>
      <c r="BD456" s="45">
        <v>724.94</v>
      </c>
      <c r="BE456" s="45">
        <v>764.87</v>
      </c>
      <c r="BF456" s="45">
        <v>806.99</v>
      </c>
      <c r="BG456" s="45">
        <v>851.43</v>
      </c>
      <c r="BH456" s="45">
        <v>898.33</v>
      </c>
      <c r="BI456" s="45">
        <v>947.8</v>
      </c>
      <c r="BJ456" s="45">
        <v>1000</v>
      </c>
      <c r="BK456" s="45"/>
      <c r="BL456" s="45"/>
      <c r="BM456" s="45"/>
      <c r="BN456" s="45"/>
      <c r="BO456" s="45"/>
      <c r="BP456" s="45"/>
      <c r="BQ456" s="45"/>
      <c r="BR456" s="45"/>
      <c r="BS456" s="45"/>
      <c r="BT456" s="45"/>
      <c r="BU456" s="45"/>
      <c r="BV456" s="45"/>
      <c r="BW456" s="45"/>
      <c r="BX456" s="45"/>
      <c r="BY456" s="45"/>
      <c r="BZ456" s="45"/>
      <c r="CA456" s="45"/>
      <c r="CB456" s="45"/>
      <c r="CC456" s="45"/>
      <c r="CD456" s="45"/>
      <c r="CE456" s="45"/>
      <c r="CF456" s="45"/>
      <c r="CG456" s="45"/>
      <c r="CH456" s="45"/>
      <c r="CI456" s="45"/>
      <c r="CJ456" s="45"/>
      <c r="CK456" s="45"/>
      <c r="CL456" s="45"/>
      <c r="CM456" s="45"/>
      <c r="CN456" s="45"/>
      <c r="CO456" s="45"/>
      <c r="CP456" s="45"/>
      <c r="CQ456" s="45"/>
      <c r="CR456" s="45"/>
      <c r="CS456" s="45"/>
      <c r="CT456" s="45"/>
      <c r="CU456" s="45"/>
      <c r="CV456" s="45"/>
      <c r="CW456" s="45"/>
    </row>
    <row r="457" spans="1:101" ht="14.25" customHeight="1">
      <c r="A457" s="67">
        <v>61</v>
      </c>
      <c r="B457" s="76">
        <v>0.72</v>
      </c>
      <c r="C457" s="68">
        <v>1.44</v>
      </c>
      <c r="D457" s="68">
        <v>2.52</v>
      </c>
      <c r="E457" s="68">
        <v>3.76</v>
      </c>
      <c r="F457" s="68">
        <v>4.75</v>
      </c>
      <c r="G457" s="68">
        <v>5.08</v>
      </c>
      <c r="H457" s="68">
        <v>5.33</v>
      </c>
      <c r="I457" s="68">
        <v>5.64</v>
      </c>
      <c r="J457" s="68">
        <v>6.12</v>
      </c>
      <c r="K457" s="68">
        <v>6.92</v>
      </c>
      <c r="L457" s="68">
        <v>8.18</v>
      </c>
      <c r="M457" s="68">
        <v>9.94</v>
      </c>
      <c r="N457" s="68">
        <v>12.03</v>
      </c>
      <c r="O457" s="68">
        <v>14.3</v>
      </c>
      <c r="P457" s="68">
        <v>16.71</v>
      </c>
      <c r="Q457" s="68">
        <v>19.3</v>
      </c>
      <c r="R457" s="68">
        <v>21.99</v>
      </c>
      <c r="S457" s="68">
        <v>25.1</v>
      </c>
      <c r="T457" s="70">
        <v>29.15</v>
      </c>
      <c r="U457" s="68">
        <v>33.840000000000003</v>
      </c>
      <c r="V457" s="68">
        <v>38.83</v>
      </c>
      <c r="W457" s="68">
        <v>43.7</v>
      </c>
      <c r="X457" s="68">
        <v>49</v>
      </c>
      <c r="Y457" s="68">
        <v>55.35</v>
      </c>
      <c r="Z457" s="68">
        <v>64.89</v>
      </c>
      <c r="AA457" s="69">
        <v>73.459999999999994</v>
      </c>
      <c r="AB457" s="45">
        <v>82.92</v>
      </c>
      <c r="AC457" s="45">
        <v>94.03</v>
      </c>
      <c r="AD457" s="45">
        <v>106.29</v>
      </c>
      <c r="AE457" s="45">
        <v>119.67</v>
      </c>
      <c r="AF457" s="45">
        <v>133.76</v>
      </c>
      <c r="AG457" s="45">
        <v>149.02000000000001</v>
      </c>
      <c r="AH457" s="45">
        <v>165.23</v>
      </c>
      <c r="AI457" s="45">
        <v>181.27</v>
      </c>
      <c r="AJ457" s="45">
        <v>198.09</v>
      </c>
      <c r="AK457" s="45">
        <v>220.68</v>
      </c>
      <c r="AL457" s="45">
        <v>245.51</v>
      </c>
      <c r="AM457" s="45">
        <v>272.58999999999997</v>
      </c>
      <c r="AN457" s="45">
        <v>301.55</v>
      </c>
      <c r="AO457" s="45">
        <v>331.99</v>
      </c>
      <c r="AP457" s="45">
        <v>357.42</v>
      </c>
      <c r="AQ457" s="45">
        <v>382.58</v>
      </c>
      <c r="AR457" s="45">
        <v>407.03</v>
      </c>
      <c r="AS457" s="45">
        <v>430.37</v>
      </c>
      <c r="AT457" s="45">
        <v>452.19</v>
      </c>
      <c r="AU457" s="45">
        <v>472.1</v>
      </c>
      <c r="AV457" s="45">
        <v>498.11</v>
      </c>
      <c r="AW457" s="45">
        <v>525.54</v>
      </c>
      <c r="AX457" s="45">
        <v>554.48</v>
      </c>
      <c r="AY457" s="45">
        <v>585.02</v>
      </c>
      <c r="AZ457" s="45">
        <v>617.24</v>
      </c>
      <c r="BA457" s="45">
        <v>651.23</v>
      </c>
      <c r="BB457" s="45">
        <v>687.1</v>
      </c>
      <c r="BC457" s="45">
        <v>724.94</v>
      </c>
      <c r="BD457" s="45">
        <v>764.87</v>
      </c>
      <c r="BE457" s="45">
        <v>806.99</v>
      </c>
      <c r="BF457" s="45">
        <v>851.43</v>
      </c>
      <c r="BG457" s="45">
        <v>898.33</v>
      </c>
      <c r="BH457" s="45">
        <v>947.8</v>
      </c>
      <c r="BI457" s="45">
        <v>1000</v>
      </c>
      <c r="BJ457" s="45"/>
      <c r="BK457" s="45"/>
      <c r="BL457" s="45"/>
      <c r="BM457" s="45"/>
      <c r="BN457" s="45"/>
      <c r="BO457" s="45"/>
      <c r="BP457" s="45"/>
      <c r="BQ457" s="45"/>
      <c r="BR457" s="45"/>
      <c r="BS457" s="45"/>
      <c r="BT457" s="45"/>
      <c r="BU457" s="45"/>
      <c r="BV457" s="45"/>
      <c r="BW457" s="45"/>
      <c r="BX457" s="45"/>
      <c r="BY457" s="45"/>
      <c r="BZ457" s="45"/>
      <c r="CA457" s="45"/>
      <c r="CB457" s="45"/>
      <c r="CC457" s="45"/>
      <c r="CD457" s="45"/>
      <c r="CE457" s="45"/>
      <c r="CF457" s="45"/>
      <c r="CG457" s="45"/>
      <c r="CH457" s="45"/>
      <c r="CI457" s="45"/>
      <c r="CJ457" s="45"/>
      <c r="CK457" s="45"/>
      <c r="CL457" s="45"/>
      <c r="CM457" s="45"/>
      <c r="CN457" s="45"/>
      <c r="CO457" s="45"/>
      <c r="CP457" s="45"/>
      <c r="CQ457" s="45"/>
      <c r="CR457" s="45"/>
      <c r="CS457" s="45"/>
      <c r="CT457" s="45"/>
      <c r="CU457" s="45"/>
      <c r="CV457" s="45"/>
      <c r="CW457" s="45"/>
    </row>
    <row r="458" spans="1:101" ht="14.25" customHeight="1">
      <c r="A458" s="67">
        <v>62</v>
      </c>
      <c r="B458" s="76">
        <v>0.86</v>
      </c>
      <c r="C458" s="68">
        <v>1.6</v>
      </c>
      <c r="D458" s="68">
        <v>2.99</v>
      </c>
      <c r="E458" s="68">
        <v>3.97</v>
      </c>
      <c r="F458" s="68">
        <v>5.01</v>
      </c>
      <c r="G458" s="68">
        <v>5.28</v>
      </c>
      <c r="H458" s="68">
        <v>5.54</v>
      </c>
      <c r="I458" s="68">
        <v>5.95</v>
      </c>
      <c r="J458" s="68">
        <v>6.64</v>
      </c>
      <c r="K458" s="68">
        <v>7.75</v>
      </c>
      <c r="L458" s="68">
        <v>9.35</v>
      </c>
      <c r="M458" s="68">
        <v>11.43</v>
      </c>
      <c r="N458" s="68">
        <v>13.76</v>
      </c>
      <c r="O458" s="68">
        <v>16.21</v>
      </c>
      <c r="P458" s="68">
        <v>18.84</v>
      </c>
      <c r="Q458" s="68">
        <v>21.72</v>
      </c>
      <c r="R458" s="68">
        <v>24.97</v>
      </c>
      <c r="S458" s="69">
        <v>29.1</v>
      </c>
      <c r="T458" s="68">
        <v>33.840000000000003</v>
      </c>
      <c r="U458" s="68">
        <v>38.83</v>
      </c>
      <c r="V458" s="68">
        <v>43.7</v>
      </c>
      <c r="W458" s="68">
        <v>49</v>
      </c>
      <c r="X458" s="68">
        <v>55.35</v>
      </c>
      <c r="Y458" s="68">
        <v>64.89</v>
      </c>
      <c r="Z458" s="68">
        <v>73.459999999999994</v>
      </c>
      <c r="AA458" s="69">
        <v>82.92</v>
      </c>
      <c r="AB458" s="45">
        <v>94.03</v>
      </c>
      <c r="AC458" s="45">
        <v>106.29</v>
      </c>
      <c r="AD458" s="45">
        <v>119.67</v>
      </c>
      <c r="AE458" s="45">
        <v>133.76</v>
      </c>
      <c r="AF458" s="45">
        <v>149.02000000000001</v>
      </c>
      <c r="AG458" s="45">
        <v>165.23</v>
      </c>
      <c r="AH458" s="45">
        <v>181.27</v>
      </c>
      <c r="AI458" s="45">
        <v>198.09</v>
      </c>
      <c r="AJ458" s="45">
        <v>220.68</v>
      </c>
      <c r="AK458" s="45">
        <v>245.51</v>
      </c>
      <c r="AL458" s="45">
        <v>272.58999999999997</v>
      </c>
      <c r="AM458" s="45">
        <v>301.55</v>
      </c>
      <c r="AN458" s="45">
        <v>331.99</v>
      </c>
      <c r="AO458" s="45">
        <v>357.42</v>
      </c>
      <c r="AP458" s="45">
        <v>382.58</v>
      </c>
      <c r="AQ458" s="45">
        <v>407.03</v>
      </c>
      <c r="AR458" s="45">
        <v>430.37</v>
      </c>
      <c r="AS458" s="45">
        <v>452.19</v>
      </c>
      <c r="AT458" s="45">
        <v>472.1</v>
      </c>
      <c r="AU458" s="45">
        <v>498.11</v>
      </c>
      <c r="AV458" s="45">
        <v>525.54</v>
      </c>
      <c r="AW458" s="45">
        <v>554.48</v>
      </c>
      <c r="AX458" s="45">
        <v>585.02</v>
      </c>
      <c r="AY458" s="45">
        <v>617.24</v>
      </c>
      <c r="AZ458" s="45">
        <v>651.23</v>
      </c>
      <c r="BA458" s="45">
        <v>687.1</v>
      </c>
      <c r="BB458" s="45">
        <v>724.94</v>
      </c>
      <c r="BC458" s="45">
        <v>764.87</v>
      </c>
      <c r="BD458" s="45">
        <v>806.99</v>
      </c>
      <c r="BE458" s="45">
        <v>851.43</v>
      </c>
      <c r="BF458" s="45">
        <v>898.33</v>
      </c>
      <c r="BG458" s="45">
        <v>947.8</v>
      </c>
      <c r="BH458" s="45">
        <v>1000</v>
      </c>
      <c r="BI458" s="45"/>
      <c r="BJ458" s="45"/>
      <c r="BK458" s="45"/>
      <c r="BL458" s="45"/>
      <c r="BM458" s="45"/>
      <c r="BN458" s="45"/>
      <c r="BO458" s="45"/>
      <c r="BP458" s="45"/>
      <c r="BQ458" s="45"/>
      <c r="BR458" s="45"/>
      <c r="BS458" s="45"/>
      <c r="BT458" s="45"/>
      <c r="BU458" s="45"/>
      <c r="BV458" s="45"/>
      <c r="BW458" s="45"/>
      <c r="BX458" s="45"/>
      <c r="BY458" s="45"/>
      <c r="BZ458" s="45"/>
      <c r="CA458" s="45"/>
      <c r="CB458" s="45"/>
      <c r="CC458" s="45"/>
      <c r="CD458" s="45"/>
      <c r="CE458" s="45"/>
      <c r="CF458" s="45"/>
      <c r="CG458" s="45"/>
      <c r="CH458" s="45"/>
      <c r="CI458" s="45"/>
      <c r="CJ458" s="45"/>
      <c r="CK458" s="45"/>
      <c r="CL458" s="45"/>
      <c r="CM458" s="45"/>
      <c r="CN458" s="45"/>
      <c r="CO458" s="45"/>
      <c r="CP458" s="45"/>
      <c r="CQ458" s="45"/>
      <c r="CR458" s="45"/>
      <c r="CS458" s="45"/>
      <c r="CT458" s="45"/>
      <c r="CU458" s="45"/>
      <c r="CV458" s="45"/>
      <c r="CW458" s="45"/>
    </row>
    <row r="459" spans="1:101" ht="14.25" customHeight="1">
      <c r="A459" s="67">
        <v>63</v>
      </c>
      <c r="B459" s="76">
        <v>1.02</v>
      </c>
      <c r="C459" s="68">
        <v>1.82</v>
      </c>
      <c r="D459" s="68">
        <v>3.47</v>
      </c>
      <c r="E459" s="68">
        <v>4.4000000000000004</v>
      </c>
      <c r="F459" s="68">
        <v>5.19</v>
      </c>
      <c r="G459" s="68">
        <v>5.52</v>
      </c>
      <c r="H459" s="68">
        <v>5.9</v>
      </c>
      <c r="I459" s="68">
        <v>6.55</v>
      </c>
      <c r="J459" s="68">
        <v>7.48</v>
      </c>
      <c r="K459" s="68">
        <v>8.8699999999999992</v>
      </c>
      <c r="L459" s="68">
        <v>10.83</v>
      </c>
      <c r="M459" s="68">
        <v>13.21</v>
      </c>
      <c r="N459" s="68">
        <v>15.74</v>
      </c>
      <c r="O459" s="68">
        <v>18.41</v>
      </c>
      <c r="P459" s="68">
        <v>21.33</v>
      </c>
      <c r="Q459" s="68">
        <v>24.62</v>
      </c>
      <c r="R459" s="68">
        <v>28.82</v>
      </c>
      <c r="S459" s="70">
        <v>33.26</v>
      </c>
      <c r="T459" s="68">
        <v>38.83</v>
      </c>
      <c r="U459" s="68">
        <v>43.7</v>
      </c>
      <c r="V459" s="68">
        <v>49</v>
      </c>
      <c r="W459" s="68">
        <v>55.35</v>
      </c>
      <c r="X459" s="68">
        <v>64.89</v>
      </c>
      <c r="Y459" s="68">
        <v>73.459999999999994</v>
      </c>
      <c r="Z459" s="68">
        <v>82.92</v>
      </c>
      <c r="AA459" s="69">
        <v>94.03</v>
      </c>
      <c r="AB459" s="45">
        <v>106.29</v>
      </c>
      <c r="AC459" s="45">
        <v>119.67</v>
      </c>
      <c r="AD459" s="45">
        <v>133.76</v>
      </c>
      <c r="AE459" s="45">
        <v>149.02000000000001</v>
      </c>
      <c r="AF459" s="45">
        <v>165.23</v>
      </c>
      <c r="AG459" s="45">
        <v>181.27</v>
      </c>
      <c r="AH459" s="45">
        <v>198.09</v>
      </c>
      <c r="AI459" s="45">
        <v>220.68</v>
      </c>
      <c r="AJ459" s="45">
        <v>245.51</v>
      </c>
      <c r="AK459" s="45">
        <v>272.58999999999997</v>
      </c>
      <c r="AL459" s="45">
        <v>301.55</v>
      </c>
      <c r="AM459" s="45">
        <v>331.99</v>
      </c>
      <c r="AN459" s="45">
        <v>357.42</v>
      </c>
      <c r="AO459" s="45">
        <v>382.58</v>
      </c>
      <c r="AP459" s="45">
        <v>407.03</v>
      </c>
      <c r="AQ459" s="45">
        <v>430.37</v>
      </c>
      <c r="AR459" s="45">
        <v>452.19</v>
      </c>
      <c r="AS459" s="45">
        <v>472.1</v>
      </c>
      <c r="AT459" s="45">
        <v>498.11</v>
      </c>
      <c r="AU459" s="45">
        <v>525.54</v>
      </c>
      <c r="AV459" s="45">
        <v>554.48</v>
      </c>
      <c r="AW459" s="45">
        <v>585.02</v>
      </c>
      <c r="AX459" s="45">
        <v>617.24</v>
      </c>
      <c r="AY459" s="45">
        <v>651.23</v>
      </c>
      <c r="AZ459" s="45">
        <v>687.1</v>
      </c>
      <c r="BA459" s="45">
        <v>724.94</v>
      </c>
      <c r="BB459" s="45">
        <v>764.87</v>
      </c>
      <c r="BC459" s="45">
        <v>806.99</v>
      </c>
      <c r="BD459" s="45">
        <v>851.43</v>
      </c>
      <c r="BE459" s="45">
        <v>898.33</v>
      </c>
      <c r="BF459" s="45">
        <v>947.8</v>
      </c>
      <c r="BG459" s="45">
        <v>1000</v>
      </c>
      <c r="BH459" s="45"/>
      <c r="BI459" s="45"/>
      <c r="BJ459" s="45"/>
      <c r="BK459" s="45"/>
      <c r="BL459" s="45"/>
      <c r="BM459" s="45"/>
      <c r="BN459" s="45"/>
      <c r="BO459" s="45"/>
      <c r="BP459" s="45"/>
      <c r="BQ459" s="45"/>
      <c r="BR459" s="45"/>
      <c r="BS459" s="45"/>
      <c r="BT459" s="45"/>
      <c r="BU459" s="45"/>
      <c r="BV459" s="45"/>
      <c r="BW459" s="45"/>
      <c r="BX459" s="45"/>
      <c r="BY459" s="45"/>
      <c r="BZ459" s="45"/>
      <c r="CA459" s="45"/>
      <c r="CB459" s="45"/>
      <c r="CC459" s="45"/>
      <c r="CD459" s="45"/>
      <c r="CE459" s="45"/>
      <c r="CF459" s="45"/>
      <c r="CG459" s="45"/>
      <c r="CH459" s="45"/>
      <c r="CI459" s="45"/>
      <c r="CJ459" s="45"/>
      <c r="CK459" s="45"/>
      <c r="CL459" s="45"/>
      <c r="CM459" s="45"/>
      <c r="CN459" s="45"/>
      <c r="CO459" s="45"/>
      <c r="CP459" s="45"/>
      <c r="CQ459" s="45"/>
      <c r="CR459" s="45"/>
      <c r="CS459" s="45"/>
      <c r="CT459" s="45"/>
      <c r="CU459" s="45"/>
      <c r="CV459" s="45"/>
      <c r="CW459" s="45"/>
    </row>
    <row r="460" spans="1:101" ht="14.25" customHeight="1">
      <c r="A460" s="67">
        <v>64</v>
      </c>
      <c r="B460" s="76">
        <v>1.18</v>
      </c>
      <c r="C460" s="68">
        <v>2.2599999999999998</v>
      </c>
      <c r="D460" s="68">
        <v>3.88</v>
      </c>
      <c r="E460" s="68">
        <v>4.68</v>
      </c>
      <c r="F460" s="68">
        <v>5.29</v>
      </c>
      <c r="G460" s="68">
        <v>5.81</v>
      </c>
      <c r="H460" s="68">
        <v>6.55</v>
      </c>
      <c r="I460" s="68">
        <v>7.43</v>
      </c>
      <c r="J460" s="68">
        <v>8.5299999999999994</v>
      </c>
      <c r="K460" s="68">
        <v>10.31</v>
      </c>
      <c r="L460" s="68">
        <v>12.55</v>
      </c>
      <c r="M460" s="68">
        <v>15.08</v>
      </c>
      <c r="N460" s="68">
        <v>17.760000000000002</v>
      </c>
      <c r="O460" s="68">
        <v>20.64</v>
      </c>
      <c r="P460" s="68">
        <v>23.93</v>
      </c>
      <c r="Q460" s="68">
        <v>28.37</v>
      </c>
      <c r="R460" s="69">
        <v>33.15</v>
      </c>
      <c r="S460" s="68">
        <v>38.83</v>
      </c>
      <c r="T460" s="68">
        <v>43.7</v>
      </c>
      <c r="U460" s="68">
        <v>49</v>
      </c>
      <c r="V460" s="68">
        <v>55.35</v>
      </c>
      <c r="W460" s="68">
        <v>64.89</v>
      </c>
      <c r="X460" s="68">
        <v>73.459999999999994</v>
      </c>
      <c r="Y460" s="68">
        <v>82.92</v>
      </c>
      <c r="Z460" s="68">
        <v>94.03</v>
      </c>
      <c r="AA460" s="69">
        <v>106.29</v>
      </c>
      <c r="AB460" s="45">
        <v>119.67</v>
      </c>
      <c r="AC460" s="45">
        <v>133.76</v>
      </c>
      <c r="AD460" s="45">
        <v>149.02000000000001</v>
      </c>
      <c r="AE460" s="45">
        <v>165.23</v>
      </c>
      <c r="AF460" s="45">
        <v>181.27</v>
      </c>
      <c r="AG460" s="45">
        <v>198.09</v>
      </c>
      <c r="AH460" s="45">
        <v>220.68</v>
      </c>
      <c r="AI460" s="45">
        <v>245.51</v>
      </c>
      <c r="AJ460" s="45">
        <v>272.58999999999997</v>
      </c>
      <c r="AK460" s="45">
        <v>301.55</v>
      </c>
      <c r="AL460" s="45">
        <v>331.99</v>
      </c>
      <c r="AM460" s="45">
        <v>357.42</v>
      </c>
      <c r="AN460" s="45">
        <v>382.58</v>
      </c>
      <c r="AO460" s="45">
        <v>407.03</v>
      </c>
      <c r="AP460" s="45">
        <v>430.37</v>
      </c>
      <c r="AQ460" s="45">
        <v>452.19</v>
      </c>
      <c r="AR460" s="45">
        <v>472.1</v>
      </c>
      <c r="AS460" s="45">
        <v>498.11</v>
      </c>
      <c r="AT460" s="45">
        <v>525.54</v>
      </c>
      <c r="AU460" s="45">
        <v>554.48</v>
      </c>
      <c r="AV460" s="45">
        <v>585.02</v>
      </c>
      <c r="AW460" s="45">
        <v>617.24</v>
      </c>
      <c r="AX460" s="45">
        <v>651.23</v>
      </c>
      <c r="AY460" s="45">
        <v>687.1</v>
      </c>
      <c r="AZ460" s="45">
        <v>724.94</v>
      </c>
      <c r="BA460" s="45">
        <v>764.87</v>
      </c>
      <c r="BB460" s="45">
        <v>806.99</v>
      </c>
      <c r="BC460" s="45">
        <v>851.43</v>
      </c>
      <c r="BD460" s="45">
        <v>898.33</v>
      </c>
      <c r="BE460" s="45">
        <v>947.8</v>
      </c>
      <c r="BF460" s="45">
        <v>1000</v>
      </c>
      <c r="BG460" s="45"/>
      <c r="BH460" s="45"/>
      <c r="BI460" s="45"/>
      <c r="BJ460" s="45"/>
      <c r="BK460" s="45"/>
      <c r="BL460" s="45"/>
      <c r="BM460" s="45"/>
      <c r="BN460" s="45"/>
      <c r="BO460" s="45"/>
      <c r="BP460" s="45"/>
      <c r="BQ460" s="45"/>
      <c r="BR460" s="45"/>
      <c r="BS460" s="45"/>
      <c r="BT460" s="45"/>
      <c r="BU460" s="45"/>
      <c r="BV460" s="45"/>
      <c r="BW460" s="45"/>
      <c r="BX460" s="45"/>
      <c r="BY460" s="45"/>
      <c r="BZ460" s="45"/>
      <c r="CA460" s="45"/>
      <c r="CB460" s="45"/>
      <c r="CC460" s="45"/>
      <c r="CD460" s="45"/>
      <c r="CE460" s="45"/>
      <c r="CF460" s="45"/>
      <c r="CG460" s="45"/>
      <c r="CH460" s="45"/>
      <c r="CI460" s="45"/>
      <c r="CJ460" s="45"/>
      <c r="CK460" s="45"/>
      <c r="CL460" s="45"/>
      <c r="CM460" s="45"/>
      <c r="CN460" s="45"/>
      <c r="CO460" s="45"/>
      <c r="CP460" s="45"/>
      <c r="CQ460" s="45"/>
      <c r="CR460" s="45"/>
      <c r="CS460" s="45"/>
      <c r="CT460" s="45"/>
      <c r="CU460" s="45"/>
      <c r="CV460" s="45"/>
      <c r="CW460" s="45"/>
    </row>
    <row r="461" spans="1:101" ht="14.25" customHeight="1">
      <c r="A461" s="67">
        <v>65</v>
      </c>
      <c r="B461" s="76">
        <v>1.3</v>
      </c>
      <c r="C461" s="68">
        <v>2.76</v>
      </c>
      <c r="D461" s="68">
        <v>4.2</v>
      </c>
      <c r="E461" s="68">
        <v>4.84</v>
      </c>
      <c r="F461" s="68">
        <v>5.52</v>
      </c>
      <c r="G461" s="68">
        <v>6.42</v>
      </c>
      <c r="H461" s="68">
        <v>7.4</v>
      </c>
      <c r="I461" s="68">
        <v>8.41</v>
      </c>
      <c r="J461" s="68">
        <v>9.8800000000000008</v>
      </c>
      <c r="K461" s="68">
        <v>12.06</v>
      </c>
      <c r="L461" s="68">
        <v>14.54</v>
      </c>
      <c r="M461" s="68">
        <v>17.149999999999999</v>
      </c>
      <c r="N461" s="68">
        <v>20.03</v>
      </c>
      <c r="O461" s="68">
        <v>23.11</v>
      </c>
      <c r="P461" s="68">
        <v>26.94</v>
      </c>
      <c r="Q461" s="68">
        <v>32.36</v>
      </c>
      <c r="R461" s="70">
        <v>37.85</v>
      </c>
      <c r="S461" s="68">
        <v>43.7</v>
      </c>
      <c r="T461" s="68">
        <v>49</v>
      </c>
      <c r="U461" s="68">
        <v>55.35</v>
      </c>
      <c r="V461" s="68">
        <v>64.89</v>
      </c>
      <c r="W461" s="68">
        <v>73.459999999999994</v>
      </c>
      <c r="X461" s="68">
        <v>82.92</v>
      </c>
      <c r="Y461" s="68">
        <v>94.03</v>
      </c>
      <c r="Z461" s="68">
        <v>106.29</v>
      </c>
      <c r="AA461" s="69">
        <v>119.67</v>
      </c>
      <c r="AB461" s="45">
        <v>133.76</v>
      </c>
      <c r="AC461" s="45">
        <v>149.02000000000001</v>
      </c>
      <c r="AD461" s="45">
        <v>165.23</v>
      </c>
      <c r="AE461" s="45">
        <v>181.27</v>
      </c>
      <c r="AF461" s="45">
        <v>198.09</v>
      </c>
      <c r="AG461" s="45">
        <v>220.68</v>
      </c>
      <c r="AH461" s="45">
        <v>245.51</v>
      </c>
      <c r="AI461" s="45">
        <v>272.58999999999997</v>
      </c>
      <c r="AJ461" s="45">
        <v>301.55</v>
      </c>
      <c r="AK461" s="45">
        <v>331.99</v>
      </c>
      <c r="AL461" s="45">
        <v>357.42</v>
      </c>
      <c r="AM461" s="45">
        <v>382.58</v>
      </c>
      <c r="AN461" s="45">
        <v>407.03</v>
      </c>
      <c r="AO461" s="45">
        <v>430.37</v>
      </c>
      <c r="AP461" s="45">
        <v>452.19</v>
      </c>
      <c r="AQ461" s="45">
        <v>472.1</v>
      </c>
      <c r="AR461" s="45">
        <v>498.11</v>
      </c>
      <c r="AS461" s="45">
        <v>525.54</v>
      </c>
      <c r="AT461" s="45">
        <v>554.48</v>
      </c>
      <c r="AU461" s="45">
        <v>585.02</v>
      </c>
      <c r="AV461" s="45">
        <v>617.24</v>
      </c>
      <c r="AW461" s="45">
        <v>651.23</v>
      </c>
      <c r="AX461" s="45">
        <v>687.1</v>
      </c>
      <c r="AY461" s="45">
        <v>724.94</v>
      </c>
      <c r="AZ461" s="45">
        <v>764.87</v>
      </c>
      <c r="BA461" s="45">
        <v>806.99</v>
      </c>
      <c r="BB461" s="45">
        <v>851.43</v>
      </c>
      <c r="BC461" s="45">
        <v>898.33</v>
      </c>
      <c r="BD461" s="45">
        <v>947.8</v>
      </c>
      <c r="BE461" s="45">
        <v>1000</v>
      </c>
      <c r="BF461" s="45"/>
      <c r="BG461" s="45"/>
      <c r="BH461" s="45"/>
      <c r="BI461" s="45"/>
      <c r="BJ461" s="45"/>
      <c r="BK461" s="45"/>
      <c r="BL461" s="45"/>
      <c r="BM461" s="45"/>
      <c r="BN461" s="45"/>
      <c r="BO461" s="45"/>
      <c r="BP461" s="45"/>
      <c r="BQ461" s="45"/>
      <c r="BR461" s="45"/>
      <c r="BS461" s="45"/>
      <c r="BT461" s="45"/>
      <c r="BU461" s="45"/>
      <c r="BV461" s="45"/>
      <c r="BW461" s="45"/>
      <c r="BX461" s="45"/>
      <c r="BY461" s="45"/>
      <c r="BZ461" s="45"/>
      <c r="CA461" s="45"/>
      <c r="CB461" s="45"/>
      <c r="CC461" s="45"/>
      <c r="CD461" s="45"/>
      <c r="CE461" s="45"/>
      <c r="CF461" s="45"/>
      <c r="CG461" s="45"/>
      <c r="CH461" s="45"/>
      <c r="CI461" s="45"/>
      <c r="CJ461" s="45"/>
      <c r="CK461" s="45"/>
      <c r="CL461" s="45"/>
      <c r="CM461" s="45"/>
      <c r="CN461" s="45"/>
      <c r="CO461" s="45"/>
      <c r="CP461" s="45"/>
      <c r="CQ461" s="45"/>
      <c r="CR461" s="45"/>
      <c r="CS461" s="45"/>
      <c r="CT461" s="45"/>
      <c r="CU461" s="45"/>
      <c r="CV461" s="45"/>
      <c r="CW461" s="45"/>
    </row>
    <row r="462" spans="1:101" ht="14.25" customHeight="1">
      <c r="A462" s="67">
        <v>66</v>
      </c>
      <c r="B462" s="76">
        <v>1.44</v>
      </c>
      <c r="C462" s="68">
        <v>2.91</v>
      </c>
      <c r="D462" s="68">
        <v>4.43</v>
      </c>
      <c r="E462" s="68">
        <v>4.9800000000000004</v>
      </c>
      <c r="F462" s="68">
        <v>5.82</v>
      </c>
      <c r="G462" s="68">
        <v>7.08</v>
      </c>
      <c r="H462" s="68">
        <v>8.27</v>
      </c>
      <c r="I462" s="68">
        <v>9.6300000000000008</v>
      </c>
      <c r="J462" s="68">
        <v>11.53</v>
      </c>
      <c r="K462" s="68">
        <v>14.12</v>
      </c>
      <c r="L462" s="68">
        <v>16.77</v>
      </c>
      <c r="M462" s="68">
        <v>19.41</v>
      </c>
      <c r="N462" s="68">
        <v>22.51</v>
      </c>
      <c r="O462" s="68">
        <v>26.39</v>
      </c>
      <c r="P462" s="68">
        <v>30.81</v>
      </c>
      <c r="Q462" s="69">
        <v>36.68</v>
      </c>
      <c r="R462" s="68">
        <v>43.7</v>
      </c>
      <c r="S462" s="68">
        <v>49</v>
      </c>
      <c r="T462" s="68">
        <v>55.35</v>
      </c>
      <c r="U462" s="68">
        <v>64.89</v>
      </c>
      <c r="V462" s="68">
        <v>73.459999999999994</v>
      </c>
      <c r="W462" s="68">
        <v>82.92</v>
      </c>
      <c r="X462" s="68">
        <v>94.03</v>
      </c>
      <c r="Y462" s="68">
        <v>106.29</v>
      </c>
      <c r="Z462" s="68">
        <v>119.67</v>
      </c>
      <c r="AA462" s="69">
        <v>133.76</v>
      </c>
      <c r="AB462" s="45">
        <v>149.02000000000001</v>
      </c>
      <c r="AC462" s="45">
        <v>165.23</v>
      </c>
      <c r="AD462" s="45">
        <v>181.27</v>
      </c>
      <c r="AE462" s="45">
        <v>198.09</v>
      </c>
      <c r="AF462" s="45">
        <v>220.68</v>
      </c>
      <c r="AG462" s="45">
        <v>245.51</v>
      </c>
      <c r="AH462" s="45">
        <v>272.58999999999997</v>
      </c>
      <c r="AI462" s="45">
        <v>301.55</v>
      </c>
      <c r="AJ462" s="45">
        <v>331.99</v>
      </c>
      <c r="AK462" s="45">
        <v>357.42</v>
      </c>
      <c r="AL462" s="45">
        <v>382.58</v>
      </c>
      <c r="AM462" s="45">
        <v>407.03</v>
      </c>
      <c r="AN462" s="45">
        <v>430.37</v>
      </c>
      <c r="AO462" s="45">
        <v>452.19</v>
      </c>
      <c r="AP462" s="45">
        <v>472.1</v>
      </c>
      <c r="AQ462" s="45">
        <v>498.11</v>
      </c>
      <c r="AR462" s="45">
        <v>525.54</v>
      </c>
      <c r="AS462" s="45">
        <v>554.48</v>
      </c>
      <c r="AT462" s="45">
        <v>585.02</v>
      </c>
      <c r="AU462" s="45">
        <v>617.24</v>
      </c>
      <c r="AV462" s="45">
        <v>651.23</v>
      </c>
      <c r="AW462" s="45">
        <v>687.1</v>
      </c>
      <c r="AX462" s="45">
        <v>724.94</v>
      </c>
      <c r="AY462" s="45">
        <v>764.87</v>
      </c>
      <c r="AZ462" s="45">
        <v>806.99</v>
      </c>
      <c r="BA462" s="45">
        <v>851.43</v>
      </c>
      <c r="BB462" s="45">
        <v>898.33</v>
      </c>
      <c r="BC462" s="45">
        <v>947.8</v>
      </c>
      <c r="BD462" s="45">
        <v>1000</v>
      </c>
      <c r="BE462" s="45"/>
      <c r="BF462" s="45"/>
      <c r="BG462" s="45"/>
      <c r="BH462" s="45"/>
      <c r="BI462" s="45"/>
      <c r="BJ462" s="45"/>
      <c r="BK462" s="45"/>
      <c r="BL462" s="45"/>
      <c r="BM462" s="45"/>
      <c r="BN462" s="45"/>
      <c r="BO462" s="45"/>
      <c r="BP462" s="45"/>
      <c r="BQ462" s="45"/>
      <c r="BR462" s="45"/>
      <c r="BS462" s="45"/>
      <c r="BT462" s="45"/>
      <c r="BU462" s="45"/>
      <c r="BV462" s="45"/>
      <c r="BW462" s="45"/>
      <c r="BX462" s="45"/>
      <c r="BY462" s="45"/>
      <c r="BZ462" s="45"/>
      <c r="CA462" s="45"/>
      <c r="CB462" s="45"/>
      <c r="CC462" s="45"/>
      <c r="CD462" s="45"/>
      <c r="CE462" s="45"/>
      <c r="CF462" s="45"/>
      <c r="CG462" s="45"/>
      <c r="CH462" s="45"/>
      <c r="CI462" s="45"/>
      <c r="CJ462" s="45"/>
      <c r="CK462" s="45"/>
      <c r="CL462" s="45"/>
      <c r="CM462" s="45"/>
      <c r="CN462" s="45"/>
      <c r="CO462" s="45"/>
      <c r="CP462" s="45"/>
      <c r="CQ462" s="45"/>
      <c r="CR462" s="45"/>
      <c r="CS462" s="45"/>
      <c r="CT462" s="45"/>
      <c r="CU462" s="45"/>
      <c r="CV462" s="45"/>
      <c r="CW462" s="45"/>
    </row>
    <row r="463" spans="1:101" ht="14.25" customHeight="1">
      <c r="A463" s="67">
        <v>67</v>
      </c>
      <c r="B463" s="76">
        <v>1.59</v>
      </c>
      <c r="C463" s="68">
        <v>3.03</v>
      </c>
      <c r="D463" s="68">
        <v>4.5999999999999996</v>
      </c>
      <c r="E463" s="68">
        <v>5.13</v>
      </c>
      <c r="F463" s="68">
        <v>6.29</v>
      </c>
      <c r="G463" s="68">
        <v>7.84</v>
      </c>
      <c r="H463" s="68">
        <v>9.35</v>
      </c>
      <c r="I463" s="68">
        <v>11.09</v>
      </c>
      <c r="J463" s="68">
        <v>13.44</v>
      </c>
      <c r="K463" s="68">
        <v>16.43</v>
      </c>
      <c r="L463" s="68">
        <v>19.32</v>
      </c>
      <c r="M463" s="68">
        <v>22.35</v>
      </c>
      <c r="N463" s="68">
        <v>25.34</v>
      </c>
      <c r="O463" s="68">
        <v>29.52</v>
      </c>
      <c r="P463" s="68">
        <v>34.39</v>
      </c>
      <c r="Q463" s="69">
        <v>41.2</v>
      </c>
      <c r="R463" s="68">
        <v>49</v>
      </c>
      <c r="S463" s="68">
        <v>55.35</v>
      </c>
      <c r="T463" s="68">
        <v>64.89</v>
      </c>
      <c r="U463" s="68">
        <v>73.459999999999994</v>
      </c>
      <c r="V463" s="68">
        <v>82.92</v>
      </c>
      <c r="W463" s="68">
        <v>94.03</v>
      </c>
      <c r="X463" s="68">
        <v>106.29</v>
      </c>
      <c r="Y463" s="68">
        <v>119.67</v>
      </c>
      <c r="Z463" s="68">
        <v>133.76</v>
      </c>
      <c r="AA463" s="69">
        <v>149.02000000000001</v>
      </c>
      <c r="AB463" s="45">
        <v>165.23</v>
      </c>
      <c r="AC463" s="45">
        <v>181.27</v>
      </c>
      <c r="AD463" s="45">
        <v>198.09</v>
      </c>
      <c r="AE463" s="45">
        <v>220.68</v>
      </c>
      <c r="AF463" s="45">
        <v>245.51</v>
      </c>
      <c r="AG463" s="45">
        <v>272.58999999999997</v>
      </c>
      <c r="AH463" s="45">
        <v>301.55</v>
      </c>
      <c r="AI463" s="45">
        <v>331.99</v>
      </c>
      <c r="AJ463" s="45">
        <v>357.42</v>
      </c>
      <c r="AK463" s="45">
        <v>382.58</v>
      </c>
      <c r="AL463" s="45">
        <v>407.03</v>
      </c>
      <c r="AM463" s="45">
        <v>430.37</v>
      </c>
      <c r="AN463" s="45">
        <v>452.19</v>
      </c>
      <c r="AO463" s="45">
        <v>472.1</v>
      </c>
      <c r="AP463" s="45">
        <v>498.11</v>
      </c>
      <c r="AQ463" s="45">
        <v>525.54</v>
      </c>
      <c r="AR463" s="45">
        <v>554.48</v>
      </c>
      <c r="AS463" s="45">
        <v>585.02</v>
      </c>
      <c r="AT463" s="45">
        <v>617.24</v>
      </c>
      <c r="AU463" s="45">
        <v>651.23</v>
      </c>
      <c r="AV463" s="45">
        <v>687.1</v>
      </c>
      <c r="AW463" s="45">
        <v>724.94</v>
      </c>
      <c r="AX463" s="45">
        <v>764.87</v>
      </c>
      <c r="AY463" s="45">
        <v>806.99</v>
      </c>
      <c r="AZ463" s="45">
        <v>851.43</v>
      </c>
      <c r="BA463" s="45">
        <v>898.33</v>
      </c>
      <c r="BB463" s="45">
        <v>947.8</v>
      </c>
      <c r="BC463" s="45">
        <v>1000</v>
      </c>
      <c r="BD463" s="45"/>
      <c r="BE463" s="45"/>
      <c r="BF463" s="45"/>
      <c r="BG463" s="45"/>
      <c r="BH463" s="45"/>
      <c r="BI463" s="45"/>
      <c r="BJ463" s="45"/>
      <c r="BK463" s="45"/>
      <c r="BL463" s="45"/>
      <c r="BM463" s="45"/>
      <c r="BN463" s="45"/>
      <c r="BO463" s="45"/>
      <c r="BP463" s="45"/>
      <c r="BQ463" s="45"/>
      <c r="BR463" s="45"/>
      <c r="BS463" s="45"/>
      <c r="BT463" s="45"/>
      <c r="BU463" s="45"/>
      <c r="BV463" s="45"/>
      <c r="BW463" s="45"/>
      <c r="BX463" s="45"/>
      <c r="BY463" s="45"/>
      <c r="BZ463" s="45"/>
      <c r="CA463" s="45"/>
      <c r="CB463" s="45"/>
      <c r="CC463" s="45"/>
      <c r="CD463" s="45"/>
      <c r="CE463" s="45"/>
      <c r="CF463" s="45"/>
      <c r="CG463" s="45"/>
      <c r="CH463" s="45"/>
      <c r="CI463" s="45"/>
      <c r="CJ463" s="45"/>
      <c r="CK463" s="45"/>
      <c r="CL463" s="45"/>
      <c r="CM463" s="45"/>
      <c r="CN463" s="45"/>
      <c r="CO463" s="45"/>
      <c r="CP463" s="45"/>
      <c r="CQ463" s="45"/>
      <c r="CR463" s="45"/>
      <c r="CS463" s="45"/>
      <c r="CT463" s="45"/>
      <c r="CU463" s="45"/>
      <c r="CV463" s="45"/>
      <c r="CW463" s="45"/>
    </row>
    <row r="464" spans="1:101" ht="14.25" customHeight="1">
      <c r="A464" s="67">
        <v>68</v>
      </c>
      <c r="B464" s="76">
        <v>1.76</v>
      </c>
      <c r="C464" s="68">
        <v>3.13</v>
      </c>
      <c r="D464" s="68">
        <v>4.75</v>
      </c>
      <c r="E464" s="68">
        <v>5.48</v>
      </c>
      <c r="F464" s="68">
        <v>6.94</v>
      </c>
      <c r="G464" s="68">
        <v>8.7899999999999991</v>
      </c>
      <c r="H464" s="68">
        <v>10.62</v>
      </c>
      <c r="I464" s="68">
        <v>12.78</v>
      </c>
      <c r="J464" s="68">
        <v>15.59</v>
      </c>
      <c r="K464" s="68">
        <v>19.02</v>
      </c>
      <c r="L464" s="68">
        <v>22.2</v>
      </c>
      <c r="M464" s="68">
        <v>25.23</v>
      </c>
      <c r="N464" s="68">
        <v>29.4</v>
      </c>
      <c r="O464" s="68">
        <v>34.15</v>
      </c>
      <c r="P464" s="68">
        <v>38.5</v>
      </c>
      <c r="Q464" s="69">
        <v>46.75</v>
      </c>
      <c r="R464" s="68">
        <v>55.35</v>
      </c>
      <c r="S464" s="68">
        <v>64.89</v>
      </c>
      <c r="T464" s="68">
        <v>73.459999999999994</v>
      </c>
      <c r="U464" s="68">
        <v>82.92</v>
      </c>
      <c r="V464" s="68">
        <v>94.03</v>
      </c>
      <c r="W464" s="68">
        <v>106.29</v>
      </c>
      <c r="X464" s="68">
        <v>119.67</v>
      </c>
      <c r="Y464" s="68">
        <v>133.76</v>
      </c>
      <c r="Z464" s="68">
        <v>149.02000000000001</v>
      </c>
      <c r="AA464" s="69">
        <v>165.23</v>
      </c>
      <c r="AB464" s="45">
        <v>181.27</v>
      </c>
      <c r="AC464" s="45">
        <v>198.09</v>
      </c>
      <c r="AD464" s="45">
        <v>220.68</v>
      </c>
      <c r="AE464" s="45">
        <v>245.51</v>
      </c>
      <c r="AF464" s="45">
        <v>272.58999999999997</v>
      </c>
      <c r="AG464" s="45">
        <v>301.55</v>
      </c>
      <c r="AH464" s="45">
        <v>331.99</v>
      </c>
      <c r="AI464" s="45">
        <v>357.42</v>
      </c>
      <c r="AJ464" s="45">
        <v>382.58</v>
      </c>
      <c r="AK464" s="45">
        <v>407.03</v>
      </c>
      <c r="AL464" s="45">
        <v>430.37</v>
      </c>
      <c r="AM464" s="45">
        <v>452.19</v>
      </c>
      <c r="AN464" s="45">
        <v>472.1</v>
      </c>
      <c r="AO464" s="45">
        <v>498.11</v>
      </c>
      <c r="AP464" s="45">
        <v>525.54</v>
      </c>
      <c r="AQ464" s="45">
        <v>554.48</v>
      </c>
      <c r="AR464" s="45">
        <v>585.02</v>
      </c>
      <c r="AS464" s="45">
        <v>617.24</v>
      </c>
      <c r="AT464" s="45">
        <v>651.23</v>
      </c>
      <c r="AU464" s="45">
        <v>687.1</v>
      </c>
      <c r="AV464" s="45">
        <v>724.94</v>
      </c>
      <c r="AW464" s="45">
        <v>764.87</v>
      </c>
      <c r="AX464" s="45">
        <v>806.99</v>
      </c>
      <c r="AY464" s="45">
        <v>851.43</v>
      </c>
      <c r="AZ464" s="45">
        <v>898.33</v>
      </c>
      <c r="BA464" s="45">
        <v>947.8</v>
      </c>
      <c r="BB464" s="45">
        <v>1000</v>
      </c>
      <c r="BC464" s="45"/>
      <c r="BD464" s="45"/>
      <c r="BE464" s="45"/>
      <c r="BF464" s="45"/>
      <c r="BG464" s="45"/>
      <c r="BH464" s="45"/>
      <c r="BI464" s="45"/>
      <c r="BJ464" s="45"/>
      <c r="BK464" s="45"/>
      <c r="BL464" s="45"/>
      <c r="BM464" s="45"/>
      <c r="BN464" s="45"/>
      <c r="BO464" s="45"/>
      <c r="BP464" s="45"/>
      <c r="BQ464" s="45"/>
      <c r="BR464" s="45"/>
      <c r="BS464" s="45"/>
      <c r="BT464" s="45"/>
      <c r="BU464" s="45"/>
      <c r="BV464" s="45"/>
      <c r="BW464" s="45"/>
      <c r="BX464" s="45"/>
      <c r="BY464" s="45"/>
      <c r="BZ464" s="45"/>
      <c r="CA464" s="45"/>
      <c r="CB464" s="45"/>
      <c r="CC464" s="45"/>
      <c r="CD464" s="45"/>
      <c r="CE464" s="45"/>
      <c r="CF464" s="45"/>
      <c r="CG464" s="45"/>
      <c r="CH464" s="45"/>
      <c r="CI464" s="45"/>
      <c r="CJ464" s="45"/>
      <c r="CK464" s="45"/>
      <c r="CL464" s="45"/>
      <c r="CM464" s="45"/>
      <c r="CN464" s="45"/>
      <c r="CO464" s="45"/>
      <c r="CP464" s="45"/>
      <c r="CQ464" s="45"/>
      <c r="CR464" s="45"/>
      <c r="CS464" s="45"/>
      <c r="CT464" s="45"/>
      <c r="CU464" s="45"/>
      <c r="CV464" s="45"/>
      <c r="CW464" s="45"/>
    </row>
    <row r="465" spans="1:101" ht="14.25" customHeight="1">
      <c r="A465" s="67">
        <v>69</v>
      </c>
      <c r="B465" s="76">
        <v>1.94</v>
      </c>
      <c r="C465" s="68">
        <v>3.24</v>
      </c>
      <c r="D465" s="68">
        <v>4.92</v>
      </c>
      <c r="E465" s="68">
        <v>6.02</v>
      </c>
      <c r="F465" s="68">
        <v>7.78</v>
      </c>
      <c r="G465" s="68">
        <v>9.8699999999999992</v>
      </c>
      <c r="H465" s="68">
        <v>12.03</v>
      </c>
      <c r="I465" s="68">
        <v>14.63</v>
      </c>
      <c r="J465" s="68">
        <v>17.97</v>
      </c>
      <c r="K465" s="68">
        <v>21.89</v>
      </c>
      <c r="L465" s="68">
        <v>25.13</v>
      </c>
      <c r="M465" s="68">
        <v>29.3</v>
      </c>
      <c r="N465" s="68">
        <v>33.92</v>
      </c>
      <c r="O465" s="68">
        <v>38.49</v>
      </c>
      <c r="P465" s="68">
        <v>45.73</v>
      </c>
      <c r="Q465" s="70">
        <v>55.14</v>
      </c>
      <c r="R465" s="68">
        <v>64.89</v>
      </c>
      <c r="S465" s="68">
        <v>73.459999999999994</v>
      </c>
      <c r="T465" s="68">
        <v>82.92</v>
      </c>
      <c r="U465" s="68">
        <v>94.03</v>
      </c>
      <c r="V465" s="68">
        <v>106.29</v>
      </c>
      <c r="W465" s="68">
        <v>119.67</v>
      </c>
      <c r="X465" s="68">
        <v>133.76</v>
      </c>
      <c r="Y465" s="68">
        <v>149.02000000000001</v>
      </c>
      <c r="Z465" s="68">
        <v>165.23</v>
      </c>
      <c r="AA465" s="69">
        <v>181.27</v>
      </c>
      <c r="AB465" s="45">
        <v>198.09</v>
      </c>
      <c r="AC465" s="45">
        <v>220.68</v>
      </c>
      <c r="AD465" s="45">
        <v>245.51</v>
      </c>
      <c r="AE465" s="45">
        <v>272.58999999999997</v>
      </c>
      <c r="AF465" s="45">
        <v>301.55</v>
      </c>
      <c r="AG465" s="45">
        <v>331.99</v>
      </c>
      <c r="AH465" s="45">
        <v>357.42</v>
      </c>
      <c r="AI465" s="45">
        <v>382.58</v>
      </c>
      <c r="AJ465" s="45">
        <v>407.03</v>
      </c>
      <c r="AK465" s="45">
        <v>430.37</v>
      </c>
      <c r="AL465" s="45">
        <v>452.19</v>
      </c>
      <c r="AM465" s="45">
        <v>472.1</v>
      </c>
      <c r="AN465" s="45">
        <v>498.11</v>
      </c>
      <c r="AO465" s="45">
        <v>525.54</v>
      </c>
      <c r="AP465" s="45">
        <v>554.48</v>
      </c>
      <c r="AQ465" s="45">
        <v>585.02</v>
      </c>
      <c r="AR465" s="45">
        <v>617.24</v>
      </c>
      <c r="AS465" s="45">
        <v>651.23</v>
      </c>
      <c r="AT465" s="45">
        <v>687.1</v>
      </c>
      <c r="AU465" s="45">
        <v>724.94</v>
      </c>
      <c r="AV465" s="45">
        <v>764.87</v>
      </c>
      <c r="AW465" s="45">
        <v>806.99</v>
      </c>
      <c r="AX465" s="45">
        <v>851.43</v>
      </c>
      <c r="AY465" s="45">
        <v>898.33</v>
      </c>
      <c r="AZ465" s="45">
        <v>947.8</v>
      </c>
      <c r="BA465" s="45">
        <v>1000</v>
      </c>
      <c r="BB465" s="45"/>
      <c r="BC465" s="45"/>
      <c r="BD465" s="45"/>
      <c r="BE465" s="45"/>
      <c r="BF465" s="45"/>
      <c r="BG465" s="45"/>
      <c r="BH465" s="45"/>
      <c r="BI465" s="45"/>
      <c r="BJ465" s="45"/>
      <c r="BK465" s="45"/>
      <c r="BL465" s="45"/>
      <c r="BM465" s="45"/>
      <c r="BN465" s="45"/>
      <c r="BO465" s="45"/>
      <c r="BP465" s="45"/>
      <c r="BQ465" s="45"/>
      <c r="BR465" s="45"/>
      <c r="BS465" s="45"/>
      <c r="BT465" s="45"/>
      <c r="BU465" s="45"/>
      <c r="BV465" s="45"/>
      <c r="BW465" s="45"/>
      <c r="BX465" s="45"/>
      <c r="BY465" s="45"/>
      <c r="BZ465" s="45"/>
      <c r="CA465" s="45"/>
      <c r="CB465" s="45"/>
      <c r="CC465" s="45"/>
      <c r="CD465" s="45"/>
      <c r="CE465" s="45"/>
      <c r="CF465" s="45"/>
      <c r="CG465" s="45"/>
      <c r="CH465" s="45"/>
      <c r="CI465" s="45"/>
      <c r="CJ465" s="45"/>
      <c r="CK465" s="45"/>
      <c r="CL465" s="45"/>
      <c r="CM465" s="45"/>
      <c r="CN465" s="45"/>
      <c r="CO465" s="45"/>
      <c r="CP465" s="45"/>
      <c r="CQ465" s="45"/>
      <c r="CR465" s="45"/>
      <c r="CS465" s="45"/>
      <c r="CT465" s="45"/>
      <c r="CU465" s="45"/>
      <c r="CV465" s="45"/>
      <c r="CW465" s="45"/>
    </row>
    <row r="466" spans="1:101" ht="14.25" customHeight="1">
      <c r="A466" s="67">
        <v>70</v>
      </c>
      <c r="B466" s="76">
        <v>2.15</v>
      </c>
      <c r="C466" s="68">
        <v>3.38</v>
      </c>
      <c r="D466" s="68">
        <v>5.14</v>
      </c>
      <c r="E466" s="68">
        <v>6.57</v>
      </c>
      <c r="F466" s="68">
        <v>8.76</v>
      </c>
      <c r="G466" s="68">
        <v>11.07</v>
      </c>
      <c r="H466" s="68">
        <v>13.53</v>
      </c>
      <c r="I466" s="68">
        <v>16.62</v>
      </c>
      <c r="J466" s="68">
        <v>20.58</v>
      </c>
      <c r="K466" s="68">
        <v>25.04</v>
      </c>
      <c r="L466" s="68">
        <v>29.2</v>
      </c>
      <c r="M466" s="68">
        <v>33.69</v>
      </c>
      <c r="N466" s="68">
        <v>38.49</v>
      </c>
      <c r="O466" s="68">
        <v>45.38</v>
      </c>
      <c r="P466" s="69">
        <v>54.9</v>
      </c>
      <c r="Q466" s="68">
        <v>64.89</v>
      </c>
      <c r="R466" s="68">
        <v>73.459999999999994</v>
      </c>
      <c r="S466" s="68">
        <v>82.92</v>
      </c>
      <c r="T466" s="68">
        <v>94.03</v>
      </c>
      <c r="U466" s="68">
        <v>106.29</v>
      </c>
      <c r="V466" s="68">
        <v>119.67</v>
      </c>
      <c r="W466" s="68">
        <v>133.76</v>
      </c>
      <c r="X466" s="68">
        <v>149.02000000000001</v>
      </c>
      <c r="Y466" s="68">
        <v>165.23</v>
      </c>
      <c r="Z466" s="68">
        <v>181.27</v>
      </c>
      <c r="AA466" s="69">
        <v>198.09</v>
      </c>
      <c r="AB466" s="45">
        <v>220.68</v>
      </c>
      <c r="AC466" s="45">
        <v>245.51</v>
      </c>
      <c r="AD466" s="45">
        <v>272.58999999999997</v>
      </c>
      <c r="AE466" s="45">
        <v>301.55</v>
      </c>
      <c r="AF466" s="45">
        <v>331.99</v>
      </c>
      <c r="AG466" s="45">
        <v>357.42</v>
      </c>
      <c r="AH466" s="45">
        <v>382.58</v>
      </c>
      <c r="AI466" s="45">
        <v>407.03</v>
      </c>
      <c r="AJ466" s="45">
        <v>430.37</v>
      </c>
      <c r="AK466" s="45">
        <v>452.19</v>
      </c>
      <c r="AL466" s="45">
        <v>472.1</v>
      </c>
      <c r="AM466" s="45">
        <v>498.11</v>
      </c>
      <c r="AN466" s="45">
        <v>525.54</v>
      </c>
      <c r="AO466" s="45">
        <v>554.48</v>
      </c>
      <c r="AP466" s="45">
        <v>585.02</v>
      </c>
      <c r="AQ466" s="45">
        <v>617.24</v>
      </c>
      <c r="AR466" s="45">
        <v>651.23</v>
      </c>
      <c r="AS466" s="45">
        <v>687.1</v>
      </c>
      <c r="AT466" s="45">
        <v>724.94</v>
      </c>
      <c r="AU466" s="45">
        <v>764.87</v>
      </c>
      <c r="AV466" s="45">
        <v>806.99</v>
      </c>
      <c r="AW466" s="45">
        <v>851.43</v>
      </c>
      <c r="AX466" s="45">
        <v>898.33</v>
      </c>
      <c r="AY466" s="45">
        <v>947.8</v>
      </c>
      <c r="AZ466" s="45">
        <v>1000</v>
      </c>
      <c r="BA466" s="45"/>
      <c r="BB466" s="45"/>
      <c r="BC466" s="45"/>
      <c r="BD466" s="45"/>
      <c r="BE466" s="45"/>
      <c r="BF466" s="45"/>
      <c r="BG466" s="45"/>
      <c r="BH466" s="45"/>
      <c r="BI466" s="45"/>
      <c r="BJ466" s="45"/>
      <c r="BK466" s="45"/>
      <c r="BL466" s="45"/>
      <c r="BM466" s="45"/>
      <c r="BN466" s="45"/>
      <c r="BO466" s="45"/>
      <c r="BP466" s="45"/>
      <c r="BQ466" s="45"/>
      <c r="BR466" s="45"/>
      <c r="BS466" s="45"/>
      <c r="BT466" s="45"/>
      <c r="BU466" s="45"/>
      <c r="BV466" s="45"/>
      <c r="BW466" s="45"/>
      <c r="BX466" s="45"/>
      <c r="BY466" s="45"/>
      <c r="BZ466" s="45"/>
      <c r="CA466" s="45"/>
      <c r="CB466" s="45"/>
      <c r="CC466" s="45"/>
      <c r="CD466" s="45"/>
      <c r="CE466" s="45"/>
      <c r="CF466" s="45"/>
      <c r="CG466" s="45"/>
      <c r="CH466" s="45"/>
      <c r="CI466" s="45"/>
      <c r="CJ466" s="45"/>
      <c r="CK466" s="45"/>
      <c r="CL466" s="45"/>
      <c r="CM466" s="45"/>
      <c r="CN466" s="45"/>
      <c r="CO466" s="45"/>
      <c r="CP466" s="45"/>
      <c r="CQ466" s="45"/>
      <c r="CR466" s="45"/>
      <c r="CS466" s="45"/>
      <c r="CT466" s="45"/>
      <c r="CU466" s="45"/>
      <c r="CV466" s="45"/>
      <c r="CW466" s="45"/>
    </row>
    <row r="467" spans="1:101" ht="14.25" customHeight="1">
      <c r="A467" s="67">
        <v>71</v>
      </c>
      <c r="B467" s="76">
        <v>2.37</v>
      </c>
      <c r="C467" s="68">
        <v>3.57</v>
      </c>
      <c r="D467" s="68">
        <v>5.42</v>
      </c>
      <c r="E467" s="68">
        <v>7.31</v>
      </c>
      <c r="F467" s="68">
        <v>9.85</v>
      </c>
      <c r="G467" s="68">
        <v>12.31</v>
      </c>
      <c r="H467" s="68">
        <v>15.12</v>
      </c>
      <c r="I467" s="68">
        <v>18.78</v>
      </c>
      <c r="J467" s="68">
        <v>23.43</v>
      </c>
      <c r="K467" s="68">
        <v>28.51</v>
      </c>
      <c r="L467" s="68">
        <v>33.479999999999997</v>
      </c>
      <c r="M467" s="68">
        <v>38.159999999999997</v>
      </c>
      <c r="N467" s="68">
        <v>44.84</v>
      </c>
      <c r="O467" s="68">
        <v>53.32</v>
      </c>
      <c r="P467" s="69">
        <v>63.84</v>
      </c>
      <c r="Q467" s="68">
        <v>73.459999999999994</v>
      </c>
      <c r="R467" s="68">
        <v>82.92</v>
      </c>
      <c r="S467" s="68">
        <v>94.03</v>
      </c>
      <c r="T467" s="68">
        <v>106.29</v>
      </c>
      <c r="U467" s="68">
        <v>119.67</v>
      </c>
      <c r="V467" s="68">
        <v>133.76</v>
      </c>
      <c r="W467" s="68">
        <v>149.02000000000001</v>
      </c>
      <c r="X467" s="68">
        <v>165.23</v>
      </c>
      <c r="Y467" s="68">
        <v>181.27</v>
      </c>
      <c r="Z467" s="68">
        <v>198.09</v>
      </c>
      <c r="AA467" s="69">
        <v>220.68</v>
      </c>
      <c r="AB467" s="45">
        <v>245.51</v>
      </c>
      <c r="AC467" s="45">
        <v>272.58999999999997</v>
      </c>
      <c r="AD467" s="45">
        <v>301.55</v>
      </c>
      <c r="AE467" s="45">
        <v>331.99</v>
      </c>
      <c r="AF467" s="45">
        <v>357.42</v>
      </c>
      <c r="AG467" s="45">
        <v>382.58</v>
      </c>
      <c r="AH467" s="45">
        <v>407.03</v>
      </c>
      <c r="AI467" s="45">
        <v>430.37</v>
      </c>
      <c r="AJ467" s="45">
        <v>452.19</v>
      </c>
      <c r="AK467" s="45">
        <v>472.1</v>
      </c>
      <c r="AL467" s="45">
        <v>498.11</v>
      </c>
      <c r="AM467" s="45">
        <v>525.54</v>
      </c>
      <c r="AN467" s="45">
        <v>554.48</v>
      </c>
      <c r="AO467" s="45">
        <v>585.02</v>
      </c>
      <c r="AP467" s="45">
        <v>617.24</v>
      </c>
      <c r="AQ467" s="45">
        <v>651.23</v>
      </c>
      <c r="AR467" s="45">
        <v>687.1</v>
      </c>
      <c r="AS467" s="45">
        <v>724.94</v>
      </c>
      <c r="AT467" s="45">
        <v>764.87</v>
      </c>
      <c r="AU467" s="45">
        <v>806.99</v>
      </c>
      <c r="AV467" s="45">
        <v>851.43</v>
      </c>
      <c r="AW467" s="45">
        <v>898.33</v>
      </c>
      <c r="AX467" s="45">
        <v>947.8</v>
      </c>
      <c r="AY467" s="45">
        <v>1000</v>
      </c>
      <c r="AZ467" s="45"/>
      <c r="BA467" s="45"/>
      <c r="BB467" s="45"/>
      <c r="BC467" s="45"/>
      <c r="BD467" s="45"/>
      <c r="BE467" s="45"/>
      <c r="BF467" s="45"/>
      <c r="BG467" s="45"/>
      <c r="BH467" s="45"/>
      <c r="BI467" s="45"/>
      <c r="BJ467" s="45"/>
      <c r="BK467" s="45"/>
      <c r="BL467" s="45"/>
      <c r="BM467" s="45"/>
      <c r="BN467" s="45"/>
      <c r="BO467" s="45"/>
      <c r="BP467" s="45"/>
      <c r="BQ467" s="45"/>
      <c r="BR467" s="45"/>
      <c r="BS467" s="45"/>
      <c r="BT467" s="45"/>
      <c r="BU467" s="45"/>
      <c r="BV467" s="45"/>
      <c r="BW467" s="45"/>
      <c r="BX467" s="45"/>
      <c r="BY467" s="45"/>
      <c r="BZ467" s="45"/>
      <c r="CA467" s="45"/>
      <c r="CB467" s="45"/>
      <c r="CC467" s="45"/>
      <c r="CD467" s="45"/>
      <c r="CE467" s="45"/>
      <c r="CF467" s="45"/>
      <c r="CG467" s="45"/>
      <c r="CH467" s="45"/>
      <c r="CI467" s="45"/>
      <c r="CJ467" s="45"/>
      <c r="CK467" s="45"/>
      <c r="CL467" s="45"/>
      <c r="CM467" s="45"/>
      <c r="CN467" s="45"/>
      <c r="CO467" s="45"/>
      <c r="CP467" s="45"/>
      <c r="CQ467" s="45"/>
      <c r="CR467" s="45"/>
      <c r="CS467" s="45"/>
      <c r="CT467" s="45"/>
      <c r="CU467" s="45"/>
      <c r="CV467" s="45"/>
      <c r="CW467" s="45"/>
    </row>
    <row r="468" spans="1:101" ht="14.25" customHeight="1">
      <c r="A468" s="67">
        <v>72</v>
      </c>
      <c r="B468" s="76">
        <v>2.62</v>
      </c>
      <c r="C468" s="68">
        <v>3.81</v>
      </c>
      <c r="D468" s="68">
        <v>5.78</v>
      </c>
      <c r="E468" s="68">
        <v>8.31</v>
      </c>
      <c r="F468" s="68">
        <v>10.99</v>
      </c>
      <c r="G468" s="68">
        <v>13.6</v>
      </c>
      <c r="H468" s="68">
        <v>16.809999999999999</v>
      </c>
      <c r="I468" s="68">
        <v>21.13</v>
      </c>
      <c r="J468" s="68">
        <v>26.58</v>
      </c>
      <c r="K468" s="68">
        <v>32.54</v>
      </c>
      <c r="L468" s="68">
        <v>37.979999999999997</v>
      </c>
      <c r="M468" s="68">
        <v>43</v>
      </c>
      <c r="N468" s="68">
        <v>50.98</v>
      </c>
      <c r="O468" s="68">
        <v>61.28</v>
      </c>
      <c r="P468" s="70">
        <v>72.8</v>
      </c>
      <c r="Q468" s="68">
        <v>82.92</v>
      </c>
      <c r="R468" s="68">
        <v>94.03</v>
      </c>
      <c r="S468" s="68">
        <v>106.29</v>
      </c>
      <c r="T468" s="68">
        <v>119.67</v>
      </c>
      <c r="U468" s="68">
        <v>133.76</v>
      </c>
      <c r="V468" s="68">
        <v>149.02000000000001</v>
      </c>
      <c r="W468" s="68">
        <v>165.23</v>
      </c>
      <c r="X468" s="68">
        <v>181.27</v>
      </c>
      <c r="Y468" s="68">
        <v>198.09</v>
      </c>
      <c r="Z468" s="68">
        <v>220.68</v>
      </c>
      <c r="AA468" s="69">
        <v>245.51</v>
      </c>
      <c r="AB468" s="45">
        <v>272.58999999999997</v>
      </c>
      <c r="AC468" s="45">
        <v>301.55</v>
      </c>
      <c r="AD468" s="45">
        <v>331.99</v>
      </c>
      <c r="AE468" s="45">
        <v>357.42</v>
      </c>
      <c r="AF468" s="45">
        <v>382.58</v>
      </c>
      <c r="AG468" s="45">
        <v>407.03</v>
      </c>
      <c r="AH468" s="45">
        <v>430.37</v>
      </c>
      <c r="AI468" s="45">
        <v>452.19</v>
      </c>
      <c r="AJ468" s="45">
        <v>472.1</v>
      </c>
      <c r="AK468" s="45">
        <v>498.11</v>
      </c>
      <c r="AL468" s="45">
        <v>525.54</v>
      </c>
      <c r="AM468" s="45">
        <v>554.48</v>
      </c>
      <c r="AN468" s="45">
        <v>585.02</v>
      </c>
      <c r="AO468" s="45">
        <v>617.24</v>
      </c>
      <c r="AP468" s="45">
        <v>651.23</v>
      </c>
      <c r="AQ468" s="45">
        <v>687.1</v>
      </c>
      <c r="AR468" s="45">
        <v>724.94</v>
      </c>
      <c r="AS468" s="45">
        <v>764.87</v>
      </c>
      <c r="AT468" s="45">
        <v>806.99</v>
      </c>
      <c r="AU468" s="45">
        <v>851.43</v>
      </c>
      <c r="AV468" s="45">
        <v>898.33</v>
      </c>
      <c r="AW468" s="45">
        <v>947.8</v>
      </c>
      <c r="AX468" s="45">
        <v>1000</v>
      </c>
      <c r="AY468" s="45"/>
      <c r="AZ468" s="45"/>
      <c r="BA468" s="45"/>
      <c r="BB468" s="45"/>
      <c r="BC468" s="45"/>
      <c r="BD468" s="45"/>
      <c r="BE468" s="45"/>
      <c r="BF468" s="45"/>
      <c r="BG468" s="45"/>
      <c r="BH468" s="45"/>
      <c r="BI468" s="45"/>
      <c r="BJ468" s="45"/>
      <c r="BK468" s="45"/>
      <c r="BL468" s="45"/>
      <c r="BM468" s="45"/>
      <c r="BN468" s="45"/>
      <c r="BO468" s="45"/>
      <c r="BP468" s="45"/>
      <c r="BQ468" s="45"/>
      <c r="BR468" s="45"/>
      <c r="BS468" s="45"/>
      <c r="BT468" s="45"/>
      <c r="BU468" s="45"/>
      <c r="BV468" s="45"/>
      <c r="BW468" s="45"/>
      <c r="BX468" s="45"/>
      <c r="BY468" s="45"/>
      <c r="BZ468" s="45"/>
      <c r="CA468" s="45"/>
      <c r="CB468" s="45"/>
      <c r="CC468" s="45"/>
      <c r="CD468" s="45"/>
      <c r="CE468" s="45"/>
      <c r="CF468" s="45"/>
      <c r="CG468" s="45"/>
      <c r="CH468" s="45"/>
      <c r="CI468" s="45"/>
      <c r="CJ468" s="45"/>
      <c r="CK468" s="45"/>
      <c r="CL468" s="45"/>
      <c r="CM468" s="45"/>
      <c r="CN468" s="45"/>
      <c r="CO468" s="45"/>
      <c r="CP468" s="45"/>
      <c r="CQ468" s="45"/>
      <c r="CR468" s="45"/>
      <c r="CS468" s="45"/>
      <c r="CT468" s="45"/>
      <c r="CU468" s="45"/>
      <c r="CV468" s="45"/>
      <c r="CW468" s="45"/>
    </row>
    <row r="469" spans="1:101" ht="14.25" customHeight="1">
      <c r="A469" s="67">
        <v>73</v>
      </c>
      <c r="B469" s="76">
        <v>2.9</v>
      </c>
      <c r="C469" s="68">
        <v>4.12</v>
      </c>
      <c r="D469" s="68">
        <v>6.26</v>
      </c>
      <c r="E469" s="68">
        <v>9.4</v>
      </c>
      <c r="F469" s="68">
        <v>12.16</v>
      </c>
      <c r="G469" s="68">
        <v>14.93</v>
      </c>
      <c r="H469" s="68">
        <v>18.600000000000001</v>
      </c>
      <c r="I469" s="68">
        <v>23.67</v>
      </c>
      <c r="J469" s="68">
        <v>30.21</v>
      </c>
      <c r="K469" s="68">
        <v>36.93</v>
      </c>
      <c r="L469" s="68">
        <v>42.79</v>
      </c>
      <c r="M469" s="68">
        <v>49.57</v>
      </c>
      <c r="N469" s="68">
        <v>59.18</v>
      </c>
      <c r="O469" s="69">
        <v>70.95</v>
      </c>
      <c r="P469" s="68">
        <v>82.92</v>
      </c>
      <c r="Q469" s="68">
        <v>94.03</v>
      </c>
      <c r="R469" s="68">
        <v>106.29</v>
      </c>
      <c r="S469" s="68">
        <v>119.67</v>
      </c>
      <c r="T469" s="68">
        <v>133.76</v>
      </c>
      <c r="U469" s="68">
        <v>149.02000000000001</v>
      </c>
      <c r="V469" s="68">
        <v>165.23</v>
      </c>
      <c r="W469" s="68">
        <v>181.27</v>
      </c>
      <c r="X469" s="68">
        <v>198.09</v>
      </c>
      <c r="Y469" s="68">
        <v>220.68</v>
      </c>
      <c r="Z469" s="68">
        <v>245.51</v>
      </c>
      <c r="AA469" s="69">
        <v>272.58999999999997</v>
      </c>
      <c r="AB469" s="45">
        <v>301.55</v>
      </c>
      <c r="AC469" s="45">
        <v>331.99</v>
      </c>
      <c r="AD469" s="45">
        <v>357.42</v>
      </c>
      <c r="AE469" s="45">
        <v>382.58</v>
      </c>
      <c r="AF469" s="45">
        <v>407.03</v>
      </c>
      <c r="AG469" s="45">
        <v>430.37</v>
      </c>
      <c r="AH469" s="45">
        <v>452.19</v>
      </c>
      <c r="AI469" s="45">
        <v>472.1</v>
      </c>
      <c r="AJ469" s="45">
        <v>498.11</v>
      </c>
      <c r="AK469" s="45">
        <v>525.54</v>
      </c>
      <c r="AL469" s="45">
        <v>554.48</v>
      </c>
      <c r="AM469" s="45">
        <v>585.02</v>
      </c>
      <c r="AN469" s="45">
        <v>617.24</v>
      </c>
      <c r="AO469" s="45">
        <v>651.23</v>
      </c>
      <c r="AP469" s="45">
        <v>687.1</v>
      </c>
      <c r="AQ469" s="45">
        <v>724.94</v>
      </c>
      <c r="AR469" s="45">
        <v>764.87</v>
      </c>
      <c r="AS469" s="45">
        <v>806.99</v>
      </c>
      <c r="AT469" s="45">
        <v>851.43</v>
      </c>
      <c r="AU469" s="45">
        <v>898.33</v>
      </c>
      <c r="AV469" s="45">
        <v>947.8</v>
      </c>
      <c r="AW469" s="45">
        <v>1000</v>
      </c>
      <c r="AX469" s="45"/>
      <c r="AY469" s="45"/>
      <c r="AZ469" s="45"/>
      <c r="BA469" s="45"/>
      <c r="BB469" s="45"/>
      <c r="BC469" s="45"/>
      <c r="BD469" s="45"/>
      <c r="BE469" s="45"/>
      <c r="BF469" s="45"/>
      <c r="BG469" s="45"/>
      <c r="BH469" s="45"/>
      <c r="BI469" s="45"/>
      <c r="BJ469" s="45"/>
      <c r="BK469" s="45"/>
      <c r="BL469" s="45"/>
      <c r="BM469" s="45"/>
      <c r="BN469" s="45"/>
      <c r="BO469" s="45"/>
      <c r="BP469" s="45"/>
      <c r="BQ469" s="45"/>
      <c r="BR469" s="45"/>
      <c r="BS469" s="45"/>
      <c r="BT469" s="45"/>
      <c r="BU469" s="45"/>
      <c r="BV469" s="45"/>
      <c r="BW469" s="45"/>
      <c r="BX469" s="45"/>
      <c r="BY469" s="45"/>
      <c r="BZ469" s="45"/>
      <c r="CA469" s="45"/>
      <c r="CB469" s="45"/>
      <c r="CC469" s="45"/>
      <c r="CD469" s="45"/>
      <c r="CE469" s="45"/>
      <c r="CF469" s="45"/>
      <c r="CG469" s="45"/>
      <c r="CH469" s="45"/>
      <c r="CI469" s="45"/>
      <c r="CJ469" s="45"/>
      <c r="CK469" s="45"/>
      <c r="CL469" s="45"/>
      <c r="CM469" s="45"/>
      <c r="CN469" s="45"/>
      <c r="CO469" s="45"/>
      <c r="CP469" s="45"/>
      <c r="CQ469" s="45"/>
      <c r="CR469" s="45"/>
      <c r="CS469" s="45"/>
      <c r="CT469" s="45"/>
      <c r="CU469" s="45"/>
      <c r="CV469" s="45"/>
      <c r="CW469" s="45"/>
    </row>
    <row r="470" spans="1:101" ht="14.25" customHeight="1">
      <c r="A470" s="67">
        <v>74</v>
      </c>
      <c r="B470" s="76">
        <v>3.33</v>
      </c>
      <c r="C470" s="68">
        <v>4.5199999999999996</v>
      </c>
      <c r="D470" s="68">
        <v>6.89</v>
      </c>
      <c r="E470" s="68">
        <v>10.55</v>
      </c>
      <c r="F470" s="68">
        <v>13.36</v>
      </c>
      <c r="G470" s="68">
        <v>16.34</v>
      </c>
      <c r="H470" s="68">
        <v>20.55</v>
      </c>
      <c r="I470" s="68">
        <v>26.66</v>
      </c>
      <c r="J470" s="68">
        <v>34.270000000000003</v>
      </c>
      <c r="K470" s="68">
        <v>41.75</v>
      </c>
      <c r="L470" s="68">
        <v>48.11</v>
      </c>
      <c r="M470" s="68">
        <v>56.21</v>
      </c>
      <c r="N470" s="68">
        <v>67.239999999999995</v>
      </c>
      <c r="O470" s="69">
        <v>80.75</v>
      </c>
      <c r="P470" s="68">
        <v>94.03</v>
      </c>
      <c r="Q470" s="68">
        <v>106.29</v>
      </c>
      <c r="R470" s="68">
        <v>119.67</v>
      </c>
      <c r="S470" s="68">
        <v>133.76</v>
      </c>
      <c r="T470" s="68">
        <v>149.02000000000001</v>
      </c>
      <c r="U470" s="68">
        <v>165.23</v>
      </c>
      <c r="V470" s="68">
        <v>181.27</v>
      </c>
      <c r="W470" s="68">
        <v>198.09</v>
      </c>
      <c r="X470" s="68">
        <v>220.68</v>
      </c>
      <c r="Y470" s="68">
        <v>245.51</v>
      </c>
      <c r="Z470" s="68">
        <v>272.58999999999997</v>
      </c>
      <c r="AA470" s="69">
        <v>301.55</v>
      </c>
      <c r="AB470" s="45">
        <v>331.99</v>
      </c>
      <c r="AC470" s="45">
        <v>357.42</v>
      </c>
      <c r="AD470" s="45">
        <v>382.58</v>
      </c>
      <c r="AE470" s="45">
        <v>407.03</v>
      </c>
      <c r="AF470" s="45">
        <v>430.37</v>
      </c>
      <c r="AG470" s="45">
        <v>452.19</v>
      </c>
      <c r="AH470" s="45">
        <v>472.1</v>
      </c>
      <c r="AI470" s="45">
        <v>498.11</v>
      </c>
      <c r="AJ470" s="45">
        <v>525.54</v>
      </c>
      <c r="AK470" s="45">
        <v>554.48</v>
      </c>
      <c r="AL470" s="45">
        <v>585.02</v>
      </c>
      <c r="AM470" s="45">
        <v>617.24</v>
      </c>
      <c r="AN470" s="45">
        <v>651.23</v>
      </c>
      <c r="AO470" s="45">
        <v>687.1</v>
      </c>
      <c r="AP470" s="45">
        <v>724.94</v>
      </c>
      <c r="AQ470" s="45">
        <v>764.87</v>
      </c>
      <c r="AR470" s="45">
        <v>806.99</v>
      </c>
      <c r="AS470" s="45">
        <v>851.43</v>
      </c>
      <c r="AT470" s="45">
        <v>898.33</v>
      </c>
      <c r="AU470" s="45">
        <v>947.8</v>
      </c>
      <c r="AV470" s="45">
        <v>1000</v>
      </c>
      <c r="AW470" s="45"/>
      <c r="AX470" s="45"/>
      <c r="AY470" s="45"/>
      <c r="AZ470" s="45"/>
      <c r="BA470" s="45"/>
      <c r="BB470" s="45"/>
      <c r="BC470" s="45"/>
      <c r="BD470" s="45"/>
      <c r="BE470" s="45"/>
      <c r="BF470" s="45"/>
      <c r="BG470" s="45"/>
      <c r="BH470" s="45"/>
      <c r="BI470" s="45"/>
      <c r="BJ470" s="45"/>
      <c r="BK470" s="45"/>
      <c r="BL470" s="45"/>
      <c r="BM470" s="45"/>
      <c r="BN470" s="45"/>
      <c r="BO470" s="45"/>
      <c r="BP470" s="45"/>
      <c r="BQ470" s="45"/>
      <c r="BR470" s="45"/>
      <c r="BS470" s="45"/>
      <c r="BT470" s="45"/>
      <c r="BU470" s="45"/>
      <c r="BV470" s="45"/>
      <c r="BW470" s="45"/>
      <c r="BX470" s="45"/>
      <c r="BY470" s="45"/>
      <c r="BZ470" s="45"/>
      <c r="CA470" s="45"/>
      <c r="CB470" s="45"/>
      <c r="CC470" s="45"/>
      <c r="CD470" s="45"/>
      <c r="CE470" s="45"/>
      <c r="CF470" s="45"/>
      <c r="CG470" s="45"/>
      <c r="CH470" s="45"/>
      <c r="CI470" s="45"/>
      <c r="CJ470" s="45"/>
      <c r="CK470" s="45"/>
      <c r="CL470" s="45"/>
      <c r="CM470" s="45"/>
      <c r="CN470" s="45"/>
      <c r="CO470" s="45"/>
      <c r="CP470" s="45"/>
      <c r="CQ470" s="45"/>
      <c r="CR470" s="45"/>
      <c r="CS470" s="45"/>
      <c r="CT470" s="45"/>
      <c r="CU470" s="45"/>
      <c r="CV470" s="45"/>
      <c r="CW470" s="45"/>
    </row>
    <row r="471" spans="1:101" ht="14.25" customHeight="1">
      <c r="A471" s="67">
        <v>75</v>
      </c>
      <c r="B471" s="76">
        <v>3.82</v>
      </c>
      <c r="C471" s="68">
        <v>4.96</v>
      </c>
      <c r="D471" s="68">
        <v>7.69</v>
      </c>
      <c r="E471" s="68">
        <v>11.78</v>
      </c>
      <c r="F471" s="68">
        <v>14.62</v>
      </c>
      <c r="G471" s="68">
        <v>17.86</v>
      </c>
      <c r="H471" s="68">
        <v>22.86</v>
      </c>
      <c r="I471" s="68">
        <v>30</v>
      </c>
      <c r="J471" s="68">
        <v>38.729999999999997</v>
      </c>
      <c r="K471" s="68">
        <v>47.06</v>
      </c>
      <c r="L471" s="68">
        <v>53.85</v>
      </c>
      <c r="M471" s="68">
        <v>63.51</v>
      </c>
      <c r="N471" s="68">
        <v>76.16</v>
      </c>
      <c r="O471" s="69">
        <v>91.95</v>
      </c>
      <c r="P471" s="68">
        <v>106.29</v>
      </c>
      <c r="Q471" s="68">
        <v>119.67</v>
      </c>
      <c r="R471" s="68">
        <v>133.76</v>
      </c>
      <c r="S471" s="68">
        <v>149.02000000000001</v>
      </c>
      <c r="T471" s="68">
        <v>165.23</v>
      </c>
      <c r="U471" s="68">
        <v>181.27</v>
      </c>
      <c r="V471" s="68">
        <v>198.09</v>
      </c>
      <c r="W471" s="68">
        <v>220.68</v>
      </c>
      <c r="X471" s="68">
        <v>245.51</v>
      </c>
      <c r="Y471" s="68">
        <v>272.58999999999997</v>
      </c>
      <c r="Z471" s="68">
        <v>301.55</v>
      </c>
      <c r="AA471" s="69">
        <v>331.99</v>
      </c>
      <c r="AB471" s="45">
        <v>357.42</v>
      </c>
      <c r="AC471" s="45">
        <v>382.58</v>
      </c>
      <c r="AD471" s="45">
        <v>407.03</v>
      </c>
      <c r="AE471" s="45">
        <v>430.37</v>
      </c>
      <c r="AF471" s="45">
        <v>452.19</v>
      </c>
      <c r="AG471" s="45">
        <v>472.1</v>
      </c>
      <c r="AH471" s="45">
        <v>498.11</v>
      </c>
      <c r="AI471" s="45">
        <v>525.54</v>
      </c>
      <c r="AJ471" s="45">
        <v>554.48</v>
      </c>
      <c r="AK471" s="45">
        <v>585.02</v>
      </c>
      <c r="AL471" s="45">
        <v>617.24</v>
      </c>
      <c r="AM471" s="45">
        <v>651.23</v>
      </c>
      <c r="AN471" s="45">
        <v>687.1</v>
      </c>
      <c r="AO471" s="45">
        <v>724.94</v>
      </c>
      <c r="AP471" s="45">
        <v>764.87</v>
      </c>
      <c r="AQ471" s="45">
        <v>806.99</v>
      </c>
      <c r="AR471" s="45">
        <v>851.43</v>
      </c>
      <c r="AS471" s="45">
        <v>898.33</v>
      </c>
      <c r="AT471" s="45">
        <v>947.8</v>
      </c>
      <c r="AU471" s="45">
        <v>1000</v>
      </c>
      <c r="AV471" s="45"/>
      <c r="AW471" s="45"/>
      <c r="AX471" s="45"/>
      <c r="AY471" s="45"/>
      <c r="AZ471" s="45"/>
      <c r="BA471" s="45"/>
      <c r="BB471" s="45"/>
      <c r="BC471" s="45"/>
      <c r="BD471" s="45"/>
      <c r="BE471" s="45"/>
      <c r="BF471" s="45"/>
      <c r="BG471" s="45"/>
      <c r="BH471" s="45"/>
      <c r="BI471" s="45"/>
      <c r="BJ471" s="45"/>
      <c r="BK471" s="45"/>
      <c r="BL471" s="45"/>
      <c r="BM471" s="45"/>
      <c r="BN471" s="45"/>
      <c r="BO471" s="45"/>
      <c r="BP471" s="45"/>
      <c r="BQ471" s="45"/>
      <c r="BR471" s="45"/>
      <c r="BS471" s="45"/>
      <c r="BT471" s="45"/>
      <c r="BU471" s="45"/>
      <c r="BV471" s="45"/>
      <c r="BW471" s="45"/>
      <c r="BX471" s="45"/>
      <c r="BY471" s="45"/>
      <c r="BZ471" s="45"/>
      <c r="CA471" s="45"/>
      <c r="CB471" s="45"/>
      <c r="CC471" s="45"/>
      <c r="CD471" s="45"/>
      <c r="CE471" s="45"/>
      <c r="CF471" s="45"/>
      <c r="CG471" s="45"/>
      <c r="CH471" s="45"/>
      <c r="CI471" s="45"/>
      <c r="CJ471" s="45"/>
      <c r="CK471" s="45"/>
      <c r="CL471" s="45"/>
      <c r="CM471" s="45"/>
      <c r="CN471" s="45"/>
      <c r="CO471" s="45"/>
      <c r="CP471" s="45"/>
      <c r="CQ471" s="45"/>
      <c r="CR471" s="45"/>
      <c r="CS471" s="45"/>
      <c r="CT471" s="45"/>
      <c r="CU471" s="45"/>
      <c r="CV471" s="45"/>
      <c r="CW471" s="45"/>
    </row>
    <row r="472" spans="1:101" ht="14.25" customHeight="1">
      <c r="A472" s="67">
        <v>76</v>
      </c>
      <c r="B472" s="76">
        <v>4.37</v>
      </c>
      <c r="C472" s="68">
        <v>5.53</v>
      </c>
      <c r="D472" s="68">
        <v>8.69</v>
      </c>
      <c r="E472" s="68">
        <v>13.08</v>
      </c>
      <c r="F472" s="68">
        <v>15.97</v>
      </c>
      <c r="G472" s="68">
        <v>19.71</v>
      </c>
      <c r="H472" s="68">
        <v>25.56</v>
      </c>
      <c r="I472" s="68">
        <v>33.93</v>
      </c>
      <c r="J472" s="68">
        <v>44.03</v>
      </c>
      <c r="K472" s="68">
        <v>53.23</v>
      </c>
      <c r="L472" s="68">
        <v>62.11</v>
      </c>
      <c r="M472" s="68">
        <v>74.010000000000005</v>
      </c>
      <c r="N472" s="68">
        <v>88.7</v>
      </c>
      <c r="O472" s="70">
        <v>105.07</v>
      </c>
      <c r="P472" s="68">
        <v>119.67</v>
      </c>
      <c r="Q472" s="68">
        <v>133.76</v>
      </c>
      <c r="R472" s="68">
        <v>149.02000000000001</v>
      </c>
      <c r="S472" s="68">
        <v>165.23</v>
      </c>
      <c r="T472" s="68">
        <v>181.27</v>
      </c>
      <c r="U472" s="68">
        <v>198.09</v>
      </c>
      <c r="V472" s="68">
        <v>220.68</v>
      </c>
      <c r="W472" s="68">
        <v>245.51</v>
      </c>
      <c r="X472" s="68">
        <v>272.58999999999997</v>
      </c>
      <c r="Y472" s="68">
        <v>301.55</v>
      </c>
      <c r="Z472" s="68">
        <v>331.99</v>
      </c>
      <c r="AA472" s="69">
        <v>357.42</v>
      </c>
      <c r="AB472" s="45">
        <v>382.58</v>
      </c>
      <c r="AC472" s="45">
        <v>407.03</v>
      </c>
      <c r="AD472" s="45">
        <v>430.37</v>
      </c>
      <c r="AE472" s="45">
        <v>452.19</v>
      </c>
      <c r="AF472" s="45">
        <v>472.1</v>
      </c>
      <c r="AG472" s="45">
        <v>498.11</v>
      </c>
      <c r="AH472" s="45">
        <v>525.54</v>
      </c>
      <c r="AI472" s="45">
        <v>554.48</v>
      </c>
      <c r="AJ472" s="45">
        <v>585.02</v>
      </c>
      <c r="AK472" s="45">
        <v>617.24</v>
      </c>
      <c r="AL472" s="45">
        <v>651.23</v>
      </c>
      <c r="AM472" s="45">
        <v>687.1</v>
      </c>
      <c r="AN472" s="45">
        <v>724.94</v>
      </c>
      <c r="AO472" s="45">
        <v>764.87</v>
      </c>
      <c r="AP472" s="45">
        <v>806.99</v>
      </c>
      <c r="AQ472" s="45">
        <v>851.43</v>
      </c>
      <c r="AR472" s="45">
        <v>898.33</v>
      </c>
      <c r="AS472" s="45">
        <v>947.8</v>
      </c>
      <c r="AT472" s="45">
        <v>1000</v>
      </c>
      <c r="AU472" s="45"/>
      <c r="AV472" s="45"/>
      <c r="AW472" s="45"/>
      <c r="AX472" s="45"/>
      <c r="AY472" s="45"/>
      <c r="AZ472" s="45"/>
      <c r="BA472" s="45"/>
      <c r="BB472" s="45"/>
      <c r="BC472" s="45"/>
      <c r="BD472" s="45"/>
      <c r="BE472" s="45"/>
      <c r="BF472" s="45"/>
      <c r="BG472" s="45"/>
      <c r="BH472" s="45"/>
      <c r="BI472" s="45"/>
      <c r="BJ472" s="45"/>
      <c r="BK472" s="45"/>
      <c r="BL472" s="45"/>
      <c r="BM472" s="45"/>
      <c r="BN472" s="45"/>
      <c r="BO472" s="45"/>
      <c r="BP472" s="45"/>
      <c r="BQ472" s="45"/>
      <c r="BR472" s="45"/>
      <c r="BS472" s="45"/>
      <c r="BT472" s="45"/>
      <c r="BU472" s="45"/>
      <c r="BV472" s="45"/>
      <c r="BW472" s="45"/>
      <c r="BX472" s="45"/>
      <c r="BY472" s="45"/>
      <c r="BZ472" s="45"/>
      <c r="CA472" s="45"/>
      <c r="CB472" s="45"/>
      <c r="CC472" s="45"/>
      <c r="CD472" s="45"/>
      <c r="CE472" s="45"/>
      <c r="CF472" s="45"/>
      <c r="CG472" s="45"/>
      <c r="CH472" s="45"/>
      <c r="CI472" s="45"/>
      <c r="CJ472" s="45"/>
      <c r="CK472" s="45"/>
      <c r="CL472" s="45"/>
      <c r="CM472" s="45"/>
      <c r="CN472" s="45"/>
      <c r="CO472" s="45"/>
      <c r="CP472" s="45"/>
      <c r="CQ472" s="45"/>
      <c r="CR472" s="45"/>
      <c r="CS472" s="45"/>
      <c r="CT472" s="45"/>
      <c r="CU472" s="45"/>
      <c r="CV472" s="45"/>
      <c r="CW472" s="45"/>
    </row>
    <row r="473" spans="1:101" ht="14.25" customHeight="1">
      <c r="A473" s="67">
        <v>77</v>
      </c>
      <c r="B473" s="76">
        <v>4.93</v>
      </c>
      <c r="C473" s="68">
        <v>6.17</v>
      </c>
      <c r="D473" s="68">
        <v>9.89</v>
      </c>
      <c r="E473" s="68">
        <v>14.49</v>
      </c>
      <c r="F473" s="68">
        <v>17.559999999999999</v>
      </c>
      <c r="G473" s="68">
        <v>21.82</v>
      </c>
      <c r="H473" s="68">
        <v>28.66</v>
      </c>
      <c r="I473" s="68">
        <v>38.51</v>
      </c>
      <c r="J473" s="68">
        <v>50.07</v>
      </c>
      <c r="K473" s="68">
        <v>60.08</v>
      </c>
      <c r="L473" s="68">
        <v>72.430000000000007</v>
      </c>
      <c r="M473" s="68">
        <v>86.43</v>
      </c>
      <c r="N473" s="69">
        <v>102.91</v>
      </c>
      <c r="O473" s="68">
        <v>119.67</v>
      </c>
      <c r="P473" s="68">
        <v>133.76</v>
      </c>
      <c r="Q473" s="68">
        <v>149.02000000000001</v>
      </c>
      <c r="R473" s="68">
        <v>165.23</v>
      </c>
      <c r="S473" s="68">
        <v>181.27</v>
      </c>
      <c r="T473" s="68">
        <v>198.09</v>
      </c>
      <c r="U473" s="68">
        <v>220.68</v>
      </c>
      <c r="V473" s="68">
        <v>245.51</v>
      </c>
      <c r="W473" s="68">
        <v>272.58999999999997</v>
      </c>
      <c r="X473" s="68">
        <v>301.55</v>
      </c>
      <c r="Y473" s="68">
        <v>331.99</v>
      </c>
      <c r="Z473" s="68">
        <v>357.42</v>
      </c>
      <c r="AA473" s="69">
        <v>382.58</v>
      </c>
      <c r="AB473" s="45">
        <v>407.03</v>
      </c>
      <c r="AC473" s="45">
        <v>430.37</v>
      </c>
      <c r="AD473" s="45">
        <v>452.19</v>
      </c>
      <c r="AE473" s="45">
        <v>472.1</v>
      </c>
      <c r="AF473" s="45">
        <v>498.11</v>
      </c>
      <c r="AG473" s="45">
        <v>525.54</v>
      </c>
      <c r="AH473" s="45">
        <v>554.48</v>
      </c>
      <c r="AI473" s="45">
        <v>585.02</v>
      </c>
      <c r="AJ473" s="45">
        <v>617.24</v>
      </c>
      <c r="AK473" s="45">
        <v>651.23</v>
      </c>
      <c r="AL473" s="45">
        <v>687.1</v>
      </c>
      <c r="AM473" s="45">
        <v>724.94</v>
      </c>
      <c r="AN473" s="45">
        <v>764.87</v>
      </c>
      <c r="AO473" s="45">
        <v>806.99</v>
      </c>
      <c r="AP473" s="45">
        <v>851.43</v>
      </c>
      <c r="AQ473" s="45">
        <v>898.33</v>
      </c>
      <c r="AR473" s="45">
        <v>947.8</v>
      </c>
      <c r="AS473" s="45">
        <v>1000</v>
      </c>
      <c r="AT473" s="45"/>
      <c r="AU473" s="45"/>
      <c r="AV473" s="45"/>
      <c r="AW473" s="45"/>
      <c r="AX473" s="45"/>
      <c r="AY473" s="45"/>
      <c r="AZ473" s="45"/>
      <c r="BA473" s="45"/>
      <c r="BB473" s="45"/>
      <c r="BC473" s="45"/>
      <c r="BD473" s="45"/>
      <c r="BE473" s="45"/>
      <c r="BF473" s="45"/>
      <c r="BG473" s="45"/>
      <c r="BH473" s="45"/>
      <c r="BI473" s="45"/>
      <c r="BJ473" s="45"/>
      <c r="BK473" s="45"/>
      <c r="BL473" s="45"/>
      <c r="BM473" s="45"/>
      <c r="BN473" s="45"/>
      <c r="BO473" s="45"/>
      <c r="BP473" s="45"/>
      <c r="BQ473" s="45"/>
      <c r="BR473" s="45"/>
      <c r="BS473" s="45"/>
      <c r="BT473" s="45"/>
      <c r="BU473" s="45"/>
      <c r="BV473" s="45"/>
      <c r="BW473" s="45"/>
      <c r="BX473" s="45"/>
      <c r="BY473" s="45"/>
      <c r="BZ473" s="45"/>
      <c r="CA473" s="45"/>
      <c r="CB473" s="45"/>
      <c r="CC473" s="45"/>
      <c r="CD473" s="45"/>
      <c r="CE473" s="45"/>
      <c r="CF473" s="45"/>
      <c r="CG473" s="45"/>
      <c r="CH473" s="45"/>
      <c r="CI473" s="45"/>
      <c r="CJ473" s="45"/>
      <c r="CK473" s="45"/>
      <c r="CL473" s="45"/>
      <c r="CM473" s="45"/>
      <c r="CN473" s="45"/>
      <c r="CO473" s="45"/>
      <c r="CP473" s="45"/>
      <c r="CQ473" s="45"/>
      <c r="CR473" s="45"/>
      <c r="CS473" s="45"/>
      <c r="CT473" s="45"/>
      <c r="CU473" s="45"/>
      <c r="CV473" s="45"/>
      <c r="CW473" s="45"/>
    </row>
    <row r="474" spans="1:101" ht="14.25" customHeight="1">
      <c r="A474" s="67">
        <v>78</v>
      </c>
      <c r="B474" s="76">
        <v>5.55</v>
      </c>
      <c r="C474" s="68">
        <v>7.01</v>
      </c>
      <c r="D474" s="68">
        <v>11.34</v>
      </c>
      <c r="E474" s="68">
        <v>16.100000000000001</v>
      </c>
      <c r="F474" s="68">
        <v>19.329999999999998</v>
      </c>
      <c r="G474" s="68">
        <v>24.24</v>
      </c>
      <c r="H474" s="68">
        <v>32.340000000000003</v>
      </c>
      <c r="I474" s="68">
        <v>43.87</v>
      </c>
      <c r="J474" s="68">
        <v>56.98</v>
      </c>
      <c r="K474" s="68">
        <v>68.819999999999993</v>
      </c>
      <c r="L474" s="68">
        <v>83.08</v>
      </c>
      <c r="M474" s="68">
        <v>99.71</v>
      </c>
      <c r="N474" s="70">
        <v>119.41</v>
      </c>
      <c r="O474" s="68">
        <v>133.76</v>
      </c>
      <c r="P474" s="68">
        <v>149.02000000000001</v>
      </c>
      <c r="Q474" s="68">
        <v>165.23</v>
      </c>
      <c r="R474" s="68">
        <v>181.27</v>
      </c>
      <c r="S474" s="68">
        <v>198.09</v>
      </c>
      <c r="T474" s="68">
        <v>220.68</v>
      </c>
      <c r="U474" s="68">
        <v>245.51</v>
      </c>
      <c r="V474" s="68">
        <v>272.58999999999997</v>
      </c>
      <c r="W474" s="68">
        <v>301.55</v>
      </c>
      <c r="X474" s="68">
        <v>331.99</v>
      </c>
      <c r="Y474" s="68">
        <v>357.42</v>
      </c>
      <c r="Z474" s="68">
        <v>382.58</v>
      </c>
      <c r="AA474" s="69">
        <v>407.03</v>
      </c>
      <c r="AB474" s="45">
        <v>430.37</v>
      </c>
      <c r="AC474" s="45">
        <v>452.19</v>
      </c>
      <c r="AD474" s="45">
        <v>472.1</v>
      </c>
      <c r="AE474" s="45">
        <v>498.11</v>
      </c>
      <c r="AF474" s="45">
        <v>525.54</v>
      </c>
      <c r="AG474" s="45">
        <v>554.48</v>
      </c>
      <c r="AH474" s="45">
        <v>585.02</v>
      </c>
      <c r="AI474" s="45">
        <v>617.24</v>
      </c>
      <c r="AJ474" s="45">
        <v>651.23</v>
      </c>
      <c r="AK474" s="45">
        <v>687.1</v>
      </c>
      <c r="AL474" s="45">
        <v>724.94</v>
      </c>
      <c r="AM474" s="45">
        <v>764.87</v>
      </c>
      <c r="AN474" s="45">
        <v>806.99</v>
      </c>
      <c r="AO474" s="45">
        <v>851.43</v>
      </c>
      <c r="AP474" s="45">
        <v>898.33</v>
      </c>
      <c r="AQ474" s="45">
        <v>947.8</v>
      </c>
      <c r="AR474" s="45">
        <v>1000</v>
      </c>
      <c r="AS474" s="45"/>
      <c r="AT474" s="45"/>
      <c r="AU474" s="45"/>
      <c r="AV474" s="45"/>
      <c r="AW474" s="45"/>
      <c r="AX474" s="45"/>
      <c r="AY474" s="45"/>
      <c r="AZ474" s="45"/>
      <c r="BA474" s="45"/>
      <c r="BB474" s="45"/>
      <c r="BC474" s="45"/>
      <c r="BD474" s="45"/>
      <c r="BE474" s="45"/>
      <c r="BF474" s="45"/>
      <c r="BG474" s="45"/>
      <c r="BH474" s="45"/>
      <c r="BI474" s="45"/>
      <c r="BJ474" s="45"/>
      <c r="BK474" s="45"/>
      <c r="BL474" s="45"/>
      <c r="BM474" s="45"/>
      <c r="BN474" s="45"/>
      <c r="BO474" s="45"/>
      <c r="BP474" s="45"/>
      <c r="BQ474" s="45"/>
      <c r="BR474" s="45"/>
      <c r="BS474" s="45"/>
      <c r="BT474" s="45"/>
      <c r="BU474" s="45"/>
      <c r="BV474" s="45"/>
      <c r="BW474" s="45"/>
      <c r="BX474" s="45"/>
      <c r="BY474" s="45"/>
      <c r="BZ474" s="45"/>
      <c r="CA474" s="45"/>
      <c r="CB474" s="45"/>
      <c r="CC474" s="45"/>
      <c r="CD474" s="45"/>
      <c r="CE474" s="45"/>
      <c r="CF474" s="45"/>
      <c r="CG474" s="45"/>
      <c r="CH474" s="45"/>
      <c r="CI474" s="45"/>
      <c r="CJ474" s="45"/>
      <c r="CK474" s="45"/>
      <c r="CL474" s="45"/>
      <c r="CM474" s="45"/>
      <c r="CN474" s="45"/>
      <c r="CO474" s="45"/>
      <c r="CP474" s="45"/>
      <c r="CQ474" s="45"/>
      <c r="CR474" s="45"/>
      <c r="CS474" s="45"/>
      <c r="CT474" s="45"/>
      <c r="CU474" s="45"/>
      <c r="CV474" s="45"/>
      <c r="CW474" s="45"/>
    </row>
    <row r="475" spans="1:101" ht="14.25" customHeight="1">
      <c r="A475" s="67">
        <v>79</v>
      </c>
      <c r="B475" s="76">
        <v>6.12</v>
      </c>
      <c r="C475" s="68">
        <v>8.02</v>
      </c>
      <c r="D475" s="68">
        <v>13.12</v>
      </c>
      <c r="E475" s="68">
        <v>17.850000000000001</v>
      </c>
      <c r="F475" s="68">
        <v>21.32</v>
      </c>
      <c r="G475" s="68">
        <v>27.14</v>
      </c>
      <c r="H475" s="68">
        <v>36.78</v>
      </c>
      <c r="I475" s="68">
        <v>50.26</v>
      </c>
      <c r="J475" s="68">
        <v>64.87</v>
      </c>
      <c r="K475" s="68">
        <v>80.23</v>
      </c>
      <c r="L475" s="68">
        <v>97.71</v>
      </c>
      <c r="M475" s="70">
        <v>117.78</v>
      </c>
      <c r="N475" s="68">
        <v>133.76</v>
      </c>
      <c r="O475" s="68">
        <v>149.02000000000001</v>
      </c>
      <c r="P475" s="68">
        <v>165.23</v>
      </c>
      <c r="Q475" s="68">
        <v>181.27</v>
      </c>
      <c r="R475" s="68">
        <v>198.09</v>
      </c>
      <c r="S475" s="68">
        <v>220.68</v>
      </c>
      <c r="T475" s="68">
        <v>245.51</v>
      </c>
      <c r="U475" s="68">
        <v>272.58999999999997</v>
      </c>
      <c r="V475" s="68">
        <v>301.55</v>
      </c>
      <c r="W475" s="68">
        <v>331.99</v>
      </c>
      <c r="X475" s="68">
        <v>357.42</v>
      </c>
      <c r="Y475" s="68">
        <v>382.58</v>
      </c>
      <c r="Z475" s="68">
        <v>407.03</v>
      </c>
      <c r="AA475" s="69">
        <v>430.37</v>
      </c>
      <c r="AB475" s="45">
        <v>452.19</v>
      </c>
      <c r="AC475" s="45">
        <v>472.1</v>
      </c>
      <c r="AD475" s="45">
        <v>498.11</v>
      </c>
      <c r="AE475" s="45">
        <v>525.54</v>
      </c>
      <c r="AF475" s="45">
        <v>554.48</v>
      </c>
      <c r="AG475" s="45">
        <v>585.02</v>
      </c>
      <c r="AH475" s="45">
        <v>617.24</v>
      </c>
      <c r="AI475" s="45">
        <v>651.23</v>
      </c>
      <c r="AJ475" s="45">
        <v>687.1</v>
      </c>
      <c r="AK475" s="45">
        <v>724.94</v>
      </c>
      <c r="AL475" s="45">
        <v>764.87</v>
      </c>
      <c r="AM475" s="45">
        <v>806.99</v>
      </c>
      <c r="AN475" s="45">
        <v>851.43</v>
      </c>
      <c r="AO475" s="45">
        <v>898.33</v>
      </c>
      <c r="AP475" s="45">
        <v>947.8</v>
      </c>
      <c r="AQ475" s="45">
        <v>1000</v>
      </c>
      <c r="AR475" s="45"/>
      <c r="AS475" s="45"/>
      <c r="AT475" s="45"/>
      <c r="AU475" s="45"/>
      <c r="AV475" s="45"/>
      <c r="AW475" s="45"/>
      <c r="AX475" s="45"/>
      <c r="AY475" s="45"/>
      <c r="AZ475" s="45"/>
      <c r="BA475" s="45"/>
      <c r="BB475" s="45"/>
      <c r="BC475" s="45"/>
      <c r="BD475" s="45"/>
      <c r="BE475" s="45"/>
      <c r="BF475" s="45"/>
      <c r="BG475" s="45"/>
      <c r="BH475" s="45"/>
      <c r="BI475" s="45"/>
      <c r="BJ475" s="45"/>
      <c r="BK475" s="45"/>
      <c r="BL475" s="45"/>
      <c r="BM475" s="45"/>
      <c r="BN475" s="45"/>
      <c r="BO475" s="45"/>
      <c r="BP475" s="45"/>
      <c r="BQ475" s="45"/>
      <c r="BR475" s="45"/>
      <c r="BS475" s="45"/>
      <c r="BT475" s="45"/>
      <c r="BU475" s="45"/>
      <c r="BV475" s="45"/>
      <c r="BW475" s="45"/>
      <c r="BX475" s="45"/>
      <c r="BY475" s="45"/>
      <c r="BZ475" s="45"/>
      <c r="CA475" s="45"/>
      <c r="CB475" s="45"/>
      <c r="CC475" s="45"/>
      <c r="CD475" s="45"/>
      <c r="CE475" s="45"/>
      <c r="CF475" s="45"/>
      <c r="CG475" s="45"/>
      <c r="CH475" s="45"/>
      <c r="CI475" s="45"/>
      <c r="CJ475" s="45"/>
      <c r="CK475" s="45"/>
      <c r="CL475" s="45"/>
      <c r="CM475" s="45"/>
      <c r="CN475" s="45"/>
      <c r="CO475" s="45"/>
      <c r="CP475" s="45"/>
      <c r="CQ475" s="45"/>
      <c r="CR475" s="45"/>
      <c r="CS475" s="45"/>
      <c r="CT475" s="45"/>
      <c r="CU475" s="45"/>
      <c r="CV475" s="45"/>
      <c r="CW475" s="45"/>
    </row>
    <row r="476" spans="1:101" ht="14.25" customHeight="1">
      <c r="A476" s="67">
        <v>80</v>
      </c>
      <c r="B476" s="76">
        <v>6.32</v>
      </c>
      <c r="C476" s="68">
        <v>9.25</v>
      </c>
      <c r="D476" s="68">
        <v>15.14</v>
      </c>
      <c r="E476" s="68">
        <v>19.71</v>
      </c>
      <c r="F476" s="68">
        <v>23.64</v>
      </c>
      <c r="G476" s="68">
        <v>30.67</v>
      </c>
      <c r="H476" s="68">
        <v>42.24</v>
      </c>
      <c r="I476" s="68">
        <v>57.92</v>
      </c>
      <c r="J476" s="68">
        <v>75.75</v>
      </c>
      <c r="K476" s="68">
        <v>94.74</v>
      </c>
      <c r="L476" s="69">
        <v>115.16</v>
      </c>
      <c r="M476" s="68">
        <v>133.76</v>
      </c>
      <c r="N476" s="68">
        <v>149.02000000000001</v>
      </c>
      <c r="O476" s="68">
        <v>165.23</v>
      </c>
      <c r="P476" s="68">
        <v>181.27</v>
      </c>
      <c r="Q476" s="68">
        <v>198.09</v>
      </c>
      <c r="R476" s="68">
        <v>220.68</v>
      </c>
      <c r="S476" s="68">
        <v>245.51</v>
      </c>
      <c r="T476" s="68">
        <v>272.58999999999997</v>
      </c>
      <c r="U476" s="68">
        <v>301.55</v>
      </c>
      <c r="V476" s="68">
        <v>331.99</v>
      </c>
      <c r="W476" s="68">
        <v>357.42</v>
      </c>
      <c r="X476" s="68">
        <v>382.58</v>
      </c>
      <c r="Y476" s="68">
        <v>407.03</v>
      </c>
      <c r="Z476" s="68">
        <v>430.37</v>
      </c>
      <c r="AA476" s="69">
        <v>452.19</v>
      </c>
      <c r="AB476" s="45">
        <v>472.1</v>
      </c>
      <c r="AC476" s="45">
        <v>498.11</v>
      </c>
      <c r="AD476" s="45">
        <v>525.54</v>
      </c>
      <c r="AE476" s="45">
        <v>554.48</v>
      </c>
      <c r="AF476" s="45">
        <v>585.02</v>
      </c>
      <c r="AG476" s="45">
        <v>617.24</v>
      </c>
      <c r="AH476" s="45">
        <v>651.23</v>
      </c>
      <c r="AI476" s="45">
        <v>687.1</v>
      </c>
      <c r="AJ476" s="45">
        <v>724.94</v>
      </c>
      <c r="AK476" s="45">
        <v>764.87</v>
      </c>
      <c r="AL476" s="45">
        <v>806.99</v>
      </c>
      <c r="AM476" s="45">
        <v>851.43</v>
      </c>
      <c r="AN476" s="45">
        <v>898.33</v>
      </c>
      <c r="AO476" s="45">
        <v>947.8</v>
      </c>
      <c r="AP476" s="45">
        <v>1000</v>
      </c>
      <c r="AQ476" s="45"/>
      <c r="AR476" s="45"/>
      <c r="AS476" s="45"/>
      <c r="AT476" s="45"/>
      <c r="AU476" s="45"/>
      <c r="AV476" s="45"/>
      <c r="AW476" s="45"/>
      <c r="AX476" s="45"/>
      <c r="AY476" s="45"/>
      <c r="AZ476" s="45"/>
      <c r="BA476" s="45"/>
      <c r="BB476" s="45"/>
      <c r="BC476" s="45"/>
      <c r="BD476" s="45"/>
      <c r="BE476" s="45"/>
      <c r="BF476" s="45"/>
      <c r="BG476" s="45"/>
      <c r="BH476" s="45"/>
      <c r="BI476" s="45"/>
      <c r="BJ476" s="45"/>
      <c r="BK476" s="45"/>
      <c r="BL476" s="45"/>
      <c r="BM476" s="45"/>
      <c r="BN476" s="45"/>
      <c r="BO476" s="45"/>
      <c r="BP476" s="45"/>
      <c r="BQ476" s="45"/>
      <c r="BR476" s="45"/>
      <c r="BS476" s="45"/>
      <c r="BT476" s="45"/>
      <c r="BU476" s="45"/>
      <c r="BV476" s="45"/>
      <c r="BW476" s="45"/>
      <c r="BX476" s="45"/>
      <c r="BY476" s="45"/>
      <c r="BZ476" s="45"/>
      <c r="CA476" s="45"/>
      <c r="CB476" s="45"/>
      <c r="CC476" s="45"/>
      <c r="CD476" s="45"/>
      <c r="CE476" s="45"/>
      <c r="CF476" s="45"/>
      <c r="CG476" s="45"/>
      <c r="CH476" s="45"/>
      <c r="CI476" s="45"/>
      <c r="CJ476" s="45"/>
      <c r="CK476" s="45"/>
      <c r="CL476" s="45"/>
      <c r="CM476" s="45"/>
      <c r="CN476" s="45"/>
      <c r="CO476" s="45"/>
      <c r="CP476" s="45"/>
      <c r="CQ476" s="45"/>
      <c r="CR476" s="45"/>
      <c r="CS476" s="45"/>
      <c r="CT476" s="45"/>
      <c r="CU476" s="45"/>
      <c r="CV476" s="45"/>
      <c r="CW476" s="45"/>
    </row>
    <row r="477" spans="1:101" ht="14.25" customHeight="1">
      <c r="A477" s="67">
        <v>81</v>
      </c>
      <c r="B477" s="76">
        <v>6.82</v>
      </c>
      <c r="C477" s="68">
        <v>10.68</v>
      </c>
      <c r="D477" s="68">
        <v>17.39</v>
      </c>
      <c r="E477" s="68">
        <v>21.76</v>
      </c>
      <c r="F477" s="68">
        <v>26.39</v>
      </c>
      <c r="G477" s="68">
        <v>35.39</v>
      </c>
      <c r="H477" s="68">
        <v>48.96</v>
      </c>
      <c r="I477" s="68">
        <v>67.3</v>
      </c>
      <c r="J477" s="68">
        <v>87.26</v>
      </c>
      <c r="K477" s="68">
        <v>108.78</v>
      </c>
      <c r="L477" s="70">
        <v>133.16999999999999</v>
      </c>
      <c r="M477" s="68">
        <v>149.02000000000001</v>
      </c>
      <c r="N477" s="68">
        <v>165.23</v>
      </c>
      <c r="O477" s="68">
        <v>181.27</v>
      </c>
      <c r="P477" s="68">
        <v>198.09</v>
      </c>
      <c r="Q477" s="68">
        <v>220.68</v>
      </c>
      <c r="R477" s="68">
        <v>245.51</v>
      </c>
      <c r="S477" s="68">
        <v>272.58999999999997</v>
      </c>
      <c r="T477" s="68">
        <v>301.55</v>
      </c>
      <c r="U477" s="68">
        <v>331.99</v>
      </c>
      <c r="V477" s="68">
        <v>357.42</v>
      </c>
      <c r="W477" s="68">
        <v>382.58</v>
      </c>
      <c r="X477" s="68">
        <v>407.03</v>
      </c>
      <c r="Y477" s="68">
        <v>430.37</v>
      </c>
      <c r="Z477" s="68">
        <v>452.19</v>
      </c>
      <c r="AA477" s="69">
        <v>472.1</v>
      </c>
      <c r="AB477" s="45">
        <v>498.11</v>
      </c>
      <c r="AC477" s="45">
        <v>525.54</v>
      </c>
      <c r="AD477" s="45">
        <v>554.48</v>
      </c>
      <c r="AE477" s="45">
        <v>585.02</v>
      </c>
      <c r="AF477" s="45">
        <v>617.24</v>
      </c>
      <c r="AG477" s="45">
        <v>651.23</v>
      </c>
      <c r="AH477" s="45">
        <v>687.1</v>
      </c>
      <c r="AI477" s="45">
        <v>724.94</v>
      </c>
      <c r="AJ477" s="45">
        <v>764.87</v>
      </c>
      <c r="AK477" s="45">
        <v>806.99</v>
      </c>
      <c r="AL477" s="45">
        <v>851.43</v>
      </c>
      <c r="AM477" s="45">
        <v>898.33</v>
      </c>
      <c r="AN477" s="45">
        <v>947.8</v>
      </c>
      <c r="AO477" s="45">
        <v>1000</v>
      </c>
      <c r="AP477" s="45"/>
      <c r="AQ477" s="45"/>
      <c r="AR477" s="45"/>
      <c r="AS477" s="45"/>
      <c r="AT477" s="45"/>
      <c r="AU477" s="45"/>
      <c r="AV477" s="45"/>
      <c r="AW477" s="45"/>
      <c r="AX477" s="45"/>
      <c r="AY477" s="45"/>
      <c r="AZ477" s="45"/>
      <c r="BA477" s="45"/>
      <c r="BB477" s="45"/>
      <c r="BC477" s="45"/>
      <c r="BD477" s="45"/>
      <c r="BE477" s="45"/>
      <c r="BF477" s="45"/>
      <c r="BG477" s="45"/>
      <c r="BH477" s="45"/>
      <c r="BI477" s="45"/>
      <c r="BJ477" s="45"/>
      <c r="BK477" s="45"/>
      <c r="BL477" s="45"/>
      <c r="BM477" s="45"/>
      <c r="BN477" s="45"/>
      <c r="BO477" s="45"/>
      <c r="BP477" s="45"/>
      <c r="BQ477" s="45"/>
      <c r="BR477" s="45"/>
      <c r="BS477" s="45"/>
      <c r="BT477" s="45"/>
      <c r="BU477" s="45"/>
      <c r="BV477" s="45"/>
      <c r="BW477" s="45"/>
      <c r="BX477" s="45"/>
      <c r="BY477" s="45"/>
      <c r="BZ477" s="45"/>
      <c r="CA477" s="45"/>
      <c r="CB477" s="45"/>
      <c r="CC477" s="45"/>
      <c r="CD477" s="45"/>
      <c r="CE477" s="45"/>
      <c r="CF477" s="45"/>
      <c r="CG477" s="45"/>
      <c r="CH477" s="45"/>
      <c r="CI477" s="45"/>
      <c r="CJ477" s="45"/>
      <c r="CK477" s="45"/>
      <c r="CL477" s="45"/>
      <c r="CM477" s="45"/>
      <c r="CN477" s="45"/>
      <c r="CO477" s="45"/>
      <c r="CP477" s="45"/>
      <c r="CQ477" s="45"/>
      <c r="CR477" s="45"/>
      <c r="CS477" s="45"/>
      <c r="CT477" s="45"/>
      <c r="CU477" s="45"/>
      <c r="CV477" s="45"/>
      <c r="CW477" s="45"/>
    </row>
    <row r="478" spans="1:101" ht="14.25" customHeight="1">
      <c r="A478" s="67">
        <v>82</v>
      </c>
      <c r="B478" s="76">
        <v>7.46</v>
      </c>
      <c r="C478" s="68">
        <v>12.26</v>
      </c>
      <c r="D478" s="68">
        <v>19.86</v>
      </c>
      <c r="E478" s="68">
        <v>24.01</v>
      </c>
      <c r="F478" s="68">
        <v>31.24</v>
      </c>
      <c r="G478" s="68">
        <v>41.84</v>
      </c>
      <c r="H478" s="68">
        <v>57.45</v>
      </c>
      <c r="I478" s="68">
        <v>79.09</v>
      </c>
      <c r="J478" s="68">
        <v>103.69</v>
      </c>
      <c r="K478" s="70">
        <v>130.03</v>
      </c>
      <c r="L478" s="68">
        <v>149.02000000000001</v>
      </c>
      <c r="M478" s="68">
        <v>165.23</v>
      </c>
      <c r="N478" s="68">
        <v>181.27</v>
      </c>
      <c r="O478" s="68">
        <v>198.09</v>
      </c>
      <c r="P478" s="68">
        <v>220.68</v>
      </c>
      <c r="Q478" s="68">
        <v>245.51</v>
      </c>
      <c r="R478" s="68">
        <v>272.58999999999997</v>
      </c>
      <c r="S478" s="68">
        <v>301.55</v>
      </c>
      <c r="T478" s="68">
        <v>331.99</v>
      </c>
      <c r="U478" s="68">
        <v>357.42</v>
      </c>
      <c r="V478" s="68">
        <v>382.58</v>
      </c>
      <c r="W478" s="68">
        <v>407.03</v>
      </c>
      <c r="X478" s="68">
        <v>430.37</v>
      </c>
      <c r="Y478" s="68">
        <v>452.19</v>
      </c>
      <c r="Z478" s="68">
        <v>472.1</v>
      </c>
      <c r="AA478" s="69">
        <v>498.11</v>
      </c>
      <c r="AB478" s="45">
        <v>525.54</v>
      </c>
      <c r="AC478" s="45">
        <v>554.48</v>
      </c>
      <c r="AD478" s="45">
        <v>585.02</v>
      </c>
      <c r="AE478" s="45">
        <v>617.24</v>
      </c>
      <c r="AF478" s="45">
        <v>651.23</v>
      </c>
      <c r="AG478" s="45">
        <v>687.1</v>
      </c>
      <c r="AH478" s="45">
        <v>724.94</v>
      </c>
      <c r="AI478" s="45">
        <v>764.87</v>
      </c>
      <c r="AJ478" s="45">
        <v>806.99</v>
      </c>
      <c r="AK478" s="45">
        <v>851.43</v>
      </c>
      <c r="AL478" s="45">
        <v>898.33</v>
      </c>
      <c r="AM478" s="45">
        <v>947.8</v>
      </c>
      <c r="AN478" s="45">
        <v>1000</v>
      </c>
      <c r="AO478" s="45"/>
      <c r="AP478" s="45"/>
      <c r="AQ478" s="45"/>
      <c r="AR478" s="45"/>
      <c r="AS478" s="45"/>
      <c r="AT478" s="45"/>
      <c r="AU478" s="45"/>
      <c r="AV478" s="45"/>
      <c r="AW478" s="45"/>
      <c r="AX478" s="45"/>
      <c r="AY478" s="45"/>
      <c r="AZ478" s="45"/>
      <c r="BA478" s="45"/>
      <c r="BB478" s="45"/>
      <c r="BC478" s="45"/>
      <c r="BD478" s="45"/>
      <c r="BE478" s="45"/>
      <c r="BF478" s="45"/>
      <c r="BG478" s="45"/>
      <c r="BH478" s="45"/>
      <c r="BI478" s="45"/>
      <c r="BJ478" s="45"/>
      <c r="BK478" s="45"/>
      <c r="BL478" s="45"/>
      <c r="BM478" s="45"/>
      <c r="BN478" s="45"/>
      <c r="BO478" s="45"/>
      <c r="BP478" s="45"/>
      <c r="BQ478" s="45"/>
      <c r="BR478" s="45"/>
      <c r="BS478" s="45"/>
      <c r="BT478" s="45"/>
      <c r="BU478" s="45"/>
      <c r="BV478" s="45"/>
      <c r="BW478" s="45"/>
      <c r="BX478" s="45"/>
      <c r="BY478" s="45"/>
      <c r="BZ478" s="45"/>
      <c r="CA478" s="45"/>
      <c r="CB478" s="45"/>
      <c r="CC478" s="45"/>
      <c r="CD478" s="45"/>
      <c r="CE478" s="45"/>
      <c r="CF478" s="45"/>
      <c r="CG478" s="45"/>
      <c r="CH478" s="45"/>
      <c r="CI478" s="45"/>
      <c r="CJ478" s="45"/>
      <c r="CK478" s="45"/>
      <c r="CL478" s="45"/>
      <c r="CM478" s="45"/>
      <c r="CN478" s="45"/>
      <c r="CO478" s="45"/>
      <c r="CP478" s="45"/>
      <c r="CQ478" s="45"/>
      <c r="CR478" s="45"/>
      <c r="CS478" s="45"/>
      <c r="CT478" s="45"/>
      <c r="CU478" s="45"/>
      <c r="CV478" s="45"/>
      <c r="CW478" s="45"/>
    </row>
    <row r="479" spans="1:101" ht="14.25" customHeight="1">
      <c r="A479" s="67">
        <v>83</v>
      </c>
      <c r="B479" s="76">
        <v>8.57</v>
      </c>
      <c r="C479" s="68">
        <v>14.17</v>
      </c>
      <c r="D479" s="68">
        <v>22.91</v>
      </c>
      <c r="E479" s="68">
        <v>28.9</v>
      </c>
      <c r="F479" s="68">
        <v>36.94</v>
      </c>
      <c r="G479" s="68">
        <v>49.53</v>
      </c>
      <c r="H479" s="68">
        <v>69.430000000000007</v>
      </c>
      <c r="I479" s="68">
        <v>97.02</v>
      </c>
      <c r="J479" s="70">
        <v>127.39</v>
      </c>
      <c r="K479" s="68">
        <v>149.02000000000001</v>
      </c>
      <c r="L479" s="68">
        <v>165.23</v>
      </c>
      <c r="M479" s="68">
        <v>181.27</v>
      </c>
      <c r="N479" s="68">
        <v>198.09</v>
      </c>
      <c r="O479" s="68">
        <v>220.68</v>
      </c>
      <c r="P479" s="68">
        <v>245.51</v>
      </c>
      <c r="Q479" s="68">
        <v>272.58999999999997</v>
      </c>
      <c r="R479" s="68">
        <v>301.55</v>
      </c>
      <c r="S479" s="68">
        <v>331.99</v>
      </c>
      <c r="T479" s="68">
        <v>357.42</v>
      </c>
      <c r="U479" s="68">
        <v>382.58</v>
      </c>
      <c r="V479" s="68">
        <v>407.03</v>
      </c>
      <c r="W479" s="68">
        <v>430.37</v>
      </c>
      <c r="X479" s="68">
        <v>452.19</v>
      </c>
      <c r="Y479" s="68">
        <v>472.1</v>
      </c>
      <c r="Z479" s="68">
        <v>498.11</v>
      </c>
      <c r="AA479" s="69">
        <v>525.54</v>
      </c>
      <c r="AB479" s="45">
        <v>554.48</v>
      </c>
      <c r="AC479" s="45">
        <v>585.02</v>
      </c>
      <c r="AD479" s="45">
        <v>617.24</v>
      </c>
      <c r="AE479" s="45">
        <v>651.23</v>
      </c>
      <c r="AF479" s="45">
        <v>687.1</v>
      </c>
      <c r="AG479" s="45">
        <v>724.94</v>
      </c>
      <c r="AH479" s="45">
        <v>764.87</v>
      </c>
      <c r="AI479" s="45">
        <v>806.99</v>
      </c>
      <c r="AJ479" s="45">
        <v>851.43</v>
      </c>
      <c r="AK479" s="45">
        <v>898.33</v>
      </c>
      <c r="AL479" s="45">
        <v>947.8</v>
      </c>
      <c r="AM479" s="45">
        <v>1000</v>
      </c>
      <c r="AN479" s="45"/>
      <c r="AO479" s="45"/>
      <c r="AP479" s="45"/>
      <c r="AQ479" s="45"/>
      <c r="AR479" s="45"/>
      <c r="AS479" s="45"/>
      <c r="AT479" s="45"/>
      <c r="AU479" s="45"/>
      <c r="AV479" s="45"/>
      <c r="AW479" s="45"/>
      <c r="AX479" s="45"/>
      <c r="AY479" s="45"/>
      <c r="AZ479" s="45"/>
      <c r="BA479" s="45"/>
      <c r="BB479" s="45"/>
      <c r="BC479" s="45"/>
      <c r="BD479" s="45"/>
      <c r="BE479" s="45"/>
      <c r="BF479" s="45"/>
      <c r="BG479" s="45"/>
      <c r="BH479" s="45"/>
      <c r="BI479" s="45"/>
      <c r="BJ479" s="45"/>
      <c r="BK479" s="45"/>
      <c r="BL479" s="45"/>
      <c r="BM479" s="45"/>
      <c r="BN479" s="45"/>
      <c r="BO479" s="45"/>
      <c r="BP479" s="45"/>
      <c r="BQ479" s="45"/>
      <c r="BR479" s="45"/>
      <c r="BS479" s="45"/>
      <c r="BT479" s="45"/>
      <c r="BU479" s="45"/>
      <c r="BV479" s="45"/>
      <c r="BW479" s="45"/>
      <c r="BX479" s="45"/>
      <c r="BY479" s="45"/>
      <c r="BZ479" s="45"/>
      <c r="CA479" s="45"/>
      <c r="CB479" s="45"/>
      <c r="CC479" s="45"/>
      <c r="CD479" s="45"/>
      <c r="CE479" s="45"/>
      <c r="CF479" s="45"/>
      <c r="CG479" s="45"/>
      <c r="CH479" s="45"/>
      <c r="CI479" s="45"/>
      <c r="CJ479" s="45"/>
      <c r="CK479" s="45"/>
      <c r="CL479" s="45"/>
      <c r="CM479" s="45"/>
      <c r="CN479" s="45"/>
      <c r="CO479" s="45"/>
      <c r="CP479" s="45"/>
      <c r="CQ479" s="45"/>
      <c r="CR479" s="45"/>
      <c r="CS479" s="45"/>
      <c r="CT479" s="45"/>
      <c r="CU479" s="45"/>
      <c r="CV479" s="45"/>
      <c r="CW479" s="45"/>
    </row>
    <row r="480" spans="1:101" ht="14.25" customHeight="1">
      <c r="A480" s="67">
        <v>84</v>
      </c>
      <c r="B480" s="76">
        <v>10.130000000000001</v>
      </c>
      <c r="C480" s="68">
        <v>16.37</v>
      </c>
      <c r="D480" s="68">
        <v>26.42</v>
      </c>
      <c r="E480" s="68">
        <v>34.75</v>
      </c>
      <c r="F480" s="68">
        <v>44.45</v>
      </c>
      <c r="G480" s="68">
        <v>60.01</v>
      </c>
      <c r="H480" s="68">
        <v>89.14</v>
      </c>
      <c r="I480" s="69">
        <v>123.28</v>
      </c>
      <c r="J480" s="68">
        <v>149.02000000000001</v>
      </c>
      <c r="K480" s="68">
        <v>165.23</v>
      </c>
      <c r="L480" s="68">
        <v>181.27</v>
      </c>
      <c r="M480" s="68">
        <v>198.09</v>
      </c>
      <c r="N480" s="68">
        <v>220.68</v>
      </c>
      <c r="O480" s="68">
        <v>245.51</v>
      </c>
      <c r="P480" s="68">
        <v>272.58999999999997</v>
      </c>
      <c r="Q480" s="68">
        <v>301.55</v>
      </c>
      <c r="R480" s="68">
        <v>331.99</v>
      </c>
      <c r="S480" s="68">
        <v>357.42</v>
      </c>
      <c r="T480" s="68">
        <v>382.58</v>
      </c>
      <c r="U480" s="68">
        <v>407.03</v>
      </c>
      <c r="V480" s="68">
        <v>430.37</v>
      </c>
      <c r="W480" s="68">
        <v>452.19</v>
      </c>
      <c r="X480" s="68">
        <v>472.1</v>
      </c>
      <c r="Y480" s="68">
        <v>498.11</v>
      </c>
      <c r="Z480" s="68">
        <v>525.54</v>
      </c>
      <c r="AA480" s="69">
        <v>554.48</v>
      </c>
      <c r="AB480" s="45">
        <v>585.02</v>
      </c>
      <c r="AC480" s="45">
        <v>617.24</v>
      </c>
      <c r="AD480" s="45">
        <v>651.23</v>
      </c>
      <c r="AE480" s="45">
        <v>687.1</v>
      </c>
      <c r="AF480" s="45">
        <v>724.94</v>
      </c>
      <c r="AG480" s="45">
        <v>764.87</v>
      </c>
      <c r="AH480" s="45">
        <v>806.99</v>
      </c>
      <c r="AI480" s="45">
        <v>851.43</v>
      </c>
      <c r="AJ480" s="45">
        <v>898.33</v>
      </c>
      <c r="AK480" s="45">
        <v>947.8</v>
      </c>
      <c r="AL480" s="45">
        <v>1000</v>
      </c>
      <c r="AM480" s="45"/>
      <c r="AN480" s="45"/>
      <c r="AO480" s="45"/>
      <c r="AP480" s="45"/>
      <c r="AQ480" s="45"/>
      <c r="AR480" s="45"/>
      <c r="AS480" s="45"/>
      <c r="AT480" s="45"/>
      <c r="AU480" s="45"/>
      <c r="AV480" s="45"/>
      <c r="AW480" s="45"/>
      <c r="AX480" s="45"/>
      <c r="AY480" s="45"/>
      <c r="AZ480" s="45"/>
      <c r="BA480" s="45"/>
      <c r="BB480" s="45"/>
      <c r="BC480" s="45"/>
      <c r="BD480" s="45"/>
      <c r="BE480" s="45"/>
      <c r="BF480" s="45"/>
      <c r="BG480" s="45"/>
      <c r="BH480" s="45"/>
      <c r="BI480" s="45"/>
      <c r="BJ480" s="45"/>
      <c r="BK480" s="45"/>
      <c r="BL480" s="45"/>
      <c r="BM480" s="45"/>
      <c r="BN480" s="45"/>
      <c r="BO480" s="45"/>
      <c r="BP480" s="45"/>
      <c r="BQ480" s="45"/>
      <c r="BR480" s="45"/>
      <c r="BS480" s="45"/>
      <c r="BT480" s="45"/>
      <c r="BU480" s="45"/>
      <c r="BV480" s="45"/>
      <c r="BW480" s="45"/>
      <c r="BX480" s="45"/>
      <c r="BY480" s="45"/>
      <c r="BZ480" s="45"/>
      <c r="CA480" s="45"/>
      <c r="CB480" s="45"/>
      <c r="CC480" s="45"/>
      <c r="CD480" s="45"/>
      <c r="CE480" s="45"/>
      <c r="CF480" s="45"/>
      <c r="CG480" s="45"/>
      <c r="CH480" s="45"/>
      <c r="CI480" s="45"/>
      <c r="CJ480" s="45"/>
      <c r="CK480" s="45"/>
      <c r="CL480" s="45"/>
      <c r="CM480" s="45"/>
      <c r="CN480" s="45"/>
      <c r="CO480" s="45"/>
      <c r="CP480" s="45"/>
      <c r="CQ480" s="45"/>
      <c r="CR480" s="45"/>
      <c r="CS480" s="45"/>
      <c r="CT480" s="45"/>
      <c r="CU480" s="45"/>
      <c r="CV480" s="45"/>
      <c r="CW480" s="45"/>
    </row>
    <row r="481" spans="1:101" ht="14.25" customHeight="1">
      <c r="A481" s="67">
        <v>85</v>
      </c>
      <c r="B481" s="76">
        <v>11.61</v>
      </c>
      <c r="C481" s="68">
        <v>19.18</v>
      </c>
      <c r="D481" s="68">
        <v>31.76</v>
      </c>
      <c r="E481" s="68">
        <v>41.81</v>
      </c>
      <c r="F481" s="68">
        <v>53.5</v>
      </c>
      <c r="G481" s="68">
        <v>75.69</v>
      </c>
      <c r="H481" s="68">
        <v>113.16</v>
      </c>
      <c r="I481" s="70">
        <v>146.05000000000001</v>
      </c>
      <c r="J481" s="68">
        <v>165.23</v>
      </c>
      <c r="K481" s="68">
        <v>181.27</v>
      </c>
      <c r="L481" s="68">
        <v>198.09</v>
      </c>
      <c r="M481" s="68">
        <v>220.68</v>
      </c>
      <c r="N481" s="68">
        <v>245.51</v>
      </c>
      <c r="O481" s="68">
        <v>272.58999999999997</v>
      </c>
      <c r="P481" s="68">
        <v>301.55</v>
      </c>
      <c r="Q481" s="68">
        <v>331.99</v>
      </c>
      <c r="R481" s="68">
        <v>357.42</v>
      </c>
      <c r="S481" s="68">
        <v>382.58</v>
      </c>
      <c r="T481" s="68">
        <v>407.03</v>
      </c>
      <c r="U481" s="68">
        <v>430.37</v>
      </c>
      <c r="V481" s="68">
        <v>452.19</v>
      </c>
      <c r="W481" s="68">
        <v>472.1</v>
      </c>
      <c r="X481" s="68">
        <v>498.11</v>
      </c>
      <c r="Y481" s="68">
        <v>525.54</v>
      </c>
      <c r="Z481" s="68">
        <v>554.48</v>
      </c>
      <c r="AA481" s="69">
        <v>585.02</v>
      </c>
      <c r="AB481" s="45">
        <v>617.24</v>
      </c>
      <c r="AC481" s="45">
        <v>651.23</v>
      </c>
      <c r="AD481" s="45">
        <v>687.1</v>
      </c>
      <c r="AE481" s="45">
        <v>724.94</v>
      </c>
      <c r="AF481" s="45">
        <v>764.87</v>
      </c>
      <c r="AG481" s="45">
        <v>806.99</v>
      </c>
      <c r="AH481" s="45">
        <v>851.43</v>
      </c>
      <c r="AI481" s="45">
        <v>898.33</v>
      </c>
      <c r="AJ481" s="45">
        <v>947.8</v>
      </c>
      <c r="AK481" s="45">
        <v>1000</v>
      </c>
      <c r="AL481" s="45"/>
      <c r="AM481" s="45"/>
      <c r="AN481" s="45"/>
      <c r="AO481" s="45"/>
      <c r="AP481" s="45"/>
      <c r="AQ481" s="45"/>
      <c r="AR481" s="45"/>
      <c r="AS481" s="45"/>
      <c r="AT481" s="45"/>
      <c r="AU481" s="45"/>
      <c r="AV481" s="45"/>
      <c r="AW481" s="45"/>
      <c r="AX481" s="45"/>
      <c r="AY481" s="45"/>
      <c r="AZ481" s="45"/>
      <c r="BA481" s="45"/>
      <c r="BB481" s="45"/>
      <c r="BC481" s="45"/>
      <c r="BD481" s="45"/>
      <c r="BE481" s="45"/>
      <c r="BF481" s="45"/>
      <c r="BG481" s="45"/>
      <c r="BH481" s="45"/>
      <c r="BI481" s="45"/>
      <c r="BJ481" s="45"/>
      <c r="BK481" s="45"/>
      <c r="BL481" s="45"/>
      <c r="BM481" s="45"/>
      <c r="BN481" s="45"/>
      <c r="BO481" s="45"/>
      <c r="BP481" s="45"/>
      <c r="BQ481" s="45"/>
      <c r="BR481" s="45"/>
      <c r="BS481" s="45"/>
      <c r="BT481" s="45"/>
      <c r="BU481" s="45"/>
      <c r="BV481" s="45"/>
      <c r="BW481" s="45"/>
      <c r="BX481" s="45"/>
      <c r="BY481" s="45"/>
      <c r="BZ481" s="45"/>
      <c r="CA481" s="45"/>
      <c r="CB481" s="45"/>
      <c r="CC481" s="45"/>
      <c r="CD481" s="45"/>
      <c r="CE481" s="45"/>
      <c r="CF481" s="45"/>
      <c r="CG481" s="45"/>
      <c r="CH481" s="45"/>
      <c r="CI481" s="45"/>
      <c r="CJ481" s="45"/>
      <c r="CK481" s="45"/>
      <c r="CL481" s="45"/>
      <c r="CM481" s="45"/>
      <c r="CN481" s="45"/>
      <c r="CO481" s="45"/>
      <c r="CP481" s="45"/>
      <c r="CQ481" s="45"/>
      <c r="CR481" s="45"/>
      <c r="CS481" s="45"/>
      <c r="CT481" s="45"/>
      <c r="CU481" s="45"/>
      <c r="CV481" s="45"/>
      <c r="CW481" s="45"/>
    </row>
    <row r="482" spans="1:101" ht="14.25" customHeight="1">
      <c r="A482" s="67">
        <v>86</v>
      </c>
      <c r="B482" s="76">
        <v>12.8</v>
      </c>
      <c r="C482" s="68">
        <v>23.02</v>
      </c>
      <c r="D482" s="68">
        <v>38.130000000000003</v>
      </c>
      <c r="E482" s="68">
        <v>50.15</v>
      </c>
      <c r="F482" s="68">
        <v>66.77</v>
      </c>
      <c r="G482" s="68">
        <v>103.35</v>
      </c>
      <c r="H482" s="70">
        <v>138.09</v>
      </c>
      <c r="I482" s="68">
        <v>165.23</v>
      </c>
      <c r="J482" s="68">
        <v>181.27</v>
      </c>
      <c r="K482" s="68">
        <v>198.09</v>
      </c>
      <c r="L482" s="68">
        <v>220.68</v>
      </c>
      <c r="M482" s="68">
        <v>245.51</v>
      </c>
      <c r="N482" s="68">
        <v>272.58999999999997</v>
      </c>
      <c r="O482" s="68">
        <v>301.55</v>
      </c>
      <c r="P482" s="68">
        <v>331.99</v>
      </c>
      <c r="Q482" s="68">
        <v>357.42</v>
      </c>
      <c r="R482" s="68">
        <v>382.58</v>
      </c>
      <c r="S482" s="68">
        <v>407.03</v>
      </c>
      <c r="T482" s="68">
        <v>430.37</v>
      </c>
      <c r="U482" s="68">
        <v>452.19</v>
      </c>
      <c r="V482" s="68">
        <v>472.1</v>
      </c>
      <c r="W482" s="68">
        <v>498.11</v>
      </c>
      <c r="X482" s="68">
        <v>525.54</v>
      </c>
      <c r="Y482" s="68">
        <v>554.48</v>
      </c>
      <c r="Z482" s="68">
        <v>585.02</v>
      </c>
      <c r="AA482" s="69">
        <v>617.24</v>
      </c>
      <c r="AB482" s="45">
        <v>651.23</v>
      </c>
      <c r="AC482" s="45">
        <v>687.1</v>
      </c>
      <c r="AD482" s="45">
        <v>724.94</v>
      </c>
      <c r="AE482" s="45">
        <v>764.87</v>
      </c>
      <c r="AF482" s="45">
        <v>806.99</v>
      </c>
      <c r="AG482" s="45">
        <v>851.43</v>
      </c>
      <c r="AH482" s="45">
        <v>898.33</v>
      </c>
      <c r="AI482" s="45">
        <v>947.8</v>
      </c>
      <c r="AJ482" s="45">
        <v>1000</v>
      </c>
      <c r="AK482" s="45"/>
      <c r="AL482" s="45"/>
      <c r="AM482" s="45"/>
      <c r="AN482" s="45"/>
      <c r="AO482" s="45"/>
      <c r="AP482" s="45"/>
      <c r="AQ482" s="45"/>
      <c r="AR482" s="45"/>
      <c r="AS482" s="45"/>
      <c r="AT482" s="45"/>
      <c r="AU482" s="45"/>
      <c r="AV482" s="45"/>
      <c r="AW482" s="45"/>
      <c r="AX482" s="45"/>
      <c r="AY482" s="45"/>
      <c r="AZ482" s="45"/>
      <c r="BA482" s="45"/>
      <c r="BB482" s="45"/>
      <c r="BC482" s="45"/>
      <c r="BD482" s="45"/>
      <c r="BE482" s="45"/>
      <c r="BF482" s="45"/>
      <c r="BG482" s="45"/>
      <c r="BH482" s="45"/>
      <c r="BI482" s="45"/>
      <c r="BJ482" s="45"/>
      <c r="BK482" s="45"/>
      <c r="BL482" s="45"/>
      <c r="BM482" s="45"/>
      <c r="BN482" s="45"/>
      <c r="BO482" s="45"/>
      <c r="BP482" s="45"/>
      <c r="BQ482" s="45"/>
      <c r="BR482" s="45"/>
      <c r="BS482" s="45"/>
      <c r="BT482" s="45"/>
      <c r="BU482" s="45"/>
      <c r="BV482" s="45"/>
      <c r="BW482" s="45"/>
      <c r="BX482" s="45"/>
      <c r="BY482" s="45"/>
      <c r="BZ482" s="45"/>
      <c r="CA482" s="45"/>
      <c r="CB482" s="45"/>
      <c r="CC482" s="45"/>
      <c r="CD482" s="45"/>
      <c r="CE482" s="45"/>
      <c r="CF482" s="45"/>
      <c r="CG482" s="45"/>
      <c r="CH482" s="45"/>
      <c r="CI482" s="45"/>
      <c r="CJ482" s="45"/>
      <c r="CK482" s="45"/>
      <c r="CL482" s="45"/>
      <c r="CM482" s="45"/>
      <c r="CN482" s="45"/>
      <c r="CO482" s="45"/>
      <c r="CP482" s="45"/>
      <c r="CQ482" s="45"/>
      <c r="CR482" s="45"/>
      <c r="CS482" s="45"/>
      <c r="CT482" s="45"/>
      <c r="CU482" s="45"/>
      <c r="CV482" s="45"/>
      <c r="CW482" s="45"/>
    </row>
    <row r="483" spans="1:101" ht="14.25" customHeight="1">
      <c r="A483" s="67">
        <v>87</v>
      </c>
      <c r="B483" s="76">
        <v>14.1</v>
      </c>
      <c r="C483" s="68">
        <v>27.63</v>
      </c>
      <c r="D483" s="68">
        <v>45.68</v>
      </c>
      <c r="E483" s="68">
        <v>59.97</v>
      </c>
      <c r="F483" s="68">
        <v>88.72</v>
      </c>
      <c r="G483" s="70">
        <v>133.47</v>
      </c>
      <c r="H483" s="68">
        <v>165.23</v>
      </c>
      <c r="I483" s="68">
        <v>181.27</v>
      </c>
      <c r="J483" s="68">
        <v>198.09</v>
      </c>
      <c r="K483" s="68">
        <v>220.68</v>
      </c>
      <c r="L483" s="68">
        <v>245.51</v>
      </c>
      <c r="M483" s="68">
        <v>272.58999999999997</v>
      </c>
      <c r="N483" s="68">
        <v>301.55</v>
      </c>
      <c r="O483" s="68">
        <v>331.99</v>
      </c>
      <c r="P483" s="68">
        <v>357.42</v>
      </c>
      <c r="Q483" s="68">
        <v>382.58</v>
      </c>
      <c r="R483" s="68">
        <v>407.03</v>
      </c>
      <c r="S483" s="68">
        <v>430.37</v>
      </c>
      <c r="T483" s="68">
        <v>452.19</v>
      </c>
      <c r="U483" s="68">
        <v>472.1</v>
      </c>
      <c r="V483" s="68">
        <v>498.11</v>
      </c>
      <c r="W483" s="68">
        <v>525.54</v>
      </c>
      <c r="X483" s="68">
        <v>554.48</v>
      </c>
      <c r="Y483" s="68">
        <v>585.02</v>
      </c>
      <c r="Z483" s="68">
        <v>617.24</v>
      </c>
      <c r="AA483" s="69">
        <v>651.23</v>
      </c>
      <c r="AB483" s="45">
        <v>687.1</v>
      </c>
      <c r="AC483" s="45">
        <v>724.94</v>
      </c>
      <c r="AD483" s="45">
        <v>764.87</v>
      </c>
      <c r="AE483" s="45">
        <v>806.99</v>
      </c>
      <c r="AF483" s="45">
        <v>851.43</v>
      </c>
      <c r="AG483" s="45">
        <v>898.33</v>
      </c>
      <c r="AH483" s="45">
        <v>947.8</v>
      </c>
      <c r="AI483" s="45">
        <v>1000</v>
      </c>
      <c r="AJ483" s="45"/>
      <c r="AK483" s="45"/>
      <c r="AL483" s="45"/>
      <c r="AM483" s="45"/>
      <c r="AN483" s="45"/>
      <c r="AO483" s="45"/>
      <c r="AP483" s="45"/>
      <c r="AQ483" s="45"/>
      <c r="AR483" s="45"/>
      <c r="AS483" s="45"/>
      <c r="AT483" s="45"/>
      <c r="AU483" s="45"/>
      <c r="AV483" s="45"/>
      <c r="AW483" s="45"/>
      <c r="AX483" s="45"/>
      <c r="AY483" s="45"/>
      <c r="AZ483" s="45"/>
      <c r="BA483" s="45"/>
      <c r="BB483" s="45"/>
      <c r="BC483" s="45"/>
      <c r="BD483" s="45"/>
      <c r="BE483" s="45"/>
      <c r="BF483" s="45"/>
      <c r="BG483" s="45"/>
      <c r="BH483" s="45"/>
      <c r="BI483" s="45"/>
      <c r="BJ483" s="45"/>
      <c r="BK483" s="45"/>
      <c r="BL483" s="45"/>
      <c r="BM483" s="45"/>
      <c r="BN483" s="45"/>
      <c r="BO483" s="45"/>
      <c r="BP483" s="45"/>
      <c r="BQ483" s="45"/>
      <c r="BR483" s="45"/>
      <c r="BS483" s="45"/>
      <c r="BT483" s="45"/>
      <c r="BU483" s="45"/>
      <c r="BV483" s="45"/>
      <c r="BW483" s="45"/>
      <c r="BX483" s="45"/>
      <c r="BY483" s="45"/>
      <c r="BZ483" s="45"/>
      <c r="CA483" s="45"/>
      <c r="CB483" s="45"/>
      <c r="CC483" s="45"/>
      <c r="CD483" s="45"/>
      <c r="CE483" s="45"/>
      <c r="CF483" s="45"/>
      <c r="CG483" s="45"/>
      <c r="CH483" s="45"/>
      <c r="CI483" s="45"/>
      <c r="CJ483" s="45"/>
      <c r="CK483" s="45"/>
      <c r="CL483" s="45"/>
      <c r="CM483" s="45"/>
      <c r="CN483" s="45"/>
      <c r="CO483" s="45"/>
      <c r="CP483" s="45"/>
      <c r="CQ483" s="45"/>
      <c r="CR483" s="45"/>
      <c r="CS483" s="45"/>
      <c r="CT483" s="45"/>
      <c r="CU483" s="45"/>
      <c r="CV483" s="45"/>
      <c r="CW483" s="45"/>
    </row>
    <row r="484" spans="1:101" ht="14.25" customHeight="1">
      <c r="A484" s="67">
        <v>88</v>
      </c>
      <c r="B484" s="76">
        <v>15.54</v>
      </c>
      <c r="C484" s="68">
        <v>33.130000000000003</v>
      </c>
      <c r="D484" s="68">
        <v>54.62</v>
      </c>
      <c r="E484" s="68">
        <v>77.64</v>
      </c>
      <c r="F484" s="69">
        <v>122.6</v>
      </c>
      <c r="G484" s="68">
        <v>165.23</v>
      </c>
      <c r="H484" s="68">
        <v>181.27</v>
      </c>
      <c r="I484" s="68">
        <v>198.09</v>
      </c>
      <c r="J484" s="68">
        <v>220.68</v>
      </c>
      <c r="K484" s="68">
        <v>245.51</v>
      </c>
      <c r="L484" s="68">
        <v>272.58999999999997</v>
      </c>
      <c r="M484" s="68">
        <v>301.55</v>
      </c>
      <c r="N484" s="68">
        <v>331.99</v>
      </c>
      <c r="O484" s="68">
        <v>357.42</v>
      </c>
      <c r="P484" s="68">
        <v>382.58</v>
      </c>
      <c r="Q484" s="68">
        <v>407.03</v>
      </c>
      <c r="R484" s="68">
        <v>430.37</v>
      </c>
      <c r="S484" s="68">
        <v>452.19</v>
      </c>
      <c r="T484" s="68">
        <v>472.1</v>
      </c>
      <c r="U484" s="68">
        <v>498.11</v>
      </c>
      <c r="V484" s="68">
        <v>525.54</v>
      </c>
      <c r="W484" s="68">
        <v>554.48</v>
      </c>
      <c r="X484" s="68">
        <v>585.02</v>
      </c>
      <c r="Y484" s="68">
        <v>617.24</v>
      </c>
      <c r="Z484" s="68">
        <v>651.23</v>
      </c>
      <c r="AA484" s="69">
        <v>687.1</v>
      </c>
      <c r="AB484" s="45">
        <v>724.94</v>
      </c>
      <c r="AC484" s="45">
        <v>764.87</v>
      </c>
      <c r="AD484" s="45">
        <v>806.99</v>
      </c>
      <c r="AE484" s="45">
        <v>851.43</v>
      </c>
      <c r="AF484" s="45">
        <v>898.33</v>
      </c>
      <c r="AG484" s="45">
        <v>947.8</v>
      </c>
      <c r="AH484" s="45">
        <v>1000</v>
      </c>
      <c r="AI484" s="45"/>
      <c r="AJ484" s="45"/>
      <c r="AK484" s="45"/>
      <c r="AL484" s="45"/>
      <c r="AM484" s="45"/>
      <c r="AN484" s="45"/>
      <c r="AO484" s="45"/>
      <c r="AP484" s="45"/>
      <c r="AQ484" s="45"/>
      <c r="AR484" s="45"/>
      <c r="AS484" s="45"/>
      <c r="AT484" s="45"/>
      <c r="AU484" s="45"/>
      <c r="AV484" s="45"/>
      <c r="AW484" s="45"/>
      <c r="AX484" s="45"/>
      <c r="AY484" s="45"/>
      <c r="AZ484" s="45"/>
      <c r="BA484" s="45"/>
      <c r="BB484" s="45"/>
      <c r="BC484" s="45"/>
      <c r="BD484" s="45"/>
      <c r="BE484" s="45"/>
      <c r="BF484" s="45"/>
      <c r="BG484" s="45"/>
      <c r="BH484" s="45"/>
      <c r="BI484" s="45"/>
      <c r="BJ484" s="45"/>
      <c r="BK484" s="45"/>
      <c r="BL484" s="45"/>
      <c r="BM484" s="45"/>
      <c r="BN484" s="45"/>
      <c r="BO484" s="45"/>
      <c r="BP484" s="45"/>
      <c r="BQ484" s="45"/>
      <c r="BR484" s="45"/>
      <c r="BS484" s="45"/>
      <c r="BT484" s="45"/>
      <c r="BU484" s="45"/>
      <c r="BV484" s="45"/>
      <c r="BW484" s="45"/>
      <c r="BX484" s="45"/>
      <c r="BY484" s="45"/>
      <c r="BZ484" s="45"/>
      <c r="CA484" s="45"/>
      <c r="CB484" s="45"/>
      <c r="CC484" s="45"/>
      <c r="CD484" s="45"/>
      <c r="CE484" s="45"/>
      <c r="CF484" s="45"/>
      <c r="CG484" s="45"/>
      <c r="CH484" s="45"/>
      <c r="CI484" s="45"/>
      <c r="CJ484" s="45"/>
      <c r="CK484" s="45"/>
      <c r="CL484" s="45"/>
      <c r="CM484" s="45"/>
      <c r="CN484" s="45"/>
      <c r="CO484" s="45"/>
      <c r="CP484" s="45"/>
      <c r="CQ484" s="45"/>
      <c r="CR484" s="45"/>
      <c r="CS484" s="45"/>
      <c r="CT484" s="45"/>
      <c r="CU484" s="45"/>
      <c r="CV484" s="45"/>
      <c r="CW484" s="45"/>
    </row>
    <row r="485" spans="1:101" ht="14.25" customHeight="1">
      <c r="A485" s="67">
        <v>89</v>
      </c>
      <c r="B485" s="76">
        <v>17.12</v>
      </c>
      <c r="C485" s="68">
        <v>39.020000000000003</v>
      </c>
      <c r="D485" s="68">
        <v>65.13</v>
      </c>
      <c r="E485" s="68">
        <v>101.83</v>
      </c>
      <c r="F485" s="70">
        <v>157.4</v>
      </c>
      <c r="G485" s="68">
        <v>181.27</v>
      </c>
      <c r="H485" s="68">
        <v>198.09</v>
      </c>
      <c r="I485" s="68">
        <v>220.68</v>
      </c>
      <c r="J485" s="68">
        <v>245.51</v>
      </c>
      <c r="K485" s="68">
        <v>272.58999999999997</v>
      </c>
      <c r="L485" s="68">
        <v>301.55</v>
      </c>
      <c r="M485" s="68">
        <v>331.99</v>
      </c>
      <c r="N485" s="68">
        <v>357.42</v>
      </c>
      <c r="O485" s="68">
        <v>382.58</v>
      </c>
      <c r="P485" s="68">
        <v>407.03</v>
      </c>
      <c r="Q485" s="68">
        <v>430.37</v>
      </c>
      <c r="R485" s="68">
        <v>452.19</v>
      </c>
      <c r="S485" s="68">
        <v>472.1</v>
      </c>
      <c r="T485" s="68">
        <v>498.11</v>
      </c>
      <c r="U485" s="68">
        <v>525.54</v>
      </c>
      <c r="V485" s="68">
        <v>554.48</v>
      </c>
      <c r="W485" s="68">
        <v>585.02</v>
      </c>
      <c r="X485" s="68">
        <v>617.24</v>
      </c>
      <c r="Y485" s="68">
        <v>651.23</v>
      </c>
      <c r="Z485" s="68">
        <v>687.1</v>
      </c>
      <c r="AA485" s="69">
        <v>724.94</v>
      </c>
      <c r="AB485" s="45">
        <v>764.87</v>
      </c>
      <c r="AC485" s="45">
        <v>806.99</v>
      </c>
      <c r="AD485" s="45">
        <v>851.43</v>
      </c>
      <c r="AE485" s="45">
        <v>898.33</v>
      </c>
      <c r="AF485" s="45">
        <v>947.8</v>
      </c>
      <c r="AG485" s="45">
        <v>1000</v>
      </c>
      <c r="AH485" s="45"/>
      <c r="AI485" s="45"/>
      <c r="AJ485" s="45"/>
      <c r="AK485" s="45"/>
      <c r="AL485" s="45"/>
      <c r="AM485" s="45"/>
      <c r="AN485" s="45"/>
      <c r="AO485" s="45"/>
      <c r="AP485" s="45"/>
      <c r="AQ485" s="45"/>
      <c r="AR485" s="45"/>
      <c r="AS485" s="45"/>
      <c r="AT485" s="45"/>
      <c r="AU485" s="45"/>
      <c r="AV485" s="45"/>
      <c r="AW485" s="45"/>
      <c r="AX485" s="45"/>
      <c r="AY485" s="45"/>
      <c r="AZ485" s="45"/>
      <c r="BA485" s="45"/>
      <c r="BB485" s="45"/>
      <c r="BC485" s="45"/>
      <c r="BD485" s="45"/>
      <c r="BE485" s="45"/>
      <c r="BF485" s="45"/>
      <c r="BG485" s="45"/>
      <c r="BH485" s="45"/>
      <c r="BI485" s="45"/>
      <c r="BJ485" s="45"/>
      <c r="BK485" s="45"/>
      <c r="BL485" s="45"/>
      <c r="BM485" s="45"/>
      <c r="BN485" s="45"/>
      <c r="BO485" s="45"/>
      <c r="BP485" s="45"/>
      <c r="BQ485" s="45"/>
      <c r="BR485" s="45"/>
      <c r="BS485" s="45"/>
      <c r="BT485" s="45"/>
      <c r="BU485" s="45"/>
      <c r="BV485" s="45"/>
      <c r="BW485" s="45"/>
      <c r="BX485" s="45"/>
      <c r="BY485" s="45"/>
      <c r="BZ485" s="45"/>
      <c r="CA485" s="45"/>
      <c r="CB485" s="45"/>
      <c r="CC485" s="45"/>
      <c r="CD485" s="45"/>
      <c r="CE485" s="45"/>
      <c r="CF485" s="45"/>
      <c r="CG485" s="45"/>
      <c r="CH485" s="45"/>
      <c r="CI485" s="45"/>
      <c r="CJ485" s="45"/>
      <c r="CK485" s="45"/>
      <c r="CL485" s="45"/>
      <c r="CM485" s="45"/>
      <c r="CN485" s="45"/>
      <c r="CO485" s="45"/>
      <c r="CP485" s="45"/>
      <c r="CQ485" s="45"/>
      <c r="CR485" s="45"/>
      <c r="CS485" s="45"/>
      <c r="CT485" s="45"/>
      <c r="CU485" s="45"/>
      <c r="CV485" s="45"/>
      <c r="CW485" s="45"/>
    </row>
    <row r="486" spans="1:101" ht="14.25" customHeight="1">
      <c r="A486" s="67">
        <v>90</v>
      </c>
      <c r="B486" s="77">
        <v>18.86</v>
      </c>
      <c r="C486" s="68">
        <v>45.9</v>
      </c>
      <c r="D486" s="68">
        <v>84.69</v>
      </c>
      <c r="E486" s="70">
        <v>138.31</v>
      </c>
      <c r="F486" s="68">
        <v>181.27</v>
      </c>
      <c r="G486" s="68">
        <v>198.09</v>
      </c>
      <c r="H486" s="68">
        <v>220.68</v>
      </c>
      <c r="I486" s="68">
        <v>245.51</v>
      </c>
      <c r="J486" s="68">
        <v>272.58999999999997</v>
      </c>
      <c r="K486" s="68">
        <v>301.55</v>
      </c>
      <c r="L486" s="68">
        <v>331.99</v>
      </c>
      <c r="M486" s="68">
        <v>357.42</v>
      </c>
      <c r="N486" s="68">
        <v>382.58</v>
      </c>
      <c r="O486" s="68">
        <v>407.03</v>
      </c>
      <c r="P486" s="68">
        <v>430.37</v>
      </c>
      <c r="Q486" s="68">
        <v>452.19</v>
      </c>
      <c r="R486" s="68">
        <v>472.1</v>
      </c>
      <c r="S486" s="68">
        <v>498.11</v>
      </c>
      <c r="T486" s="68">
        <v>525.54</v>
      </c>
      <c r="U486" s="68">
        <v>554.48</v>
      </c>
      <c r="V486" s="68">
        <v>585.02</v>
      </c>
      <c r="W486" s="68">
        <v>617.24</v>
      </c>
      <c r="X486" s="68">
        <v>651.23</v>
      </c>
      <c r="Y486" s="68">
        <v>687.1</v>
      </c>
      <c r="Z486" s="68">
        <v>724.94</v>
      </c>
      <c r="AA486" s="69">
        <v>764.87</v>
      </c>
      <c r="AB486" s="45">
        <v>806.99</v>
      </c>
      <c r="AC486" s="45">
        <v>851.43</v>
      </c>
      <c r="AD486" s="45">
        <v>898.33</v>
      </c>
      <c r="AE486" s="45">
        <v>947.8</v>
      </c>
      <c r="AF486" s="45">
        <v>1000</v>
      </c>
      <c r="AG486" s="45"/>
      <c r="AH486" s="45"/>
      <c r="AI486" s="45"/>
      <c r="AJ486" s="45"/>
      <c r="AK486" s="45"/>
      <c r="AL486" s="45"/>
      <c r="AM486" s="45"/>
      <c r="AN486" s="45"/>
      <c r="AO486" s="45"/>
      <c r="AP486" s="45"/>
      <c r="AQ486" s="45"/>
      <c r="AR486" s="45"/>
      <c r="AS486" s="45"/>
      <c r="AT486" s="45"/>
      <c r="AU486" s="45"/>
      <c r="AV486" s="45"/>
      <c r="AW486" s="45"/>
      <c r="AX486" s="45"/>
      <c r="AY486" s="45"/>
      <c r="AZ486" s="45"/>
      <c r="BA486" s="45"/>
      <c r="BB486" s="45"/>
      <c r="BC486" s="45"/>
      <c r="BD486" s="45"/>
      <c r="BE486" s="45"/>
      <c r="BF486" s="45"/>
      <c r="BG486" s="45"/>
      <c r="BH486" s="45"/>
      <c r="BI486" s="45"/>
      <c r="BJ486" s="45"/>
      <c r="BK486" s="45"/>
      <c r="BL486" s="45"/>
      <c r="BM486" s="45"/>
      <c r="BN486" s="45"/>
      <c r="BO486" s="45"/>
      <c r="BP486" s="45"/>
      <c r="BQ486" s="45"/>
      <c r="BR486" s="45"/>
      <c r="BS486" s="45"/>
      <c r="BT486" s="45"/>
      <c r="BU486" s="45"/>
      <c r="BV486" s="45"/>
      <c r="BW486" s="45"/>
      <c r="BX486" s="45"/>
      <c r="BY486" s="45"/>
      <c r="BZ486" s="45"/>
      <c r="CA486" s="45"/>
      <c r="CB486" s="45"/>
      <c r="CC486" s="45"/>
      <c r="CD486" s="45"/>
      <c r="CE486" s="45"/>
      <c r="CF486" s="45"/>
      <c r="CG486" s="45"/>
      <c r="CH486" s="45"/>
      <c r="CI486" s="45"/>
      <c r="CJ486" s="45"/>
      <c r="CK486" s="45"/>
      <c r="CL486" s="45"/>
      <c r="CM486" s="45"/>
      <c r="CN486" s="45"/>
      <c r="CO486" s="45"/>
      <c r="CP486" s="45"/>
      <c r="CQ486" s="45"/>
      <c r="CR486" s="45"/>
      <c r="CS486" s="45"/>
      <c r="CT486" s="45"/>
      <c r="CU486" s="45"/>
      <c r="CV486" s="45"/>
      <c r="CW486" s="45"/>
    </row>
    <row r="487" spans="1:101" ht="14.25" customHeight="1">
      <c r="A487" s="67">
        <v>91</v>
      </c>
      <c r="B487" s="76">
        <v>23.99</v>
      </c>
      <c r="C487" s="68">
        <v>59.92</v>
      </c>
      <c r="D487" s="70">
        <v>128.77000000000001</v>
      </c>
      <c r="E487" s="68">
        <v>181.27</v>
      </c>
      <c r="F487" s="68">
        <v>198.09</v>
      </c>
      <c r="G487" s="68">
        <v>220.68</v>
      </c>
      <c r="H487" s="68">
        <v>245.51</v>
      </c>
      <c r="I487" s="68">
        <v>272.58999999999997</v>
      </c>
      <c r="J487" s="68">
        <v>301.55</v>
      </c>
      <c r="K487" s="68">
        <v>331.99</v>
      </c>
      <c r="L487" s="68">
        <v>357.42</v>
      </c>
      <c r="M487" s="68">
        <v>382.58</v>
      </c>
      <c r="N487" s="68">
        <v>407.03</v>
      </c>
      <c r="O487" s="68">
        <v>430.37</v>
      </c>
      <c r="P487" s="68">
        <v>452.19</v>
      </c>
      <c r="Q487" s="68">
        <v>472.1</v>
      </c>
      <c r="R487" s="68">
        <v>498.11</v>
      </c>
      <c r="S487" s="68">
        <v>525.54</v>
      </c>
      <c r="T487" s="68">
        <v>554.48</v>
      </c>
      <c r="U487" s="68">
        <v>585.02</v>
      </c>
      <c r="V487" s="68">
        <v>617.24</v>
      </c>
      <c r="W487" s="68">
        <v>651.23</v>
      </c>
      <c r="X487" s="68">
        <v>687.1</v>
      </c>
      <c r="Y487" s="68">
        <v>724.94</v>
      </c>
      <c r="Z487" s="68">
        <v>764.87</v>
      </c>
      <c r="AA487" s="69">
        <v>806.99</v>
      </c>
      <c r="AB487" s="45">
        <v>851.43</v>
      </c>
      <c r="AC487" s="45">
        <v>898.33</v>
      </c>
      <c r="AD487" s="45">
        <v>947.8</v>
      </c>
      <c r="AE487" s="45">
        <v>1000</v>
      </c>
      <c r="AF487" s="45"/>
      <c r="AG487" s="45"/>
      <c r="AH487" s="45"/>
      <c r="AI487" s="45"/>
      <c r="AJ487" s="45"/>
      <c r="AK487" s="45"/>
      <c r="AL487" s="45"/>
      <c r="AM487" s="45"/>
      <c r="AN487" s="45"/>
      <c r="AO487" s="45"/>
      <c r="AP487" s="45"/>
      <c r="AQ487" s="45"/>
      <c r="AR487" s="45"/>
      <c r="AS487" s="45"/>
      <c r="AT487" s="45"/>
      <c r="AU487" s="45"/>
      <c r="AV487" s="45"/>
      <c r="AW487" s="45"/>
      <c r="AX487" s="45"/>
      <c r="AY487" s="45"/>
      <c r="AZ487" s="45"/>
      <c r="BA487" s="45"/>
      <c r="BB487" s="45"/>
      <c r="BC487" s="45"/>
      <c r="BD487" s="45"/>
      <c r="BE487" s="45"/>
      <c r="BF487" s="45"/>
      <c r="BG487" s="45"/>
      <c r="BH487" s="45"/>
      <c r="BI487" s="45"/>
      <c r="BJ487" s="45"/>
      <c r="BK487" s="45"/>
      <c r="BL487" s="45"/>
      <c r="BM487" s="45"/>
      <c r="BN487" s="45"/>
      <c r="BO487" s="45"/>
      <c r="BP487" s="45"/>
      <c r="BQ487" s="45"/>
      <c r="BR487" s="45"/>
      <c r="BS487" s="45"/>
      <c r="BT487" s="45"/>
      <c r="BU487" s="45"/>
      <c r="BV487" s="45"/>
      <c r="BW487" s="45"/>
      <c r="BX487" s="45"/>
      <c r="BY487" s="45"/>
      <c r="BZ487" s="45"/>
      <c r="CA487" s="45"/>
      <c r="CB487" s="45"/>
      <c r="CC487" s="45"/>
      <c r="CD487" s="45"/>
      <c r="CE487" s="45"/>
      <c r="CF487" s="45"/>
      <c r="CG487" s="45"/>
      <c r="CH487" s="45"/>
      <c r="CI487" s="45"/>
      <c r="CJ487" s="45"/>
      <c r="CK487" s="45"/>
      <c r="CL487" s="45"/>
      <c r="CM487" s="45"/>
      <c r="CN487" s="45"/>
      <c r="CO487" s="45"/>
      <c r="CP487" s="45"/>
      <c r="CQ487" s="45"/>
      <c r="CR487" s="45"/>
      <c r="CS487" s="45"/>
      <c r="CT487" s="45"/>
      <c r="CU487" s="45"/>
      <c r="CV487" s="45"/>
      <c r="CW487" s="45"/>
    </row>
    <row r="488" spans="1:101" ht="14.25" customHeight="1">
      <c r="A488" s="67">
        <v>92</v>
      </c>
      <c r="B488" s="76">
        <v>34.78</v>
      </c>
      <c r="C488" s="69">
        <v>91.02</v>
      </c>
      <c r="D488" s="68">
        <v>181.27</v>
      </c>
      <c r="E488" s="68">
        <v>198.09</v>
      </c>
      <c r="F488" s="68">
        <v>220.68</v>
      </c>
      <c r="G488" s="68">
        <v>245.51</v>
      </c>
      <c r="H488" s="68">
        <v>272.58999999999997</v>
      </c>
      <c r="I488" s="68">
        <v>301.55</v>
      </c>
      <c r="J488" s="68">
        <v>331.99</v>
      </c>
      <c r="K488" s="68">
        <v>357.42</v>
      </c>
      <c r="L488" s="68">
        <v>382.58</v>
      </c>
      <c r="M488" s="68">
        <v>407.03</v>
      </c>
      <c r="N488" s="68">
        <v>430.37</v>
      </c>
      <c r="O488" s="68">
        <v>452.19</v>
      </c>
      <c r="P488" s="68">
        <v>472.1</v>
      </c>
      <c r="Q488" s="68">
        <v>498.11</v>
      </c>
      <c r="R488" s="68">
        <v>525.54</v>
      </c>
      <c r="S488" s="68">
        <v>554.48</v>
      </c>
      <c r="T488" s="68">
        <v>585.02</v>
      </c>
      <c r="U488" s="68">
        <v>617.24</v>
      </c>
      <c r="V488" s="68">
        <v>651.23</v>
      </c>
      <c r="W488" s="68">
        <v>687.1</v>
      </c>
      <c r="X488" s="68">
        <v>724.94</v>
      </c>
      <c r="Y488" s="68">
        <v>764.87</v>
      </c>
      <c r="Z488" s="68">
        <v>806.99</v>
      </c>
      <c r="AA488" s="69">
        <v>851.43</v>
      </c>
      <c r="AB488" s="45">
        <v>898.33</v>
      </c>
      <c r="AC488" s="45">
        <v>947.8</v>
      </c>
      <c r="AD488" s="45">
        <v>1000</v>
      </c>
      <c r="AE488" s="45"/>
      <c r="AF488" s="45"/>
      <c r="AG488" s="45"/>
      <c r="AH488" s="45"/>
      <c r="AI488" s="45"/>
      <c r="AJ488" s="45"/>
      <c r="AK488" s="45"/>
      <c r="AL488" s="45"/>
      <c r="AM488" s="45"/>
      <c r="AN488" s="45"/>
      <c r="AO488" s="45"/>
      <c r="AP488" s="45"/>
      <c r="AQ488" s="45"/>
      <c r="AR488" s="45"/>
      <c r="AS488" s="45"/>
      <c r="AT488" s="45"/>
      <c r="AU488" s="45"/>
      <c r="AV488" s="45"/>
      <c r="AW488" s="45"/>
      <c r="AX488" s="45"/>
      <c r="AY488" s="45"/>
      <c r="AZ488" s="45"/>
      <c r="BA488" s="45"/>
      <c r="BB488" s="45"/>
      <c r="BC488" s="45"/>
      <c r="BD488" s="45"/>
      <c r="BE488" s="45"/>
      <c r="BF488" s="45"/>
      <c r="BG488" s="45"/>
      <c r="BH488" s="45"/>
      <c r="BI488" s="45"/>
      <c r="BJ488" s="45"/>
      <c r="BK488" s="45"/>
      <c r="BL488" s="45"/>
      <c r="BM488" s="45"/>
      <c r="BN488" s="45"/>
      <c r="BO488" s="45"/>
      <c r="BP488" s="45"/>
      <c r="BQ488" s="45"/>
      <c r="BR488" s="45"/>
      <c r="BS488" s="45"/>
      <c r="BT488" s="45"/>
      <c r="BU488" s="45"/>
      <c r="BV488" s="45"/>
      <c r="BW488" s="45"/>
      <c r="BX488" s="45"/>
      <c r="BY488" s="45"/>
      <c r="BZ488" s="45"/>
      <c r="CA488" s="45"/>
      <c r="CB488" s="45"/>
      <c r="CC488" s="45"/>
      <c r="CD488" s="45"/>
      <c r="CE488" s="45"/>
      <c r="CF488" s="45"/>
      <c r="CG488" s="45"/>
      <c r="CH488" s="45"/>
      <c r="CI488" s="45"/>
      <c r="CJ488" s="45"/>
      <c r="CK488" s="45"/>
      <c r="CL488" s="45"/>
      <c r="CM488" s="45"/>
      <c r="CN488" s="45"/>
      <c r="CO488" s="45"/>
      <c r="CP488" s="45"/>
      <c r="CQ488" s="45"/>
      <c r="CR488" s="45"/>
      <c r="CS488" s="45"/>
      <c r="CT488" s="45"/>
      <c r="CU488" s="45"/>
      <c r="CV488" s="45"/>
      <c r="CW488" s="45"/>
    </row>
    <row r="489" spans="1:101" ht="14.25" customHeight="1">
      <c r="A489" s="67">
        <v>93</v>
      </c>
      <c r="B489" s="76">
        <v>52.88</v>
      </c>
      <c r="C489" s="69">
        <v>132.56</v>
      </c>
      <c r="D489" s="68">
        <v>198.09</v>
      </c>
      <c r="E489" s="68">
        <v>220.68</v>
      </c>
      <c r="F489" s="68">
        <v>245.51</v>
      </c>
      <c r="G489" s="68">
        <v>272.58999999999997</v>
      </c>
      <c r="H489" s="68">
        <v>301.55</v>
      </c>
      <c r="I489" s="68">
        <v>331.99</v>
      </c>
      <c r="J489" s="68">
        <v>357.42</v>
      </c>
      <c r="K489" s="68">
        <v>382.58</v>
      </c>
      <c r="L489" s="68">
        <v>407.03</v>
      </c>
      <c r="M489" s="68">
        <v>430.37</v>
      </c>
      <c r="N489" s="68">
        <v>452.19</v>
      </c>
      <c r="O489" s="68">
        <v>472.1</v>
      </c>
      <c r="P489" s="68">
        <v>498.11</v>
      </c>
      <c r="Q489" s="68">
        <v>525.54</v>
      </c>
      <c r="R489" s="68">
        <v>554.48</v>
      </c>
      <c r="S489" s="68">
        <v>585.02</v>
      </c>
      <c r="T489" s="68">
        <v>617.24</v>
      </c>
      <c r="U489" s="68">
        <v>651.23</v>
      </c>
      <c r="V489" s="68">
        <v>687.1</v>
      </c>
      <c r="W489" s="68">
        <v>724.94</v>
      </c>
      <c r="X489" s="68">
        <v>764.87</v>
      </c>
      <c r="Y489" s="68">
        <v>806.99</v>
      </c>
      <c r="Z489" s="68">
        <v>851.43</v>
      </c>
      <c r="AA489" s="69">
        <v>898.33</v>
      </c>
      <c r="AB489" s="45">
        <v>947.8</v>
      </c>
      <c r="AC489" s="74">
        <v>1000</v>
      </c>
      <c r="AD489" s="45"/>
      <c r="AE489" s="45"/>
      <c r="AF489" s="45"/>
      <c r="AG489" s="45"/>
      <c r="AH489" s="45"/>
      <c r="AI489" s="45"/>
      <c r="AJ489" s="45"/>
      <c r="AK489" s="45"/>
      <c r="AL489" s="45"/>
      <c r="AM489" s="45"/>
      <c r="AN489" s="45"/>
      <c r="AO489" s="45"/>
      <c r="AP489" s="45"/>
      <c r="AQ489" s="45"/>
      <c r="AR489" s="45"/>
      <c r="AS489" s="45"/>
      <c r="AT489" s="45"/>
      <c r="AU489" s="45"/>
      <c r="AV489" s="45"/>
      <c r="AW489" s="45"/>
      <c r="AX489" s="45"/>
      <c r="AY489" s="45"/>
      <c r="AZ489" s="45"/>
      <c r="BA489" s="45"/>
      <c r="BB489" s="45"/>
      <c r="BC489" s="45"/>
      <c r="BD489" s="45"/>
      <c r="BE489" s="45"/>
      <c r="BF489" s="45"/>
      <c r="BG489" s="45"/>
      <c r="BH489" s="45"/>
      <c r="BI489" s="45"/>
      <c r="BJ489" s="45"/>
      <c r="BK489" s="45"/>
      <c r="BL489" s="45"/>
      <c r="BM489" s="45"/>
      <c r="BN489" s="45"/>
      <c r="BO489" s="45"/>
      <c r="BP489" s="45"/>
      <c r="BQ489" s="45"/>
      <c r="BR489" s="45"/>
      <c r="BS489" s="45"/>
      <c r="BT489" s="45"/>
      <c r="BU489" s="45"/>
      <c r="BV489" s="45"/>
      <c r="BW489" s="45"/>
      <c r="BX489" s="45"/>
      <c r="BY489" s="45"/>
      <c r="BZ489" s="45"/>
      <c r="CA489" s="45"/>
      <c r="CB489" s="45"/>
      <c r="CC489" s="45"/>
      <c r="CD489" s="45"/>
      <c r="CE489" s="45"/>
      <c r="CF489" s="45"/>
      <c r="CG489" s="45"/>
      <c r="CH489" s="45"/>
      <c r="CI489" s="45"/>
      <c r="CJ489" s="45"/>
      <c r="CK489" s="45"/>
      <c r="CL489" s="45"/>
      <c r="CM489" s="45"/>
      <c r="CN489" s="45"/>
      <c r="CO489" s="45"/>
      <c r="CP489" s="45"/>
      <c r="CQ489" s="45"/>
      <c r="CR489" s="45"/>
      <c r="CS489" s="45"/>
      <c r="CT489" s="45"/>
      <c r="CU489" s="45"/>
      <c r="CV489" s="45"/>
      <c r="CW489" s="45"/>
    </row>
    <row r="490" spans="1:101" ht="14.25" customHeight="1">
      <c r="A490" s="67">
        <v>94</v>
      </c>
      <c r="B490" s="76">
        <v>79.650000000000006</v>
      </c>
      <c r="C490" s="70">
        <v>160.11000000000001</v>
      </c>
      <c r="D490" s="68">
        <v>220.68</v>
      </c>
      <c r="E490" s="68">
        <v>245.51</v>
      </c>
      <c r="F490" s="68">
        <v>272.58999999999997</v>
      </c>
      <c r="G490" s="68">
        <v>301.55</v>
      </c>
      <c r="H490" s="68">
        <v>331.99</v>
      </c>
      <c r="I490" s="68">
        <v>357.42</v>
      </c>
      <c r="J490" s="68">
        <v>382.58</v>
      </c>
      <c r="K490" s="68">
        <v>407.03</v>
      </c>
      <c r="L490" s="68">
        <v>430.37</v>
      </c>
      <c r="M490" s="68">
        <v>452.19</v>
      </c>
      <c r="N490" s="68">
        <v>472.1</v>
      </c>
      <c r="O490" s="68">
        <v>498.11</v>
      </c>
      <c r="P490" s="68">
        <v>525.54</v>
      </c>
      <c r="Q490" s="68">
        <v>554.48</v>
      </c>
      <c r="R490" s="68">
        <v>585.02</v>
      </c>
      <c r="S490" s="68">
        <v>617.24</v>
      </c>
      <c r="T490" s="68">
        <v>651.23</v>
      </c>
      <c r="U490" s="68">
        <v>687.1</v>
      </c>
      <c r="V490" s="68">
        <v>724.94</v>
      </c>
      <c r="W490" s="68">
        <v>764.87</v>
      </c>
      <c r="X490" s="68">
        <v>806.99</v>
      </c>
      <c r="Y490" s="68">
        <v>851.43</v>
      </c>
      <c r="Z490" s="68">
        <v>898.33</v>
      </c>
      <c r="AA490" s="69">
        <v>947.8</v>
      </c>
      <c r="AB490" s="74">
        <v>1000</v>
      </c>
      <c r="AC490" s="45"/>
      <c r="AD490" s="45"/>
      <c r="AE490" s="45"/>
      <c r="AF490" s="45"/>
      <c r="AG490" s="45"/>
      <c r="AH490" s="45"/>
      <c r="AI490" s="45"/>
      <c r="AJ490" s="45"/>
      <c r="AK490" s="45"/>
      <c r="AL490" s="45"/>
      <c r="AM490" s="45"/>
      <c r="AN490" s="45"/>
      <c r="AO490" s="45"/>
      <c r="AP490" s="45"/>
      <c r="AQ490" s="45"/>
      <c r="AR490" s="45"/>
      <c r="AS490" s="45"/>
      <c r="AT490" s="45"/>
      <c r="AU490" s="45"/>
      <c r="AV490" s="45"/>
      <c r="AW490" s="45"/>
      <c r="AX490" s="45"/>
      <c r="AY490" s="45"/>
      <c r="AZ490" s="45"/>
      <c r="BA490" s="45"/>
      <c r="BB490" s="45"/>
      <c r="BC490" s="45"/>
      <c r="BD490" s="45"/>
      <c r="BE490" s="45"/>
      <c r="BF490" s="45"/>
      <c r="BG490" s="45"/>
      <c r="BH490" s="45"/>
      <c r="BI490" s="45"/>
      <c r="BJ490" s="45"/>
      <c r="BK490" s="45"/>
      <c r="BL490" s="45"/>
      <c r="BM490" s="45"/>
      <c r="BN490" s="45"/>
      <c r="BO490" s="45"/>
      <c r="BP490" s="45"/>
      <c r="BQ490" s="45"/>
      <c r="BR490" s="45"/>
      <c r="BS490" s="45"/>
      <c r="BT490" s="45"/>
      <c r="BU490" s="45"/>
      <c r="BV490" s="45"/>
      <c r="BW490" s="45"/>
      <c r="BX490" s="45"/>
      <c r="BY490" s="45"/>
      <c r="BZ490" s="45"/>
      <c r="CA490" s="45"/>
      <c r="CB490" s="45"/>
      <c r="CC490" s="45"/>
      <c r="CD490" s="45"/>
      <c r="CE490" s="45"/>
      <c r="CF490" s="45"/>
      <c r="CG490" s="45"/>
      <c r="CH490" s="45"/>
      <c r="CI490" s="45"/>
      <c r="CJ490" s="45"/>
      <c r="CK490" s="45"/>
      <c r="CL490" s="45"/>
      <c r="CM490" s="45"/>
      <c r="CN490" s="45"/>
      <c r="CO490" s="45"/>
      <c r="CP490" s="45"/>
      <c r="CQ490" s="45"/>
      <c r="CR490" s="45"/>
      <c r="CS490" s="45"/>
      <c r="CT490" s="45"/>
      <c r="CU490" s="45"/>
      <c r="CV490" s="45"/>
      <c r="CW490" s="45"/>
    </row>
    <row r="491" spans="1:101" ht="14.25" customHeight="1">
      <c r="A491" s="67">
        <v>95</v>
      </c>
      <c r="B491" s="78">
        <v>117.31</v>
      </c>
      <c r="C491" s="68">
        <v>220.68</v>
      </c>
      <c r="D491" s="68">
        <v>245.51</v>
      </c>
      <c r="E491" s="68">
        <v>272.58999999999997</v>
      </c>
      <c r="F491" s="68">
        <v>301.55</v>
      </c>
      <c r="G491" s="68">
        <v>331.99</v>
      </c>
      <c r="H491" s="68">
        <v>357.42</v>
      </c>
      <c r="I491" s="68">
        <v>382.58</v>
      </c>
      <c r="J491" s="68">
        <v>407.03</v>
      </c>
      <c r="K491" s="68">
        <v>430.37</v>
      </c>
      <c r="L491" s="68">
        <v>452.19</v>
      </c>
      <c r="M491" s="68">
        <v>472.1</v>
      </c>
      <c r="N491" s="68">
        <v>498.11</v>
      </c>
      <c r="O491" s="68">
        <v>525.54</v>
      </c>
      <c r="P491" s="68">
        <v>554.48</v>
      </c>
      <c r="Q491" s="68">
        <v>585.02</v>
      </c>
      <c r="R491" s="68">
        <v>617.24</v>
      </c>
      <c r="S491" s="68">
        <v>651.23</v>
      </c>
      <c r="T491" s="68">
        <v>687.1</v>
      </c>
      <c r="U491" s="68">
        <v>724.94</v>
      </c>
      <c r="V491" s="68">
        <v>764.87</v>
      </c>
      <c r="W491" s="68">
        <v>806.99</v>
      </c>
      <c r="X491" s="68">
        <v>851.43</v>
      </c>
      <c r="Y491" s="68">
        <v>898.33</v>
      </c>
      <c r="Z491" s="68">
        <v>947.8</v>
      </c>
      <c r="AA491" s="69">
        <v>1000</v>
      </c>
      <c r="AB491" s="45"/>
      <c r="AC491" s="45"/>
      <c r="AD491" s="45"/>
      <c r="AE491" s="45"/>
      <c r="AF491" s="45"/>
      <c r="AG491" s="45"/>
      <c r="AH491" s="45"/>
      <c r="AI491" s="45"/>
      <c r="AJ491" s="45"/>
      <c r="AK491" s="45"/>
      <c r="AL491" s="45"/>
      <c r="AM491" s="45"/>
      <c r="AN491" s="45"/>
      <c r="AO491" s="45"/>
      <c r="AP491" s="45"/>
      <c r="AQ491" s="45"/>
      <c r="AR491" s="45"/>
      <c r="AS491" s="45"/>
      <c r="AT491" s="45"/>
      <c r="AU491" s="45"/>
      <c r="AV491" s="45"/>
      <c r="AW491" s="45"/>
      <c r="AX491" s="45"/>
      <c r="AY491" s="45"/>
      <c r="AZ491" s="45"/>
      <c r="BA491" s="45"/>
      <c r="BB491" s="45"/>
      <c r="BC491" s="45"/>
      <c r="BD491" s="45"/>
      <c r="BE491" s="45"/>
      <c r="BF491" s="45"/>
      <c r="BG491" s="45"/>
      <c r="BH491" s="45"/>
      <c r="BI491" s="45"/>
      <c r="BJ491" s="45"/>
      <c r="BK491" s="45"/>
      <c r="BL491" s="45"/>
      <c r="BM491" s="45"/>
      <c r="BN491" s="45"/>
      <c r="BO491" s="45"/>
      <c r="BP491" s="45"/>
      <c r="BQ491" s="45"/>
      <c r="BR491" s="45"/>
      <c r="BS491" s="45"/>
      <c r="BT491" s="45"/>
      <c r="BU491" s="45"/>
      <c r="BV491" s="45"/>
      <c r="BW491" s="45"/>
      <c r="BX491" s="45"/>
      <c r="BY491" s="45"/>
      <c r="BZ491" s="45"/>
      <c r="CA491" s="45"/>
      <c r="CB491" s="45"/>
      <c r="CC491" s="45"/>
      <c r="CD491" s="45"/>
      <c r="CE491" s="45"/>
      <c r="CF491" s="45"/>
      <c r="CG491" s="45"/>
      <c r="CH491" s="45"/>
      <c r="CI491" s="45"/>
      <c r="CJ491" s="45"/>
      <c r="CK491" s="45"/>
      <c r="CL491" s="45"/>
      <c r="CM491" s="45"/>
      <c r="CN491" s="45"/>
      <c r="CO491" s="45"/>
      <c r="CP491" s="45"/>
      <c r="CQ491" s="45"/>
      <c r="CR491" s="45"/>
      <c r="CS491" s="45"/>
      <c r="CT491" s="45"/>
      <c r="CU491" s="45"/>
      <c r="CV491" s="45"/>
      <c r="CW491" s="45"/>
    </row>
    <row r="492" spans="1:101" ht="14.25" customHeight="1"/>
    <row r="493" spans="1:101" ht="14.25" customHeight="1">
      <c r="A493" s="280" t="s">
        <v>137</v>
      </c>
      <c r="B493" s="281"/>
      <c r="C493" s="281"/>
      <c r="D493" s="281"/>
      <c r="E493" s="281"/>
      <c r="F493" s="281"/>
      <c r="G493" s="281"/>
      <c r="H493" s="281"/>
      <c r="I493" s="281"/>
      <c r="J493" s="281"/>
      <c r="K493" s="281"/>
      <c r="L493" s="281"/>
      <c r="M493" s="281"/>
      <c r="N493" s="281"/>
      <c r="O493" s="281"/>
      <c r="P493" s="281"/>
      <c r="Q493" s="281"/>
      <c r="R493" s="281"/>
      <c r="S493" s="281"/>
      <c r="T493" s="281"/>
      <c r="U493" s="281"/>
      <c r="V493" s="281"/>
      <c r="W493" s="281"/>
      <c r="X493" s="281"/>
      <c r="Y493" s="281"/>
      <c r="Z493" s="281"/>
      <c r="AA493" s="281"/>
      <c r="AB493" s="281"/>
      <c r="AC493" s="281"/>
    </row>
    <row r="494" spans="1:101" ht="14.25" customHeight="1">
      <c r="B494" s="20" t="s">
        <v>130</v>
      </c>
      <c r="AC494" s="3"/>
    </row>
    <row r="495" spans="1:101" ht="14.25" customHeight="1">
      <c r="A495" s="3" t="s">
        <v>131</v>
      </c>
      <c r="B495" s="43">
        <v>1</v>
      </c>
      <c r="C495" s="43">
        <v>2</v>
      </c>
      <c r="D495" s="43">
        <v>3</v>
      </c>
      <c r="E495" s="43">
        <v>4</v>
      </c>
      <c r="F495" s="43">
        <v>5</v>
      </c>
      <c r="G495" s="43">
        <v>6</v>
      </c>
      <c r="H495" s="43">
        <v>7</v>
      </c>
      <c r="I495" s="43">
        <v>8</v>
      </c>
      <c r="J495" s="43">
        <v>9</v>
      </c>
      <c r="K495" s="43">
        <v>10</v>
      </c>
      <c r="L495" s="43">
        <v>11</v>
      </c>
      <c r="M495" s="43">
        <v>12</v>
      </c>
      <c r="N495" s="43">
        <v>13</v>
      </c>
      <c r="O495" s="43">
        <v>14</v>
      </c>
      <c r="P495" s="43">
        <v>15</v>
      </c>
      <c r="Q495" s="43">
        <v>16</v>
      </c>
      <c r="R495" s="43">
        <v>17</v>
      </c>
      <c r="S495" s="43">
        <v>18</v>
      </c>
      <c r="T495" s="43">
        <v>19</v>
      </c>
      <c r="U495" s="43">
        <v>20</v>
      </c>
      <c r="V495" s="43">
        <v>21</v>
      </c>
      <c r="W495" s="43">
        <v>22</v>
      </c>
      <c r="X495" s="43">
        <v>23</v>
      </c>
      <c r="Y495" s="43">
        <v>24</v>
      </c>
      <c r="Z495" s="43">
        <v>25</v>
      </c>
      <c r="AA495" s="43">
        <v>26</v>
      </c>
      <c r="AB495" s="66">
        <v>27</v>
      </c>
      <c r="AC495" s="44">
        <v>28</v>
      </c>
      <c r="AD495" s="44">
        <v>29</v>
      </c>
      <c r="AE495" s="44">
        <v>30</v>
      </c>
      <c r="AF495" s="44">
        <v>31</v>
      </c>
      <c r="AG495" s="44">
        <v>32</v>
      </c>
      <c r="AH495" s="44">
        <v>33</v>
      </c>
      <c r="AI495" s="44">
        <v>34</v>
      </c>
      <c r="AJ495" s="44">
        <v>35</v>
      </c>
      <c r="AK495" s="44">
        <v>36</v>
      </c>
      <c r="AL495" s="44">
        <v>37</v>
      </c>
      <c r="AM495" s="44">
        <v>38</v>
      </c>
      <c r="AN495" s="44">
        <v>39</v>
      </c>
      <c r="AO495" s="44">
        <v>40</v>
      </c>
      <c r="AP495" s="44">
        <v>41</v>
      </c>
      <c r="AQ495" s="44">
        <v>42</v>
      </c>
      <c r="AR495" s="44">
        <v>43</v>
      </c>
      <c r="AS495" s="44">
        <v>44</v>
      </c>
      <c r="AT495" s="44">
        <v>45</v>
      </c>
      <c r="AU495" s="44">
        <v>46</v>
      </c>
      <c r="AV495" s="44">
        <v>47</v>
      </c>
      <c r="AW495" s="44">
        <v>48</v>
      </c>
      <c r="AX495" s="44">
        <v>49</v>
      </c>
      <c r="AY495" s="44">
        <v>50</v>
      </c>
      <c r="AZ495" s="44">
        <v>51</v>
      </c>
      <c r="BA495" s="44">
        <v>52</v>
      </c>
      <c r="BB495" s="44">
        <v>53</v>
      </c>
      <c r="BC495" s="44">
        <v>54</v>
      </c>
      <c r="BD495" s="44">
        <v>55</v>
      </c>
      <c r="BE495" s="44">
        <v>56</v>
      </c>
      <c r="BF495" s="44">
        <v>57</v>
      </c>
      <c r="BG495" s="44">
        <v>58</v>
      </c>
      <c r="BH495" s="44">
        <v>59</v>
      </c>
      <c r="BI495" s="44">
        <v>60</v>
      </c>
      <c r="BJ495" s="44">
        <v>61</v>
      </c>
      <c r="BK495" s="44">
        <v>62</v>
      </c>
      <c r="BL495" s="44">
        <v>63</v>
      </c>
      <c r="BM495" s="44">
        <v>64</v>
      </c>
      <c r="BN495" s="44">
        <v>65</v>
      </c>
      <c r="BO495" s="44">
        <v>66</v>
      </c>
      <c r="BP495" s="44">
        <v>67</v>
      </c>
      <c r="BQ495" s="44">
        <v>68</v>
      </c>
      <c r="BR495" s="44">
        <v>69</v>
      </c>
      <c r="BS495" s="44">
        <v>70</v>
      </c>
      <c r="BT495" s="44">
        <v>71</v>
      </c>
      <c r="BU495" s="44">
        <v>72</v>
      </c>
      <c r="BV495" s="44">
        <v>73</v>
      </c>
      <c r="BW495" s="44">
        <v>74</v>
      </c>
      <c r="BX495" s="44">
        <v>75</v>
      </c>
      <c r="BY495" s="44">
        <v>76</v>
      </c>
      <c r="BZ495" s="44">
        <v>77</v>
      </c>
      <c r="CA495" s="44">
        <v>78</v>
      </c>
      <c r="CB495" s="44">
        <v>79</v>
      </c>
      <c r="CC495" s="44">
        <v>80</v>
      </c>
      <c r="CD495" s="44">
        <v>81</v>
      </c>
      <c r="CE495" s="44">
        <v>82</v>
      </c>
      <c r="CF495" s="44">
        <v>83</v>
      </c>
      <c r="CG495" s="44">
        <v>84</v>
      </c>
      <c r="CH495" s="44">
        <v>85</v>
      </c>
      <c r="CI495" s="44">
        <v>86</v>
      </c>
      <c r="CJ495" s="44">
        <v>87</v>
      </c>
      <c r="CK495" s="44">
        <v>88</v>
      </c>
      <c r="CL495" s="44">
        <v>89</v>
      </c>
      <c r="CM495" s="44">
        <v>90</v>
      </c>
      <c r="CN495" s="44">
        <v>91</v>
      </c>
      <c r="CO495" s="44">
        <v>92</v>
      </c>
      <c r="CP495" s="44">
        <v>93</v>
      </c>
      <c r="CQ495" s="44">
        <v>94</v>
      </c>
      <c r="CR495" s="44">
        <v>95</v>
      </c>
      <c r="CS495" s="44">
        <v>96</v>
      </c>
      <c r="CT495" s="44">
        <v>97</v>
      </c>
      <c r="CU495" s="44">
        <v>98</v>
      </c>
      <c r="CV495" s="44">
        <v>99</v>
      </c>
      <c r="CW495" s="44">
        <v>100</v>
      </c>
    </row>
    <row r="496" spans="1:101" ht="14.25" customHeight="1">
      <c r="A496" s="67">
        <v>18</v>
      </c>
      <c r="B496" s="68">
        <v>0.81</v>
      </c>
      <c r="C496" s="68">
        <v>0.85</v>
      </c>
      <c r="D496" s="68">
        <v>0.88</v>
      </c>
      <c r="E496" s="68">
        <v>0.91</v>
      </c>
      <c r="F496" s="68">
        <v>0.94</v>
      </c>
      <c r="G496" s="68">
        <v>0.97</v>
      </c>
      <c r="H496" s="68">
        <v>1</v>
      </c>
      <c r="I496" s="68">
        <v>1.03</v>
      </c>
      <c r="J496" s="68">
        <v>1.03</v>
      </c>
      <c r="K496" s="68">
        <v>1.01</v>
      </c>
      <c r="L496" s="68">
        <v>0.99</v>
      </c>
      <c r="M496" s="68">
        <v>0.98</v>
      </c>
      <c r="N496" s="68">
        <v>0.98</v>
      </c>
      <c r="O496" s="68">
        <v>1.02</v>
      </c>
      <c r="P496" s="68">
        <v>1.08</v>
      </c>
      <c r="Q496" s="68">
        <v>1.1599999999999999</v>
      </c>
      <c r="R496" s="68">
        <v>1.25</v>
      </c>
      <c r="S496" s="68">
        <v>1.35</v>
      </c>
      <c r="T496" s="68">
        <v>1.47</v>
      </c>
      <c r="U496" s="68">
        <v>1.59</v>
      </c>
      <c r="V496" s="68">
        <v>1.73</v>
      </c>
      <c r="W496" s="68">
        <v>1.95</v>
      </c>
      <c r="X496" s="68">
        <v>2.2000000000000002</v>
      </c>
      <c r="Y496" s="68">
        <v>2.4700000000000002</v>
      </c>
      <c r="Z496" s="69">
        <v>2.73</v>
      </c>
      <c r="AA496" s="69">
        <v>2.97</v>
      </c>
      <c r="AB496" s="45">
        <v>3.14</v>
      </c>
      <c r="AC496" s="45">
        <v>3.27</v>
      </c>
      <c r="AD496" s="45">
        <v>3.48</v>
      </c>
      <c r="AE496" s="45">
        <v>3.69</v>
      </c>
      <c r="AF496" s="45">
        <v>3.93</v>
      </c>
      <c r="AG496" s="45">
        <v>4.1900000000000004</v>
      </c>
      <c r="AH496" s="45">
        <v>4.49</v>
      </c>
      <c r="AI496" s="45">
        <v>4.84</v>
      </c>
      <c r="AJ496" s="45">
        <v>5.23</v>
      </c>
      <c r="AK496" s="45">
        <v>5.66</v>
      </c>
      <c r="AL496" s="45">
        <v>6.15</v>
      </c>
      <c r="AM496" s="45">
        <v>6.69</v>
      </c>
      <c r="AN496" s="45">
        <v>7.32</v>
      </c>
      <c r="AO496" s="45">
        <v>8.0299999999999994</v>
      </c>
      <c r="AP496" s="45">
        <v>8.83</v>
      </c>
      <c r="AQ496" s="45">
        <v>9.75</v>
      </c>
      <c r="AR496" s="45">
        <v>10.81</v>
      </c>
      <c r="AS496" s="45">
        <v>12.03</v>
      </c>
      <c r="AT496" s="45">
        <v>13.41</v>
      </c>
      <c r="AU496" s="45">
        <v>14.96</v>
      </c>
      <c r="AV496" s="45">
        <v>16.64</v>
      </c>
      <c r="AW496" s="45">
        <v>18.53</v>
      </c>
      <c r="AX496" s="45">
        <v>20.55</v>
      </c>
      <c r="AY496" s="45">
        <v>22.68</v>
      </c>
      <c r="AZ496" s="45">
        <v>24.93</v>
      </c>
      <c r="BA496" s="45">
        <v>27.4</v>
      </c>
      <c r="BB496" s="45">
        <v>30.16</v>
      </c>
      <c r="BC496" s="45">
        <v>33.33</v>
      </c>
      <c r="BD496" s="45">
        <v>36.92</v>
      </c>
      <c r="BE496" s="45">
        <v>40.86</v>
      </c>
      <c r="BF496" s="45">
        <v>45.03</v>
      </c>
      <c r="BG496" s="45">
        <v>49.32</v>
      </c>
      <c r="BH496" s="45">
        <v>53.59</v>
      </c>
      <c r="BI496" s="45">
        <v>57.83</v>
      </c>
      <c r="BJ496" s="45">
        <v>62.08</v>
      </c>
      <c r="BK496" s="45">
        <v>66.56</v>
      </c>
      <c r="BL496" s="45">
        <v>71.38</v>
      </c>
      <c r="BM496" s="45">
        <v>76.63</v>
      </c>
      <c r="BN496" s="45">
        <v>82.02</v>
      </c>
      <c r="BO496" s="45">
        <v>90.27</v>
      </c>
      <c r="BP496" s="45">
        <v>99.61</v>
      </c>
      <c r="BQ496" s="45">
        <v>110.23</v>
      </c>
      <c r="BR496" s="45">
        <v>122.28</v>
      </c>
      <c r="BS496" s="45">
        <v>135.72</v>
      </c>
      <c r="BT496" s="45">
        <v>150.47999999999999</v>
      </c>
      <c r="BU496" s="45">
        <v>165.94</v>
      </c>
      <c r="BV496" s="45">
        <v>181.91</v>
      </c>
      <c r="BW496" s="45">
        <v>197.89</v>
      </c>
      <c r="BX496" s="45">
        <v>213.39</v>
      </c>
      <c r="BY496" s="45">
        <v>228.41</v>
      </c>
      <c r="BZ496" s="45">
        <v>242.17</v>
      </c>
      <c r="CA496" s="45">
        <v>254.1</v>
      </c>
      <c r="CB496" s="45">
        <v>270.08999999999997</v>
      </c>
      <c r="CC496" s="45">
        <v>287.62</v>
      </c>
      <c r="CD496" s="45">
        <v>307.36</v>
      </c>
      <c r="CE496" s="45">
        <v>328.95</v>
      </c>
      <c r="CF496" s="45">
        <v>352.09</v>
      </c>
      <c r="CG496" s="45">
        <v>374.47</v>
      </c>
      <c r="CH496" s="45">
        <v>396.8</v>
      </c>
      <c r="CI496" s="45">
        <v>418.66</v>
      </c>
      <c r="CJ496" s="45">
        <v>439.65</v>
      </c>
      <c r="CK496" s="45">
        <v>459.36</v>
      </c>
      <c r="CL496" s="45">
        <v>477.43</v>
      </c>
      <c r="CM496" s="45">
        <v>503.32</v>
      </c>
      <c r="CN496" s="45">
        <v>530.61</v>
      </c>
      <c r="CO496" s="45">
        <v>559.39</v>
      </c>
      <c r="CP496" s="45">
        <v>589.72</v>
      </c>
      <c r="CQ496" s="45">
        <v>621.70000000000005</v>
      </c>
      <c r="CR496" s="45">
        <v>655.42</v>
      </c>
      <c r="CS496" s="45">
        <v>690.96</v>
      </c>
      <c r="CT496" s="45">
        <v>728.43</v>
      </c>
      <c r="CU496" s="45">
        <v>767.94</v>
      </c>
      <c r="CV496" s="45">
        <v>809.58</v>
      </c>
      <c r="CW496" s="45">
        <v>853.48</v>
      </c>
    </row>
    <row r="497" spans="1:101" ht="14.25" customHeight="1">
      <c r="A497" s="67">
        <v>19</v>
      </c>
      <c r="B497" s="68">
        <v>0.76</v>
      </c>
      <c r="C497" s="68">
        <v>0.79</v>
      </c>
      <c r="D497" s="68">
        <v>0.82</v>
      </c>
      <c r="E497" s="68">
        <v>0.85</v>
      </c>
      <c r="F497" s="68">
        <v>0.88</v>
      </c>
      <c r="G497" s="68">
        <v>0.92</v>
      </c>
      <c r="H497" s="68">
        <v>0.95</v>
      </c>
      <c r="I497" s="68">
        <v>0.95</v>
      </c>
      <c r="J497" s="68">
        <v>0.95</v>
      </c>
      <c r="K497" s="68">
        <v>0.93</v>
      </c>
      <c r="L497" s="68">
        <v>0.93</v>
      </c>
      <c r="M497" s="68">
        <v>0.93</v>
      </c>
      <c r="N497" s="68">
        <v>0.97</v>
      </c>
      <c r="O497" s="68">
        <v>1.04</v>
      </c>
      <c r="P497" s="68">
        <v>1.1200000000000001</v>
      </c>
      <c r="Q497" s="68">
        <v>1.21</v>
      </c>
      <c r="R497" s="68">
        <v>1.3</v>
      </c>
      <c r="S497" s="68">
        <v>1.42</v>
      </c>
      <c r="T497" s="68">
        <v>1.53</v>
      </c>
      <c r="U497" s="68">
        <v>1.72</v>
      </c>
      <c r="V497" s="68">
        <v>1.93</v>
      </c>
      <c r="W497" s="68">
        <v>2.19</v>
      </c>
      <c r="X497" s="68">
        <v>2.4500000000000002</v>
      </c>
      <c r="Y497" s="68">
        <v>2.71</v>
      </c>
      <c r="Z497" s="69">
        <v>2.94</v>
      </c>
      <c r="AA497" s="69">
        <v>3.14</v>
      </c>
      <c r="AB497" s="45">
        <v>3.27</v>
      </c>
      <c r="AC497" s="45">
        <v>3.48</v>
      </c>
      <c r="AD497" s="45">
        <v>3.69</v>
      </c>
      <c r="AE497" s="45">
        <v>3.93</v>
      </c>
      <c r="AF497" s="45">
        <v>4.1900000000000004</v>
      </c>
      <c r="AG497" s="45">
        <v>4.49</v>
      </c>
      <c r="AH497" s="45">
        <v>4.84</v>
      </c>
      <c r="AI497" s="45">
        <v>5.23</v>
      </c>
      <c r="AJ497" s="45">
        <v>5.66</v>
      </c>
      <c r="AK497" s="45">
        <v>6.15</v>
      </c>
      <c r="AL497" s="45">
        <v>6.69</v>
      </c>
      <c r="AM497" s="45">
        <v>7.32</v>
      </c>
      <c r="AN497" s="45">
        <v>8.0299999999999994</v>
      </c>
      <c r="AO497" s="45">
        <v>8.83</v>
      </c>
      <c r="AP497" s="45">
        <v>9.75</v>
      </c>
      <c r="AQ497" s="45">
        <v>10.81</v>
      </c>
      <c r="AR497" s="45">
        <v>12.03</v>
      </c>
      <c r="AS497" s="45">
        <v>13.41</v>
      </c>
      <c r="AT497" s="45">
        <v>14.96</v>
      </c>
      <c r="AU497" s="45">
        <v>16.64</v>
      </c>
      <c r="AV497" s="45">
        <v>18.53</v>
      </c>
      <c r="AW497" s="45">
        <v>20.55</v>
      </c>
      <c r="AX497" s="45">
        <v>22.68</v>
      </c>
      <c r="AY497" s="45">
        <v>24.93</v>
      </c>
      <c r="AZ497" s="45">
        <v>27.4</v>
      </c>
      <c r="BA497" s="45">
        <v>30.16</v>
      </c>
      <c r="BB497" s="45">
        <v>33.33</v>
      </c>
      <c r="BC497" s="45">
        <v>36.92</v>
      </c>
      <c r="BD497" s="45">
        <v>40.86</v>
      </c>
      <c r="BE497" s="45">
        <v>45.03</v>
      </c>
      <c r="BF497" s="45">
        <v>49.32</v>
      </c>
      <c r="BG497" s="45">
        <v>53.59</v>
      </c>
      <c r="BH497" s="45">
        <v>57.83</v>
      </c>
      <c r="BI497" s="45">
        <v>62.08</v>
      </c>
      <c r="BJ497" s="45">
        <v>66.56</v>
      </c>
      <c r="BK497" s="45">
        <v>71.38</v>
      </c>
      <c r="BL497" s="45">
        <v>76.63</v>
      </c>
      <c r="BM497" s="45">
        <v>82.02</v>
      </c>
      <c r="BN497" s="45">
        <v>90.27</v>
      </c>
      <c r="BO497" s="45">
        <v>99.61</v>
      </c>
      <c r="BP497" s="45">
        <v>110.23</v>
      </c>
      <c r="BQ497" s="45">
        <v>122.28</v>
      </c>
      <c r="BR497" s="45">
        <v>135.72</v>
      </c>
      <c r="BS497" s="45">
        <v>150.47999999999999</v>
      </c>
      <c r="BT497" s="45">
        <v>165.94</v>
      </c>
      <c r="BU497" s="45">
        <v>181.91</v>
      </c>
      <c r="BV497" s="45">
        <v>197.89</v>
      </c>
      <c r="BW497" s="45">
        <v>213.39</v>
      </c>
      <c r="BX497" s="45">
        <v>228.41</v>
      </c>
      <c r="BY497" s="45">
        <v>242.17</v>
      </c>
      <c r="BZ497" s="45">
        <v>254.1</v>
      </c>
      <c r="CA497" s="45">
        <v>270.08999999999997</v>
      </c>
      <c r="CB497" s="45">
        <v>287.62</v>
      </c>
      <c r="CC497" s="45">
        <v>307.36</v>
      </c>
      <c r="CD497" s="45">
        <v>328.95</v>
      </c>
      <c r="CE497" s="45">
        <v>352.09</v>
      </c>
      <c r="CF497" s="45">
        <v>374.47</v>
      </c>
      <c r="CG497" s="45">
        <v>396.8</v>
      </c>
      <c r="CH497" s="45">
        <v>418.66</v>
      </c>
      <c r="CI497" s="45">
        <v>439.65</v>
      </c>
      <c r="CJ497" s="45">
        <v>459.36</v>
      </c>
      <c r="CK497" s="45">
        <v>477.43</v>
      </c>
      <c r="CL497" s="45">
        <v>503.32</v>
      </c>
      <c r="CM497" s="45">
        <v>530.61</v>
      </c>
      <c r="CN497" s="45">
        <v>559.39</v>
      </c>
      <c r="CO497" s="45">
        <v>589.72</v>
      </c>
      <c r="CP497" s="45">
        <v>621.70000000000005</v>
      </c>
      <c r="CQ497" s="45">
        <v>655.42</v>
      </c>
      <c r="CR497" s="45">
        <v>690.96</v>
      </c>
      <c r="CS497" s="45">
        <v>728.43</v>
      </c>
      <c r="CT497" s="45">
        <v>767.94</v>
      </c>
      <c r="CU497" s="45">
        <v>809.58</v>
      </c>
      <c r="CV497" s="45">
        <v>853.48</v>
      </c>
      <c r="CW497" s="45">
        <v>899.77</v>
      </c>
    </row>
    <row r="498" spans="1:101" ht="14.25" customHeight="1">
      <c r="A498" s="67">
        <v>20</v>
      </c>
      <c r="B498" s="68">
        <v>0.73</v>
      </c>
      <c r="C498" s="68">
        <v>0.76</v>
      </c>
      <c r="D498" s="68">
        <v>0.78</v>
      </c>
      <c r="E498" s="68">
        <v>0.81</v>
      </c>
      <c r="F498" s="68">
        <v>0.83</v>
      </c>
      <c r="G498" s="68">
        <v>0.86</v>
      </c>
      <c r="H498" s="68">
        <v>0.88</v>
      </c>
      <c r="I498" s="68">
        <v>0.88</v>
      </c>
      <c r="J498" s="68">
        <v>0.88</v>
      </c>
      <c r="K498" s="68">
        <v>0.87</v>
      </c>
      <c r="L498" s="68">
        <v>0.89</v>
      </c>
      <c r="M498" s="68">
        <v>0.93</v>
      </c>
      <c r="N498" s="68">
        <v>0.99</v>
      </c>
      <c r="O498" s="68">
        <v>1.07</v>
      </c>
      <c r="P498" s="68">
        <v>1.1599999999999999</v>
      </c>
      <c r="Q498" s="68">
        <v>1.25</v>
      </c>
      <c r="R498" s="68">
        <v>1.37</v>
      </c>
      <c r="S498" s="68">
        <v>1.48</v>
      </c>
      <c r="T498" s="68">
        <v>1.7</v>
      </c>
      <c r="U498" s="68">
        <v>1.91</v>
      </c>
      <c r="V498" s="68">
        <v>2.16</v>
      </c>
      <c r="W498" s="68">
        <v>2.4300000000000002</v>
      </c>
      <c r="X498" s="68">
        <v>2.69</v>
      </c>
      <c r="Y498" s="68">
        <v>2.92</v>
      </c>
      <c r="Z498" s="69">
        <v>3.11</v>
      </c>
      <c r="AA498" s="69">
        <v>3.27</v>
      </c>
      <c r="AB498" s="45">
        <v>3.48</v>
      </c>
      <c r="AC498" s="45">
        <v>3.69</v>
      </c>
      <c r="AD498" s="45">
        <v>3.93</v>
      </c>
      <c r="AE498" s="45">
        <v>4.1900000000000004</v>
      </c>
      <c r="AF498" s="45">
        <v>4.49</v>
      </c>
      <c r="AG498" s="45">
        <v>4.84</v>
      </c>
      <c r="AH498" s="45">
        <v>5.23</v>
      </c>
      <c r="AI498" s="45">
        <v>5.66</v>
      </c>
      <c r="AJ498" s="45">
        <v>6.15</v>
      </c>
      <c r="AK498" s="45">
        <v>6.69</v>
      </c>
      <c r="AL498" s="45">
        <v>7.32</v>
      </c>
      <c r="AM498" s="45">
        <v>8.0299999999999994</v>
      </c>
      <c r="AN498" s="45">
        <v>8.83</v>
      </c>
      <c r="AO498" s="45">
        <v>9.75</v>
      </c>
      <c r="AP498" s="45">
        <v>10.81</v>
      </c>
      <c r="AQ498" s="45">
        <v>12.03</v>
      </c>
      <c r="AR498" s="45">
        <v>13.41</v>
      </c>
      <c r="AS498" s="45">
        <v>14.96</v>
      </c>
      <c r="AT498" s="45">
        <v>16.64</v>
      </c>
      <c r="AU498" s="45">
        <v>18.53</v>
      </c>
      <c r="AV498" s="45">
        <v>20.55</v>
      </c>
      <c r="AW498" s="45">
        <v>22.68</v>
      </c>
      <c r="AX498" s="45">
        <v>24.93</v>
      </c>
      <c r="AY498" s="45">
        <v>27.4</v>
      </c>
      <c r="AZ498" s="45">
        <v>30.16</v>
      </c>
      <c r="BA498" s="45">
        <v>33.33</v>
      </c>
      <c r="BB498" s="45">
        <v>36.92</v>
      </c>
      <c r="BC498" s="45">
        <v>40.86</v>
      </c>
      <c r="BD498" s="45">
        <v>45.03</v>
      </c>
      <c r="BE498" s="45">
        <v>49.32</v>
      </c>
      <c r="BF498" s="45">
        <v>53.59</v>
      </c>
      <c r="BG498" s="45">
        <v>57.83</v>
      </c>
      <c r="BH498" s="45">
        <v>62.08</v>
      </c>
      <c r="BI498" s="45">
        <v>66.56</v>
      </c>
      <c r="BJ498" s="45">
        <v>71.38</v>
      </c>
      <c r="BK498" s="45">
        <v>76.63</v>
      </c>
      <c r="BL498" s="45">
        <v>82.02</v>
      </c>
      <c r="BM498" s="45">
        <v>90.27</v>
      </c>
      <c r="BN498" s="45">
        <v>99.61</v>
      </c>
      <c r="BO498" s="45">
        <v>110.23</v>
      </c>
      <c r="BP498" s="45">
        <v>122.28</v>
      </c>
      <c r="BQ498" s="45">
        <v>135.72</v>
      </c>
      <c r="BR498" s="45">
        <v>150.47999999999999</v>
      </c>
      <c r="BS498" s="45">
        <v>165.94</v>
      </c>
      <c r="BT498" s="45">
        <v>181.91</v>
      </c>
      <c r="BU498" s="45">
        <v>197.89</v>
      </c>
      <c r="BV498" s="45">
        <v>213.39</v>
      </c>
      <c r="BW498" s="45">
        <v>228.41</v>
      </c>
      <c r="BX498" s="45">
        <v>242.17</v>
      </c>
      <c r="BY498" s="45">
        <v>254.1</v>
      </c>
      <c r="BZ498" s="45">
        <v>270.08999999999997</v>
      </c>
      <c r="CA498" s="45">
        <v>287.62</v>
      </c>
      <c r="CB498" s="45">
        <v>307.36</v>
      </c>
      <c r="CC498" s="45">
        <v>328.95</v>
      </c>
      <c r="CD498" s="45">
        <v>352.09</v>
      </c>
      <c r="CE498" s="45">
        <v>374.47</v>
      </c>
      <c r="CF498" s="45">
        <v>396.8</v>
      </c>
      <c r="CG498" s="45">
        <v>418.66</v>
      </c>
      <c r="CH498" s="45">
        <v>439.65</v>
      </c>
      <c r="CI498" s="45">
        <v>459.36</v>
      </c>
      <c r="CJ498" s="45">
        <v>477.43</v>
      </c>
      <c r="CK498" s="45">
        <v>503.32</v>
      </c>
      <c r="CL498" s="45">
        <v>530.61</v>
      </c>
      <c r="CM498" s="45">
        <v>559.39</v>
      </c>
      <c r="CN498" s="45">
        <v>589.72</v>
      </c>
      <c r="CO498" s="45">
        <v>621.70000000000005</v>
      </c>
      <c r="CP498" s="45">
        <v>655.42</v>
      </c>
      <c r="CQ498" s="45">
        <v>690.96</v>
      </c>
      <c r="CR498" s="45">
        <v>728.43</v>
      </c>
      <c r="CS498" s="45">
        <v>767.94</v>
      </c>
      <c r="CT498" s="45">
        <v>809.58</v>
      </c>
      <c r="CU498" s="45">
        <v>853.48</v>
      </c>
      <c r="CV498" s="45">
        <v>899.77</v>
      </c>
      <c r="CW498" s="45">
        <v>948.56</v>
      </c>
    </row>
    <row r="499" spans="1:101" ht="14.25" customHeight="1">
      <c r="A499" s="67">
        <v>21</v>
      </c>
      <c r="B499" s="68">
        <v>0.68</v>
      </c>
      <c r="C499" s="68">
        <v>0.7</v>
      </c>
      <c r="D499" s="68">
        <v>0.73</v>
      </c>
      <c r="E499" s="68">
        <v>0.75</v>
      </c>
      <c r="F499" s="68">
        <v>0.77</v>
      </c>
      <c r="G499" s="68">
        <v>0.8</v>
      </c>
      <c r="H499" s="68">
        <v>0.82</v>
      </c>
      <c r="I499" s="68">
        <v>0.82</v>
      </c>
      <c r="J499" s="68">
        <v>0.82</v>
      </c>
      <c r="K499" s="68">
        <v>0.84</v>
      </c>
      <c r="L499" s="68">
        <v>0.88</v>
      </c>
      <c r="M499" s="68">
        <v>0.95</v>
      </c>
      <c r="N499" s="68">
        <v>1.03</v>
      </c>
      <c r="O499" s="68">
        <v>1.1200000000000001</v>
      </c>
      <c r="P499" s="68">
        <v>1.21</v>
      </c>
      <c r="Q499" s="68">
        <v>1.32</v>
      </c>
      <c r="R499" s="68">
        <v>1.43</v>
      </c>
      <c r="S499" s="68">
        <v>1.68</v>
      </c>
      <c r="T499" s="68">
        <v>1.89</v>
      </c>
      <c r="U499" s="68">
        <v>2.14</v>
      </c>
      <c r="V499" s="68">
        <v>2.41</v>
      </c>
      <c r="W499" s="68">
        <v>2.67</v>
      </c>
      <c r="X499" s="68">
        <v>2.89</v>
      </c>
      <c r="Y499" s="68">
        <v>3.09</v>
      </c>
      <c r="Z499" s="69">
        <v>3.24</v>
      </c>
      <c r="AA499" s="69">
        <v>3.48</v>
      </c>
      <c r="AB499" s="45">
        <v>3.69</v>
      </c>
      <c r="AC499" s="45">
        <v>3.93</v>
      </c>
      <c r="AD499" s="45">
        <v>4.1900000000000004</v>
      </c>
      <c r="AE499" s="45">
        <v>4.49</v>
      </c>
      <c r="AF499" s="45">
        <v>4.84</v>
      </c>
      <c r="AG499" s="45">
        <v>5.23</v>
      </c>
      <c r="AH499" s="45">
        <v>5.66</v>
      </c>
      <c r="AI499" s="45">
        <v>6.15</v>
      </c>
      <c r="AJ499" s="45">
        <v>6.69</v>
      </c>
      <c r="AK499" s="45">
        <v>7.32</v>
      </c>
      <c r="AL499" s="45">
        <v>8.0299999999999994</v>
      </c>
      <c r="AM499" s="45">
        <v>8.83</v>
      </c>
      <c r="AN499" s="45">
        <v>9.75</v>
      </c>
      <c r="AO499" s="45">
        <v>10.81</v>
      </c>
      <c r="AP499" s="45">
        <v>12.03</v>
      </c>
      <c r="AQ499" s="45">
        <v>13.41</v>
      </c>
      <c r="AR499" s="45">
        <v>14.96</v>
      </c>
      <c r="AS499" s="45">
        <v>16.64</v>
      </c>
      <c r="AT499" s="45">
        <v>18.53</v>
      </c>
      <c r="AU499" s="45">
        <v>20.55</v>
      </c>
      <c r="AV499" s="45">
        <v>22.68</v>
      </c>
      <c r="AW499" s="45">
        <v>24.93</v>
      </c>
      <c r="AX499" s="45">
        <v>27.4</v>
      </c>
      <c r="AY499" s="45">
        <v>30.16</v>
      </c>
      <c r="AZ499" s="45">
        <v>33.33</v>
      </c>
      <c r="BA499" s="45">
        <v>36.92</v>
      </c>
      <c r="BB499" s="45">
        <v>40.86</v>
      </c>
      <c r="BC499" s="45">
        <v>45.03</v>
      </c>
      <c r="BD499" s="45">
        <v>49.32</v>
      </c>
      <c r="BE499" s="45">
        <v>53.59</v>
      </c>
      <c r="BF499" s="45">
        <v>57.83</v>
      </c>
      <c r="BG499" s="45">
        <v>62.08</v>
      </c>
      <c r="BH499" s="45">
        <v>66.56</v>
      </c>
      <c r="BI499" s="45">
        <v>71.38</v>
      </c>
      <c r="BJ499" s="45">
        <v>76.63</v>
      </c>
      <c r="BK499" s="45">
        <v>82.02</v>
      </c>
      <c r="BL499" s="45">
        <v>90.27</v>
      </c>
      <c r="BM499" s="45">
        <v>99.61</v>
      </c>
      <c r="BN499" s="45">
        <v>110.23</v>
      </c>
      <c r="BO499" s="45">
        <v>122.28</v>
      </c>
      <c r="BP499" s="45">
        <v>135.72</v>
      </c>
      <c r="BQ499" s="45">
        <v>150.47999999999999</v>
      </c>
      <c r="BR499" s="45">
        <v>165.94</v>
      </c>
      <c r="BS499" s="45">
        <v>181.91</v>
      </c>
      <c r="BT499" s="45">
        <v>197.89</v>
      </c>
      <c r="BU499" s="45">
        <v>213.39</v>
      </c>
      <c r="BV499" s="45">
        <v>228.41</v>
      </c>
      <c r="BW499" s="45">
        <v>242.17</v>
      </c>
      <c r="BX499" s="45">
        <v>254.1</v>
      </c>
      <c r="BY499" s="45">
        <v>270.08999999999997</v>
      </c>
      <c r="BZ499" s="45">
        <v>287.62</v>
      </c>
      <c r="CA499" s="45">
        <v>307.36</v>
      </c>
      <c r="CB499" s="45">
        <v>328.95</v>
      </c>
      <c r="CC499" s="45">
        <v>352.09</v>
      </c>
      <c r="CD499" s="45">
        <v>374.47</v>
      </c>
      <c r="CE499" s="45">
        <v>396.8</v>
      </c>
      <c r="CF499" s="45">
        <v>418.66</v>
      </c>
      <c r="CG499" s="45">
        <v>439.65</v>
      </c>
      <c r="CH499" s="45">
        <v>459.36</v>
      </c>
      <c r="CI499" s="45">
        <v>477.43</v>
      </c>
      <c r="CJ499" s="45">
        <v>503.32</v>
      </c>
      <c r="CK499" s="45">
        <v>530.61</v>
      </c>
      <c r="CL499" s="45">
        <v>559.39</v>
      </c>
      <c r="CM499" s="45">
        <v>589.72</v>
      </c>
      <c r="CN499" s="45">
        <v>621.70000000000005</v>
      </c>
      <c r="CO499" s="45">
        <v>655.42</v>
      </c>
      <c r="CP499" s="45">
        <v>690.96</v>
      </c>
      <c r="CQ499" s="45">
        <v>728.43</v>
      </c>
      <c r="CR499" s="45">
        <v>767.94</v>
      </c>
      <c r="CS499" s="45">
        <v>809.58</v>
      </c>
      <c r="CT499" s="45">
        <v>853.48</v>
      </c>
      <c r="CU499" s="45">
        <v>899.77</v>
      </c>
      <c r="CV499" s="45">
        <v>948.56</v>
      </c>
      <c r="CW499" s="45">
        <v>1000</v>
      </c>
    </row>
    <row r="500" spans="1:101" ht="14.25" customHeight="1">
      <c r="A500" s="67">
        <v>22</v>
      </c>
      <c r="B500" s="68">
        <v>0.63</v>
      </c>
      <c r="C500" s="68">
        <v>0.65</v>
      </c>
      <c r="D500" s="68">
        <v>0.67</v>
      </c>
      <c r="E500" s="68">
        <v>0.68</v>
      </c>
      <c r="F500" s="68">
        <v>0.73</v>
      </c>
      <c r="G500" s="68">
        <v>0.75</v>
      </c>
      <c r="H500" s="68">
        <v>0.76</v>
      </c>
      <c r="I500" s="68">
        <v>0.77</v>
      </c>
      <c r="J500" s="68">
        <v>0.79</v>
      </c>
      <c r="K500" s="68">
        <v>0.84</v>
      </c>
      <c r="L500" s="68">
        <v>0.91</v>
      </c>
      <c r="M500" s="68">
        <v>0.99</v>
      </c>
      <c r="N500" s="68">
        <v>1.07</v>
      </c>
      <c r="O500" s="68">
        <v>1.17</v>
      </c>
      <c r="P500" s="68">
        <v>1.28</v>
      </c>
      <c r="Q500" s="68">
        <v>1.39</v>
      </c>
      <c r="R500" s="68">
        <v>1.66</v>
      </c>
      <c r="S500" s="68">
        <v>1.86</v>
      </c>
      <c r="T500" s="68">
        <v>2.11</v>
      </c>
      <c r="U500" s="68">
        <v>2.38</v>
      </c>
      <c r="V500" s="68">
        <v>2.64</v>
      </c>
      <c r="W500" s="68">
        <v>2.87</v>
      </c>
      <c r="X500" s="68">
        <v>3.06</v>
      </c>
      <c r="Y500" s="68">
        <v>3.22</v>
      </c>
      <c r="Z500" s="69">
        <v>3.45</v>
      </c>
      <c r="AA500" s="69">
        <v>3.69</v>
      </c>
      <c r="AB500" s="45">
        <v>3.93</v>
      </c>
      <c r="AC500" s="45">
        <v>4.1900000000000004</v>
      </c>
      <c r="AD500" s="45">
        <v>4.49</v>
      </c>
      <c r="AE500" s="45">
        <v>4.84</v>
      </c>
      <c r="AF500" s="45">
        <v>5.23</v>
      </c>
      <c r="AG500" s="45">
        <v>5.66</v>
      </c>
      <c r="AH500" s="45">
        <v>6.15</v>
      </c>
      <c r="AI500" s="45">
        <v>6.69</v>
      </c>
      <c r="AJ500" s="45">
        <v>7.32</v>
      </c>
      <c r="AK500" s="45">
        <v>8.0299999999999994</v>
      </c>
      <c r="AL500" s="45">
        <v>8.83</v>
      </c>
      <c r="AM500" s="45">
        <v>9.75</v>
      </c>
      <c r="AN500" s="45">
        <v>10.81</v>
      </c>
      <c r="AO500" s="45">
        <v>12.03</v>
      </c>
      <c r="AP500" s="45">
        <v>13.41</v>
      </c>
      <c r="AQ500" s="45">
        <v>14.96</v>
      </c>
      <c r="AR500" s="45">
        <v>16.64</v>
      </c>
      <c r="AS500" s="45">
        <v>18.53</v>
      </c>
      <c r="AT500" s="45">
        <v>20.55</v>
      </c>
      <c r="AU500" s="45">
        <v>22.68</v>
      </c>
      <c r="AV500" s="45">
        <v>24.93</v>
      </c>
      <c r="AW500" s="45">
        <v>27.4</v>
      </c>
      <c r="AX500" s="45">
        <v>30.16</v>
      </c>
      <c r="AY500" s="45">
        <v>33.33</v>
      </c>
      <c r="AZ500" s="45">
        <v>36.92</v>
      </c>
      <c r="BA500" s="45">
        <v>40.86</v>
      </c>
      <c r="BB500" s="45">
        <v>45.03</v>
      </c>
      <c r="BC500" s="45">
        <v>49.32</v>
      </c>
      <c r="BD500" s="45">
        <v>53.59</v>
      </c>
      <c r="BE500" s="45">
        <v>57.83</v>
      </c>
      <c r="BF500" s="45">
        <v>62.08</v>
      </c>
      <c r="BG500" s="45">
        <v>66.56</v>
      </c>
      <c r="BH500" s="45">
        <v>71.38</v>
      </c>
      <c r="BI500" s="45">
        <v>76.63</v>
      </c>
      <c r="BJ500" s="45">
        <v>82.02</v>
      </c>
      <c r="BK500" s="45">
        <v>90.27</v>
      </c>
      <c r="BL500" s="45">
        <v>99.61</v>
      </c>
      <c r="BM500" s="45">
        <v>110.23</v>
      </c>
      <c r="BN500" s="45">
        <v>122.28</v>
      </c>
      <c r="BO500" s="45">
        <v>135.72</v>
      </c>
      <c r="BP500" s="45">
        <v>150.47999999999999</v>
      </c>
      <c r="BQ500" s="45">
        <v>165.94</v>
      </c>
      <c r="BR500" s="45">
        <v>181.91</v>
      </c>
      <c r="BS500" s="45">
        <v>197.89</v>
      </c>
      <c r="BT500" s="45">
        <v>213.39</v>
      </c>
      <c r="BU500" s="45">
        <v>228.41</v>
      </c>
      <c r="BV500" s="45">
        <v>242.17</v>
      </c>
      <c r="BW500" s="45">
        <v>254.1</v>
      </c>
      <c r="BX500" s="45">
        <v>270.08999999999997</v>
      </c>
      <c r="BY500" s="45">
        <v>287.62</v>
      </c>
      <c r="BZ500" s="45">
        <v>307.36</v>
      </c>
      <c r="CA500" s="45">
        <v>328.95</v>
      </c>
      <c r="CB500" s="45">
        <v>352.09</v>
      </c>
      <c r="CC500" s="45">
        <v>374.47</v>
      </c>
      <c r="CD500" s="45">
        <v>396.8</v>
      </c>
      <c r="CE500" s="45">
        <v>418.66</v>
      </c>
      <c r="CF500" s="45">
        <v>439.65</v>
      </c>
      <c r="CG500" s="45">
        <v>459.36</v>
      </c>
      <c r="CH500" s="45">
        <v>477.43</v>
      </c>
      <c r="CI500" s="45">
        <v>503.32</v>
      </c>
      <c r="CJ500" s="45">
        <v>530.61</v>
      </c>
      <c r="CK500" s="45">
        <v>559.39</v>
      </c>
      <c r="CL500" s="45">
        <v>589.72</v>
      </c>
      <c r="CM500" s="45">
        <v>621.70000000000005</v>
      </c>
      <c r="CN500" s="45">
        <v>655.42</v>
      </c>
      <c r="CO500" s="45">
        <v>690.96</v>
      </c>
      <c r="CP500" s="45">
        <v>728.43</v>
      </c>
      <c r="CQ500" s="45">
        <v>767.94</v>
      </c>
      <c r="CR500" s="45">
        <v>809.58</v>
      </c>
      <c r="CS500" s="45">
        <v>853.48</v>
      </c>
      <c r="CT500" s="45">
        <v>899.77</v>
      </c>
      <c r="CU500" s="45">
        <v>948.56</v>
      </c>
      <c r="CV500" s="45">
        <v>1000</v>
      </c>
      <c r="CW500" s="45"/>
    </row>
    <row r="501" spans="1:101" ht="14.25" customHeight="1">
      <c r="A501" s="67">
        <v>23</v>
      </c>
      <c r="B501" s="68">
        <v>0.57999999999999996</v>
      </c>
      <c r="C501" s="68">
        <v>0.57999999999999996</v>
      </c>
      <c r="D501" s="68">
        <v>0.6</v>
      </c>
      <c r="E501" s="68">
        <v>0.65</v>
      </c>
      <c r="F501" s="68">
        <v>0.69</v>
      </c>
      <c r="G501" s="68">
        <v>0.71</v>
      </c>
      <c r="H501" s="68">
        <v>0.72</v>
      </c>
      <c r="I501" s="68">
        <v>0.75</v>
      </c>
      <c r="J501" s="68">
        <v>0.79</v>
      </c>
      <c r="K501" s="68">
        <v>0.86</v>
      </c>
      <c r="L501" s="68">
        <v>0.94</v>
      </c>
      <c r="M501" s="68">
        <v>1.03</v>
      </c>
      <c r="N501" s="68">
        <v>1.1200000000000001</v>
      </c>
      <c r="O501" s="68">
        <v>1.24</v>
      </c>
      <c r="P501" s="68">
        <v>1.34</v>
      </c>
      <c r="Q501" s="68">
        <v>1.64</v>
      </c>
      <c r="R501" s="68">
        <v>1.84</v>
      </c>
      <c r="S501" s="68">
        <v>2.08</v>
      </c>
      <c r="T501" s="68">
        <v>2.34</v>
      </c>
      <c r="U501" s="68">
        <v>2.61</v>
      </c>
      <c r="V501" s="68">
        <v>2.85</v>
      </c>
      <c r="W501" s="68">
        <v>3.04</v>
      </c>
      <c r="X501" s="68">
        <v>3.19</v>
      </c>
      <c r="Y501" s="68">
        <v>3.42</v>
      </c>
      <c r="Z501" s="69">
        <v>3.67</v>
      </c>
      <c r="AA501" s="69">
        <v>3.93</v>
      </c>
      <c r="AB501" s="45">
        <v>4.1900000000000004</v>
      </c>
      <c r="AC501" s="45">
        <v>4.49</v>
      </c>
      <c r="AD501" s="45">
        <v>4.84</v>
      </c>
      <c r="AE501" s="45">
        <v>5.23</v>
      </c>
      <c r="AF501" s="45">
        <v>5.66</v>
      </c>
      <c r="AG501" s="45">
        <v>6.15</v>
      </c>
      <c r="AH501" s="45">
        <v>6.69</v>
      </c>
      <c r="AI501" s="45">
        <v>7.32</v>
      </c>
      <c r="AJ501" s="45">
        <v>8.0299999999999994</v>
      </c>
      <c r="AK501" s="45">
        <v>8.83</v>
      </c>
      <c r="AL501" s="45">
        <v>9.75</v>
      </c>
      <c r="AM501" s="45">
        <v>10.81</v>
      </c>
      <c r="AN501" s="45">
        <v>12.03</v>
      </c>
      <c r="AO501" s="45">
        <v>13.41</v>
      </c>
      <c r="AP501" s="45">
        <v>14.96</v>
      </c>
      <c r="AQ501" s="45">
        <v>16.64</v>
      </c>
      <c r="AR501" s="45">
        <v>18.53</v>
      </c>
      <c r="AS501" s="45">
        <v>20.55</v>
      </c>
      <c r="AT501" s="45">
        <v>22.68</v>
      </c>
      <c r="AU501" s="45">
        <v>24.93</v>
      </c>
      <c r="AV501" s="45">
        <v>27.4</v>
      </c>
      <c r="AW501" s="45">
        <v>30.16</v>
      </c>
      <c r="AX501" s="45">
        <v>33.33</v>
      </c>
      <c r="AY501" s="45">
        <v>36.92</v>
      </c>
      <c r="AZ501" s="45">
        <v>40.86</v>
      </c>
      <c r="BA501" s="45">
        <v>45.03</v>
      </c>
      <c r="BB501" s="45">
        <v>49.32</v>
      </c>
      <c r="BC501" s="45">
        <v>53.59</v>
      </c>
      <c r="BD501" s="45">
        <v>57.83</v>
      </c>
      <c r="BE501" s="45">
        <v>62.08</v>
      </c>
      <c r="BF501" s="45">
        <v>66.56</v>
      </c>
      <c r="BG501" s="45">
        <v>71.38</v>
      </c>
      <c r="BH501" s="45">
        <v>76.63</v>
      </c>
      <c r="BI501" s="45">
        <v>82.02</v>
      </c>
      <c r="BJ501" s="45">
        <v>90.27</v>
      </c>
      <c r="BK501" s="45">
        <v>99.61</v>
      </c>
      <c r="BL501" s="45">
        <v>110.23</v>
      </c>
      <c r="BM501" s="45">
        <v>122.28</v>
      </c>
      <c r="BN501" s="45">
        <v>135.72</v>
      </c>
      <c r="BO501" s="45">
        <v>150.47999999999999</v>
      </c>
      <c r="BP501" s="45">
        <v>165.94</v>
      </c>
      <c r="BQ501" s="45">
        <v>181.91</v>
      </c>
      <c r="BR501" s="45">
        <v>197.89</v>
      </c>
      <c r="BS501" s="45">
        <v>213.39</v>
      </c>
      <c r="BT501" s="45">
        <v>228.41</v>
      </c>
      <c r="BU501" s="45">
        <v>242.17</v>
      </c>
      <c r="BV501" s="45">
        <v>254.1</v>
      </c>
      <c r="BW501" s="45">
        <v>270.08999999999997</v>
      </c>
      <c r="BX501" s="45">
        <v>287.62</v>
      </c>
      <c r="BY501" s="45">
        <v>307.36</v>
      </c>
      <c r="BZ501" s="45">
        <v>328.95</v>
      </c>
      <c r="CA501" s="45">
        <v>352.09</v>
      </c>
      <c r="CB501" s="45">
        <v>374.47</v>
      </c>
      <c r="CC501" s="45">
        <v>396.8</v>
      </c>
      <c r="CD501" s="45">
        <v>418.66</v>
      </c>
      <c r="CE501" s="45">
        <v>439.65</v>
      </c>
      <c r="CF501" s="45">
        <v>459.36</v>
      </c>
      <c r="CG501" s="45">
        <v>477.43</v>
      </c>
      <c r="CH501" s="45">
        <v>503.32</v>
      </c>
      <c r="CI501" s="45">
        <v>530.61</v>
      </c>
      <c r="CJ501" s="45">
        <v>559.39</v>
      </c>
      <c r="CK501" s="45">
        <v>589.72</v>
      </c>
      <c r="CL501" s="45">
        <v>621.70000000000005</v>
      </c>
      <c r="CM501" s="45">
        <v>655.42</v>
      </c>
      <c r="CN501" s="45">
        <v>690.96</v>
      </c>
      <c r="CO501" s="45">
        <v>728.43</v>
      </c>
      <c r="CP501" s="45">
        <v>767.94</v>
      </c>
      <c r="CQ501" s="45">
        <v>809.58</v>
      </c>
      <c r="CR501" s="45">
        <v>853.48</v>
      </c>
      <c r="CS501" s="45">
        <v>899.77</v>
      </c>
      <c r="CT501" s="45">
        <v>948.56</v>
      </c>
      <c r="CU501" s="45">
        <v>1000</v>
      </c>
      <c r="CV501" s="45"/>
      <c r="CW501" s="45"/>
    </row>
    <row r="502" spans="1:101" ht="14.25" customHeight="1">
      <c r="A502" s="67">
        <v>24</v>
      </c>
      <c r="B502" s="68">
        <v>0.53</v>
      </c>
      <c r="C502" s="68">
        <v>0.55000000000000004</v>
      </c>
      <c r="D502" s="68">
        <v>0.57999999999999996</v>
      </c>
      <c r="E502" s="68">
        <v>0.62</v>
      </c>
      <c r="F502" s="68">
        <v>0.65</v>
      </c>
      <c r="G502" s="68">
        <v>0.67</v>
      </c>
      <c r="H502" s="68">
        <v>0.7</v>
      </c>
      <c r="I502" s="68">
        <v>0.75</v>
      </c>
      <c r="J502" s="68">
        <v>0.82</v>
      </c>
      <c r="K502" s="68">
        <v>0.9</v>
      </c>
      <c r="L502" s="68">
        <v>0.98</v>
      </c>
      <c r="M502" s="68">
        <v>1.07</v>
      </c>
      <c r="N502" s="68">
        <v>1.19</v>
      </c>
      <c r="O502" s="68">
        <v>1.29</v>
      </c>
      <c r="P502" s="68">
        <v>1.59</v>
      </c>
      <c r="Q502" s="68">
        <v>1.8</v>
      </c>
      <c r="R502" s="68">
        <v>2.04</v>
      </c>
      <c r="S502" s="68">
        <v>2.2999999999999998</v>
      </c>
      <c r="T502" s="68">
        <v>2.57</v>
      </c>
      <c r="U502" s="68">
        <v>2.82</v>
      </c>
      <c r="V502" s="68">
        <v>3.01</v>
      </c>
      <c r="W502" s="68">
        <v>3.17</v>
      </c>
      <c r="X502" s="68">
        <v>3.4</v>
      </c>
      <c r="Y502" s="68">
        <v>3.64</v>
      </c>
      <c r="Z502" s="69">
        <v>3.91</v>
      </c>
      <c r="AA502" s="69">
        <v>4.1900000000000004</v>
      </c>
      <c r="AB502" s="45">
        <v>4.49</v>
      </c>
      <c r="AC502" s="45">
        <v>4.84</v>
      </c>
      <c r="AD502" s="45">
        <v>5.23</v>
      </c>
      <c r="AE502" s="45">
        <v>5.66</v>
      </c>
      <c r="AF502" s="45">
        <v>6.15</v>
      </c>
      <c r="AG502" s="45">
        <v>6.69</v>
      </c>
      <c r="AH502" s="45">
        <v>7.32</v>
      </c>
      <c r="AI502" s="45">
        <v>8.0299999999999994</v>
      </c>
      <c r="AJ502" s="45">
        <v>8.83</v>
      </c>
      <c r="AK502" s="45">
        <v>9.75</v>
      </c>
      <c r="AL502" s="45">
        <v>10.81</v>
      </c>
      <c r="AM502" s="45">
        <v>12.03</v>
      </c>
      <c r="AN502" s="45">
        <v>13.41</v>
      </c>
      <c r="AO502" s="45">
        <v>14.96</v>
      </c>
      <c r="AP502" s="45">
        <v>16.64</v>
      </c>
      <c r="AQ502" s="45">
        <v>18.53</v>
      </c>
      <c r="AR502" s="45">
        <v>20.55</v>
      </c>
      <c r="AS502" s="45">
        <v>22.68</v>
      </c>
      <c r="AT502" s="45">
        <v>24.93</v>
      </c>
      <c r="AU502" s="45">
        <v>27.4</v>
      </c>
      <c r="AV502" s="45">
        <v>30.16</v>
      </c>
      <c r="AW502" s="45">
        <v>33.33</v>
      </c>
      <c r="AX502" s="45">
        <v>36.92</v>
      </c>
      <c r="AY502" s="45">
        <v>40.86</v>
      </c>
      <c r="AZ502" s="45">
        <v>45.03</v>
      </c>
      <c r="BA502" s="45">
        <v>49.32</v>
      </c>
      <c r="BB502" s="45">
        <v>53.59</v>
      </c>
      <c r="BC502" s="45">
        <v>57.83</v>
      </c>
      <c r="BD502" s="45">
        <v>62.08</v>
      </c>
      <c r="BE502" s="45">
        <v>66.56</v>
      </c>
      <c r="BF502" s="45">
        <v>71.38</v>
      </c>
      <c r="BG502" s="45">
        <v>76.63</v>
      </c>
      <c r="BH502" s="45">
        <v>82.02</v>
      </c>
      <c r="BI502" s="45">
        <v>90.27</v>
      </c>
      <c r="BJ502" s="45">
        <v>99.61</v>
      </c>
      <c r="BK502" s="45">
        <v>110.23</v>
      </c>
      <c r="BL502" s="45">
        <v>122.28</v>
      </c>
      <c r="BM502" s="45">
        <v>135.72</v>
      </c>
      <c r="BN502" s="45">
        <v>150.47999999999999</v>
      </c>
      <c r="BO502" s="45">
        <v>165.94</v>
      </c>
      <c r="BP502" s="45">
        <v>181.91</v>
      </c>
      <c r="BQ502" s="45">
        <v>197.89</v>
      </c>
      <c r="BR502" s="45">
        <v>213.39</v>
      </c>
      <c r="BS502" s="45">
        <v>228.41</v>
      </c>
      <c r="BT502" s="45">
        <v>242.17</v>
      </c>
      <c r="BU502" s="45">
        <v>254.1</v>
      </c>
      <c r="BV502" s="45">
        <v>270.08999999999997</v>
      </c>
      <c r="BW502" s="45">
        <v>287.62</v>
      </c>
      <c r="BX502" s="45">
        <v>307.36</v>
      </c>
      <c r="BY502" s="45">
        <v>328.95</v>
      </c>
      <c r="BZ502" s="45">
        <v>352.09</v>
      </c>
      <c r="CA502" s="45">
        <v>374.47</v>
      </c>
      <c r="CB502" s="45">
        <v>396.8</v>
      </c>
      <c r="CC502" s="45">
        <v>418.66</v>
      </c>
      <c r="CD502" s="45">
        <v>439.65</v>
      </c>
      <c r="CE502" s="45">
        <v>459.36</v>
      </c>
      <c r="CF502" s="45">
        <v>477.43</v>
      </c>
      <c r="CG502" s="45">
        <v>503.32</v>
      </c>
      <c r="CH502" s="45">
        <v>530.61</v>
      </c>
      <c r="CI502" s="45">
        <v>559.39</v>
      </c>
      <c r="CJ502" s="45">
        <v>589.72</v>
      </c>
      <c r="CK502" s="45">
        <v>621.70000000000005</v>
      </c>
      <c r="CL502" s="45">
        <v>655.42</v>
      </c>
      <c r="CM502" s="45">
        <v>690.96</v>
      </c>
      <c r="CN502" s="45">
        <v>728.43</v>
      </c>
      <c r="CO502" s="45">
        <v>767.94</v>
      </c>
      <c r="CP502" s="45">
        <v>809.58</v>
      </c>
      <c r="CQ502" s="45">
        <v>853.48</v>
      </c>
      <c r="CR502" s="45">
        <v>899.77</v>
      </c>
      <c r="CS502" s="45">
        <v>948.56</v>
      </c>
      <c r="CT502" s="45">
        <v>1000</v>
      </c>
      <c r="CU502" s="45"/>
      <c r="CV502" s="45"/>
      <c r="CW502" s="45"/>
    </row>
    <row r="503" spans="1:101" ht="14.25" customHeight="1">
      <c r="A503" s="67">
        <v>25</v>
      </c>
      <c r="B503" s="68">
        <v>0.49</v>
      </c>
      <c r="C503" s="68">
        <v>0.53</v>
      </c>
      <c r="D503" s="68">
        <v>0.56000000000000005</v>
      </c>
      <c r="E503" s="68">
        <v>0.59</v>
      </c>
      <c r="F503" s="68">
        <v>0.62</v>
      </c>
      <c r="G503" s="68">
        <v>0.65</v>
      </c>
      <c r="H503" s="68">
        <v>0.7</v>
      </c>
      <c r="I503" s="68">
        <v>0.77</v>
      </c>
      <c r="J503" s="68">
        <v>0.85</v>
      </c>
      <c r="K503" s="68">
        <v>0.94</v>
      </c>
      <c r="L503" s="68">
        <v>1.03</v>
      </c>
      <c r="M503" s="68">
        <v>1.1399999999999999</v>
      </c>
      <c r="N503" s="68">
        <v>1.24</v>
      </c>
      <c r="O503" s="68">
        <v>1.53</v>
      </c>
      <c r="P503" s="68">
        <v>1.75</v>
      </c>
      <c r="Q503" s="68">
        <v>2</v>
      </c>
      <c r="R503" s="68">
        <v>2.2599999999999998</v>
      </c>
      <c r="S503" s="68">
        <v>2.5299999999999998</v>
      </c>
      <c r="T503" s="68">
        <v>2.78</v>
      </c>
      <c r="U503" s="68">
        <v>2.99</v>
      </c>
      <c r="V503" s="68">
        <v>3.15</v>
      </c>
      <c r="W503" s="68">
        <v>3.39</v>
      </c>
      <c r="X503" s="68">
        <v>3.63</v>
      </c>
      <c r="Y503" s="68">
        <v>3.89</v>
      </c>
      <c r="Z503" s="69">
        <v>4.17</v>
      </c>
      <c r="AA503" s="69">
        <v>4.49</v>
      </c>
      <c r="AB503" s="45">
        <v>4.84</v>
      </c>
      <c r="AC503" s="45">
        <v>5.23</v>
      </c>
      <c r="AD503" s="45">
        <v>5.66</v>
      </c>
      <c r="AE503" s="45">
        <v>6.15</v>
      </c>
      <c r="AF503" s="45">
        <v>6.69</v>
      </c>
      <c r="AG503" s="45">
        <v>7.32</v>
      </c>
      <c r="AH503" s="45">
        <v>8.0299999999999994</v>
      </c>
      <c r="AI503" s="45">
        <v>8.83</v>
      </c>
      <c r="AJ503" s="45">
        <v>9.75</v>
      </c>
      <c r="AK503" s="45">
        <v>10.81</v>
      </c>
      <c r="AL503" s="45">
        <v>12.03</v>
      </c>
      <c r="AM503" s="45">
        <v>13.41</v>
      </c>
      <c r="AN503" s="45">
        <v>14.96</v>
      </c>
      <c r="AO503" s="45">
        <v>16.64</v>
      </c>
      <c r="AP503" s="45">
        <v>18.53</v>
      </c>
      <c r="AQ503" s="45">
        <v>20.55</v>
      </c>
      <c r="AR503" s="45">
        <v>22.68</v>
      </c>
      <c r="AS503" s="45">
        <v>24.93</v>
      </c>
      <c r="AT503" s="45">
        <v>27.4</v>
      </c>
      <c r="AU503" s="45">
        <v>30.16</v>
      </c>
      <c r="AV503" s="45">
        <v>33.33</v>
      </c>
      <c r="AW503" s="45">
        <v>36.92</v>
      </c>
      <c r="AX503" s="45">
        <v>40.86</v>
      </c>
      <c r="AY503" s="45">
        <v>45.03</v>
      </c>
      <c r="AZ503" s="45">
        <v>49.32</v>
      </c>
      <c r="BA503" s="45">
        <v>53.59</v>
      </c>
      <c r="BB503" s="45">
        <v>57.83</v>
      </c>
      <c r="BC503" s="45">
        <v>62.08</v>
      </c>
      <c r="BD503" s="45">
        <v>66.56</v>
      </c>
      <c r="BE503" s="45">
        <v>71.38</v>
      </c>
      <c r="BF503" s="45">
        <v>76.63</v>
      </c>
      <c r="BG503" s="45">
        <v>82.02</v>
      </c>
      <c r="BH503" s="45">
        <v>90.27</v>
      </c>
      <c r="BI503" s="45">
        <v>99.61</v>
      </c>
      <c r="BJ503" s="45">
        <v>110.23</v>
      </c>
      <c r="BK503" s="45">
        <v>122.28</v>
      </c>
      <c r="BL503" s="45">
        <v>135.72</v>
      </c>
      <c r="BM503" s="45">
        <v>150.47999999999999</v>
      </c>
      <c r="BN503" s="45">
        <v>165.94</v>
      </c>
      <c r="BO503" s="45">
        <v>181.91</v>
      </c>
      <c r="BP503" s="45">
        <v>197.89</v>
      </c>
      <c r="BQ503" s="45">
        <v>213.39</v>
      </c>
      <c r="BR503" s="45">
        <v>228.41</v>
      </c>
      <c r="BS503" s="45">
        <v>242.17</v>
      </c>
      <c r="BT503" s="45">
        <v>254.1</v>
      </c>
      <c r="BU503" s="45">
        <v>270.08999999999997</v>
      </c>
      <c r="BV503" s="45">
        <v>287.62</v>
      </c>
      <c r="BW503" s="45">
        <v>307.36</v>
      </c>
      <c r="BX503" s="45">
        <v>328.95</v>
      </c>
      <c r="BY503" s="45">
        <v>352.09</v>
      </c>
      <c r="BZ503" s="45">
        <v>374.47</v>
      </c>
      <c r="CA503" s="45">
        <v>396.8</v>
      </c>
      <c r="CB503" s="45">
        <v>418.66</v>
      </c>
      <c r="CC503" s="45">
        <v>439.65</v>
      </c>
      <c r="CD503" s="45">
        <v>459.36</v>
      </c>
      <c r="CE503" s="45">
        <v>477.43</v>
      </c>
      <c r="CF503" s="45">
        <v>503.32</v>
      </c>
      <c r="CG503" s="45">
        <v>530.61</v>
      </c>
      <c r="CH503" s="45">
        <v>559.39</v>
      </c>
      <c r="CI503" s="45">
        <v>589.72</v>
      </c>
      <c r="CJ503" s="45">
        <v>621.70000000000005</v>
      </c>
      <c r="CK503" s="45">
        <v>655.42</v>
      </c>
      <c r="CL503" s="45">
        <v>690.96</v>
      </c>
      <c r="CM503" s="45">
        <v>728.43</v>
      </c>
      <c r="CN503" s="45">
        <v>767.94</v>
      </c>
      <c r="CO503" s="45">
        <v>809.58</v>
      </c>
      <c r="CP503" s="45">
        <v>853.48</v>
      </c>
      <c r="CQ503" s="45">
        <v>899.77</v>
      </c>
      <c r="CR503" s="45">
        <v>948.56</v>
      </c>
      <c r="CS503" s="45">
        <v>1000</v>
      </c>
      <c r="CT503" s="45"/>
      <c r="CU503" s="45"/>
      <c r="CV503" s="45"/>
      <c r="CW503" s="45"/>
    </row>
    <row r="504" spans="1:101" ht="14.25" customHeight="1">
      <c r="A504" s="67">
        <v>26</v>
      </c>
      <c r="B504" s="68">
        <v>0.45</v>
      </c>
      <c r="C504" s="68">
        <v>0.5</v>
      </c>
      <c r="D504" s="68">
        <v>0.53</v>
      </c>
      <c r="E504" s="68">
        <v>0.56999999999999995</v>
      </c>
      <c r="F504" s="68">
        <v>0.6</v>
      </c>
      <c r="G504" s="68">
        <v>0.66</v>
      </c>
      <c r="H504" s="68">
        <v>0.73</v>
      </c>
      <c r="I504" s="68">
        <v>0.81</v>
      </c>
      <c r="J504" s="68">
        <v>0.9</v>
      </c>
      <c r="K504" s="68">
        <v>0.99</v>
      </c>
      <c r="L504" s="68">
        <v>1.1000000000000001</v>
      </c>
      <c r="M504" s="68">
        <v>1.19</v>
      </c>
      <c r="N504" s="68">
        <v>1.43</v>
      </c>
      <c r="O504" s="68">
        <v>1.68</v>
      </c>
      <c r="P504" s="68">
        <v>1.94</v>
      </c>
      <c r="Q504" s="68">
        <v>2.21</v>
      </c>
      <c r="R504" s="68">
        <v>2.48</v>
      </c>
      <c r="S504" s="68">
        <v>2.74</v>
      </c>
      <c r="T504" s="68">
        <v>2.96</v>
      </c>
      <c r="U504" s="68">
        <v>3.14</v>
      </c>
      <c r="V504" s="68">
        <v>3.38</v>
      </c>
      <c r="W504" s="68">
        <v>3.61</v>
      </c>
      <c r="X504" s="68">
        <v>3.87</v>
      </c>
      <c r="Y504" s="68">
        <v>4.16</v>
      </c>
      <c r="Z504" s="69">
        <v>4.47</v>
      </c>
      <c r="AA504" s="69">
        <v>4.84</v>
      </c>
      <c r="AB504" s="45">
        <v>5.23</v>
      </c>
      <c r="AC504" s="45">
        <v>5.66</v>
      </c>
      <c r="AD504" s="45">
        <v>6.15</v>
      </c>
      <c r="AE504" s="45">
        <v>6.69</v>
      </c>
      <c r="AF504" s="45">
        <v>7.32</v>
      </c>
      <c r="AG504" s="45">
        <v>8.0299999999999994</v>
      </c>
      <c r="AH504" s="45">
        <v>8.83</v>
      </c>
      <c r="AI504" s="45">
        <v>9.75</v>
      </c>
      <c r="AJ504" s="45">
        <v>10.81</v>
      </c>
      <c r="AK504" s="45">
        <v>12.03</v>
      </c>
      <c r="AL504" s="45">
        <v>13.41</v>
      </c>
      <c r="AM504" s="45">
        <v>14.96</v>
      </c>
      <c r="AN504" s="45">
        <v>16.64</v>
      </c>
      <c r="AO504" s="45">
        <v>18.53</v>
      </c>
      <c r="AP504" s="45">
        <v>20.55</v>
      </c>
      <c r="AQ504" s="45">
        <v>22.68</v>
      </c>
      <c r="AR504" s="45">
        <v>24.93</v>
      </c>
      <c r="AS504" s="45">
        <v>27.4</v>
      </c>
      <c r="AT504" s="45">
        <v>30.16</v>
      </c>
      <c r="AU504" s="45">
        <v>33.33</v>
      </c>
      <c r="AV504" s="45">
        <v>36.92</v>
      </c>
      <c r="AW504" s="45">
        <v>40.86</v>
      </c>
      <c r="AX504" s="45">
        <v>45.03</v>
      </c>
      <c r="AY504" s="45">
        <v>49.32</v>
      </c>
      <c r="AZ504" s="45">
        <v>53.59</v>
      </c>
      <c r="BA504" s="45">
        <v>57.83</v>
      </c>
      <c r="BB504" s="45">
        <v>62.08</v>
      </c>
      <c r="BC504" s="45">
        <v>66.56</v>
      </c>
      <c r="BD504" s="45">
        <v>71.38</v>
      </c>
      <c r="BE504" s="45">
        <v>76.63</v>
      </c>
      <c r="BF504" s="45">
        <v>82.02</v>
      </c>
      <c r="BG504" s="45">
        <v>90.27</v>
      </c>
      <c r="BH504" s="45">
        <v>99.61</v>
      </c>
      <c r="BI504" s="45">
        <v>110.23</v>
      </c>
      <c r="BJ504" s="45">
        <v>122.28</v>
      </c>
      <c r="BK504" s="45">
        <v>135.72</v>
      </c>
      <c r="BL504" s="45">
        <v>150.47999999999999</v>
      </c>
      <c r="BM504" s="45">
        <v>165.94</v>
      </c>
      <c r="BN504" s="45">
        <v>181.91</v>
      </c>
      <c r="BO504" s="45">
        <v>197.89</v>
      </c>
      <c r="BP504" s="45">
        <v>213.39</v>
      </c>
      <c r="BQ504" s="45">
        <v>228.41</v>
      </c>
      <c r="BR504" s="45">
        <v>242.17</v>
      </c>
      <c r="BS504" s="45">
        <v>254.1</v>
      </c>
      <c r="BT504" s="45">
        <v>270.08999999999997</v>
      </c>
      <c r="BU504" s="45">
        <v>287.62</v>
      </c>
      <c r="BV504" s="45">
        <v>307.36</v>
      </c>
      <c r="BW504" s="45">
        <v>328.95</v>
      </c>
      <c r="BX504" s="45">
        <v>352.09</v>
      </c>
      <c r="BY504" s="45">
        <v>374.47</v>
      </c>
      <c r="BZ504" s="45">
        <v>396.8</v>
      </c>
      <c r="CA504" s="45">
        <v>418.66</v>
      </c>
      <c r="CB504" s="45">
        <v>439.65</v>
      </c>
      <c r="CC504" s="45">
        <v>459.36</v>
      </c>
      <c r="CD504" s="45">
        <v>477.43</v>
      </c>
      <c r="CE504" s="45">
        <v>503.32</v>
      </c>
      <c r="CF504" s="45">
        <v>530.61</v>
      </c>
      <c r="CG504" s="45">
        <v>559.39</v>
      </c>
      <c r="CH504" s="45">
        <v>589.72</v>
      </c>
      <c r="CI504" s="45">
        <v>621.70000000000005</v>
      </c>
      <c r="CJ504" s="45">
        <v>655.42</v>
      </c>
      <c r="CK504" s="45">
        <v>690.96</v>
      </c>
      <c r="CL504" s="45">
        <v>728.43</v>
      </c>
      <c r="CM504" s="45">
        <v>767.94</v>
      </c>
      <c r="CN504" s="45">
        <v>809.58</v>
      </c>
      <c r="CO504" s="45">
        <v>853.48</v>
      </c>
      <c r="CP504" s="45">
        <v>899.77</v>
      </c>
      <c r="CQ504" s="45">
        <v>948.56</v>
      </c>
      <c r="CR504" s="45">
        <v>1000</v>
      </c>
      <c r="CS504" s="45"/>
      <c r="CT504" s="45"/>
      <c r="CU504" s="45"/>
      <c r="CV504" s="45"/>
      <c r="CW504" s="45"/>
    </row>
    <row r="505" spans="1:101" ht="14.25" customHeight="1">
      <c r="A505" s="67">
        <v>27</v>
      </c>
      <c r="B505" s="68">
        <v>0.41</v>
      </c>
      <c r="C505" s="68">
        <v>0.48</v>
      </c>
      <c r="D505" s="68">
        <v>0.52</v>
      </c>
      <c r="E505" s="68">
        <v>0.56000000000000005</v>
      </c>
      <c r="F505" s="68">
        <v>0.61</v>
      </c>
      <c r="G505" s="68">
        <v>0.69</v>
      </c>
      <c r="H505" s="68">
        <v>0.77</v>
      </c>
      <c r="I505" s="68">
        <v>0.86</v>
      </c>
      <c r="J505" s="68">
        <v>0.95</v>
      </c>
      <c r="K505" s="68">
        <v>1.06</v>
      </c>
      <c r="L505" s="68">
        <v>1.1599999999999999</v>
      </c>
      <c r="M505" s="68">
        <v>1.31</v>
      </c>
      <c r="N505" s="68">
        <v>1.58</v>
      </c>
      <c r="O505" s="68">
        <v>1.86</v>
      </c>
      <c r="P505" s="68">
        <v>2.14</v>
      </c>
      <c r="Q505" s="68">
        <v>2.41</v>
      </c>
      <c r="R505" s="68">
        <v>2.68</v>
      </c>
      <c r="S505" s="68">
        <v>2.91</v>
      </c>
      <c r="T505" s="68">
        <v>3.11</v>
      </c>
      <c r="U505" s="68">
        <v>3.37</v>
      </c>
      <c r="V505" s="68">
        <v>3.59</v>
      </c>
      <c r="W505" s="68">
        <v>3.86</v>
      </c>
      <c r="X505" s="68">
        <v>4.1399999999999997</v>
      </c>
      <c r="Y505" s="68">
        <v>4.45</v>
      </c>
      <c r="Z505" s="69">
        <v>4.82</v>
      </c>
      <c r="AA505" s="69">
        <v>5.23</v>
      </c>
      <c r="AB505" s="45">
        <v>5.66</v>
      </c>
      <c r="AC505" s="45">
        <v>6.15</v>
      </c>
      <c r="AD505" s="45">
        <v>6.69</v>
      </c>
      <c r="AE505" s="45">
        <v>7.32</v>
      </c>
      <c r="AF505" s="45">
        <v>8.0299999999999994</v>
      </c>
      <c r="AG505" s="45">
        <v>8.83</v>
      </c>
      <c r="AH505" s="45">
        <v>9.75</v>
      </c>
      <c r="AI505" s="45">
        <v>10.81</v>
      </c>
      <c r="AJ505" s="45">
        <v>12.03</v>
      </c>
      <c r="AK505" s="45">
        <v>13.41</v>
      </c>
      <c r="AL505" s="45">
        <v>14.96</v>
      </c>
      <c r="AM505" s="45">
        <v>16.64</v>
      </c>
      <c r="AN505" s="45">
        <v>18.53</v>
      </c>
      <c r="AO505" s="45">
        <v>20.55</v>
      </c>
      <c r="AP505" s="45">
        <v>22.68</v>
      </c>
      <c r="AQ505" s="45">
        <v>24.93</v>
      </c>
      <c r="AR505" s="45">
        <v>27.4</v>
      </c>
      <c r="AS505" s="45">
        <v>30.16</v>
      </c>
      <c r="AT505" s="45">
        <v>33.33</v>
      </c>
      <c r="AU505" s="45">
        <v>36.92</v>
      </c>
      <c r="AV505" s="45">
        <v>40.86</v>
      </c>
      <c r="AW505" s="45">
        <v>45.03</v>
      </c>
      <c r="AX505" s="45">
        <v>49.32</v>
      </c>
      <c r="AY505" s="45">
        <v>53.59</v>
      </c>
      <c r="AZ505" s="45">
        <v>57.83</v>
      </c>
      <c r="BA505" s="45">
        <v>62.08</v>
      </c>
      <c r="BB505" s="45">
        <v>66.56</v>
      </c>
      <c r="BC505" s="45">
        <v>71.38</v>
      </c>
      <c r="BD505" s="45">
        <v>76.63</v>
      </c>
      <c r="BE505" s="45">
        <v>82.02</v>
      </c>
      <c r="BF505" s="45">
        <v>90.27</v>
      </c>
      <c r="BG505" s="45">
        <v>99.61</v>
      </c>
      <c r="BH505" s="45">
        <v>110.23</v>
      </c>
      <c r="BI505" s="45">
        <v>122.28</v>
      </c>
      <c r="BJ505" s="45">
        <v>135.72</v>
      </c>
      <c r="BK505" s="45">
        <v>150.47999999999999</v>
      </c>
      <c r="BL505" s="45">
        <v>165.94</v>
      </c>
      <c r="BM505" s="45">
        <v>181.91</v>
      </c>
      <c r="BN505" s="45">
        <v>197.89</v>
      </c>
      <c r="BO505" s="45">
        <v>213.39</v>
      </c>
      <c r="BP505" s="45">
        <v>228.41</v>
      </c>
      <c r="BQ505" s="45">
        <v>242.17</v>
      </c>
      <c r="BR505" s="45">
        <v>254.1</v>
      </c>
      <c r="BS505" s="45">
        <v>270.08999999999997</v>
      </c>
      <c r="BT505" s="45">
        <v>287.62</v>
      </c>
      <c r="BU505" s="45">
        <v>307.36</v>
      </c>
      <c r="BV505" s="45">
        <v>328.95</v>
      </c>
      <c r="BW505" s="45">
        <v>352.09</v>
      </c>
      <c r="BX505" s="45">
        <v>374.47</v>
      </c>
      <c r="BY505" s="45">
        <v>396.8</v>
      </c>
      <c r="BZ505" s="45">
        <v>418.66</v>
      </c>
      <c r="CA505" s="45">
        <v>439.65</v>
      </c>
      <c r="CB505" s="45">
        <v>459.36</v>
      </c>
      <c r="CC505" s="45">
        <v>477.43</v>
      </c>
      <c r="CD505" s="45">
        <v>503.32</v>
      </c>
      <c r="CE505" s="45">
        <v>530.61</v>
      </c>
      <c r="CF505" s="45">
        <v>559.39</v>
      </c>
      <c r="CG505" s="45">
        <v>589.72</v>
      </c>
      <c r="CH505" s="45">
        <v>621.70000000000005</v>
      </c>
      <c r="CI505" s="45">
        <v>655.42</v>
      </c>
      <c r="CJ505" s="45">
        <v>690.96</v>
      </c>
      <c r="CK505" s="45">
        <v>728.43</v>
      </c>
      <c r="CL505" s="45">
        <v>767.94</v>
      </c>
      <c r="CM505" s="45">
        <v>809.58</v>
      </c>
      <c r="CN505" s="45">
        <v>853.48</v>
      </c>
      <c r="CO505" s="45">
        <v>899.77</v>
      </c>
      <c r="CP505" s="45">
        <v>948.56</v>
      </c>
      <c r="CQ505" s="45">
        <v>1000</v>
      </c>
      <c r="CR505" s="45"/>
      <c r="CS505" s="45"/>
      <c r="CT505" s="45"/>
      <c r="CU505" s="45"/>
      <c r="CV505" s="45"/>
      <c r="CW505" s="45"/>
    </row>
    <row r="506" spans="1:101" ht="14.25" customHeight="1">
      <c r="A506" s="67">
        <v>28</v>
      </c>
      <c r="B506" s="68">
        <v>0.37</v>
      </c>
      <c r="C506" s="68">
        <v>0.46</v>
      </c>
      <c r="D506" s="68">
        <v>0.51</v>
      </c>
      <c r="E506" s="68">
        <v>0.56999999999999995</v>
      </c>
      <c r="F506" s="68">
        <v>0.64</v>
      </c>
      <c r="G506" s="68">
        <v>0.73</v>
      </c>
      <c r="H506" s="68">
        <v>0.82</v>
      </c>
      <c r="I506" s="68">
        <v>0.91</v>
      </c>
      <c r="J506" s="68">
        <v>1.02</v>
      </c>
      <c r="K506" s="68">
        <v>1.1299999999999999</v>
      </c>
      <c r="L506" s="68">
        <v>1.27</v>
      </c>
      <c r="M506" s="68">
        <v>1.45</v>
      </c>
      <c r="N506" s="68">
        <v>1.76</v>
      </c>
      <c r="O506" s="68">
        <v>2.0499999999999998</v>
      </c>
      <c r="P506" s="68">
        <v>2.33</v>
      </c>
      <c r="Q506" s="68">
        <v>2.6</v>
      </c>
      <c r="R506" s="68">
        <v>2.84</v>
      </c>
      <c r="S506" s="68">
        <v>3.05</v>
      </c>
      <c r="T506" s="68">
        <v>3.33</v>
      </c>
      <c r="U506" s="68">
        <v>3.57</v>
      </c>
      <c r="V506" s="68">
        <v>3.84</v>
      </c>
      <c r="W506" s="68">
        <v>4.12</v>
      </c>
      <c r="X506" s="68">
        <v>4.4400000000000004</v>
      </c>
      <c r="Y506" s="68">
        <v>4.8</v>
      </c>
      <c r="Z506" s="69">
        <v>5.21</v>
      </c>
      <c r="AA506" s="69">
        <v>5.66</v>
      </c>
      <c r="AB506" s="45">
        <v>6.15</v>
      </c>
      <c r="AC506" s="45">
        <v>6.69</v>
      </c>
      <c r="AD506" s="45">
        <v>7.32</v>
      </c>
      <c r="AE506" s="45">
        <v>8.0299999999999994</v>
      </c>
      <c r="AF506" s="45">
        <v>8.83</v>
      </c>
      <c r="AG506" s="45">
        <v>9.75</v>
      </c>
      <c r="AH506" s="45">
        <v>10.81</v>
      </c>
      <c r="AI506" s="45">
        <v>12.03</v>
      </c>
      <c r="AJ506" s="45">
        <v>13.41</v>
      </c>
      <c r="AK506" s="45">
        <v>14.96</v>
      </c>
      <c r="AL506" s="45">
        <v>16.64</v>
      </c>
      <c r="AM506" s="45">
        <v>18.53</v>
      </c>
      <c r="AN506" s="45">
        <v>20.55</v>
      </c>
      <c r="AO506" s="45">
        <v>22.68</v>
      </c>
      <c r="AP506" s="45">
        <v>24.93</v>
      </c>
      <c r="AQ506" s="45">
        <v>27.4</v>
      </c>
      <c r="AR506" s="45">
        <v>30.16</v>
      </c>
      <c r="AS506" s="45">
        <v>33.33</v>
      </c>
      <c r="AT506" s="45">
        <v>36.92</v>
      </c>
      <c r="AU506" s="45">
        <v>40.86</v>
      </c>
      <c r="AV506" s="45">
        <v>45.03</v>
      </c>
      <c r="AW506" s="45">
        <v>49.32</v>
      </c>
      <c r="AX506" s="45">
        <v>53.59</v>
      </c>
      <c r="AY506" s="45">
        <v>57.83</v>
      </c>
      <c r="AZ506" s="45">
        <v>62.08</v>
      </c>
      <c r="BA506" s="45">
        <v>66.56</v>
      </c>
      <c r="BB506" s="45">
        <v>71.38</v>
      </c>
      <c r="BC506" s="45">
        <v>76.63</v>
      </c>
      <c r="BD506" s="45">
        <v>82.02</v>
      </c>
      <c r="BE506" s="45">
        <v>90.27</v>
      </c>
      <c r="BF506" s="45">
        <v>99.61</v>
      </c>
      <c r="BG506" s="45">
        <v>110.23</v>
      </c>
      <c r="BH506" s="45">
        <v>122.28</v>
      </c>
      <c r="BI506" s="45">
        <v>135.72</v>
      </c>
      <c r="BJ506" s="45">
        <v>150.47999999999999</v>
      </c>
      <c r="BK506" s="45">
        <v>165.94</v>
      </c>
      <c r="BL506" s="45">
        <v>181.91</v>
      </c>
      <c r="BM506" s="45">
        <v>197.89</v>
      </c>
      <c r="BN506" s="45">
        <v>213.39</v>
      </c>
      <c r="BO506" s="45">
        <v>228.41</v>
      </c>
      <c r="BP506" s="45">
        <v>242.17</v>
      </c>
      <c r="BQ506" s="45">
        <v>254.1</v>
      </c>
      <c r="BR506" s="45">
        <v>270.08999999999997</v>
      </c>
      <c r="BS506" s="45">
        <v>287.62</v>
      </c>
      <c r="BT506" s="45">
        <v>307.36</v>
      </c>
      <c r="BU506" s="45">
        <v>328.95</v>
      </c>
      <c r="BV506" s="45">
        <v>352.09</v>
      </c>
      <c r="BW506" s="45">
        <v>374.47</v>
      </c>
      <c r="BX506" s="45">
        <v>396.8</v>
      </c>
      <c r="BY506" s="45">
        <v>418.66</v>
      </c>
      <c r="BZ506" s="45">
        <v>439.65</v>
      </c>
      <c r="CA506" s="45">
        <v>459.36</v>
      </c>
      <c r="CB506" s="45">
        <v>477.43</v>
      </c>
      <c r="CC506" s="45">
        <v>503.32</v>
      </c>
      <c r="CD506" s="45">
        <v>530.61</v>
      </c>
      <c r="CE506" s="45">
        <v>559.39</v>
      </c>
      <c r="CF506" s="45">
        <v>589.72</v>
      </c>
      <c r="CG506" s="45">
        <v>621.70000000000005</v>
      </c>
      <c r="CH506" s="45">
        <v>655.42</v>
      </c>
      <c r="CI506" s="45">
        <v>690.96</v>
      </c>
      <c r="CJ506" s="45">
        <v>728.43</v>
      </c>
      <c r="CK506" s="45">
        <v>767.94</v>
      </c>
      <c r="CL506" s="45">
        <v>809.58</v>
      </c>
      <c r="CM506" s="45">
        <v>853.48</v>
      </c>
      <c r="CN506" s="45">
        <v>899.77</v>
      </c>
      <c r="CO506" s="45">
        <v>948.56</v>
      </c>
      <c r="CP506" s="45">
        <v>1000</v>
      </c>
      <c r="CQ506" s="45"/>
      <c r="CR506" s="45"/>
      <c r="CS506" s="45"/>
      <c r="CT506" s="45"/>
      <c r="CU506" s="45"/>
      <c r="CV506" s="45"/>
      <c r="CW506" s="45"/>
    </row>
    <row r="507" spans="1:101" ht="14.25" customHeight="1">
      <c r="A507" s="67">
        <v>29</v>
      </c>
      <c r="B507" s="68">
        <v>0.36</v>
      </c>
      <c r="C507" s="68">
        <v>0.46</v>
      </c>
      <c r="D507" s="68">
        <v>0.55000000000000004</v>
      </c>
      <c r="E507" s="68">
        <v>0.62</v>
      </c>
      <c r="F507" s="68">
        <v>0.71</v>
      </c>
      <c r="G507" s="68">
        <v>0.8</v>
      </c>
      <c r="H507" s="68">
        <v>0.88</v>
      </c>
      <c r="I507" s="68">
        <v>0.98</v>
      </c>
      <c r="J507" s="68">
        <v>1.08</v>
      </c>
      <c r="K507" s="68">
        <v>1.23</v>
      </c>
      <c r="L507" s="68">
        <v>1.4</v>
      </c>
      <c r="M507" s="68">
        <v>1.6</v>
      </c>
      <c r="N507" s="68">
        <v>1.92</v>
      </c>
      <c r="O507" s="68">
        <v>2.2200000000000002</v>
      </c>
      <c r="P507" s="68">
        <v>2.48</v>
      </c>
      <c r="Q507" s="68">
        <v>2.73</v>
      </c>
      <c r="R507" s="68">
        <v>2.97</v>
      </c>
      <c r="S507" s="68">
        <v>3.26</v>
      </c>
      <c r="T507" s="68">
        <v>3.55</v>
      </c>
      <c r="U507" s="68">
        <v>3.82</v>
      </c>
      <c r="V507" s="68">
        <v>4.0999999999999996</v>
      </c>
      <c r="W507" s="68">
        <v>4.42</v>
      </c>
      <c r="X507" s="68">
        <v>4.78</v>
      </c>
      <c r="Y507" s="68">
        <v>5.18</v>
      </c>
      <c r="Z507" s="69">
        <v>5.64</v>
      </c>
      <c r="AA507" s="69">
        <v>6.15</v>
      </c>
      <c r="AB507" s="45">
        <v>6.69</v>
      </c>
      <c r="AC507" s="45">
        <v>7.32</v>
      </c>
      <c r="AD507" s="45">
        <v>8.0299999999999994</v>
      </c>
      <c r="AE507" s="45">
        <v>8.83</v>
      </c>
      <c r="AF507" s="45">
        <v>9.75</v>
      </c>
      <c r="AG507" s="45">
        <v>10.81</v>
      </c>
      <c r="AH507" s="45">
        <v>12.03</v>
      </c>
      <c r="AI507" s="45">
        <v>13.41</v>
      </c>
      <c r="AJ507" s="45">
        <v>14.96</v>
      </c>
      <c r="AK507" s="45">
        <v>16.64</v>
      </c>
      <c r="AL507" s="45">
        <v>18.53</v>
      </c>
      <c r="AM507" s="45">
        <v>20.55</v>
      </c>
      <c r="AN507" s="45">
        <v>22.68</v>
      </c>
      <c r="AO507" s="45">
        <v>24.93</v>
      </c>
      <c r="AP507" s="45">
        <v>27.4</v>
      </c>
      <c r="AQ507" s="45">
        <v>30.16</v>
      </c>
      <c r="AR507" s="45">
        <v>33.33</v>
      </c>
      <c r="AS507" s="45">
        <v>36.92</v>
      </c>
      <c r="AT507" s="45">
        <v>40.86</v>
      </c>
      <c r="AU507" s="45">
        <v>45.03</v>
      </c>
      <c r="AV507" s="45">
        <v>49.32</v>
      </c>
      <c r="AW507" s="45">
        <v>53.59</v>
      </c>
      <c r="AX507" s="45">
        <v>57.83</v>
      </c>
      <c r="AY507" s="45">
        <v>62.08</v>
      </c>
      <c r="AZ507" s="45">
        <v>66.56</v>
      </c>
      <c r="BA507" s="45">
        <v>71.38</v>
      </c>
      <c r="BB507" s="45">
        <v>76.63</v>
      </c>
      <c r="BC507" s="45">
        <v>82.02</v>
      </c>
      <c r="BD507" s="45">
        <v>90.27</v>
      </c>
      <c r="BE507" s="45">
        <v>99.61</v>
      </c>
      <c r="BF507" s="45">
        <v>110.23</v>
      </c>
      <c r="BG507" s="45">
        <v>122.28</v>
      </c>
      <c r="BH507" s="45">
        <v>135.72</v>
      </c>
      <c r="BI507" s="45">
        <v>150.47999999999999</v>
      </c>
      <c r="BJ507" s="45">
        <v>165.94</v>
      </c>
      <c r="BK507" s="45">
        <v>181.91</v>
      </c>
      <c r="BL507" s="45">
        <v>197.89</v>
      </c>
      <c r="BM507" s="45">
        <v>213.39</v>
      </c>
      <c r="BN507" s="45">
        <v>228.41</v>
      </c>
      <c r="BO507" s="45">
        <v>242.17</v>
      </c>
      <c r="BP507" s="45">
        <v>254.1</v>
      </c>
      <c r="BQ507" s="45">
        <v>270.08999999999997</v>
      </c>
      <c r="BR507" s="45">
        <v>287.62</v>
      </c>
      <c r="BS507" s="45">
        <v>307.36</v>
      </c>
      <c r="BT507" s="45">
        <v>328.95</v>
      </c>
      <c r="BU507" s="45">
        <v>352.09</v>
      </c>
      <c r="BV507" s="45">
        <v>374.47</v>
      </c>
      <c r="BW507" s="45">
        <v>396.8</v>
      </c>
      <c r="BX507" s="45">
        <v>418.66</v>
      </c>
      <c r="BY507" s="45">
        <v>439.65</v>
      </c>
      <c r="BZ507" s="45">
        <v>459.36</v>
      </c>
      <c r="CA507" s="45">
        <v>477.43</v>
      </c>
      <c r="CB507" s="45">
        <v>503.32</v>
      </c>
      <c r="CC507" s="45">
        <v>530.61</v>
      </c>
      <c r="CD507" s="45">
        <v>559.39</v>
      </c>
      <c r="CE507" s="45">
        <v>589.72</v>
      </c>
      <c r="CF507" s="45">
        <v>621.70000000000005</v>
      </c>
      <c r="CG507" s="45">
        <v>655.42</v>
      </c>
      <c r="CH507" s="45">
        <v>690.96</v>
      </c>
      <c r="CI507" s="45">
        <v>728.43</v>
      </c>
      <c r="CJ507" s="45">
        <v>767.94</v>
      </c>
      <c r="CK507" s="45">
        <v>809.58</v>
      </c>
      <c r="CL507" s="45">
        <v>853.48</v>
      </c>
      <c r="CM507" s="45">
        <v>899.77</v>
      </c>
      <c r="CN507" s="45">
        <v>948.56</v>
      </c>
      <c r="CO507" s="45">
        <v>1000</v>
      </c>
      <c r="CP507" s="45"/>
      <c r="CQ507" s="45"/>
      <c r="CR507" s="45"/>
      <c r="CS507" s="45"/>
      <c r="CT507" s="45"/>
      <c r="CU507" s="45"/>
      <c r="CV507" s="45"/>
      <c r="CW507" s="45"/>
    </row>
    <row r="508" spans="1:101" ht="14.25" customHeight="1">
      <c r="A508" s="67">
        <v>30</v>
      </c>
      <c r="B508" s="68">
        <v>0.35</v>
      </c>
      <c r="C508" s="68">
        <v>0.48</v>
      </c>
      <c r="D508" s="68">
        <v>0.6</v>
      </c>
      <c r="E508" s="68">
        <v>0.69</v>
      </c>
      <c r="F508" s="68">
        <v>0.79</v>
      </c>
      <c r="G508" s="68">
        <v>0.87</v>
      </c>
      <c r="H508" s="68">
        <v>0.95</v>
      </c>
      <c r="I508" s="68">
        <v>1.04</v>
      </c>
      <c r="J508" s="68">
        <v>1.18</v>
      </c>
      <c r="K508" s="68">
        <v>1.36</v>
      </c>
      <c r="L508" s="68">
        <v>1.55</v>
      </c>
      <c r="M508" s="68">
        <v>1.76</v>
      </c>
      <c r="N508" s="68">
        <v>2.0699999999999998</v>
      </c>
      <c r="O508" s="68">
        <v>2.35</v>
      </c>
      <c r="P508" s="68">
        <v>2.59</v>
      </c>
      <c r="Q508" s="68">
        <v>2.84</v>
      </c>
      <c r="R508" s="68">
        <v>3.16</v>
      </c>
      <c r="S508" s="68">
        <v>3.48</v>
      </c>
      <c r="T508" s="68">
        <v>3.8</v>
      </c>
      <c r="U508" s="68">
        <v>4.08</v>
      </c>
      <c r="V508" s="68">
        <v>4.4000000000000004</v>
      </c>
      <c r="W508" s="68">
        <v>4.76</v>
      </c>
      <c r="X508" s="68">
        <v>5.16</v>
      </c>
      <c r="Y508" s="68">
        <v>5.61</v>
      </c>
      <c r="Z508" s="69">
        <v>6.12</v>
      </c>
      <c r="AA508" s="69">
        <v>6.69</v>
      </c>
      <c r="AB508" s="45">
        <v>7.32</v>
      </c>
      <c r="AC508" s="45">
        <v>8.0299999999999994</v>
      </c>
      <c r="AD508" s="45">
        <v>8.83</v>
      </c>
      <c r="AE508" s="45">
        <v>9.75</v>
      </c>
      <c r="AF508" s="45">
        <v>10.81</v>
      </c>
      <c r="AG508" s="45">
        <v>12.03</v>
      </c>
      <c r="AH508" s="45">
        <v>13.41</v>
      </c>
      <c r="AI508" s="45">
        <v>14.96</v>
      </c>
      <c r="AJ508" s="45">
        <v>16.64</v>
      </c>
      <c r="AK508" s="45">
        <v>18.53</v>
      </c>
      <c r="AL508" s="45">
        <v>20.55</v>
      </c>
      <c r="AM508" s="45">
        <v>22.68</v>
      </c>
      <c r="AN508" s="45">
        <v>24.93</v>
      </c>
      <c r="AO508" s="45">
        <v>27.4</v>
      </c>
      <c r="AP508" s="45">
        <v>30.16</v>
      </c>
      <c r="AQ508" s="45">
        <v>33.33</v>
      </c>
      <c r="AR508" s="45">
        <v>36.92</v>
      </c>
      <c r="AS508" s="45">
        <v>40.86</v>
      </c>
      <c r="AT508" s="45">
        <v>45.03</v>
      </c>
      <c r="AU508" s="45">
        <v>49.32</v>
      </c>
      <c r="AV508" s="45">
        <v>53.59</v>
      </c>
      <c r="AW508" s="45">
        <v>57.83</v>
      </c>
      <c r="AX508" s="45">
        <v>62.08</v>
      </c>
      <c r="AY508" s="45">
        <v>66.56</v>
      </c>
      <c r="AZ508" s="45">
        <v>71.38</v>
      </c>
      <c r="BA508" s="45">
        <v>76.63</v>
      </c>
      <c r="BB508" s="45">
        <v>82.02</v>
      </c>
      <c r="BC508" s="45">
        <v>90.27</v>
      </c>
      <c r="BD508" s="45">
        <v>99.61</v>
      </c>
      <c r="BE508" s="45">
        <v>110.23</v>
      </c>
      <c r="BF508" s="45">
        <v>122.28</v>
      </c>
      <c r="BG508" s="45">
        <v>135.72</v>
      </c>
      <c r="BH508" s="45">
        <v>150.47999999999999</v>
      </c>
      <c r="BI508" s="45">
        <v>165.94</v>
      </c>
      <c r="BJ508" s="45">
        <v>181.91</v>
      </c>
      <c r="BK508" s="45">
        <v>197.89</v>
      </c>
      <c r="BL508" s="45">
        <v>213.39</v>
      </c>
      <c r="BM508" s="45">
        <v>228.41</v>
      </c>
      <c r="BN508" s="45">
        <v>242.17</v>
      </c>
      <c r="BO508" s="45">
        <v>254.1</v>
      </c>
      <c r="BP508" s="45">
        <v>270.08999999999997</v>
      </c>
      <c r="BQ508" s="45">
        <v>287.62</v>
      </c>
      <c r="BR508" s="45">
        <v>307.36</v>
      </c>
      <c r="BS508" s="45">
        <v>328.95</v>
      </c>
      <c r="BT508" s="45">
        <v>352.09</v>
      </c>
      <c r="BU508" s="45">
        <v>374.47</v>
      </c>
      <c r="BV508" s="45">
        <v>396.8</v>
      </c>
      <c r="BW508" s="45">
        <v>418.66</v>
      </c>
      <c r="BX508" s="45">
        <v>439.65</v>
      </c>
      <c r="BY508" s="45">
        <v>459.36</v>
      </c>
      <c r="BZ508" s="45">
        <v>477.43</v>
      </c>
      <c r="CA508" s="45">
        <v>503.32</v>
      </c>
      <c r="CB508" s="45">
        <v>530.61</v>
      </c>
      <c r="CC508" s="45">
        <v>559.39</v>
      </c>
      <c r="CD508" s="45">
        <v>589.72</v>
      </c>
      <c r="CE508" s="45">
        <v>621.70000000000005</v>
      </c>
      <c r="CF508" s="45">
        <v>655.42</v>
      </c>
      <c r="CG508" s="45">
        <v>690.96</v>
      </c>
      <c r="CH508" s="45">
        <v>728.43</v>
      </c>
      <c r="CI508" s="45">
        <v>767.94</v>
      </c>
      <c r="CJ508" s="45">
        <v>809.58</v>
      </c>
      <c r="CK508" s="45">
        <v>853.48</v>
      </c>
      <c r="CL508" s="45">
        <v>899.77</v>
      </c>
      <c r="CM508" s="45">
        <v>948.56</v>
      </c>
      <c r="CN508" s="45">
        <v>1000</v>
      </c>
      <c r="CO508" s="45"/>
      <c r="CP508" s="45"/>
      <c r="CQ508" s="45"/>
      <c r="CR508" s="45"/>
      <c r="CS508" s="45"/>
      <c r="CT508" s="45"/>
      <c r="CU508" s="45"/>
      <c r="CV508" s="45"/>
      <c r="CW508" s="45"/>
    </row>
    <row r="509" spans="1:101" ht="14.25" customHeight="1">
      <c r="A509" s="67">
        <v>31</v>
      </c>
      <c r="B509" s="68">
        <v>0.36</v>
      </c>
      <c r="C509" s="68">
        <v>0.51</v>
      </c>
      <c r="D509" s="68">
        <v>0.66</v>
      </c>
      <c r="E509" s="68">
        <v>0.77</v>
      </c>
      <c r="F509" s="68">
        <v>0.86</v>
      </c>
      <c r="G509" s="68">
        <v>0.94</v>
      </c>
      <c r="H509" s="68">
        <v>1.02</v>
      </c>
      <c r="I509" s="68">
        <v>1.1299999999999999</v>
      </c>
      <c r="J509" s="68">
        <v>1.3</v>
      </c>
      <c r="K509" s="68">
        <v>1.51</v>
      </c>
      <c r="L509" s="68">
        <v>1.7</v>
      </c>
      <c r="M509" s="68">
        <v>1.9</v>
      </c>
      <c r="N509" s="68">
        <v>2.2000000000000002</v>
      </c>
      <c r="O509" s="68">
        <v>2.46</v>
      </c>
      <c r="P509" s="68">
        <v>2.68</v>
      </c>
      <c r="Q509" s="68">
        <v>3.01</v>
      </c>
      <c r="R509" s="68">
        <v>3.37</v>
      </c>
      <c r="S509" s="68">
        <v>3.71</v>
      </c>
      <c r="T509" s="68">
        <v>4.0599999999999996</v>
      </c>
      <c r="U509" s="68">
        <v>4.38</v>
      </c>
      <c r="V509" s="68">
        <v>4.7300000000000004</v>
      </c>
      <c r="W509" s="68">
        <v>5.14</v>
      </c>
      <c r="X509" s="68">
        <v>5.59</v>
      </c>
      <c r="Y509" s="68">
        <v>6.1</v>
      </c>
      <c r="Z509" s="69">
        <v>6.66</v>
      </c>
      <c r="AA509" s="69">
        <v>7.32</v>
      </c>
      <c r="AB509" s="45">
        <v>8.0299999999999994</v>
      </c>
      <c r="AC509" s="45">
        <v>8.83</v>
      </c>
      <c r="AD509" s="45">
        <v>9.75</v>
      </c>
      <c r="AE509" s="45">
        <v>10.81</v>
      </c>
      <c r="AF509" s="45">
        <v>12.03</v>
      </c>
      <c r="AG509" s="45">
        <v>13.41</v>
      </c>
      <c r="AH509" s="45">
        <v>14.96</v>
      </c>
      <c r="AI509" s="45">
        <v>16.64</v>
      </c>
      <c r="AJ509" s="45">
        <v>18.53</v>
      </c>
      <c r="AK509" s="45">
        <v>20.55</v>
      </c>
      <c r="AL509" s="45">
        <v>22.68</v>
      </c>
      <c r="AM509" s="45">
        <v>24.93</v>
      </c>
      <c r="AN509" s="45">
        <v>27.4</v>
      </c>
      <c r="AO509" s="45">
        <v>30.16</v>
      </c>
      <c r="AP509" s="45">
        <v>33.33</v>
      </c>
      <c r="AQ509" s="45">
        <v>36.92</v>
      </c>
      <c r="AR509" s="45">
        <v>40.86</v>
      </c>
      <c r="AS509" s="45">
        <v>45.03</v>
      </c>
      <c r="AT509" s="45">
        <v>49.32</v>
      </c>
      <c r="AU509" s="45">
        <v>53.59</v>
      </c>
      <c r="AV509" s="45">
        <v>57.83</v>
      </c>
      <c r="AW509" s="45">
        <v>62.08</v>
      </c>
      <c r="AX509" s="45">
        <v>66.56</v>
      </c>
      <c r="AY509" s="45">
        <v>71.38</v>
      </c>
      <c r="AZ509" s="45">
        <v>76.63</v>
      </c>
      <c r="BA509" s="45">
        <v>82.02</v>
      </c>
      <c r="BB509" s="45">
        <v>90.27</v>
      </c>
      <c r="BC509" s="45">
        <v>99.61</v>
      </c>
      <c r="BD509" s="45">
        <v>110.23</v>
      </c>
      <c r="BE509" s="45">
        <v>122.28</v>
      </c>
      <c r="BF509" s="45">
        <v>135.72</v>
      </c>
      <c r="BG509" s="45">
        <v>150.47999999999999</v>
      </c>
      <c r="BH509" s="45">
        <v>165.94</v>
      </c>
      <c r="BI509" s="45">
        <v>181.91</v>
      </c>
      <c r="BJ509" s="45">
        <v>197.89</v>
      </c>
      <c r="BK509" s="45">
        <v>213.39</v>
      </c>
      <c r="BL509" s="45">
        <v>228.41</v>
      </c>
      <c r="BM509" s="45">
        <v>242.17</v>
      </c>
      <c r="BN509" s="45">
        <v>254.1</v>
      </c>
      <c r="BO509" s="45">
        <v>270.08999999999997</v>
      </c>
      <c r="BP509" s="45">
        <v>287.62</v>
      </c>
      <c r="BQ509" s="45">
        <v>307.36</v>
      </c>
      <c r="BR509" s="45">
        <v>328.95</v>
      </c>
      <c r="BS509" s="45">
        <v>352.09</v>
      </c>
      <c r="BT509" s="45">
        <v>374.47</v>
      </c>
      <c r="BU509" s="45">
        <v>396.8</v>
      </c>
      <c r="BV509" s="45">
        <v>418.66</v>
      </c>
      <c r="BW509" s="45">
        <v>439.65</v>
      </c>
      <c r="BX509" s="45">
        <v>459.36</v>
      </c>
      <c r="BY509" s="45">
        <v>477.43</v>
      </c>
      <c r="BZ509" s="45">
        <v>503.32</v>
      </c>
      <c r="CA509" s="45">
        <v>530.61</v>
      </c>
      <c r="CB509" s="45">
        <v>559.39</v>
      </c>
      <c r="CC509" s="45">
        <v>589.72</v>
      </c>
      <c r="CD509" s="45">
        <v>621.70000000000005</v>
      </c>
      <c r="CE509" s="45">
        <v>655.42</v>
      </c>
      <c r="CF509" s="45">
        <v>690.96</v>
      </c>
      <c r="CG509" s="45">
        <v>728.43</v>
      </c>
      <c r="CH509" s="45">
        <v>767.94</v>
      </c>
      <c r="CI509" s="45">
        <v>809.58</v>
      </c>
      <c r="CJ509" s="45">
        <v>853.48</v>
      </c>
      <c r="CK509" s="45">
        <v>899.77</v>
      </c>
      <c r="CL509" s="45">
        <v>948.56</v>
      </c>
      <c r="CM509" s="45">
        <v>1000</v>
      </c>
      <c r="CN509" s="45"/>
      <c r="CO509" s="45"/>
      <c r="CP509" s="45"/>
      <c r="CQ509" s="45"/>
      <c r="CR509" s="45"/>
      <c r="CS509" s="45"/>
      <c r="CT509" s="45"/>
      <c r="CU509" s="45"/>
      <c r="CV509" s="45"/>
      <c r="CW509" s="45"/>
    </row>
    <row r="510" spans="1:101" ht="14.25" customHeight="1">
      <c r="A510" s="67">
        <v>32</v>
      </c>
      <c r="B510" s="68">
        <v>0.36</v>
      </c>
      <c r="C510" s="68">
        <v>0.54</v>
      </c>
      <c r="D510" s="68">
        <v>0.71</v>
      </c>
      <c r="E510" s="68">
        <v>0.83</v>
      </c>
      <c r="F510" s="68">
        <v>0.94</v>
      </c>
      <c r="G510" s="68">
        <v>1.01</v>
      </c>
      <c r="H510" s="68">
        <v>1.1000000000000001</v>
      </c>
      <c r="I510" s="68">
        <v>1.25</v>
      </c>
      <c r="J510" s="68">
        <v>1.44</v>
      </c>
      <c r="K510" s="68">
        <v>1.66</v>
      </c>
      <c r="L510" s="68">
        <v>1.86</v>
      </c>
      <c r="M510" s="68">
        <v>2.04</v>
      </c>
      <c r="N510" s="68">
        <v>2.3199999999999998</v>
      </c>
      <c r="O510" s="68">
        <v>2.56</v>
      </c>
      <c r="P510" s="68">
        <v>2.86</v>
      </c>
      <c r="Q510" s="68">
        <v>3.22</v>
      </c>
      <c r="R510" s="68">
        <v>3.61</v>
      </c>
      <c r="S510" s="68">
        <v>3.98</v>
      </c>
      <c r="T510" s="68">
        <v>4.3600000000000003</v>
      </c>
      <c r="U510" s="68">
        <v>4.71</v>
      </c>
      <c r="V510" s="68">
        <v>5.12</v>
      </c>
      <c r="W510" s="68">
        <v>5.57</v>
      </c>
      <c r="X510" s="68">
        <v>6.07</v>
      </c>
      <c r="Y510" s="68">
        <v>6.64</v>
      </c>
      <c r="Z510" s="69">
        <v>7.29</v>
      </c>
      <c r="AA510" s="69">
        <v>8.0299999999999994</v>
      </c>
      <c r="AB510" s="45">
        <v>8.83</v>
      </c>
      <c r="AC510" s="45">
        <v>9.75</v>
      </c>
      <c r="AD510" s="45">
        <v>10.81</v>
      </c>
      <c r="AE510" s="45">
        <v>12.03</v>
      </c>
      <c r="AF510" s="45">
        <v>13.41</v>
      </c>
      <c r="AG510" s="45">
        <v>14.96</v>
      </c>
      <c r="AH510" s="45">
        <v>16.64</v>
      </c>
      <c r="AI510" s="45">
        <v>18.53</v>
      </c>
      <c r="AJ510" s="45">
        <v>20.55</v>
      </c>
      <c r="AK510" s="45">
        <v>22.68</v>
      </c>
      <c r="AL510" s="45">
        <v>24.93</v>
      </c>
      <c r="AM510" s="45">
        <v>27.4</v>
      </c>
      <c r="AN510" s="45">
        <v>30.16</v>
      </c>
      <c r="AO510" s="45">
        <v>33.33</v>
      </c>
      <c r="AP510" s="45">
        <v>36.92</v>
      </c>
      <c r="AQ510" s="45">
        <v>40.86</v>
      </c>
      <c r="AR510" s="45">
        <v>45.03</v>
      </c>
      <c r="AS510" s="45">
        <v>49.32</v>
      </c>
      <c r="AT510" s="45">
        <v>53.59</v>
      </c>
      <c r="AU510" s="45">
        <v>57.83</v>
      </c>
      <c r="AV510" s="45">
        <v>62.08</v>
      </c>
      <c r="AW510" s="45">
        <v>66.56</v>
      </c>
      <c r="AX510" s="45">
        <v>71.38</v>
      </c>
      <c r="AY510" s="45">
        <v>76.63</v>
      </c>
      <c r="AZ510" s="45">
        <v>82.02</v>
      </c>
      <c r="BA510" s="45">
        <v>90.27</v>
      </c>
      <c r="BB510" s="45">
        <v>99.61</v>
      </c>
      <c r="BC510" s="45">
        <v>110.23</v>
      </c>
      <c r="BD510" s="45">
        <v>122.28</v>
      </c>
      <c r="BE510" s="45">
        <v>135.72</v>
      </c>
      <c r="BF510" s="45">
        <v>150.47999999999999</v>
      </c>
      <c r="BG510" s="45">
        <v>165.94</v>
      </c>
      <c r="BH510" s="45">
        <v>181.91</v>
      </c>
      <c r="BI510" s="45">
        <v>197.89</v>
      </c>
      <c r="BJ510" s="45">
        <v>213.39</v>
      </c>
      <c r="BK510" s="45">
        <v>228.41</v>
      </c>
      <c r="BL510" s="45">
        <v>242.17</v>
      </c>
      <c r="BM510" s="45">
        <v>254.1</v>
      </c>
      <c r="BN510" s="45">
        <v>270.08999999999997</v>
      </c>
      <c r="BO510" s="45">
        <v>287.62</v>
      </c>
      <c r="BP510" s="45">
        <v>307.36</v>
      </c>
      <c r="BQ510" s="45">
        <v>328.95</v>
      </c>
      <c r="BR510" s="45">
        <v>352.09</v>
      </c>
      <c r="BS510" s="45">
        <v>374.47</v>
      </c>
      <c r="BT510" s="45">
        <v>396.8</v>
      </c>
      <c r="BU510" s="45">
        <v>418.66</v>
      </c>
      <c r="BV510" s="45">
        <v>439.65</v>
      </c>
      <c r="BW510" s="45">
        <v>459.36</v>
      </c>
      <c r="BX510" s="45">
        <v>477.43</v>
      </c>
      <c r="BY510" s="45">
        <v>503.32</v>
      </c>
      <c r="BZ510" s="45">
        <v>530.61</v>
      </c>
      <c r="CA510" s="45">
        <v>559.39</v>
      </c>
      <c r="CB510" s="45">
        <v>589.72</v>
      </c>
      <c r="CC510" s="45">
        <v>621.70000000000005</v>
      </c>
      <c r="CD510" s="45">
        <v>655.42</v>
      </c>
      <c r="CE510" s="45">
        <v>690.96</v>
      </c>
      <c r="CF510" s="45">
        <v>728.43</v>
      </c>
      <c r="CG510" s="45">
        <v>767.94</v>
      </c>
      <c r="CH510" s="45">
        <v>809.58</v>
      </c>
      <c r="CI510" s="45">
        <v>853.48</v>
      </c>
      <c r="CJ510" s="45">
        <v>899.77</v>
      </c>
      <c r="CK510" s="45">
        <v>948.56</v>
      </c>
      <c r="CL510" s="45">
        <v>1000</v>
      </c>
      <c r="CM510" s="45"/>
      <c r="CN510" s="45"/>
      <c r="CO510" s="45"/>
      <c r="CP510" s="45"/>
      <c r="CQ510" s="45"/>
      <c r="CR510" s="45"/>
      <c r="CS510" s="45"/>
      <c r="CT510" s="45"/>
      <c r="CU510" s="45"/>
      <c r="CV510" s="45"/>
      <c r="CW510" s="45"/>
    </row>
    <row r="511" spans="1:101" ht="14.25" customHeight="1">
      <c r="A511" s="67">
        <v>33</v>
      </c>
      <c r="B511" s="68">
        <v>0.37</v>
      </c>
      <c r="C511" s="68">
        <v>0.56999999999999995</v>
      </c>
      <c r="D511" s="68">
        <v>0.76</v>
      </c>
      <c r="E511" s="68">
        <v>0.89</v>
      </c>
      <c r="F511" s="68">
        <v>1</v>
      </c>
      <c r="G511" s="68">
        <v>1.0900000000000001</v>
      </c>
      <c r="H511" s="68">
        <v>1.2</v>
      </c>
      <c r="I511" s="68">
        <v>1.38</v>
      </c>
      <c r="J511" s="68">
        <v>1.59</v>
      </c>
      <c r="K511" s="68">
        <v>1.81</v>
      </c>
      <c r="L511" s="68">
        <v>2</v>
      </c>
      <c r="M511" s="68">
        <v>2.16</v>
      </c>
      <c r="N511" s="68">
        <v>2.42</v>
      </c>
      <c r="O511" s="68">
        <v>2.73</v>
      </c>
      <c r="P511" s="68">
        <v>3.06</v>
      </c>
      <c r="Q511" s="68">
        <v>3.45</v>
      </c>
      <c r="R511" s="68">
        <v>3.87</v>
      </c>
      <c r="S511" s="68">
        <v>4.2699999999999996</v>
      </c>
      <c r="T511" s="68">
        <v>4.6900000000000004</v>
      </c>
      <c r="U511" s="68">
        <v>5.09</v>
      </c>
      <c r="V511" s="68">
        <v>5.54</v>
      </c>
      <c r="W511" s="68">
        <v>6.05</v>
      </c>
      <c r="X511" s="68">
        <v>6.61</v>
      </c>
      <c r="Y511" s="68">
        <v>7.25</v>
      </c>
      <c r="Z511" s="69">
        <v>7.99</v>
      </c>
      <c r="AA511" s="69">
        <v>8.83</v>
      </c>
      <c r="AB511" s="45">
        <v>9.75</v>
      </c>
      <c r="AC511" s="45">
        <v>10.81</v>
      </c>
      <c r="AD511" s="45">
        <v>12.03</v>
      </c>
      <c r="AE511" s="45">
        <v>13.41</v>
      </c>
      <c r="AF511" s="45">
        <v>14.96</v>
      </c>
      <c r="AG511" s="45">
        <v>16.64</v>
      </c>
      <c r="AH511" s="45">
        <v>18.53</v>
      </c>
      <c r="AI511" s="45">
        <v>20.55</v>
      </c>
      <c r="AJ511" s="45">
        <v>22.68</v>
      </c>
      <c r="AK511" s="45">
        <v>24.93</v>
      </c>
      <c r="AL511" s="45">
        <v>27.4</v>
      </c>
      <c r="AM511" s="45">
        <v>30.16</v>
      </c>
      <c r="AN511" s="45">
        <v>33.33</v>
      </c>
      <c r="AO511" s="45">
        <v>36.92</v>
      </c>
      <c r="AP511" s="45">
        <v>40.86</v>
      </c>
      <c r="AQ511" s="45">
        <v>45.03</v>
      </c>
      <c r="AR511" s="45">
        <v>49.32</v>
      </c>
      <c r="AS511" s="45">
        <v>53.59</v>
      </c>
      <c r="AT511" s="45">
        <v>57.83</v>
      </c>
      <c r="AU511" s="45">
        <v>62.08</v>
      </c>
      <c r="AV511" s="45">
        <v>66.56</v>
      </c>
      <c r="AW511" s="45">
        <v>71.38</v>
      </c>
      <c r="AX511" s="45">
        <v>76.63</v>
      </c>
      <c r="AY511" s="45">
        <v>82.02</v>
      </c>
      <c r="AZ511" s="45">
        <v>90.27</v>
      </c>
      <c r="BA511" s="45">
        <v>99.61</v>
      </c>
      <c r="BB511" s="45">
        <v>110.23</v>
      </c>
      <c r="BC511" s="45">
        <v>122.28</v>
      </c>
      <c r="BD511" s="45">
        <v>135.72</v>
      </c>
      <c r="BE511" s="45">
        <v>150.47999999999999</v>
      </c>
      <c r="BF511" s="45">
        <v>165.94</v>
      </c>
      <c r="BG511" s="45">
        <v>181.91</v>
      </c>
      <c r="BH511" s="45">
        <v>197.89</v>
      </c>
      <c r="BI511" s="45">
        <v>213.39</v>
      </c>
      <c r="BJ511" s="45">
        <v>228.41</v>
      </c>
      <c r="BK511" s="45">
        <v>242.17</v>
      </c>
      <c r="BL511" s="45">
        <v>254.1</v>
      </c>
      <c r="BM511" s="45">
        <v>270.08999999999997</v>
      </c>
      <c r="BN511" s="45">
        <v>287.62</v>
      </c>
      <c r="BO511" s="45">
        <v>307.36</v>
      </c>
      <c r="BP511" s="45">
        <v>328.95</v>
      </c>
      <c r="BQ511" s="45">
        <v>352.09</v>
      </c>
      <c r="BR511" s="45">
        <v>374.47</v>
      </c>
      <c r="BS511" s="45">
        <v>396.8</v>
      </c>
      <c r="BT511" s="45">
        <v>418.66</v>
      </c>
      <c r="BU511" s="45">
        <v>439.65</v>
      </c>
      <c r="BV511" s="45">
        <v>459.36</v>
      </c>
      <c r="BW511" s="45">
        <v>477.43</v>
      </c>
      <c r="BX511" s="45">
        <v>503.32</v>
      </c>
      <c r="BY511" s="45">
        <v>530.61</v>
      </c>
      <c r="BZ511" s="45">
        <v>559.39</v>
      </c>
      <c r="CA511" s="45">
        <v>589.72</v>
      </c>
      <c r="CB511" s="45">
        <v>621.70000000000005</v>
      </c>
      <c r="CC511" s="45">
        <v>655.42</v>
      </c>
      <c r="CD511" s="45">
        <v>690.96</v>
      </c>
      <c r="CE511" s="45">
        <v>728.43</v>
      </c>
      <c r="CF511" s="45">
        <v>767.94</v>
      </c>
      <c r="CG511" s="45">
        <v>809.58</v>
      </c>
      <c r="CH511" s="45">
        <v>853.48</v>
      </c>
      <c r="CI511" s="45">
        <v>899.77</v>
      </c>
      <c r="CJ511" s="45">
        <v>948.56</v>
      </c>
      <c r="CK511" s="45">
        <v>1000</v>
      </c>
      <c r="CL511" s="45"/>
      <c r="CM511" s="45"/>
      <c r="CN511" s="45"/>
      <c r="CO511" s="45"/>
      <c r="CP511" s="45"/>
      <c r="CQ511" s="45"/>
      <c r="CR511" s="45"/>
      <c r="CS511" s="45"/>
      <c r="CT511" s="45"/>
      <c r="CU511" s="45"/>
      <c r="CV511" s="45"/>
      <c r="CW511" s="45"/>
    </row>
    <row r="512" spans="1:101" ht="14.25" customHeight="1">
      <c r="A512" s="67">
        <v>34</v>
      </c>
      <c r="B512" s="68">
        <v>0.37</v>
      </c>
      <c r="C512" s="68">
        <v>0.57999999999999996</v>
      </c>
      <c r="D512" s="68">
        <v>0.79</v>
      </c>
      <c r="E512" s="68">
        <v>0.92</v>
      </c>
      <c r="F512" s="68">
        <v>1.04</v>
      </c>
      <c r="G512" s="68">
        <v>1.17</v>
      </c>
      <c r="H512" s="68">
        <v>1.31</v>
      </c>
      <c r="I512" s="68">
        <v>1.51</v>
      </c>
      <c r="J512" s="68">
        <v>1.73</v>
      </c>
      <c r="K512" s="68">
        <v>1.95</v>
      </c>
      <c r="L512" s="68">
        <v>2.0499999999999998</v>
      </c>
      <c r="M512" s="68">
        <v>2.27</v>
      </c>
      <c r="N512" s="68">
        <v>2.59</v>
      </c>
      <c r="O512" s="68">
        <v>2.93</v>
      </c>
      <c r="P512" s="68">
        <v>3.28</v>
      </c>
      <c r="Q512" s="68">
        <v>3.71</v>
      </c>
      <c r="R512" s="68">
        <v>4.17</v>
      </c>
      <c r="S512" s="68">
        <v>4.6100000000000003</v>
      </c>
      <c r="T512" s="68">
        <v>5.07</v>
      </c>
      <c r="U512" s="68">
        <v>5.52</v>
      </c>
      <c r="V512" s="68">
        <v>6.02</v>
      </c>
      <c r="W512" s="68">
        <v>6.58</v>
      </c>
      <c r="X512" s="68">
        <v>7.22</v>
      </c>
      <c r="Y512" s="68">
        <v>7.95</v>
      </c>
      <c r="Z512" s="69">
        <v>8.8000000000000007</v>
      </c>
      <c r="AA512" s="69">
        <v>9.75</v>
      </c>
      <c r="AB512" s="45">
        <v>10.81</v>
      </c>
      <c r="AC512" s="45">
        <v>12.03</v>
      </c>
      <c r="AD512" s="45">
        <v>13.41</v>
      </c>
      <c r="AE512" s="45">
        <v>14.96</v>
      </c>
      <c r="AF512" s="45">
        <v>16.64</v>
      </c>
      <c r="AG512" s="45">
        <v>18.53</v>
      </c>
      <c r="AH512" s="45">
        <v>20.55</v>
      </c>
      <c r="AI512" s="45">
        <v>22.68</v>
      </c>
      <c r="AJ512" s="45">
        <v>24.93</v>
      </c>
      <c r="AK512" s="45">
        <v>27.4</v>
      </c>
      <c r="AL512" s="45">
        <v>30.16</v>
      </c>
      <c r="AM512" s="45">
        <v>33.33</v>
      </c>
      <c r="AN512" s="45">
        <v>36.92</v>
      </c>
      <c r="AO512" s="45">
        <v>40.86</v>
      </c>
      <c r="AP512" s="45">
        <v>45.03</v>
      </c>
      <c r="AQ512" s="45">
        <v>49.32</v>
      </c>
      <c r="AR512" s="45">
        <v>53.59</v>
      </c>
      <c r="AS512" s="45">
        <v>57.83</v>
      </c>
      <c r="AT512" s="45">
        <v>62.08</v>
      </c>
      <c r="AU512" s="45">
        <v>66.56</v>
      </c>
      <c r="AV512" s="45">
        <v>71.38</v>
      </c>
      <c r="AW512" s="45">
        <v>76.63</v>
      </c>
      <c r="AX512" s="45">
        <v>82.02</v>
      </c>
      <c r="AY512" s="45">
        <v>90.27</v>
      </c>
      <c r="AZ512" s="45">
        <v>99.61</v>
      </c>
      <c r="BA512" s="45">
        <v>110.23</v>
      </c>
      <c r="BB512" s="45">
        <v>122.28</v>
      </c>
      <c r="BC512" s="45">
        <v>135.72</v>
      </c>
      <c r="BD512" s="45">
        <v>150.47999999999999</v>
      </c>
      <c r="BE512" s="45">
        <v>165.94</v>
      </c>
      <c r="BF512" s="45">
        <v>181.91</v>
      </c>
      <c r="BG512" s="45">
        <v>197.89</v>
      </c>
      <c r="BH512" s="45">
        <v>213.39</v>
      </c>
      <c r="BI512" s="45">
        <v>228.41</v>
      </c>
      <c r="BJ512" s="45">
        <v>242.17</v>
      </c>
      <c r="BK512" s="45">
        <v>254.1</v>
      </c>
      <c r="BL512" s="45">
        <v>270.08999999999997</v>
      </c>
      <c r="BM512" s="45">
        <v>287.62</v>
      </c>
      <c r="BN512" s="45">
        <v>307.36</v>
      </c>
      <c r="BO512" s="45">
        <v>328.95</v>
      </c>
      <c r="BP512" s="45">
        <v>352.09</v>
      </c>
      <c r="BQ512" s="45">
        <v>374.47</v>
      </c>
      <c r="BR512" s="45">
        <v>396.8</v>
      </c>
      <c r="BS512" s="45">
        <v>418.66</v>
      </c>
      <c r="BT512" s="45">
        <v>439.65</v>
      </c>
      <c r="BU512" s="45">
        <v>459.36</v>
      </c>
      <c r="BV512" s="45">
        <v>477.43</v>
      </c>
      <c r="BW512" s="45">
        <v>503.32</v>
      </c>
      <c r="BX512" s="45">
        <v>530.61</v>
      </c>
      <c r="BY512" s="45">
        <v>559.39</v>
      </c>
      <c r="BZ512" s="45">
        <v>589.72</v>
      </c>
      <c r="CA512" s="45">
        <v>621.70000000000005</v>
      </c>
      <c r="CB512" s="45">
        <v>655.42</v>
      </c>
      <c r="CC512" s="45">
        <v>690.96</v>
      </c>
      <c r="CD512" s="45">
        <v>728.43</v>
      </c>
      <c r="CE512" s="45">
        <v>767.94</v>
      </c>
      <c r="CF512" s="45">
        <v>809.58</v>
      </c>
      <c r="CG512" s="45">
        <v>853.48</v>
      </c>
      <c r="CH512" s="45">
        <v>899.77</v>
      </c>
      <c r="CI512" s="45">
        <v>948.56</v>
      </c>
      <c r="CJ512" s="45">
        <v>1000</v>
      </c>
      <c r="CK512" s="45"/>
      <c r="CL512" s="45"/>
      <c r="CM512" s="45"/>
      <c r="CN512" s="45"/>
      <c r="CO512" s="45"/>
      <c r="CP512" s="45"/>
      <c r="CQ512" s="45"/>
      <c r="CR512" s="45"/>
      <c r="CS512" s="45"/>
      <c r="CT512" s="45"/>
      <c r="CU512" s="45"/>
      <c r="CV512" s="45"/>
      <c r="CW512" s="45"/>
    </row>
    <row r="513" spans="1:101" ht="14.25" customHeight="1">
      <c r="A513" s="67">
        <v>35</v>
      </c>
      <c r="B513" s="68">
        <v>0.38</v>
      </c>
      <c r="C513" s="68">
        <v>0.61</v>
      </c>
      <c r="D513" s="68">
        <v>0.84</v>
      </c>
      <c r="E513" s="68">
        <v>0.95</v>
      </c>
      <c r="F513" s="68">
        <v>1.1000000000000001</v>
      </c>
      <c r="G513" s="68">
        <v>1.25</v>
      </c>
      <c r="H513" s="68">
        <v>1.44</v>
      </c>
      <c r="I513" s="68">
        <v>1.65</v>
      </c>
      <c r="J513" s="68">
        <v>1.86</v>
      </c>
      <c r="K513" s="68">
        <v>2</v>
      </c>
      <c r="L513" s="68">
        <v>2.16</v>
      </c>
      <c r="M513" s="68">
        <v>2.4500000000000002</v>
      </c>
      <c r="N513" s="68">
        <v>2.79</v>
      </c>
      <c r="O513" s="68">
        <v>3.15</v>
      </c>
      <c r="P513" s="68">
        <v>3.54</v>
      </c>
      <c r="Q513" s="68">
        <v>4</v>
      </c>
      <c r="R513" s="68">
        <v>4.51</v>
      </c>
      <c r="S513" s="68">
        <v>4.99</v>
      </c>
      <c r="T513" s="68">
        <v>5.5</v>
      </c>
      <c r="U513" s="68">
        <v>6</v>
      </c>
      <c r="V513" s="68">
        <v>6.55</v>
      </c>
      <c r="W513" s="68">
        <v>7.19</v>
      </c>
      <c r="X513" s="68">
        <v>7.91</v>
      </c>
      <c r="Y513" s="68">
        <v>8.7799999999999994</v>
      </c>
      <c r="Z513" s="69">
        <v>9.7200000000000006</v>
      </c>
      <c r="AA513" s="69">
        <v>10.81</v>
      </c>
      <c r="AB513" s="45">
        <v>12.03</v>
      </c>
      <c r="AC513" s="45">
        <v>13.41</v>
      </c>
      <c r="AD513" s="45">
        <v>14.96</v>
      </c>
      <c r="AE513" s="45">
        <v>16.64</v>
      </c>
      <c r="AF513" s="45">
        <v>18.53</v>
      </c>
      <c r="AG513" s="45">
        <v>20.55</v>
      </c>
      <c r="AH513" s="45">
        <v>22.68</v>
      </c>
      <c r="AI513" s="45">
        <v>24.93</v>
      </c>
      <c r="AJ513" s="45">
        <v>27.4</v>
      </c>
      <c r="AK513" s="45">
        <v>30.16</v>
      </c>
      <c r="AL513" s="45">
        <v>33.33</v>
      </c>
      <c r="AM513" s="45">
        <v>36.92</v>
      </c>
      <c r="AN513" s="45">
        <v>40.86</v>
      </c>
      <c r="AO513" s="45">
        <v>45.03</v>
      </c>
      <c r="AP513" s="45">
        <v>49.32</v>
      </c>
      <c r="AQ513" s="45">
        <v>53.59</v>
      </c>
      <c r="AR513" s="45">
        <v>57.83</v>
      </c>
      <c r="AS513" s="45">
        <v>62.08</v>
      </c>
      <c r="AT513" s="45">
        <v>66.56</v>
      </c>
      <c r="AU513" s="45">
        <v>71.38</v>
      </c>
      <c r="AV513" s="45">
        <v>76.63</v>
      </c>
      <c r="AW513" s="45">
        <v>82.02</v>
      </c>
      <c r="AX513" s="45">
        <v>90.27</v>
      </c>
      <c r="AY513" s="45">
        <v>99.61</v>
      </c>
      <c r="AZ513" s="45">
        <v>110.23</v>
      </c>
      <c r="BA513" s="45">
        <v>122.28</v>
      </c>
      <c r="BB513" s="45">
        <v>135.72</v>
      </c>
      <c r="BC513" s="45">
        <v>150.47999999999999</v>
      </c>
      <c r="BD513" s="45">
        <v>165.94</v>
      </c>
      <c r="BE513" s="45">
        <v>181.91</v>
      </c>
      <c r="BF513" s="45">
        <v>197.89</v>
      </c>
      <c r="BG513" s="45">
        <v>213.39</v>
      </c>
      <c r="BH513" s="45">
        <v>228.41</v>
      </c>
      <c r="BI513" s="45">
        <v>242.17</v>
      </c>
      <c r="BJ513" s="45">
        <v>254.1</v>
      </c>
      <c r="BK513" s="45">
        <v>270.08999999999997</v>
      </c>
      <c r="BL513" s="45">
        <v>287.62</v>
      </c>
      <c r="BM513" s="45">
        <v>307.36</v>
      </c>
      <c r="BN513" s="45">
        <v>328.95</v>
      </c>
      <c r="BO513" s="45">
        <v>352.09</v>
      </c>
      <c r="BP513" s="45">
        <v>374.47</v>
      </c>
      <c r="BQ513" s="45">
        <v>396.8</v>
      </c>
      <c r="BR513" s="45">
        <v>418.66</v>
      </c>
      <c r="BS513" s="45">
        <v>439.65</v>
      </c>
      <c r="BT513" s="45">
        <v>459.36</v>
      </c>
      <c r="BU513" s="45">
        <v>477.43</v>
      </c>
      <c r="BV513" s="45">
        <v>503.32</v>
      </c>
      <c r="BW513" s="45">
        <v>530.61</v>
      </c>
      <c r="BX513" s="45">
        <v>559.39</v>
      </c>
      <c r="BY513" s="45">
        <v>589.72</v>
      </c>
      <c r="BZ513" s="45">
        <v>621.70000000000005</v>
      </c>
      <c r="CA513" s="45">
        <v>655.42</v>
      </c>
      <c r="CB513" s="45">
        <v>690.96</v>
      </c>
      <c r="CC513" s="45">
        <v>728.43</v>
      </c>
      <c r="CD513" s="45">
        <v>767.94</v>
      </c>
      <c r="CE513" s="45">
        <v>809.58</v>
      </c>
      <c r="CF513" s="45">
        <v>853.48</v>
      </c>
      <c r="CG513" s="45">
        <v>899.77</v>
      </c>
      <c r="CH513" s="45">
        <v>948.56</v>
      </c>
      <c r="CI513" s="45">
        <v>1000</v>
      </c>
      <c r="CJ513" s="45"/>
      <c r="CK513" s="45"/>
      <c r="CL513" s="45"/>
      <c r="CM513" s="45"/>
      <c r="CN513" s="45"/>
      <c r="CO513" s="45"/>
      <c r="CP513" s="45"/>
      <c r="CQ513" s="45"/>
      <c r="CR513" s="45"/>
      <c r="CS513" s="45"/>
      <c r="CT513" s="45"/>
      <c r="CU513" s="45"/>
      <c r="CV513" s="45"/>
      <c r="CW513" s="45"/>
    </row>
    <row r="514" spans="1:101" ht="14.25" customHeight="1">
      <c r="A514" s="67">
        <v>36</v>
      </c>
      <c r="B514" s="68">
        <v>0.4</v>
      </c>
      <c r="C514" s="68">
        <v>0.64</v>
      </c>
      <c r="D514" s="68">
        <v>0.89</v>
      </c>
      <c r="E514" s="68">
        <v>1.01</v>
      </c>
      <c r="F514" s="68">
        <v>1.17</v>
      </c>
      <c r="G514" s="68">
        <v>1.36</v>
      </c>
      <c r="H514" s="68">
        <v>1.57</v>
      </c>
      <c r="I514" s="68">
        <v>1.77</v>
      </c>
      <c r="J514" s="68">
        <v>1.92</v>
      </c>
      <c r="K514" s="68">
        <v>2.06</v>
      </c>
      <c r="L514" s="68">
        <v>2.34</v>
      </c>
      <c r="M514" s="68">
        <v>2.65</v>
      </c>
      <c r="N514" s="68">
        <v>3.02</v>
      </c>
      <c r="O514" s="68">
        <v>3.41</v>
      </c>
      <c r="P514" s="68">
        <v>3.84</v>
      </c>
      <c r="Q514" s="68">
        <v>4.34</v>
      </c>
      <c r="R514" s="68">
        <v>4.8899999999999997</v>
      </c>
      <c r="S514" s="68">
        <v>5.41</v>
      </c>
      <c r="T514" s="68">
        <v>5.98</v>
      </c>
      <c r="U514" s="68">
        <v>6.53</v>
      </c>
      <c r="V514" s="68">
        <v>7.16</v>
      </c>
      <c r="W514" s="68">
        <v>7.88</v>
      </c>
      <c r="X514" s="68">
        <v>8.75</v>
      </c>
      <c r="Y514" s="68">
        <v>9.68</v>
      </c>
      <c r="Z514" s="69">
        <v>10.78</v>
      </c>
      <c r="AA514" s="69">
        <v>12.03</v>
      </c>
      <c r="AB514" s="45">
        <v>13.41</v>
      </c>
      <c r="AC514" s="45">
        <v>14.96</v>
      </c>
      <c r="AD514" s="45">
        <v>16.64</v>
      </c>
      <c r="AE514" s="45">
        <v>18.53</v>
      </c>
      <c r="AF514" s="45">
        <v>20.55</v>
      </c>
      <c r="AG514" s="45">
        <v>22.68</v>
      </c>
      <c r="AH514" s="45">
        <v>24.93</v>
      </c>
      <c r="AI514" s="45">
        <v>27.4</v>
      </c>
      <c r="AJ514" s="45">
        <v>30.16</v>
      </c>
      <c r="AK514" s="45">
        <v>33.33</v>
      </c>
      <c r="AL514" s="45">
        <v>36.92</v>
      </c>
      <c r="AM514" s="45">
        <v>40.86</v>
      </c>
      <c r="AN514" s="45">
        <v>45.03</v>
      </c>
      <c r="AO514" s="45">
        <v>49.32</v>
      </c>
      <c r="AP514" s="45">
        <v>53.59</v>
      </c>
      <c r="AQ514" s="45">
        <v>57.83</v>
      </c>
      <c r="AR514" s="45">
        <v>62.08</v>
      </c>
      <c r="AS514" s="45">
        <v>66.56</v>
      </c>
      <c r="AT514" s="45">
        <v>71.38</v>
      </c>
      <c r="AU514" s="45">
        <v>76.63</v>
      </c>
      <c r="AV514" s="45">
        <v>82.02</v>
      </c>
      <c r="AW514" s="45">
        <v>90.27</v>
      </c>
      <c r="AX514" s="45">
        <v>99.61</v>
      </c>
      <c r="AY514" s="45">
        <v>110.23</v>
      </c>
      <c r="AZ514" s="45">
        <v>122.28</v>
      </c>
      <c r="BA514" s="45">
        <v>135.72</v>
      </c>
      <c r="BB514" s="45">
        <v>150.47999999999999</v>
      </c>
      <c r="BC514" s="45">
        <v>165.94</v>
      </c>
      <c r="BD514" s="45">
        <v>181.91</v>
      </c>
      <c r="BE514" s="45">
        <v>197.89</v>
      </c>
      <c r="BF514" s="45">
        <v>213.39</v>
      </c>
      <c r="BG514" s="45">
        <v>228.41</v>
      </c>
      <c r="BH514" s="45">
        <v>242.17</v>
      </c>
      <c r="BI514" s="45">
        <v>254.1</v>
      </c>
      <c r="BJ514" s="45">
        <v>270.08999999999997</v>
      </c>
      <c r="BK514" s="45">
        <v>287.62</v>
      </c>
      <c r="BL514" s="45">
        <v>307.36</v>
      </c>
      <c r="BM514" s="45">
        <v>328.95</v>
      </c>
      <c r="BN514" s="45">
        <v>352.09</v>
      </c>
      <c r="BO514" s="45">
        <v>374.47</v>
      </c>
      <c r="BP514" s="45">
        <v>396.8</v>
      </c>
      <c r="BQ514" s="45">
        <v>418.66</v>
      </c>
      <c r="BR514" s="45">
        <v>439.65</v>
      </c>
      <c r="BS514" s="45">
        <v>459.36</v>
      </c>
      <c r="BT514" s="45">
        <v>477.43</v>
      </c>
      <c r="BU514" s="45">
        <v>503.32</v>
      </c>
      <c r="BV514" s="45">
        <v>530.61</v>
      </c>
      <c r="BW514" s="45">
        <v>559.39</v>
      </c>
      <c r="BX514" s="45">
        <v>589.72</v>
      </c>
      <c r="BY514" s="45">
        <v>621.70000000000005</v>
      </c>
      <c r="BZ514" s="45">
        <v>655.42</v>
      </c>
      <c r="CA514" s="45">
        <v>690.96</v>
      </c>
      <c r="CB514" s="45">
        <v>728.43</v>
      </c>
      <c r="CC514" s="45">
        <v>767.94</v>
      </c>
      <c r="CD514" s="45">
        <v>809.58</v>
      </c>
      <c r="CE514" s="45">
        <v>853.48</v>
      </c>
      <c r="CF514" s="45">
        <v>899.77</v>
      </c>
      <c r="CG514" s="45">
        <v>948.56</v>
      </c>
      <c r="CH514" s="45">
        <v>1000</v>
      </c>
      <c r="CI514" s="45"/>
      <c r="CJ514" s="45"/>
      <c r="CK514" s="45"/>
      <c r="CL514" s="45"/>
      <c r="CM514" s="45"/>
      <c r="CN514" s="45"/>
      <c r="CO514" s="45"/>
      <c r="CP514" s="45"/>
      <c r="CQ514" s="45"/>
      <c r="CR514" s="45"/>
      <c r="CS514" s="45"/>
      <c r="CT514" s="45"/>
      <c r="CU514" s="45"/>
      <c r="CV514" s="45"/>
      <c r="CW514" s="45"/>
    </row>
    <row r="515" spans="1:101" ht="14.25" customHeight="1">
      <c r="A515" s="67">
        <v>37</v>
      </c>
      <c r="B515" s="68">
        <v>0.42</v>
      </c>
      <c r="C515" s="68">
        <v>0.67</v>
      </c>
      <c r="D515" s="68">
        <v>0.95</v>
      </c>
      <c r="E515" s="68">
        <v>1.1000000000000001</v>
      </c>
      <c r="F515" s="68">
        <v>1.28</v>
      </c>
      <c r="G515" s="68">
        <v>1.48</v>
      </c>
      <c r="H515" s="68">
        <v>1.69</v>
      </c>
      <c r="I515" s="68">
        <v>1.84</v>
      </c>
      <c r="J515" s="68">
        <v>1.94</v>
      </c>
      <c r="K515" s="68">
        <v>2.25</v>
      </c>
      <c r="L515" s="68">
        <v>2.5499999999999998</v>
      </c>
      <c r="M515" s="68">
        <v>2.88</v>
      </c>
      <c r="N515" s="68">
        <v>3.28</v>
      </c>
      <c r="O515" s="68">
        <v>3.71</v>
      </c>
      <c r="P515" s="68">
        <v>4.17</v>
      </c>
      <c r="Q515" s="68">
        <v>4.72</v>
      </c>
      <c r="R515" s="68">
        <v>5.31</v>
      </c>
      <c r="S515" s="68">
        <v>5.88</v>
      </c>
      <c r="T515" s="68">
        <v>6.5</v>
      </c>
      <c r="U515" s="68">
        <v>7.13</v>
      </c>
      <c r="V515" s="68">
        <v>7.85</v>
      </c>
      <c r="W515" s="68">
        <v>8.73</v>
      </c>
      <c r="X515" s="68">
        <v>9.65</v>
      </c>
      <c r="Y515" s="68">
        <v>10.75</v>
      </c>
      <c r="Z515" s="69">
        <v>11.99</v>
      </c>
      <c r="AA515" s="69">
        <v>13.41</v>
      </c>
      <c r="AB515" s="45">
        <v>14.96</v>
      </c>
      <c r="AC515" s="45">
        <v>16.64</v>
      </c>
      <c r="AD515" s="45">
        <v>18.53</v>
      </c>
      <c r="AE515" s="45">
        <v>20.55</v>
      </c>
      <c r="AF515" s="45">
        <v>22.68</v>
      </c>
      <c r="AG515" s="45">
        <v>24.93</v>
      </c>
      <c r="AH515" s="45">
        <v>27.4</v>
      </c>
      <c r="AI515" s="45">
        <v>30.16</v>
      </c>
      <c r="AJ515" s="45">
        <v>33.33</v>
      </c>
      <c r="AK515" s="45">
        <v>36.92</v>
      </c>
      <c r="AL515" s="45">
        <v>40.86</v>
      </c>
      <c r="AM515" s="45">
        <v>45.03</v>
      </c>
      <c r="AN515" s="45">
        <v>49.32</v>
      </c>
      <c r="AO515" s="45">
        <v>53.59</v>
      </c>
      <c r="AP515" s="45">
        <v>57.83</v>
      </c>
      <c r="AQ515" s="45">
        <v>62.08</v>
      </c>
      <c r="AR515" s="45">
        <v>66.56</v>
      </c>
      <c r="AS515" s="45">
        <v>71.38</v>
      </c>
      <c r="AT515" s="45">
        <v>76.63</v>
      </c>
      <c r="AU515" s="45">
        <v>82.02</v>
      </c>
      <c r="AV515" s="45">
        <v>90.27</v>
      </c>
      <c r="AW515" s="45">
        <v>99.61</v>
      </c>
      <c r="AX515" s="45">
        <v>110.23</v>
      </c>
      <c r="AY515" s="45">
        <v>122.28</v>
      </c>
      <c r="AZ515" s="45">
        <v>135.72</v>
      </c>
      <c r="BA515" s="45">
        <v>150.47999999999999</v>
      </c>
      <c r="BB515" s="45">
        <v>165.94</v>
      </c>
      <c r="BC515" s="45">
        <v>181.91</v>
      </c>
      <c r="BD515" s="45">
        <v>197.89</v>
      </c>
      <c r="BE515" s="45">
        <v>213.39</v>
      </c>
      <c r="BF515" s="45">
        <v>228.41</v>
      </c>
      <c r="BG515" s="45">
        <v>242.17</v>
      </c>
      <c r="BH515" s="45">
        <v>254.1</v>
      </c>
      <c r="BI515" s="45">
        <v>270.08999999999997</v>
      </c>
      <c r="BJ515" s="45">
        <v>287.62</v>
      </c>
      <c r="BK515" s="45">
        <v>307.36</v>
      </c>
      <c r="BL515" s="45">
        <v>328.95</v>
      </c>
      <c r="BM515" s="45">
        <v>352.09</v>
      </c>
      <c r="BN515" s="45">
        <v>374.47</v>
      </c>
      <c r="BO515" s="45">
        <v>396.8</v>
      </c>
      <c r="BP515" s="45">
        <v>418.66</v>
      </c>
      <c r="BQ515" s="45">
        <v>439.65</v>
      </c>
      <c r="BR515" s="45">
        <v>459.36</v>
      </c>
      <c r="BS515" s="45">
        <v>477.43</v>
      </c>
      <c r="BT515" s="45">
        <v>503.32</v>
      </c>
      <c r="BU515" s="45">
        <v>530.61</v>
      </c>
      <c r="BV515" s="45">
        <v>559.39</v>
      </c>
      <c r="BW515" s="45">
        <v>589.72</v>
      </c>
      <c r="BX515" s="45">
        <v>621.70000000000005</v>
      </c>
      <c r="BY515" s="45">
        <v>655.42</v>
      </c>
      <c r="BZ515" s="45">
        <v>690.96</v>
      </c>
      <c r="CA515" s="45">
        <v>728.43</v>
      </c>
      <c r="CB515" s="45">
        <v>767.94</v>
      </c>
      <c r="CC515" s="45">
        <v>809.58</v>
      </c>
      <c r="CD515" s="45">
        <v>853.48</v>
      </c>
      <c r="CE515" s="45">
        <v>899.77</v>
      </c>
      <c r="CF515" s="45">
        <v>948.56</v>
      </c>
      <c r="CG515" s="45">
        <v>1000</v>
      </c>
      <c r="CH515" s="45"/>
      <c r="CI515" s="45"/>
      <c r="CJ515" s="45"/>
      <c r="CK515" s="45"/>
      <c r="CL515" s="45"/>
      <c r="CM515" s="45"/>
      <c r="CN515" s="45"/>
      <c r="CO515" s="45"/>
      <c r="CP515" s="45"/>
      <c r="CQ515" s="45"/>
      <c r="CR515" s="45"/>
      <c r="CS515" s="45"/>
      <c r="CT515" s="45"/>
      <c r="CU515" s="45"/>
      <c r="CV515" s="45"/>
      <c r="CW515" s="45"/>
    </row>
    <row r="516" spans="1:101" ht="14.25" customHeight="1">
      <c r="A516" s="67">
        <v>38</v>
      </c>
      <c r="B516" s="68">
        <v>0.45</v>
      </c>
      <c r="C516" s="68">
        <v>0.73</v>
      </c>
      <c r="D516" s="68">
        <v>1.04</v>
      </c>
      <c r="E516" s="68">
        <v>1.21</v>
      </c>
      <c r="F516" s="68">
        <v>1.4</v>
      </c>
      <c r="G516" s="68">
        <v>1.6</v>
      </c>
      <c r="H516" s="68">
        <v>1.76</v>
      </c>
      <c r="I516" s="68">
        <v>1.85</v>
      </c>
      <c r="J516" s="68">
        <v>2.14</v>
      </c>
      <c r="K516" s="68">
        <v>2.46</v>
      </c>
      <c r="L516" s="68">
        <v>2.79</v>
      </c>
      <c r="M516" s="68">
        <v>3.14</v>
      </c>
      <c r="N516" s="68">
        <v>3.57</v>
      </c>
      <c r="O516" s="68">
        <v>4.05</v>
      </c>
      <c r="P516" s="68">
        <v>4.5599999999999996</v>
      </c>
      <c r="Q516" s="68">
        <v>5.15</v>
      </c>
      <c r="R516" s="68">
        <v>5.79</v>
      </c>
      <c r="S516" s="68">
        <v>6.41</v>
      </c>
      <c r="T516" s="68">
        <v>7.11</v>
      </c>
      <c r="U516" s="68">
        <v>7.82</v>
      </c>
      <c r="V516" s="68">
        <v>8.7100000000000009</v>
      </c>
      <c r="W516" s="68">
        <v>9.6300000000000008</v>
      </c>
      <c r="X516" s="68">
        <v>10.73</v>
      </c>
      <c r="Y516" s="68">
        <v>11.97</v>
      </c>
      <c r="Z516" s="69">
        <v>13.38</v>
      </c>
      <c r="AA516" s="69">
        <v>14.96</v>
      </c>
      <c r="AB516" s="45">
        <v>16.64</v>
      </c>
      <c r="AC516" s="45">
        <v>18.53</v>
      </c>
      <c r="AD516" s="45">
        <v>20.55</v>
      </c>
      <c r="AE516" s="45">
        <v>22.68</v>
      </c>
      <c r="AF516" s="45">
        <v>24.93</v>
      </c>
      <c r="AG516" s="45">
        <v>27.4</v>
      </c>
      <c r="AH516" s="45">
        <v>30.16</v>
      </c>
      <c r="AI516" s="45">
        <v>33.33</v>
      </c>
      <c r="AJ516" s="45">
        <v>36.92</v>
      </c>
      <c r="AK516" s="45">
        <v>40.86</v>
      </c>
      <c r="AL516" s="45">
        <v>45.03</v>
      </c>
      <c r="AM516" s="45">
        <v>49.32</v>
      </c>
      <c r="AN516" s="45">
        <v>53.59</v>
      </c>
      <c r="AO516" s="45">
        <v>57.83</v>
      </c>
      <c r="AP516" s="45">
        <v>62.08</v>
      </c>
      <c r="AQ516" s="45">
        <v>66.56</v>
      </c>
      <c r="AR516" s="45">
        <v>71.38</v>
      </c>
      <c r="AS516" s="45">
        <v>76.63</v>
      </c>
      <c r="AT516" s="45">
        <v>82.02</v>
      </c>
      <c r="AU516" s="45">
        <v>90.27</v>
      </c>
      <c r="AV516" s="45">
        <v>99.61</v>
      </c>
      <c r="AW516" s="45">
        <v>110.23</v>
      </c>
      <c r="AX516" s="45">
        <v>122.28</v>
      </c>
      <c r="AY516" s="45">
        <v>135.72</v>
      </c>
      <c r="AZ516" s="45">
        <v>150.47999999999999</v>
      </c>
      <c r="BA516" s="45">
        <v>165.94</v>
      </c>
      <c r="BB516" s="45">
        <v>181.91</v>
      </c>
      <c r="BC516" s="45">
        <v>197.89</v>
      </c>
      <c r="BD516" s="45">
        <v>213.39</v>
      </c>
      <c r="BE516" s="45">
        <v>228.41</v>
      </c>
      <c r="BF516" s="45">
        <v>242.17</v>
      </c>
      <c r="BG516" s="45">
        <v>254.1</v>
      </c>
      <c r="BH516" s="45">
        <v>270.08999999999997</v>
      </c>
      <c r="BI516" s="45">
        <v>287.62</v>
      </c>
      <c r="BJ516" s="45">
        <v>307.36</v>
      </c>
      <c r="BK516" s="45">
        <v>328.95</v>
      </c>
      <c r="BL516" s="45">
        <v>352.09</v>
      </c>
      <c r="BM516" s="45">
        <v>374.47</v>
      </c>
      <c r="BN516" s="45">
        <v>396.8</v>
      </c>
      <c r="BO516" s="45">
        <v>418.66</v>
      </c>
      <c r="BP516" s="45">
        <v>439.65</v>
      </c>
      <c r="BQ516" s="45">
        <v>459.36</v>
      </c>
      <c r="BR516" s="45">
        <v>477.43</v>
      </c>
      <c r="BS516" s="45">
        <v>503.32</v>
      </c>
      <c r="BT516" s="45">
        <v>530.61</v>
      </c>
      <c r="BU516" s="45">
        <v>559.39</v>
      </c>
      <c r="BV516" s="45">
        <v>589.72</v>
      </c>
      <c r="BW516" s="45">
        <v>621.70000000000005</v>
      </c>
      <c r="BX516" s="45">
        <v>655.42</v>
      </c>
      <c r="BY516" s="45">
        <v>690.96</v>
      </c>
      <c r="BZ516" s="45">
        <v>728.43</v>
      </c>
      <c r="CA516" s="45">
        <v>767.94</v>
      </c>
      <c r="CB516" s="45">
        <v>809.58</v>
      </c>
      <c r="CC516" s="45">
        <v>853.48</v>
      </c>
      <c r="CD516" s="45">
        <v>899.77</v>
      </c>
      <c r="CE516" s="45">
        <v>948.56</v>
      </c>
      <c r="CF516" s="45">
        <v>1000</v>
      </c>
      <c r="CG516" s="45"/>
      <c r="CH516" s="45"/>
      <c r="CI516" s="45"/>
      <c r="CJ516" s="45"/>
      <c r="CK516" s="45"/>
      <c r="CL516" s="45"/>
      <c r="CM516" s="45"/>
      <c r="CN516" s="45"/>
      <c r="CO516" s="45"/>
      <c r="CP516" s="45"/>
      <c r="CQ516" s="45"/>
      <c r="CR516" s="45"/>
      <c r="CS516" s="45"/>
      <c r="CT516" s="45"/>
      <c r="CU516" s="45"/>
      <c r="CV516" s="45"/>
      <c r="CW516" s="45"/>
    </row>
    <row r="517" spans="1:101" ht="14.25" customHeight="1">
      <c r="A517" s="67">
        <v>39</v>
      </c>
      <c r="B517" s="68">
        <v>0.48</v>
      </c>
      <c r="C517" s="68">
        <v>0.8</v>
      </c>
      <c r="D517" s="68">
        <v>1.1399999999999999</v>
      </c>
      <c r="E517" s="68">
        <v>1.31</v>
      </c>
      <c r="F517" s="68">
        <v>1.51</v>
      </c>
      <c r="G517" s="68">
        <v>1.68</v>
      </c>
      <c r="H517" s="68">
        <v>1.78</v>
      </c>
      <c r="I517" s="68">
        <v>2.06</v>
      </c>
      <c r="J517" s="68">
        <v>2.36</v>
      </c>
      <c r="K517" s="68">
        <v>2.71</v>
      </c>
      <c r="L517" s="68">
        <v>3.06</v>
      </c>
      <c r="M517" s="68">
        <v>3.45</v>
      </c>
      <c r="N517" s="68">
        <v>3.93</v>
      </c>
      <c r="O517" s="68">
        <v>4.45</v>
      </c>
      <c r="P517" s="68">
        <v>5.01</v>
      </c>
      <c r="Q517" s="68">
        <v>5.65</v>
      </c>
      <c r="R517" s="68">
        <v>6.33</v>
      </c>
      <c r="S517" s="68">
        <v>7.01</v>
      </c>
      <c r="T517" s="68">
        <v>7.79</v>
      </c>
      <c r="U517" s="68">
        <v>8.69</v>
      </c>
      <c r="V517" s="68">
        <v>9.6</v>
      </c>
      <c r="W517" s="68">
        <v>10.71</v>
      </c>
      <c r="X517" s="68">
        <v>11.94</v>
      </c>
      <c r="Y517" s="68">
        <v>13.35</v>
      </c>
      <c r="Z517" s="69">
        <v>14.93</v>
      </c>
      <c r="AA517" s="69">
        <v>16.64</v>
      </c>
      <c r="AB517" s="45">
        <v>18.53</v>
      </c>
      <c r="AC517" s="45">
        <v>20.55</v>
      </c>
      <c r="AD517" s="45">
        <v>22.68</v>
      </c>
      <c r="AE517" s="45">
        <v>24.93</v>
      </c>
      <c r="AF517" s="45">
        <v>27.4</v>
      </c>
      <c r="AG517" s="45">
        <v>30.16</v>
      </c>
      <c r="AH517" s="45">
        <v>33.33</v>
      </c>
      <c r="AI517" s="45">
        <v>36.92</v>
      </c>
      <c r="AJ517" s="45">
        <v>40.86</v>
      </c>
      <c r="AK517" s="45">
        <v>45.03</v>
      </c>
      <c r="AL517" s="45">
        <v>49.32</v>
      </c>
      <c r="AM517" s="45">
        <v>53.59</v>
      </c>
      <c r="AN517" s="45">
        <v>57.83</v>
      </c>
      <c r="AO517" s="45">
        <v>62.08</v>
      </c>
      <c r="AP517" s="45">
        <v>66.56</v>
      </c>
      <c r="AQ517" s="45">
        <v>71.38</v>
      </c>
      <c r="AR517" s="45">
        <v>76.63</v>
      </c>
      <c r="AS517" s="45">
        <v>82.02</v>
      </c>
      <c r="AT517" s="45">
        <v>90.27</v>
      </c>
      <c r="AU517" s="45">
        <v>99.61</v>
      </c>
      <c r="AV517" s="45">
        <v>110.23</v>
      </c>
      <c r="AW517" s="45">
        <v>122.28</v>
      </c>
      <c r="AX517" s="45">
        <v>135.72</v>
      </c>
      <c r="AY517" s="45">
        <v>150.47999999999999</v>
      </c>
      <c r="AZ517" s="45">
        <v>165.94</v>
      </c>
      <c r="BA517" s="45">
        <v>181.91</v>
      </c>
      <c r="BB517" s="45">
        <v>197.89</v>
      </c>
      <c r="BC517" s="45">
        <v>213.39</v>
      </c>
      <c r="BD517" s="45">
        <v>228.41</v>
      </c>
      <c r="BE517" s="45">
        <v>242.17</v>
      </c>
      <c r="BF517" s="45">
        <v>254.1</v>
      </c>
      <c r="BG517" s="45">
        <v>270.08999999999997</v>
      </c>
      <c r="BH517" s="45">
        <v>287.62</v>
      </c>
      <c r="BI517" s="45">
        <v>307.36</v>
      </c>
      <c r="BJ517" s="45">
        <v>328.95</v>
      </c>
      <c r="BK517" s="45">
        <v>352.09</v>
      </c>
      <c r="BL517" s="45">
        <v>374.47</v>
      </c>
      <c r="BM517" s="45">
        <v>396.8</v>
      </c>
      <c r="BN517" s="45">
        <v>418.66</v>
      </c>
      <c r="BO517" s="45">
        <v>439.65</v>
      </c>
      <c r="BP517" s="45">
        <v>459.36</v>
      </c>
      <c r="BQ517" s="45">
        <v>477.43</v>
      </c>
      <c r="BR517" s="45">
        <v>503.32</v>
      </c>
      <c r="BS517" s="45">
        <v>530.61</v>
      </c>
      <c r="BT517" s="45">
        <v>559.39</v>
      </c>
      <c r="BU517" s="45">
        <v>589.72</v>
      </c>
      <c r="BV517" s="45">
        <v>621.70000000000005</v>
      </c>
      <c r="BW517" s="45">
        <v>655.42</v>
      </c>
      <c r="BX517" s="45">
        <v>690.96</v>
      </c>
      <c r="BY517" s="45">
        <v>728.43</v>
      </c>
      <c r="BZ517" s="45">
        <v>767.94</v>
      </c>
      <c r="CA517" s="45">
        <v>809.58</v>
      </c>
      <c r="CB517" s="45">
        <v>853.48</v>
      </c>
      <c r="CC517" s="45">
        <v>899.77</v>
      </c>
      <c r="CD517" s="45">
        <v>948.56</v>
      </c>
      <c r="CE517" s="45">
        <v>1000</v>
      </c>
      <c r="CF517" s="45"/>
      <c r="CG517" s="45"/>
      <c r="CH517" s="45"/>
      <c r="CI517" s="45"/>
      <c r="CJ517" s="45"/>
      <c r="CK517" s="45"/>
      <c r="CL517" s="45"/>
      <c r="CM517" s="45"/>
      <c r="CN517" s="45"/>
      <c r="CO517" s="45"/>
      <c r="CP517" s="45"/>
      <c r="CQ517" s="45"/>
      <c r="CR517" s="45"/>
      <c r="CS517" s="45"/>
      <c r="CT517" s="45"/>
      <c r="CU517" s="45"/>
      <c r="CV517" s="45"/>
      <c r="CW517" s="45"/>
    </row>
    <row r="518" spans="1:101" ht="14.25" customHeight="1">
      <c r="A518" s="67">
        <v>40</v>
      </c>
      <c r="B518" s="68">
        <v>0.53</v>
      </c>
      <c r="C518" s="68">
        <v>0.88</v>
      </c>
      <c r="D518" s="68">
        <v>1.23</v>
      </c>
      <c r="E518" s="68">
        <v>1.42</v>
      </c>
      <c r="F518" s="68">
        <v>1.59</v>
      </c>
      <c r="G518" s="68">
        <v>1.72</v>
      </c>
      <c r="H518" s="68">
        <v>1.99</v>
      </c>
      <c r="I518" s="68">
        <v>2.29</v>
      </c>
      <c r="J518" s="68">
        <v>2.62</v>
      </c>
      <c r="K518" s="68">
        <v>2.99</v>
      </c>
      <c r="L518" s="68">
        <v>3.37</v>
      </c>
      <c r="M518" s="68">
        <v>3.8</v>
      </c>
      <c r="N518" s="68">
        <v>4.34</v>
      </c>
      <c r="O518" s="68">
        <v>4.92</v>
      </c>
      <c r="P518" s="68">
        <v>5.53</v>
      </c>
      <c r="Q518" s="68">
        <v>6.21</v>
      </c>
      <c r="R518" s="68">
        <v>6.94</v>
      </c>
      <c r="S518" s="68">
        <v>7.69</v>
      </c>
      <c r="T518" s="68">
        <v>8.67</v>
      </c>
      <c r="U518" s="68">
        <v>9.58</v>
      </c>
      <c r="V518" s="68">
        <v>10.69</v>
      </c>
      <c r="W518" s="68">
        <v>11.92</v>
      </c>
      <c r="X518" s="68">
        <v>13.34</v>
      </c>
      <c r="Y518" s="68">
        <v>14.91</v>
      </c>
      <c r="Z518" s="69">
        <v>16.600000000000001</v>
      </c>
      <c r="AA518" s="69">
        <v>18.53</v>
      </c>
      <c r="AB518" s="45">
        <v>20.55</v>
      </c>
      <c r="AC518" s="45">
        <v>22.68</v>
      </c>
      <c r="AD518" s="45">
        <v>24.93</v>
      </c>
      <c r="AE518" s="45">
        <v>27.4</v>
      </c>
      <c r="AF518" s="45">
        <v>30.16</v>
      </c>
      <c r="AG518" s="45">
        <v>33.33</v>
      </c>
      <c r="AH518" s="45">
        <v>36.92</v>
      </c>
      <c r="AI518" s="45">
        <v>40.86</v>
      </c>
      <c r="AJ518" s="45">
        <v>45.03</v>
      </c>
      <c r="AK518" s="45">
        <v>49.32</v>
      </c>
      <c r="AL518" s="45">
        <v>53.59</v>
      </c>
      <c r="AM518" s="45">
        <v>57.83</v>
      </c>
      <c r="AN518" s="45">
        <v>62.08</v>
      </c>
      <c r="AO518" s="45">
        <v>66.56</v>
      </c>
      <c r="AP518" s="45">
        <v>71.38</v>
      </c>
      <c r="AQ518" s="45">
        <v>76.63</v>
      </c>
      <c r="AR518" s="45">
        <v>82.02</v>
      </c>
      <c r="AS518" s="45">
        <v>90.27</v>
      </c>
      <c r="AT518" s="45">
        <v>99.61</v>
      </c>
      <c r="AU518" s="45">
        <v>110.23</v>
      </c>
      <c r="AV518" s="45">
        <v>122.28</v>
      </c>
      <c r="AW518" s="45">
        <v>135.72</v>
      </c>
      <c r="AX518" s="45">
        <v>150.47999999999999</v>
      </c>
      <c r="AY518" s="45">
        <v>165.94</v>
      </c>
      <c r="AZ518" s="45">
        <v>181.91</v>
      </c>
      <c r="BA518" s="45">
        <v>197.89</v>
      </c>
      <c r="BB518" s="45">
        <v>213.39</v>
      </c>
      <c r="BC518" s="45">
        <v>228.41</v>
      </c>
      <c r="BD518" s="45">
        <v>242.17</v>
      </c>
      <c r="BE518" s="45">
        <v>254.1</v>
      </c>
      <c r="BF518" s="45">
        <v>270.08999999999997</v>
      </c>
      <c r="BG518" s="45">
        <v>287.62</v>
      </c>
      <c r="BH518" s="45">
        <v>307.36</v>
      </c>
      <c r="BI518" s="45">
        <v>328.95</v>
      </c>
      <c r="BJ518" s="45">
        <v>352.09</v>
      </c>
      <c r="BK518" s="45">
        <v>374.47</v>
      </c>
      <c r="BL518" s="45">
        <v>396.8</v>
      </c>
      <c r="BM518" s="45">
        <v>418.66</v>
      </c>
      <c r="BN518" s="45">
        <v>439.65</v>
      </c>
      <c r="BO518" s="45">
        <v>459.36</v>
      </c>
      <c r="BP518" s="45">
        <v>477.43</v>
      </c>
      <c r="BQ518" s="45">
        <v>503.32</v>
      </c>
      <c r="BR518" s="45">
        <v>530.61</v>
      </c>
      <c r="BS518" s="45">
        <v>559.39</v>
      </c>
      <c r="BT518" s="45">
        <v>589.72</v>
      </c>
      <c r="BU518" s="45">
        <v>621.70000000000005</v>
      </c>
      <c r="BV518" s="45">
        <v>655.42</v>
      </c>
      <c r="BW518" s="45">
        <v>690.96</v>
      </c>
      <c r="BX518" s="45">
        <v>728.43</v>
      </c>
      <c r="BY518" s="45">
        <v>767.94</v>
      </c>
      <c r="BZ518" s="45">
        <v>809.58</v>
      </c>
      <c r="CA518" s="45">
        <v>853.48</v>
      </c>
      <c r="CB518" s="45">
        <v>899.77</v>
      </c>
      <c r="CC518" s="45">
        <v>948.56</v>
      </c>
      <c r="CD518" s="45">
        <v>1000</v>
      </c>
      <c r="CE518" s="45"/>
      <c r="CF518" s="45"/>
      <c r="CG518" s="45"/>
      <c r="CH518" s="45"/>
      <c r="CI518" s="45"/>
      <c r="CJ518" s="45"/>
      <c r="CK518" s="45"/>
      <c r="CL518" s="45"/>
      <c r="CM518" s="45"/>
      <c r="CN518" s="45"/>
      <c r="CO518" s="45"/>
      <c r="CP518" s="45"/>
      <c r="CQ518" s="45"/>
      <c r="CR518" s="45"/>
      <c r="CS518" s="45"/>
      <c r="CT518" s="45"/>
      <c r="CU518" s="45"/>
      <c r="CV518" s="45"/>
      <c r="CW518" s="45"/>
    </row>
    <row r="519" spans="1:101" ht="14.25" customHeight="1">
      <c r="A519" s="67">
        <v>41</v>
      </c>
      <c r="B519" s="68">
        <v>0.57999999999999996</v>
      </c>
      <c r="C519" s="68">
        <v>0.97</v>
      </c>
      <c r="D519" s="68">
        <v>1.32</v>
      </c>
      <c r="E519" s="68">
        <v>1.51</v>
      </c>
      <c r="F519" s="68">
        <v>1.67</v>
      </c>
      <c r="G519" s="68">
        <v>1.92</v>
      </c>
      <c r="H519" s="68">
        <v>2.2200000000000002</v>
      </c>
      <c r="I519" s="68">
        <v>2.5499999999999998</v>
      </c>
      <c r="J519" s="68">
        <v>2.9</v>
      </c>
      <c r="K519" s="68">
        <v>3.31</v>
      </c>
      <c r="L519" s="68">
        <v>3.73</v>
      </c>
      <c r="M519" s="68">
        <v>4.22</v>
      </c>
      <c r="N519" s="68">
        <v>4.82</v>
      </c>
      <c r="O519" s="68">
        <v>5.46</v>
      </c>
      <c r="P519" s="68">
        <v>6.12</v>
      </c>
      <c r="Q519" s="68">
        <v>6.84</v>
      </c>
      <c r="R519" s="68">
        <v>7.62</v>
      </c>
      <c r="S519" s="68">
        <v>8.66</v>
      </c>
      <c r="T519" s="68">
        <v>9.56</v>
      </c>
      <c r="U519" s="68">
        <v>10.67</v>
      </c>
      <c r="V519" s="68">
        <v>11.91</v>
      </c>
      <c r="W519" s="68">
        <v>13.32</v>
      </c>
      <c r="X519" s="68">
        <v>14.89</v>
      </c>
      <c r="Y519" s="68">
        <v>16.579999999999998</v>
      </c>
      <c r="Z519" s="69">
        <v>18.489999999999998</v>
      </c>
      <c r="AA519" s="69">
        <v>20.55</v>
      </c>
      <c r="AB519" s="45">
        <v>22.68</v>
      </c>
      <c r="AC519" s="45">
        <v>24.93</v>
      </c>
      <c r="AD519" s="45">
        <v>27.4</v>
      </c>
      <c r="AE519" s="45">
        <v>30.16</v>
      </c>
      <c r="AF519" s="45">
        <v>33.33</v>
      </c>
      <c r="AG519" s="45">
        <v>36.92</v>
      </c>
      <c r="AH519" s="45">
        <v>40.86</v>
      </c>
      <c r="AI519" s="45">
        <v>45.03</v>
      </c>
      <c r="AJ519" s="45">
        <v>49.32</v>
      </c>
      <c r="AK519" s="45">
        <v>53.59</v>
      </c>
      <c r="AL519" s="45">
        <v>57.83</v>
      </c>
      <c r="AM519" s="45">
        <v>62.08</v>
      </c>
      <c r="AN519" s="45">
        <v>66.56</v>
      </c>
      <c r="AO519" s="45">
        <v>71.38</v>
      </c>
      <c r="AP519" s="45">
        <v>76.63</v>
      </c>
      <c r="AQ519" s="45">
        <v>82.02</v>
      </c>
      <c r="AR519" s="45">
        <v>90.27</v>
      </c>
      <c r="AS519" s="45">
        <v>99.61</v>
      </c>
      <c r="AT519" s="45">
        <v>110.23</v>
      </c>
      <c r="AU519" s="45">
        <v>122.28</v>
      </c>
      <c r="AV519" s="45">
        <v>135.72</v>
      </c>
      <c r="AW519" s="45">
        <v>150.47999999999999</v>
      </c>
      <c r="AX519" s="45">
        <v>165.94</v>
      </c>
      <c r="AY519" s="45">
        <v>181.91</v>
      </c>
      <c r="AZ519" s="45">
        <v>197.89</v>
      </c>
      <c r="BA519" s="45">
        <v>213.39</v>
      </c>
      <c r="BB519" s="45">
        <v>228.41</v>
      </c>
      <c r="BC519" s="45">
        <v>242.17</v>
      </c>
      <c r="BD519" s="45">
        <v>254.1</v>
      </c>
      <c r="BE519" s="45">
        <v>270.08999999999997</v>
      </c>
      <c r="BF519" s="45">
        <v>287.62</v>
      </c>
      <c r="BG519" s="45">
        <v>307.36</v>
      </c>
      <c r="BH519" s="45">
        <v>328.95</v>
      </c>
      <c r="BI519" s="45">
        <v>352.09</v>
      </c>
      <c r="BJ519" s="45">
        <v>374.47</v>
      </c>
      <c r="BK519" s="45">
        <v>396.8</v>
      </c>
      <c r="BL519" s="45">
        <v>418.66</v>
      </c>
      <c r="BM519" s="45">
        <v>439.65</v>
      </c>
      <c r="BN519" s="45">
        <v>459.36</v>
      </c>
      <c r="BO519" s="45">
        <v>477.43</v>
      </c>
      <c r="BP519" s="45">
        <v>503.32</v>
      </c>
      <c r="BQ519" s="45">
        <v>530.61</v>
      </c>
      <c r="BR519" s="45">
        <v>559.39</v>
      </c>
      <c r="BS519" s="45">
        <v>589.72</v>
      </c>
      <c r="BT519" s="45">
        <v>621.70000000000005</v>
      </c>
      <c r="BU519" s="45">
        <v>655.42</v>
      </c>
      <c r="BV519" s="45">
        <v>690.96</v>
      </c>
      <c r="BW519" s="45">
        <v>728.43</v>
      </c>
      <c r="BX519" s="45">
        <v>767.94</v>
      </c>
      <c r="BY519" s="45">
        <v>809.58</v>
      </c>
      <c r="BZ519" s="45">
        <v>853.48</v>
      </c>
      <c r="CA519" s="45">
        <v>899.77</v>
      </c>
      <c r="CB519" s="45">
        <v>948.56</v>
      </c>
      <c r="CC519" s="45">
        <v>1000</v>
      </c>
      <c r="CD519" s="45"/>
      <c r="CE519" s="45"/>
      <c r="CF519" s="45"/>
      <c r="CG519" s="45"/>
      <c r="CH519" s="45"/>
      <c r="CI519" s="45"/>
      <c r="CJ519" s="45"/>
      <c r="CK519" s="45"/>
      <c r="CL519" s="45"/>
      <c r="CM519" s="45"/>
      <c r="CN519" s="45"/>
      <c r="CO519" s="45"/>
      <c r="CP519" s="45"/>
      <c r="CQ519" s="45"/>
      <c r="CR519" s="45"/>
      <c r="CS519" s="45"/>
      <c r="CT519" s="45"/>
      <c r="CU519" s="45"/>
      <c r="CV519" s="45"/>
      <c r="CW519" s="45"/>
    </row>
    <row r="520" spans="1:101" ht="14.25" customHeight="1">
      <c r="A520" s="67">
        <v>42</v>
      </c>
      <c r="B520" s="68">
        <v>0.64</v>
      </c>
      <c r="C520" s="68">
        <v>1.05</v>
      </c>
      <c r="D520" s="68">
        <v>1.4</v>
      </c>
      <c r="E520" s="68">
        <v>1.6</v>
      </c>
      <c r="F520" s="68">
        <v>1.84</v>
      </c>
      <c r="G520" s="68">
        <v>2.15</v>
      </c>
      <c r="H520" s="68">
        <v>2.48</v>
      </c>
      <c r="I520" s="68">
        <v>2.84</v>
      </c>
      <c r="J520" s="68">
        <v>3.22</v>
      </c>
      <c r="K520" s="68">
        <v>3.67</v>
      </c>
      <c r="L520" s="68">
        <v>4.1399999999999997</v>
      </c>
      <c r="M520" s="68">
        <v>4.68</v>
      </c>
      <c r="N520" s="68">
        <v>5.35</v>
      </c>
      <c r="O520" s="68">
        <v>6.06</v>
      </c>
      <c r="P520" s="68">
        <v>6.77</v>
      </c>
      <c r="Q520" s="68">
        <v>7.55</v>
      </c>
      <c r="R520" s="68">
        <v>8.65</v>
      </c>
      <c r="S520" s="68">
        <v>9.5500000000000007</v>
      </c>
      <c r="T520" s="68">
        <v>10.66</v>
      </c>
      <c r="U520" s="68">
        <v>11.89</v>
      </c>
      <c r="V520" s="68">
        <v>13.31</v>
      </c>
      <c r="W520" s="68">
        <v>14.88</v>
      </c>
      <c r="X520" s="68">
        <v>16.559999999999999</v>
      </c>
      <c r="Y520" s="68">
        <v>18.46</v>
      </c>
      <c r="Z520" s="69">
        <v>20.53</v>
      </c>
      <c r="AA520" s="69">
        <v>22.68</v>
      </c>
      <c r="AB520" s="45">
        <v>24.93</v>
      </c>
      <c r="AC520" s="45">
        <v>27.4</v>
      </c>
      <c r="AD520" s="45">
        <v>30.16</v>
      </c>
      <c r="AE520" s="45">
        <v>33.33</v>
      </c>
      <c r="AF520" s="45">
        <v>36.92</v>
      </c>
      <c r="AG520" s="45">
        <v>40.86</v>
      </c>
      <c r="AH520" s="45">
        <v>45.03</v>
      </c>
      <c r="AI520" s="45">
        <v>49.32</v>
      </c>
      <c r="AJ520" s="45">
        <v>53.59</v>
      </c>
      <c r="AK520" s="45">
        <v>57.83</v>
      </c>
      <c r="AL520" s="45">
        <v>62.08</v>
      </c>
      <c r="AM520" s="45">
        <v>66.56</v>
      </c>
      <c r="AN520" s="45">
        <v>71.38</v>
      </c>
      <c r="AO520" s="45">
        <v>76.63</v>
      </c>
      <c r="AP520" s="45">
        <v>82.02</v>
      </c>
      <c r="AQ520" s="45">
        <v>90.27</v>
      </c>
      <c r="AR520" s="45">
        <v>99.61</v>
      </c>
      <c r="AS520" s="45">
        <v>110.23</v>
      </c>
      <c r="AT520" s="45">
        <v>122.28</v>
      </c>
      <c r="AU520" s="45">
        <v>135.72</v>
      </c>
      <c r="AV520" s="45">
        <v>150.47999999999999</v>
      </c>
      <c r="AW520" s="45">
        <v>165.94</v>
      </c>
      <c r="AX520" s="45">
        <v>181.91</v>
      </c>
      <c r="AY520" s="45">
        <v>197.89</v>
      </c>
      <c r="AZ520" s="45">
        <v>213.39</v>
      </c>
      <c r="BA520" s="45">
        <v>228.41</v>
      </c>
      <c r="BB520" s="45">
        <v>242.17</v>
      </c>
      <c r="BC520" s="45">
        <v>254.1</v>
      </c>
      <c r="BD520" s="45">
        <v>270.08999999999997</v>
      </c>
      <c r="BE520" s="45">
        <v>287.62</v>
      </c>
      <c r="BF520" s="45">
        <v>307.36</v>
      </c>
      <c r="BG520" s="45">
        <v>328.95</v>
      </c>
      <c r="BH520" s="45">
        <v>352.09</v>
      </c>
      <c r="BI520" s="45">
        <v>374.47</v>
      </c>
      <c r="BJ520" s="45">
        <v>396.8</v>
      </c>
      <c r="BK520" s="45">
        <v>418.66</v>
      </c>
      <c r="BL520" s="45">
        <v>439.65</v>
      </c>
      <c r="BM520" s="45">
        <v>459.36</v>
      </c>
      <c r="BN520" s="45">
        <v>477.43</v>
      </c>
      <c r="BO520" s="45">
        <v>503.32</v>
      </c>
      <c r="BP520" s="45">
        <v>530.61</v>
      </c>
      <c r="BQ520" s="45">
        <v>559.39</v>
      </c>
      <c r="BR520" s="45">
        <v>589.72</v>
      </c>
      <c r="BS520" s="45">
        <v>621.70000000000005</v>
      </c>
      <c r="BT520" s="45">
        <v>655.42</v>
      </c>
      <c r="BU520" s="45">
        <v>690.96</v>
      </c>
      <c r="BV520" s="45">
        <v>728.43</v>
      </c>
      <c r="BW520" s="45">
        <v>767.94</v>
      </c>
      <c r="BX520" s="45">
        <v>809.58</v>
      </c>
      <c r="BY520" s="45">
        <v>853.48</v>
      </c>
      <c r="BZ520" s="45">
        <v>899.77</v>
      </c>
      <c r="CA520" s="45">
        <v>948.56</v>
      </c>
      <c r="CB520" s="45">
        <v>1000</v>
      </c>
      <c r="CC520" s="45"/>
      <c r="CD520" s="45"/>
      <c r="CE520" s="45"/>
      <c r="CF520" s="45"/>
      <c r="CG520" s="45"/>
      <c r="CH520" s="45"/>
      <c r="CI520" s="45"/>
      <c r="CJ520" s="45"/>
      <c r="CK520" s="45"/>
      <c r="CL520" s="45"/>
      <c r="CM520" s="45"/>
      <c r="CN520" s="45"/>
      <c r="CO520" s="45"/>
      <c r="CP520" s="45"/>
      <c r="CQ520" s="45"/>
      <c r="CR520" s="45"/>
      <c r="CS520" s="45"/>
      <c r="CT520" s="45"/>
      <c r="CU520" s="45"/>
      <c r="CV520" s="45"/>
      <c r="CW520" s="45"/>
    </row>
    <row r="521" spans="1:101" ht="14.25" customHeight="1">
      <c r="A521" s="67">
        <v>43</v>
      </c>
      <c r="B521" s="68">
        <v>0.69</v>
      </c>
      <c r="C521" s="68">
        <v>1.1299999999999999</v>
      </c>
      <c r="D521" s="68">
        <v>1.47</v>
      </c>
      <c r="E521" s="68">
        <v>1.74</v>
      </c>
      <c r="F521" s="68">
        <v>2.0499999999999998</v>
      </c>
      <c r="G521" s="68">
        <v>2.4</v>
      </c>
      <c r="H521" s="68">
        <v>2.78</v>
      </c>
      <c r="I521" s="68">
        <v>3.16</v>
      </c>
      <c r="J521" s="68">
        <v>3.58</v>
      </c>
      <c r="K521" s="68">
        <v>4.07</v>
      </c>
      <c r="L521" s="68">
        <v>4.5999999999999996</v>
      </c>
      <c r="M521" s="68">
        <v>5.22</v>
      </c>
      <c r="N521" s="68">
        <v>5.97</v>
      </c>
      <c r="O521" s="68">
        <v>6.74</v>
      </c>
      <c r="P521" s="68">
        <v>7.53</v>
      </c>
      <c r="Q521" s="68">
        <v>8.5399999999999991</v>
      </c>
      <c r="R521" s="68">
        <v>9.5399999999999991</v>
      </c>
      <c r="S521" s="68">
        <v>10.66</v>
      </c>
      <c r="T521" s="68">
        <v>11.89</v>
      </c>
      <c r="U521" s="68">
        <v>13.31</v>
      </c>
      <c r="V521" s="68">
        <v>14.88</v>
      </c>
      <c r="W521" s="68">
        <v>16.55</v>
      </c>
      <c r="X521" s="68">
        <v>18.43</v>
      </c>
      <c r="Y521" s="68">
        <v>20.52</v>
      </c>
      <c r="Z521" s="69">
        <v>22.66</v>
      </c>
      <c r="AA521" s="69">
        <v>24.93</v>
      </c>
      <c r="AB521" s="45">
        <v>27.4</v>
      </c>
      <c r="AC521" s="45">
        <v>30.16</v>
      </c>
      <c r="AD521" s="45">
        <v>33.33</v>
      </c>
      <c r="AE521" s="45">
        <v>36.92</v>
      </c>
      <c r="AF521" s="45">
        <v>40.86</v>
      </c>
      <c r="AG521" s="45">
        <v>45.03</v>
      </c>
      <c r="AH521" s="45">
        <v>49.32</v>
      </c>
      <c r="AI521" s="45">
        <v>53.59</v>
      </c>
      <c r="AJ521" s="45">
        <v>57.83</v>
      </c>
      <c r="AK521" s="45">
        <v>62.08</v>
      </c>
      <c r="AL521" s="45">
        <v>66.56</v>
      </c>
      <c r="AM521" s="45">
        <v>71.38</v>
      </c>
      <c r="AN521" s="45">
        <v>76.63</v>
      </c>
      <c r="AO521" s="45">
        <v>82.02</v>
      </c>
      <c r="AP521" s="45">
        <v>90.27</v>
      </c>
      <c r="AQ521" s="45">
        <v>99.61</v>
      </c>
      <c r="AR521" s="45">
        <v>110.23</v>
      </c>
      <c r="AS521" s="45">
        <v>122.28</v>
      </c>
      <c r="AT521" s="45">
        <v>135.72</v>
      </c>
      <c r="AU521" s="45">
        <v>150.47999999999999</v>
      </c>
      <c r="AV521" s="45">
        <v>165.94</v>
      </c>
      <c r="AW521" s="45">
        <v>181.91</v>
      </c>
      <c r="AX521" s="45">
        <v>197.89</v>
      </c>
      <c r="AY521" s="45">
        <v>213.39</v>
      </c>
      <c r="AZ521" s="45">
        <v>228.41</v>
      </c>
      <c r="BA521" s="45">
        <v>242.17</v>
      </c>
      <c r="BB521" s="45">
        <v>254.1</v>
      </c>
      <c r="BC521" s="45">
        <v>270.08999999999997</v>
      </c>
      <c r="BD521" s="45">
        <v>287.62</v>
      </c>
      <c r="BE521" s="45">
        <v>307.36</v>
      </c>
      <c r="BF521" s="45">
        <v>328.95</v>
      </c>
      <c r="BG521" s="45">
        <v>352.09</v>
      </c>
      <c r="BH521" s="45">
        <v>374.47</v>
      </c>
      <c r="BI521" s="45">
        <v>396.8</v>
      </c>
      <c r="BJ521" s="45">
        <v>418.66</v>
      </c>
      <c r="BK521" s="45">
        <v>439.65</v>
      </c>
      <c r="BL521" s="45">
        <v>459.36</v>
      </c>
      <c r="BM521" s="45">
        <v>477.43</v>
      </c>
      <c r="BN521" s="45">
        <v>503.32</v>
      </c>
      <c r="BO521" s="45">
        <v>530.61</v>
      </c>
      <c r="BP521" s="45">
        <v>559.39</v>
      </c>
      <c r="BQ521" s="45">
        <v>589.72</v>
      </c>
      <c r="BR521" s="45">
        <v>621.70000000000005</v>
      </c>
      <c r="BS521" s="45">
        <v>655.42</v>
      </c>
      <c r="BT521" s="45">
        <v>690.96</v>
      </c>
      <c r="BU521" s="45">
        <v>728.43</v>
      </c>
      <c r="BV521" s="45">
        <v>767.94</v>
      </c>
      <c r="BW521" s="45">
        <v>809.58</v>
      </c>
      <c r="BX521" s="45">
        <v>853.48</v>
      </c>
      <c r="BY521" s="45">
        <v>899.77</v>
      </c>
      <c r="BZ521" s="45">
        <v>948.56</v>
      </c>
      <c r="CA521" s="45">
        <v>1000</v>
      </c>
      <c r="CB521" s="45"/>
      <c r="CC521" s="45"/>
      <c r="CD521" s="45"/>
      <c r="CE521" s="45"/>
      <c r="CF521" s="45"/>
      <c r="CG521" s="45"/>
      <c r="CH521" s="45"/>
      <c r="CI521" s="45"/>
      <c r="CJ521" s="45"/>
      <c r="CK521" s="45"/>
      <c r="CL521" s="45"/>
      <c r="CM521" s="45"/>
      <c r="CN521" s="45"/>
      <c r="CO521" s="45"/>
      <c r="CP521" s="45"/>
      <c r="CQ521" s="45"/>
      <c r="CR521" s="45"/>
      <c r="CS521" s="45"/>
      <c r="CT521" s="45"/>
      <c r="CU521" s="45"/>
      <c r="CV521" s="45"/>
      <c r="CW521" s="45"/>
    </row>
    <row r="522" spans="1:101" ht="14.25" customHeight="1">
      <c r="A522" s="67">
        <v>44</v>
      </c>
      <c r="B522" s="68">
        <v>0.74</v>
      </c>
      <c r="C522" s="68">
        <v>1.2</v>
      </c>
      <c r="D522" s="68">
        <v>1.59</v>
      </c>
      <c r="E522" s="68">
        <v>1.91</v>
      </c>
      <c r="F522" s="68">
        <v>2.2799999999999998</v>
      </c>
      <c r="G522" s="68">
        <v>2.69</v>
      </c>
      <c r="H522" s="68">
        <v>3.1</v>
      </c>
      <c r="I522" s="68">
        <v>3.51</v>
      </c>
      <c r="J522" s="68">
        <v>3.97</v>
      </c>
      <c r="K522" s="68">
        <v>4.53</v>
      </c>
      <c r="L522" s="68">
        <v>5.13</v>
      </c>
      <c r="M522" s="68">
        <v>5.83</v>
      </c>
      <c r="N522" s="68">
        <v>6.67</v>
      </c>
      <c r="O522" s="68">
        <v>7.51</v>
      </c>
      <c r="P522" s="68">
        <v>8.44</v>
      </c>
      <c r="Q522" s="68">
        <v>9.5299999999999994</v>
      </c>
      <c r="R522" s="68">
        <v>10.66</v>
      </c>
      <c r="S522" s="68">
        <v>11.88</v>
      </c>
      <c r="T522" s="68">
        <v>13.31</v>
      </c>
      <c r="U522" s="68">
        <v>14.88</v>
      </c>
      <c r="V522" s="68">
        <v>16.54</v>
      </c>
      <c r="W522" s="68">
        <v>18.41</v>
      </c>
      <c r="X522" s="68">
        <v>20.52</v>
      </c>
      <c r="Y522" s="68">
        <v>22.66</v>
      </c>
      <c r="Z522" s="69">
        <v>24.92</v>
      </c>
      <c r="AA522" s="69">
        <v>27.4</v>
      </c>
      <c r="AB522" s="45">
        <v>30.16</v>
      </c>
      <c r="AC522" s="45">
        <v>33.33</v>
      </c>
      <c r="AD522" s="45">
        <v>36.92</v>
      </c>
      <c r="AE522" s="45">
        <v>40.86</v>
      </c>
      <c r="AF522" s="45">
        <v>45.03</v>
      </c>
      <c r="AG522" s="45">
        <v>49.32</v>
      </c>
      <c r="AH522" s="45">
        <v>53.59</v>
      </c>
      <c r="AI522" s="45">
        <v>57.83</v>
      </c>
      <c r="AJ522" s="45">
        <v>62.08</v>
      </c>
      <c r="AK522" s="45">
        <v>66.56</v>
      </c>
      <c r="AL522" s="45">
        <v>71.38</v>
      </c>
      <c r="AM522" s="45">
        <v>76.63</v>
      </c>
      <c r="AN522" s="45">
        <v>82.02</v>
      </c>
      <c r="AO522" s="45">
        <v>90.27</v>
      </c>
      <c r="AP522" s="45">
        <v>99.61</v>
      </c>
      <c r="AQ522" s="45">
        <v>110.23</v>
      </c>
      <c r="AR522" s="45">
        <v>122.28</v>
      </c>
      <c r="AS522" s="45">
        <v>135.72</v>
      </c>
      <c r="AT522" s="45">
        <v>150.47999999999999</v>
      </c>
      <c r="AU522" s="45">
        <v>165.94</v>
      </c>
      <c r="AV522" s="45">
        <v>181.91</v>
      </c>
      <c r="AW522" s="45">
        <v>197.89</v>
      </c>
      <c r="AX522" s="45">
        <v>213.39</v>
      </c>
      <c r="AY522" s="45">
        <v>228.41</v>
      </c>
      <c r="AZ522" s="45">
        <v>242.17</v>
      </c>
      <c r="BA522" s="45">
        <v>254.1</v>
      </c>
      <c r="BB522" s="45">
        <v>270.08999999999997</v>
      </c>
      <c r="BC522" s="45">
        <v>287.62</v>
      </c>
      <c r="BD522" s="45">
        <v>307.36</v>
      </c>
      <c r="BE522" s="45">
        <v>328.95</v>
      </c>
      <c r="BF522" s="45">
        <v>352.09</v>
      </c>
      <c r="BG522" s="45">
        <v>374.47</v>
      </c>
      <c r="BH522" s="45">
        <v>396.8</v>
      </c>
      <c r="BI522" s="45">
        <v>418.66</v>
      </c>
      <c r="BJ522" s="45">
        <v>439.65</v>
      </c>
      <c r="BK522" s="45">
        <v>459.36</v>
      </c>
      <c r="BL522" s="45">
        <v>477.43</v>
      </c>
      <c r="BM522" s="45">
        <v>503.32</v>
      </c>
      <c r="BN522" s="45">
        <v>530.61</v>
      </c>
      <c r="BO522" s="45">
        <v>559.39</v>
      </c>
      <c r="BP522" s="45">
        <v>589.72</v>
      </c>
      <c r="BQ522" s="45">
        <v>621.70000000000005</v>
      </c>
      <c r="BR522" s="45">
        <v>655.42</v>
      </c>
      <c r="BS522" s="45">
        <v>690.96</v>
      </c>
      <c r="BT522" s="45">
        <v>728.43</v>
      </c>
      <c r="BU522" s="45">
        <v>767.94</v>
      </c>
      <c r="BV522" s="45">
        <v>809.58</v>
      </c>
      <c r="BW522" s="45">
        <v>853.48</v>
      </c>
      <c r="BX522" s="45">
        <v>899.77</v>
      </c>
      <c r="BY522" s="45">
        <v>948.56</v>
      </c>
      <c r="BZ522" s="45">
        <v>1000</v>
      </c>
      <c r="CA522" s="45"/>
      <c r="CB522" s="45"/>
      <c r="CC522" s="45"/>
      <c r="CD522" s="45"/>
      <c r="CE522" s="45"/>
      <c r="CF522" s="45"/>
      <c r="CG522" s="45"/>
      <c r="CH522" s="45"/>
      <c r="CI522" s="45"/>
      <c r="CJ522" s="45"/>
      <c r="CK522" s="45"/>
      <c r="CL522" s="45"/>
      <c r="CM522" s="45"/>
      <c r="CN522" s="45"/>
      <c r="CO522" s="45"/>
      <c r="CP522" s="45"/>
      <c r="CQ522" s="45"/>
      <c r="CR522" s="45"/>
      <c r="CS522" s="45"/>
      <c r="CT522" s="45"/>
      <c r="CU522" s="45"/>
      <c r="CV522" s="45"/>
      <c r="CW522" s="45"/>
    </row>
    <row r="523" spans="1:101" ht="14.25" customHeight="1">
      <c r="A523" s="67">
        <v>45</v>
      </c>
      <c r="B523" s="68">
        <v>0.78</v>
      </c>
      <c r="C523" s="68">
        <v>1.3</v>
      </c>
      <c r="D523" s="68">
        <v>1.72</v>
      </c>
      <c r="E523" s="68">
        <v>2.11</v>
      </c>
      <c r="F523" s="68">
        <v>2.54</v>
      </c>
      <c r="G523" s="68">
        <v>3</v>
      </c>
      <c r="H523" s="68">
        <v>3.44</v>
      </c>
      <c r="I523" s="68">
        <v>3.9</v>
      </c>
      <c r="J523" s="68">
        <v>4.41</v>
      </c>
      <c r="K523" s="68">
        <v>5.05</v>
      </c>
      <c r="L523" s="68">
        <v>5.75</v>
      </c>
      <c r="M523" s="68">
        <v>6.54</v>
      </c>
      <c r="N523" s="68">
        <v>7.47</v>
      </c>
      <c r="O523" s="68">
        <v>8.41</v>
      </c>
      <c r="P523" s="68">
        <v>9.44</v>
      </c>
      <c r="Q523" s="68">
        <v>10.66</v>
      </c>
      <c r="R523" s="68">
        <v>11.88</v>
      </c>
      <c r="S523" s="68">
        <v>13.31</v>
      </c>
      <c r="T523" s="68">
        <v>14.88</v>
      </c>
      <c r="U523" s="68">
        <v>16.53</v>
      </c>
      <c r="V523" s="68">
        <v>18.399999999999999</v>
      </c>
      <c r="W523" s="68">
        <v>20.52</v>
      </c>
      <c r="X523" s="68">
        <v>22.66</v>
      </c>
      <c r="Y523" s="68">
        <v>24.92</v>
      </c>
      <c r="Z523" s="69">
        <v>27.38</v>
      </c>
      <c r="AA523" s="69">
        <v>30.16</v>
      </c>
      <c r="AB523" s="45">
        <v>33.33</v>
      </c>
      <c r="AC523" s="45">
        <v>36.92</v>
      </c>
      <c r="AD523" s="45">
        <v>40.86</v>
      </c>
      <c r="AE523" s="45">
        <v>45.03</v>
      </c>
      <c r="AF523" s="45">
        <v>49.32</v>
      </c>
      <c r="AG523" s="45">
        <v>53.59</v>
      </c>
      <c r="AH523" s="45">
        <v>57.83</v>
      </c>
      <c r="AI523" s="45">
        <v>62.08</v>
      </c>
      <c r="AJ523" s="45">
        <v>66.56</v>
      </c>
      <c r="AK523" s="45">
        <v>71.38</v>
      </c>
      <c r="AL523" s="45">
        <v>76.63</v>
      </c>
      <c r="AM523" s="45">
        <v>82.02</v>
      </c>
      <c r="AN523" s="45">
        <v>90.27</v>
      </c>
      <c r="AO523" s="45">
        <v>99.61</v>
      </c>
      <c r="AP523" s="45">
        <v>110.23</v>
      </c>
      <c r="AQ523" s="45">
        <v>122.28</v>
      </c>
      <c r="AR523" s="45">
        <v>135.72</v>
      </c>
      <c r="AS523" s="45">
        <v>150.47999999999999</v>
      </c>
      <c r="AT523" s="45">
        <v>165.94</v>
      </c>
      <c r="AU523" s="45">
        <v>181.91</v>
      </c>
      <c r="AV523" s="45">
        <v>197.89</v>
      </c>
      <c r="AW523" s="45">
        <v>213.39</v>
      </c>
      <c r="AX523" s="45">
        <v>228.41</v>
      </c>
      <c r="AY523" s="45">
        <v>242.17</v>
      </c>
      <c r="AZ523" s="45">
        <v>254.1</v>
      </c>
      <c r="BA523" s="45">
        <v>270.08999999999997</v>
      </c>
      <c r="BB523" s="45">
        <v>287.62</v>
      </c>
      <c r="BC523" s="45">
        <v>307.36</v>
      </c>
      <c r="BD523" s="45">
        <v>328.95</v>
      </c>
      <c r="BE523" s="45">
        <v>352.09</v>
      </c>
      <c r="BF523" s="45">
        <v>374.47</v>
      </c>
      <c r="BG523" s="45">
        <v>396.8</v>
      </c>
      <c r="BH523" s="45">
        <v>418.66</v>
      </c>
      <c r="BI523" s="45">
        <v>439.65</v>
      </c>
      <c r="BJ523" s="45">
        <v>459.36</v>
      </c>
      <c r="BK523" s="45">
        <v>477.43</v>
      </c>
      <c r="BL523" s="45">
        <v>503.32</v>
      </c>
      <c r="BM523" s="45">
        <v>530.61</v>
      </c>
      <c r="BN523" s="45">
        <v>559.39</v>
      </c>
      <c r="BO523" s="45">
        <v>589.72</v>
      </c>
      <c r="BP523" s="45">
        <v>621.70000000000005</v>
      </c>
      <c r="BQ523" s="45">
        <v>655.42</v>
      </c>
      <c r="BR523" s="45">
        <v>690.96</v>
      </c>
      <c r="BS523" s="45">
        <v>728.43</v>
      </c>
      <c r="BT523" s="45">
        <v>767.94</v>
      </c>
      <c r="BU523" s="45">
        <v>809.58</v>
      </c>
      <c r="BV523" s="45">
        <v>853.48</v>
      </c>
      <c r="BW523" s="45">
        <v>899.77</v>
      </c>
      <c r="BX523" s="45">
        <v>948.56</v>
      </c>
      <c r="BY523" s="45">
        <v>1000</v>
      </c>
      <c r="BZ523" s="45"/>
      <c r="CA523" s="45"/>
      <c r="CB523" s="45"/>
      <c r="CC523" s="45"/>
      <c r="CD523" s="45"/>
      <c r="CE523" s="45"/>
      <c r="CF523" s="45"/>
      <c r="CG523" s="45"/>
      <c r="CH523" s="45"/>
      <c r="CI523" s="45"/>
      <c r="CJ523" s="45"/>
      <c r="CK523" s="45"/>
      <c r="CL523" s="45"/>
      <c r="CM523" s="45"/>
      <c r="CN523" s="45"/>
      <c r="CO523" s="45"/>
      <c r="CP523" s="45"/>
      <c r="CQ523" s="45"/>
      <c r="CR523" s="45"/>
      <c r="CS523" s="45"/>
      <c r="CT523" s="45"/>
      <c r="CU523" s="45"/>
      <c r="CV523" s="45"/>
      <c r="CW523" s="45"/>
    </row>
    <row r="524" spans="1:101" ht="14.25" customHeight="1">
      <c r="A524" s="67">
        <v>46</v>
      </c>
      <c r="B524" s="68">
        <v>0.85</v>
      </c>
      <c r="C524" s="68">
        <v>1.41</v>
      </c>
      <c r="D524" s="68">
        <v>1.88</v>
      </c>
      <c r="E524" s="68">
        <v>2.34</v>
      </c>
      <c r="F524" s="68">
        <v>2.84</v>
      </c>
      <c r="G524" s="68">
        <v>3.34</v>
      </c>
      <c r="H524" s="68">
        <v>3.82</v>
      </c>
      <c r="I524" s="68">
        <v>4.33</v>
      </c>
      <c r="J524" s="68">
        <v>4.91</v>
      </c>
      <c r="K524" s="68">
        <v>5.64</v>
      </c>
      <c r="L524" s="68">
        <v>6.45</v>
      </c>
      <c r="M524" s="68">
        <v>7.34</v>
      </c>
      <c r="N524" s="68">
        <v>8.3800000000000008</v>
      </c>
      <c r="O524" s="68">
        <v>9.43</v>
      </c>
      <c r="P524" s="68">
        <v>10.6</v>
      </c>
      <c r="Q524" s="68">
        <v>11.88</v>
      </c>
      <c r="R524" s="68">
        <v>13.31</v>
      </c>
      <c r="S524" s="68">
        <v>14.88</v>
      </c>
      <c r="T524" s="68">
        <v>16.53</v>
      </c>
      <c r="U524" s="68">
        <v>18.39</v>
      </c>
      <c r="V524" s="68">
        <v>20.51</v>
      </c>
      <c r="W524" s="68">
        <v>22.65</v>
      </c>
      <c r="X524" s="68">
        <v>24.91</v>
      </c>
      <c r="Y524" s="68">
        <v>27.37</v>
      </c>
      <c r="Z524" s="69">
        <v>30.1</v>
      </c>
      <c r="AA524" s="69">
        <v>33.33</v>
      </c>
      <c r="AB524" s="45">
        <v>36.92</v>
      </c>
      <c r="AC524" s="45">
        <v>40.86</v>
      </c>
      <c r="AD524" s="45">
        <v>45.03</v>
      </c>
      <c r="AE524" s="45">
        <v>49.32</v>
      </c>
      <c r="AF524" s="45">
        <v>53.59</v>
      </c>
      <c r="AG524" s="45">
        <v>57.83</v>
      </c>
      <c r="AH524" s="45">
        <v>62.08</v>
      </c>
      <c r="AI524" s="45">
        <v>66.56</v>
      </c>
      <c r="AJ524" s="45">
        <v>71.38</v>
      </c>
      <c r="AK524" s="45">
        <v>76.63</v>
      </c>
      <c r="AL524" s="45">
        <v>82.02</v>
      </c>
      <c r="AM524" s="45">
        <v>90.27</v>
      </c>
      <c r="AN524" s="45">
        <v>99.61</v>
      </c>
      <c r="AO524" s="45">
        <v>110.23</v>
      </c>
      <c r="AP524" s="45">
        <v>122.28</v>
      </c>
      <c r="AQ524" s="45">
        <v>135.72</v>
      </c>
      <c r="AR524" s="45">
        <v>150.47999999999999</v>
      </c>
      <c r="AS524" s="45">
        <v>165.94</v>
      </c>
      <c r="AT524" s="45">
        <v>181.91</v>
      </c>
      <c r="AU524" s="45">
        <v>197.89</v>
      </c>
      <c r="AV524" s="45">
        <v>213.39</v>
      </c>
      <c r="AW524" s="45">
        <v>228.41</v>
      </c>
      <c r="AX524" s="45">
        <v>242.17</v>
      </c>
      <c r="AY524" s="45">
        <v>254.1</v>
      </c>
      <c r="AZ524" s="45">
        <v>270.08999999999997</v>
      </c>
      <c r="BA524" s="45">
        <v>287.62</v>
      </c>
      <c r="BB524" s="45">
        <v>307.36</v>
      </c>
      <c r="BC524" s="45">
        <v>328.95</v>
      </c>
      <c r="BD524" s="45">
        <v>352.09</v>
      </c>
      <c r="BE524" s="45">
        <v>374.47</v>
      </c>
      <c r="BF524" s="45">
        <v>396.8</v>
      </c>
      <c r="BG524" s="45">
        <v>418.66</v>
      </c>
      <c r="BH524" s="45">
        <v>439.65</v>
      </c>
      <c r="BI524" s="45">
        <v>459.36</v>
      </c>
      <c r="BJ524" s="45">
        <v>477.43</v>
      </c>
      <c r="BK524" s="45">
        <v>503.32</v>
      </c>
      <c r="BL524" s="45">
        <v>530.61</v>
      </c>
      <c r="BM524" s="45">
        <v>559.39</v>
      </c>
      <c r="BN524" s="45">
        <v>589.72</v>
      </c>
      <c r="BO524" s="45">
        <v>621.70000000000005</v>
      </c>
      <c r="BP524" s="45">
        <v>655.42</v>
      </c>
      <c r="BQ524" s="45">
        <v>690.96</v>
      </c>
      <c r="BR524" s="45">
        <v>728.43</v>
      </c>
      <c r="BS524" s="45">
        <v>767.94</v>
      </c>
      <c r="BT524" s="45">
        <v>809.58</v>
      </c>
      <c r="BU524" s="45">
        <v>853.48</v>
      </c>
      <c r="BV524" s="45">
        <v>899.77</v>
      </c>
      <c r="BW524" s="45">
        <v>948.56</v>
      </c>
      <c r="BX524" s="45">
        <v>1000</v>
      </c>
      <c r="BY524" s="45"/>
      <c r="BZ524" s="45"/>
      <c r="CA524" s="45"/>
      <c r="CB524" s="45"/>
      <c r="CC524" s="45"/>
      <c r="CD524" s="45"/>
      <c r="CE524" s="45"/>
      <c r="CF524" s="45"/>
      <c r="CG524" s="45"/>
      <c r="CH524" s="45"/>
      <c r="CI524" s="45"/>
      <c r="CJ524" s="45"/>
      <c r="CK524" s="45"/>
      <c r="CL524" s="45"/>
      <c r="CM524" s="45"/>
      <c r="CN524" s="45"/>
      <c r="CO524" s="45"/>
      <c r="CP524" s="45"/>
      <c r="CQ524" s="45"/>
      <c r="CR524" s="45"/>
      <c r="CS524" s="45"/>
      <c r="CT524" s="45"/>
      <c r="CU524" s="45"/>
      <c r="CV524" s="45"/>
      <c r="CW524" s="45"/>
    </row>
    <row r="525" spans="1:101" ht="14.25" customHeight="1">
      <c r="A525" s="67">
        <v>47</v>
      </c>
      <c r="B525" s="68">
        <v>0.92</v>
      </c>
      <c r="C525" s="68">
        <v>1.54</v>
      </c>
      <c r="D525" s="68">
        <v>2.0699999999999998</v>
      </c>
      <c r="E525" s="68">
        <v>2.61</v>
      </c>
      <c r="F525" s="68">
        <v>3.18</v>
      </c>
      <c r="G525" s="68">
        <v>3.72</v>
      </c>
      <c r="H525" s="68">
        <v>4.24</v>
      </c>
      <c r="I525" s="68">
        <v>4.8</v>
      </c>
      <c r="J525" s="68">
        <v>5.48</v>
      </c>
      <c r="K525" s="68">
        <v>6.32</v>
      </c>
      <c r="L525" s="68">
        <v>7.24</v>
      </c>
      <c r="M525" s="68">
        <v>8.3800000000000008</v>
      </c>
      <c r="N525" s="68">
        <v>9.42</v>
      </c>
      <c r="O525" s="68">
        <v>10.6</v>
      </c>
      <c r="P525" s="68">
        <v>11.88</v>
      </c>
      <c r="Q525" s="68">
        <v>13.3</v>
      </c>
      <c r="R525" s="68">
        <v>14.88</v>
      </c>
      <c r="S525" s="68">
        <v>16.53</v>
      </c>
      <c r="T525" s="68">
        <v>18.38</v>
      </c>
      <c r="U525" s="68">
        <v>20.51</v>
      </c>
      <c r="V525" s="68">
        <v>22.65</v>
      </c>
      <c r="W525" s="68">
        <v>24.91</v>
      </c>
      <c r="X525" s="68">
        <v>27.36</v>
      </c>
      <c r="Y525" s="68">
        <v>30.04</v>
      </c>
      <c r="Z525" s="69">
        <v>33.28</v>
      </c>
      <c r="AA525" s="69">
        <v>36.92</v>
      </c>
      <c r="AB525" s="45">
        <v>40.86</v>
      </c>
      <c r="AC525" s="45">
        <v>45.03</v>
      </c>
      <c r="AD525" s="45">
        <v>49.32</v>
      </c>
      <c r="AE525" s="45">
        <v>53.59</v>
      </c>
      <c r="AF525" s="45">
        <v>57.83</v>
      </c>
      <c r="AG525" s="45">
        <v>62.08</v>
      </c>
      <c r="AH525" s="45">
        <v>66.56</v>
      </c>
      <c r="AI525" s="45">
        <v>71.38</v>
      </c>
      <c r="AJ525" s="45">
        <v>76.63</v>
      </c>
      <c r="AK525" s="45">
        <v>82.02</v>
      </c>
      <c r="AL525" s="45">
        <v>90.27</v>
      </c>
      <c r="AM525" s="45">
        <v>99.61</v>
      </c>
      <c r="AN525" s="45">
        <v>110.23</v>
      </c>
      <c r="AO525" s="45">
        <v>122.28</v>
      </c>
      <c r="AP525" s="45">
        <v>135.72</v>
      </c>
      <c r="AQ525" s="45">
        <v>150.47999999999999</v>
      </c>
      <c r="AR525" s="45">
        <v>165.94</v>
      </c>
      <c r="AS525" s="45">
        <v>181.91</v>
      </c>
      <c r="AT525" s="45">
        <v>197.89</v>
      </c>
      <c r="AU525" s="45">
        <v>213.39</v>
      </c>
      <c r="AV525" s="45">
        <v>228.41</v>
      </c>
      <c r="AW525" s="45">
        <v>242.17</v>
      </c>
      <c r="AX525" s="45">
        <v>254.1</v>
      </c>
      <c r="AY525" s="45">
        <v>270.08999999999997</v>
      </c>
      <c r="AZ525" s="45">
        <v>287.62</v>
      </c>
      <c r="BA525" s="45">
        <v>307.36</v>
      </c>
      <c r="BB525" s="45">
        <v>328.95</v>
      </c>
      <c r="BC525" s="45">
        <v>352.09</v>
      </c>
      <c r="BD525" s="45">
        <v>374.47</v>
      </c>
      <c r="BE525" s="45">
        <v>396.8</v>
      </c>
      <c r="BF525" s="45">
        <v>418.66</v>
      </c>
      <c r="BG525" s="45">
        <v>439.65</v>
      </c>
      <c r="BH525" s="45">
        <v>459.36</v>
      </c>
      <c r="BI525" s="45">
        <v>477.43</v>
      </c>
      <c r="BJ525" s="45">
        <v>503.32</v>
      </c>
      <c r="BK525" s="45">
        <v>530.61</v>
      </c>
      <c r="BL525" s="45">
        <v>559.39</v>
      </c>
      <c r="BM525" s="45">
        <v>589.72</v>
      </c>
      <c r="BN525" s="45">
        <v>621.70000000000005</v>
      </c>
      <c r="BO525" s="45">
        <v>655.42</v>
      </c>
      <c r="BP525" s="45">
        <v>690.96</v>
      </c>
      <c r="BQ525" s="45">
        <v>728.43</v>
      </c>
      <c r="BR525" s="45">
        <v>767.94</v>
      </c>
      <c r="BS525" s="45">
        <v>809.58</v>
      </c>
      <c r="BT525" s="45">
        <v>853.48</v>
      </c>
      <c r="BU525" s="45">
        <v>899.77</v>
      </c>
      <c r="BV525" s="45">
        <v>948.56</v>
      </c>
      <c r="BW525" s="45">
        <v>1000</v>
      </c>
      <c r="BX525" s="45"/>
      <c r="BY525" s="45"/>
      <c r="BZ525" s="45"/>
      <c r="CA525" s="45"/>
      <c r="CB525" s="45"/>
      <c r="CC525" s="45"/>
      <c r="CD525" s="45"/>
      <c r="CE525" s="45"/>
      <c r="CF525" s="45"/>
      <c r="CG525" s="45"/>
      <c r="CH525" s="45"/>
      <c r="CI525" s="45"/>
      <c r="CJ525" s="45"/>
      <c r="CK525" s="45"/>
      <c r="CL525" s="45"/>
      <c r="CM525" s="45"/>
      <c r="CN525" s="45"/>
      <c r="CO525" s="45"/>
      <c r="CP525" s="45"/>
      <c r="CQ525" s="45"/>
      <c r="CR525" s="45"/>
      <c r="CS525" s="45"/>
      <c r="CT525" s="45"/>
      <c r="CU525" s="45"/>
      <c r="CV525" s="45"/>
      <c r="CW525" s="45"/>
    </row>
    <row r="526" spans="1:101" ht="14.25" customHeight="1">
      <c r="A526" s="67">
        <v>48</v>
      </c>
      <c r="B526" s="68">
        <v>1.01</v>
      </c>
      <c r="C526" s="68">
        <v>1.67</v>
      </c>
      <c r="D526" s="68">
        <v>2.29</v>
      </c>
      <c r="E526" s="68">
        <v>2.93</v>
      </c>
      <c r="F526" s="68">
        <v>3.56</v>
      </c>
      <c r="G526" s="68">
        <v>4.1399999999999997</v>
      </c>
      <c r="H526" s="68">
        <v>4.7</v>
      </c>
      <c r="I526" s="68">
        <v>5.33</v>
      </c>
      <c r="J526" s="68">
        <v>6.12</v>
      </c>
      <c r="K526" s="68">
        <v>7.11</v>
      </c>
      <c r="L526" s="68">
        <v>8.3699999999999992</v>
      </c>
      <c r="M526" s="68">
        <v>9.42</v>
      </c>
      <c r="N526" s="68">
        <v>10.6</v>
      </c>
      <c r="O526" s="68">
        <v>11.88</v>
      </c>
      <c r="P526" s="68">
        <v>13.3</v>
      </c>
      <c r="Q526" s="68">
        <v>14.88</v>
      </c>
      <c r="R526" s="68">
        <v>16.52</v>
      </c>
      <c r="S526" s="68">
        <v>18.37</v>
      </c>
      <c r="T526" s="68">
        <v>20.51</v>
      </c>
      <c r="U526" s="68">
        <v>22.65</v>
      </c>
      <c r="V526" s="68">
        <v>24.91</v>
      </c>
      <c r="W526" s="68">
        <v>27.35</v>
      </c>
      <c r="X526" s="68">
        <v>29.99</v>
      </c>
      <c r="Y526" s="68">
        <v>33.24</v>
      </c>
      <c r="Z526" s="69">
        <v>36.86</v>
      </c>
      <c r="AA526" s="69">
        <v>40.86</v>
      </c>
      <c r="AB526" s="45">
        <v>45.03</v>
      </c>
      <c r="AC526" s="45">
        <v>49.32</v>
      </c>
      <c r="AD526" s="45">
        <v>53.59</v>
      </c>
      <c r="AE526" s="45">
        <v>57.83</v>
      </c>
      <c r="AF526" s="45">
        <v>62.08</v>
      </c>
      <c r="AG526" s="45">
        <v>66.56</v>
      </c>
      <c r="AH526" s="45">
        <v>71.38</v>
      </c>
      <c r="AI526" s="45">
        <v>76.63</v>
      </c>
      <c r="AJ526" s="45">
        <v>82.02</v>
      </c>
      <c r="AK526" s="45">
        <v>90.27</v>
      </c>
      <c r="AL526" s="45">
        <v>99.61</v>
      </c>
      <c r="AM526" s="45">
        <v>110.23</v>
      </c>
      <c r="AN526" s="45">
        <v>122.28</v>
      </c>
      <c r="AO526" s="45">
        <v>135.72</v>
      </c>
      <c r="AP526" s="45">
        <v>150.47999999999999</v>
      </c>
      <c r="AQ526" s="45">
        <v>165.94</v>
      </c>
      <c r="AR526" s="45">
        <v>181.91</v>
      </c>
      <c r="AS526" s="45">
        <v>197.89</v>
      </c>
      <c r="AT526" s="45">
        <v>213.39</v>
      </c>
      <c r="AU526" s="45">
        <v>228.41</v>
      </c>
      <c r="AV526" s="45">
        <v>242.17</v>
      </c>
      <c r="AW526" s="45">
        <v>254.1</v>
      </c>
      <c r="AX526" s="45">
        <v>270.08999999999997</v>
      </c>
      <c r="AY526" s="45">
        <v>287.62</v>
      </c>
      <c r="AZ526" s="45">
        <v>307.36</v>
      </c>
      <c r="BA526" s="45">
        <v>328.95</v>
      </c>
      <c r="BB526" s="45">
        <v>352.09</v>
      </c>
      <c r="BC526" s="45">
        <v>374.47</v>
      </c>
      <c r="BD526" s="45">
        <v>396.8</v>
      </c>
      <c r="BE526" s="45">
        <v>418.66</v>
      </c>
      <c r="BF526" s="45">
        <v>439.65</v>
      </c>
      <c r="BG526" s="45">
        <v>459.36</v>
      </c>
      <c r="BH526" s="45">
        <v>477.43</v>
      </c>
      <c r="BI526" s="45">
        <v>503.32</v>
      </c>
      <c r="BJ526" s="45">
        <v>530.61</v>
      </c>
      <c r="BK526" s="45">
        <v>559.39</v>
      </c>
      <c r="BL526" s="45">
        <v>589.72</v>
      </c>
      <c r="BM526" s="45">
        <v>621.70000000000005</v>
      </c>
      <c r="BN526" s="45">
        <v>655.42</v>
      </c>
      <c r="BO526" s="45">
        <v>690.96</v>
      </c>
      <c r="BP526" s="45">
        <v>728.43</v>
      </c>
      <c r="BQ526" s="45">
        <v>767.94</v>
      </c>
      <c r="BR526" s="45">
        <v>809.58</v>
      </c>
      <c r="BS526" s="45">
        <v>853.48</v>
      </c>
      <c r="BT526" s="45">
        <v>899.77</v>
      </c>
      <c r="BU526" s="45">
        <v>948.56</v>
      </c>
      <c r="BV526" s="45">
        <v>1000</v>
      </c>
      <c r="BW526" s="45"/>
      <c r="BX526" s="45"/>
      <c r="BY526" s="45"/>
      <c r="BZ526" s="45"/>
      <c r="CA526" s="45"/>
      <c r="CB526" s="45"/>
      <c r="CC526" s="45"/>
      <c r="CD526" s="45"/>
      <c r="CE526" s="45"/>
      <c r="CF526" s="45"/>
      <c r="CG526" s="45"/>
      <c r="CH526" s="45"/>
      <c r="CI526" s="45"/>
      <c r="CJ526" s="45"/>
      <c r="CK526" s="45"/>
      <c r="CL526" s="45"/>
      <c r="CM526" s="45"/>
      <c r="CN526" s="45"/>
      <c r="CO526" s="45"/>
      <c r="CP526" s="45"/>
      <c r="CQ526" s="45"/>
      <c r="CR526" s="45"/>
      <c r="CS526" s="45"/>
      <c r="CT526" s="45"/>
      <c r="CU526" s="45"/>
      <c r="CV526" s="45"/>
      <c r="CW526" s="45"/>
    </row>
    <row r="527" spans="1:101" ht="14.25" customHeight="1">
      <c r="A527" s="67">
        <v>49</v>
      </c>
      <c r="B527" s="68">
        <v>1.1000000000000001</v>
      </c>
      <c r="C527" s="68">
        <v>1.83</v>
      </c>
      <c r="D527" s="68">
        <v>2.56</v>
      </c>
      <c r="E527" s="68">
        <v>3.31</v>
      </c>
      <c r="F527" s="68">
        <v>3.99</v>
      </c>
      <c r="G527" s="68">
        <v>4.5999999999999996</v>
      </c>
      <c r="H527" s="68">
        <v>5.21</v>
      </c>
      <c r="I527" s="68">
        <v>5.94</v>
      </c>
      <c r="J527" s="68">
        <v>6.86</v>
      </c>
      <c r="K527" s="68">
        <v>8.3699999999999992</v>
      </c>
      <c r="L527" s="68">
        <v>9.42</v>
      </c>
      <c r="M527" s="68">
        <v>10.58</v>
      </c>
      <c r="N527" s="68">
        <v>11.88</v>
      </c>
      <c r="O527" s="68">
        <v>13.3</v>
      </c>
      <c r="P527" s="68">
        <v>14.88</v>
      </c>
      <c r="Q527" s="68">
        <v>16.52</v>
      </c>
      <c r="R527" s="68">
        <v>18.36</v>
      </c>
      <c r="S527" s="68">
        <v>20.51</v>
      </c>
      <c r="T527" s="68">
        <v>22.65</v>
      </c>
      <c r="U527" s="68">
        <v>24.9</v>
      </c>
      <c r="V527" s="68">
        <v>27.34</v>
      </c>
      <c r="W527" s="68">
        <v>29.95</v>
      </c>
      <c r="X527" s="68">
        <v>33.200000000000003</v>
      </c>
      <c r="Y527" s="68">
        <v>36.82</v>
      </c>
      <c r="Z527" s="69">
        <v>40.85</v>
      </c>
      <c r="AA527" s="69">
        <v>45.03</v>
      </c>
      <c r="AB527" s="45">
        <v>49.32</v>
      </c>
      <c r="AC527" s="45">
        <v>53.59</v>
      </c>
      <c r="AD527" s="45">
        <v>57.83</v>
      </c>
      <c r="AE527" s="45">
        <v>62.08</v>
      </c>
      <c r="AF527" s="45">
        <v>66.56</v>
      </c>
      <c r="AG527" s="45">
        <v>71.38</v>
      </c>
      <c r="AH527" s="45">
        <v>76.63</v>
      </c>
      <c r="AI527" s="45">
        <v>82.02</v>
      </c>
      <c r="AJ527" s="45">
        <v>90.27</v>
      </c>
      <c r="AK527" s="45">
        <v>99.61</v>
      </c>
      <c r="AL527" s="45">
        <v>110.23</v>
      </c>
      <c r="AM527" s="45">
        <v>122.28</v>
      </c>
      <c r="AN527" s="45">
        <v>135.72</v>
      </c>
      <c r="AO527" s="45">
        <v>150.47999999999999</v>
      </c>
      <c r="AP527" s="45">
        <v>165.94</v>
      </c>
      <c r="AQ527" s="45">
        <v>181.91</v>
      </c>
      <c r="AR527" s="45">
        <v>197.89</v>
      </c>
      <c r="AS527" s="45">
        <v>213.39</v>
      </c>
      <c r="AT527" s="45">
        <v>228.41</v>
      </c>
      <c r="AU527" s="45">
        <v>242.17</v>
      </c>
      <c r="AV527" s="45">
        <v>254.1</v>
      </c>
      <c r="AW527" s="45">
        <v>270.08999999999997</v>
      </c>
      <c r="AX527" s="45">
        <v>287.62</v>
      </c>
      <c r="AY527" s="45">
        <v>307.36</v>
      </c>
      <c r="AZ527" s="45">
        <v>328.95</v>
      </c>
      <c r="BA527" s="45">
        <v>352.09</v>
      </c>
      <c r="BB527" s="45">
        <v>374.47</v>
      </c>
      <c r="BC527" s="45">
        <v>396.8</v>
      </c>
      <c r="BD527" s="45">
        <v>418.66</v>
      </c>
      <c r="BE527" s="45">
        <v>439.65</v>
      </c>
      <c r="BF527" s="45">
        <v>459.36</v>
      </c>
      <c r="BG527" s="45">
        <v>477.43</v>
      </c>
      <c r="BH527" s="45">
        <v>503.32</v>
      </c>
      <c r="BI527" s="45">
        <v>530.61</v>
      </c>
      <c r="BJ527" s="45">
        <v>559.39</v>
      </c>
      <c r="BK527" s="45">
        <v>589.72</v>
      </c>
      <c r="BL527" s="45">
        <v>621.70000000000005</v>
      </c>
      <c r="BM527" s="45">
        <v>655.42</v>
      </c>
      <c r="BN527" s="45">
        <v>690.96</v>
      </c>
      <c r="BO527" s="45">
        <v>728.43</v>
      </c>
      <c r="BP527" s="45">
        <v>767.94</v>
      </c>
      <c r="BQ527" s="45">
        <v>809.58</v>
      </c>
      <c r="BR527" s="45">
        <v>853.48</v>
      </c>
      <c r="BS527" s="45">
        <v>899.77</v>
      </c>
      <c r="BT527" s="45">
        <v>948.56</v>
      </c>
      <c r="BU527" s="45">
        <v>1000</v>
      </c>
      <c r="BV527" s="45"/>
      <c r="BW527" s="45"/>
      <c r="BX527" s="45"/>
      <c r="BY527" s="45"/>
      <c r="BZ527" s="45"/>
      <c r="CA527" s="45"/>
      <c r="CB527" s="45"/>
      <c r="CC527" s="45"/>
      <c r="CD527" s="45"/>
      <c r="CE527" s="45"/>
      <c r="CF527" s="45"/>
      <c r="CG527" s="45"/>
      <c r="CH527" s="45"/>
      <c r="CI527" s="45"/>
      <c r="CJ527" s="45"/>
      <c r="CK527" s="45"/>
      <c r="CL527" s="45"/>
      <c r="CM527" s="45"/>
      <c r="CN527" s="45"/>
      <c r="CO527" s="45"/>
      <c r="CP527" s="45"/>
      <c r="CQ527" s="45"/>
      <c r="CR527" s="45"/>
      <c r="CS527" s="45"/>
      <c r="CT527" s="45"/>
      <c r="CU527" s="45"/>
      <c r="CV527" s="45"/>
      <c r="CW527" s="45"/>
    </row>
    <row r="528" spans="1:101" ht="14.25" customHeight="1">
      <c r="A528" s="67">
        <v>50</v>
      </c>
      <c r="B528" s="68">
        <v>1.2</v>
      </c>
      <c r="C528" s="68">
        <v>2</v>
      </c>
      <c r="D528" s="68">
        <v>2.87</v>
      </c>
      <c r="E528" s="68">
        <v>3.76</v>
      </c>
      <c r="F528" s="68">
        <v>4.4800000000000004</v>
      </c>
      <c r="G528" s="68">
        <v>5.1100000000000003</v>
      </c>
      <c r="H528" s="68">
        <v>5.79</v>
      </c>
      <c r="I528" s="68">
        <v>6.63</v>
      </c>
      <c r="J528" s="68">
        <v>8.3699999999999992</v>
      </c>
      <c r="K528" s="68">
        <v>9.42</v>
      </c>
      <c r="L528" s="68">
        <v>10.56</v>
      </c>
      <c r="M528" s="68">
        <v>11.86</v>
      </c>
      <c r="N528" s="68">
        <v>13.3</v>
      </c>
      <c r="O528" s="68">
        <v>14.88</v>
      </c>
      <c r="P528" s="68">
        <v>16.510000000000002</v>
      </c>
      <c r="Q528" s="68">
        <v>18.350000000000001</v>
      </c>
      <c r="R528" s="68">
        <v>20.51</v>
      </c>
      <c r="S528" s="68">
        <v>22.65</v>
      </c>
      <c r="T528" s="68">
        <v>24.9</v>
      </c>
      <c r="U528" s="68">
        <v>27.33</v>
      </c>
      <c r="V528" s="68">
        <v>29.91</v>
      </c>
      <c r="W528" s="68">
        <v>33.17</v>
      </c>
      <c r="X528" s="68">
        <v>36.79</v>
      </c>
      <c r="Y528" s="68">
        <v>40.840000000000003</v>
      </c>
      <c r="Z528" s="69">
        <v>44.9</v>
      </c>
      <c r="AA528" s="69">
        <v>49.32</v>
      </c>
      <c r="AB528" s="45">
        <v>53.59</v>
      </c>
      <c r="AC528" s="45">
        <v>57.83</v>
      </c>
      <c r="AD528" s="45">
        <v>62.08</v>
      </c>
      <c r="AE528" s="45">
        <v>66.56</v>
      </c>
      <c r="AF528" s="45">
        <v>71.38</v>
      </c>
      <c r="AG528" s="45">
        <v>76.63</v>
      </c>
      <c r="AH528" s="45">
        <v>82.02</v>
      </c>
      <c r="AI528" s="45">
        <v>90.27</v>
      </c>
      <c r="AJ528" s="45">
        <v>99.61</v>
      </c>
      <c r="AK528" s="45">
        <v>110.23</v>
      </c>
      <c r="AL528" s="45">
        <v>122.28</v>
      </c>
      <c r="AM528" s="45">
        <v>135.72</v>
      </c>
      <c r="AN528" s="45">
        <v>150.47999999999999</v>
      </c>
      <c r="AO528" s="45">
        <v>165.94</v>
      </c>
      <c r="AP528" s="45">
        <v>181.91</v>
      </c>
      <c r="AQ528" s="45">
        <v>197.89</v>
      </c>
      <c r="AR528" s="45">
        <v>213.39</v>
      </c>
      <c r="AS528" s="45">
        <v>228.41</v>
      </c>
      <c r="AT528" s="45">
        <v>242.17</v>
      </c>
      <c r="AU528" s="45">
        <v>254.1</v>
      </c>
      <c r="AV528" s="45">
        <v>270.08999999999997</v>
      </c>
      <c r="AW528" s="45">
        <v>287.62</v>
      </c>
      <c r="AX528" s="45">
        <v>307.36</v>
      </c>
      <c r="AY528" s="45">
        <v>328.95</v>
      </c>
      <c r="AZ528" s="45">
        <v>352.09</v>
      </c>
      <c r="BA528" s="45">
        <v>374.47</v>
      </c>
      <c r="BB528" s="45">
        <v>396.8</v>
      </c>
      <c r="BC528" s="45">
        <v>418.66</v>
      </c>
      <c r="BD528" s="45">
        <v>439.65</v>
      </c>
      <c r="BE528" s="45">
        <v>459.36</v>
      </c>
      <c r="BF528" s="45">
        <v>477.43</v>
      </c>
      <c r="BG528" s="45">
        <v>503.32</v>
      </c>
      <c r="BH528" s="45">
        <v>530.61</v>
      </c>
      <c r="BI528" s="45">
        <v>559.39</v>
      </c>
      <c r="BJ528" s="45">
        <v>589.72</v>
      </c>
      <c r="BK528" s="45">
        <v>621.70000000000005</v>
      </c>
      <c r="BL528" s="45">
        <v>655.42</v>
      </c>
      <c r="BM528" s="45">
        <v>690.96</v>
      </c>
      <c r="BN528" s="45">
        <v>728.43</v>
      </c>
      <c r="BO528" s="45">
        <v>767.94</v>
      </c>
      <c r="BP528" s="45">
        <v>809.58</v>
      </c>
      <c r="BQ528" s="45">
        <v>853.48</v>
      </c>
      <c r="BR528" s="45">
        <v>899.77</v>
      </c>
      <c r="BS528" s="45">
        <v>948.56</v>
      </c>
      <c r="BT528" s="45">
        <v>1000</v>
      </c>
      <c r="BU528" s="45"/>
      <c r="BV528" s="45"/>
      <c r="BW528" s="45"/>
      <c r="BX528" s="45"/>
      <c r="BY528" s="45"/>
      <c r="BZ528" s="45"/>
      <c r="CA528" s="45"/>
      <c r="CB528" s="45"/>
      <c r="CC528" s="45"/>
      <c r="CD528" s="45"/>
      <c r="CE528" s="45"/>
      <c r="CF528" s="45"/>
      <c r="CG528" s="45"/>
      <c r="CH528" s="45"/>
      <c r="CI528" s="45"/>
      <c r="CJ528" s="45"/>
      <c r="CK528" s="45"/>
      <c r="CL528" s="45"/>
      <c r="CM528" s="45"/>
      <c r="CN528" s="45"/>
      <c r="CO528" s="45"/>
      <c r="CP528" s="45"/>
      <c r="CQ528" s="45"/>
      <c r="CR528" s="45"/>
      <c r="CS528" s="45"/>
      <c r="CT528" s="45"/>
      <c r="CU528" s="45"/>
      <c r="CV528" s="45"/>
      <c r="CW528" s="45"/>
    </row>
    <row r="529" spans="1:101" ht="14.25" customHeight="1">
      <c r="A529" s="67">
        <v>51</v>
      </c>
      <c r="B529" s="68">
        <v>1.32</v>
      </c>
      <c r="C529" s="68">
        <v>2.2000000000000002</v>
      </c>
      <c r="D529" s="68">
        <v>3.24</v>
      </c>
      <c r="E529" s="68">
        <v>4.2699999999999996</v>
      </c>
      <c r="F529" s="68">
        <v>5.03</v>
      </c>
      <c r="G529" s="68">
        <v>5.69</v>
      </c>
      <c r="H529" s="68">
        <v>6.58</v>
      </c>
      <c r="I529" s="68">
        <v>8.25</v>
      </c>
      <c r="J529" s="68">
        <v>9.42</v>
      </c>
      <c r="K529" s="68">
        <v>10.54</v>
      </c>
      <c r="L529" s="68">
        <v>11.85</v>
      </c>
      <c r="M529" s="68">
        <v>13.29</v>
      </c>
      <c r="N529" s="68">
        <v>14.88</v>
      </c>
      <c r="O529" s="68">
        <v>16.510000000000002</v>
      </c>
      <c r="P529" s="68">
        <v>18.350000000000001</v>
      </c>
      <c r="Q529" s="68">
        <v>20.51</v>
      </c>
      <c r="R529" s="68">
        <v>22.65</v>
      </c>
      <c r="S529" s="68">
        <v>24.89</v>
      </c>
      <c r="T529" s="68">
        <v>27.26</v>
      </c>
      <c r="U529" s="68">
        <v>29.87</v>
      </c>
      <c r="V529" s="68">
        <v>33.14</v>
      </c>
      <c r="W529" s="68">
        <v>36.76</v>
      </c>
      <c r="X529" s="68">
        <v>40.83</v>
      </c>
      <c r="Y529" s="68">
        <v>44.82</v>
      </c>
      <c r="Z529" s="69">
        <v>49.29</v>
      </c>
      <c r="AA529" s="69">
        <v>53.59</v>
      </c>
      <c r="AB529" s="45">
        <v>57.83</v>
      </c>
      <c r="AC529" s="45">
        <v>62.08</v>
      </c>
      <c r="AD529" s="45">
        <v>66.56</v>
      </c>
      <c r="AE529" s="45">
        <v>71.38</v>
      </c>
      <c r="AF529" s="45">
        <v>76.63</v>
      </c>
      <c r="AG529" s="45">
        <v>82.02</v>
      </c>
      <c r="AH529" s="45">
        <v>90.27</v>
      </c>
      <c r="AI529" s="45">
        <v>99.61</v>
      </c>
      <c r="AJ529" s="45">
        <v>110.23</v>
      </c>
      <c r="AK529" s="45">
        <v>122.28</v>
      </c>
      <c r="AL529" s="45">
        <v>135.72</v>
      </c>
      <c r="AM529" s="45">
        <v>150.47999999999999</v>
      </c>
      <c r="AN529" s="45">
        <v>165.94</v>
      </c>
      <c r="AO529" s="45">
        <v>181.91</v>
      </c>
      <c r="AP529" s="45">
        <v>197.89</v>
      </c>
      <c r="AQ529" s="45">
        <v>213.39</v>
      </c>
      <c r="AR529" s="45">
        <v>228.41</v>
      </c>
      <c r="AS529" s="45">
        <v>242.17</v>
      </c>
      <c r="AT529" s="45">
        <v>254.1</v>
      </c>
      <c r="AU529" s="45">
        <v>270.08999999999997</v>
      </c>
      <c r="AV529" s="45">
        <v>287.62</v>
      </c>
      <c r="AW529" s="45">
        <v>307.36</v>
      </c>
      <c r="AX529" s="45">
        <v>328.95</v>
      </c>
      <c r="AY529" s="45">
        <v>352.09</v>
      </c>
      <c r="AZ529" s="45">
        <v>374.47</v>
      </c>
      <c r="BA529" s="45">
        <v>396.8</v>
      </c>
      <c r="BB529" s="45">
        <v>418.66</v>
      </c>
      <c r="BC529" s="45">
        <v>439.65</v>
      </c>
      <c r="BD529" s="45">
        <v>459.36</v>
      </c>
      <c r="BE529" s="45">
        <v>477.43</v>
      </c>
      <c r="BF529" s="45">
        <v>503.32</v>
      </c>
      <c r="BG529" s="45">
        <v>530.61</v>
      </c>
      <c r="BH529" s="45">
        <v>559.39</v>
      </c>
      <c r="BI529" s="45">
        <v>589.72</v>
      </c>
      <c r="BJ529" s="45">
        <v>621.70000000000005</v>
      </c>
      <c r="BK529" s="45">
        <v>655.42</v>
      </c>
      <c r="BL529" s="45">
        <v>690.96</v>
      </c>
      <c r="BM529" s="45">
        <v>728.43</v>
      </c>
      <c r="BN529" s="45">
        <v>767.94</v>
      </c>
      <c r="BO529" s="45">
        <v>809.58</v>
      </c>
      <c r="BP529" s="45">
        <v>853.48</v>
      </c>
      <c r="BQ529" s="45">
        <v>899.77</v>
      </c>
      <c r="BR529" s="45">
        <v>948.56</v>
      </c>
      <c r="BS529" s="45">
        <v>1000</v>
      </c>
      <c r="BT529" s="45"/>
      <c r="BU529" s="45"/>
      <c r="BV529" s="45"/>
      <c r="BW529" s="45"/>
      <c r="BX529" s="45"/>
      <c r="BY529" s="45"/>
      <c r="BZ529" s="45"/>
      <c r="CA529" s="45"/>
      <c r="CB529" s="45"/>
      <c r="CC529" s="45"/>
      <c r="CD529" s="45"/>
      <c r="CE529" s="45"/>
      <c r="CF529" s="45"/>
      <c r="CG529" s="45"/>
      <c r="CH529" s="45"/>
      <c r="CI529" s="45"/>
      <c r="CJ529" s="45"/>
      <c r="CK529" s="45"/>
      <c r="CL529" s="45"/>
      <c r="CM529" s="45"/>
      <c r="CN529" s="45"/>
      <c r="CO529" s="45"/>
      <c r="CP529" s="45"/>
      <c r="CQ529" s="45"/>
      <c r="CR529" s="45"/>
      <c r="CS529" s="45"/>
      <c r="CT529" s="45"/>
      <c r="CU529" s="45"/>
      <c r="CV529" s="45"/>
      <c r="CW529" s="45"/>
    </row>
    <row r="530" spans="1:101" ht="14.25" customHeight="1">
      <c r="A530" s="67">
        <v>52</v>
      </c>
      <c r="B530" s="68">
        <v>1.45</v>
      </c>
      <c r="C530" s="68">
        <v>2.4300000000000002</v>
      </c>
      <c r="D530" s="68">
        <v>3.68</v>
      </c>
      <c r="E530" s="68">
        <v>4.88</v>
      </c>
      <c r="F530" s="68">
        <v>5.66</v>
      </c>
      <c r="G530" s="68">
        <v>6.51</v>
      </c>
      <c r="H530" s="68">
        <v>8.08</v>
      </c>
      <c r="I530" s="68">
        <v>9.31</v>
      </c>
      <c r="J530" s="68">
        <v>10.52</v>
      </c>
      <c r="K530" s="68">
        <v>11.83</v>
      </c>
      <c r="L530" s="68">
        <v>13.28</v>
      </c>
      <c r="M530" s="68">
        <v>14.86</v>
      </c>
      <c r="N530" s="68">
        <v>16.5</v>
      </c>
      <c r="O530" s="68">
        <v>18.34</v>
      </c>
      <c r="P530" s="68">
        <v>20.5</v>
      </c>
      <c r="Q530" s="68">
        <v>22.64</v>
      </c>
      <c r="R530" s="68">
        <v>24.89</v>
      </c>
      <c r="S530" s="68">
        <v>27.19</v>
      </c>
      <c r="T530" s="68">
        <v>29.84</v>
      </c>
      <c r="U530" s="68">
        <v>33.11</v>
      </c>
      <c r="V530" s="68">
        <v>36.729999999999997</v>
      </c>
      <c r="W530" s="68">
        <v>40.83</v>
      </c>
      <c r="X530" s="68">
        <v>44.74</v>
      </c>
      <c r="Y530" s="68">
        <v>49.29</v>
      </c>
      <c r="Z530" s="69">
        <v>53.4</v>
      </c>
      <c r="AA530" s="69">
        <v>57.83</v>
      </c>
      <c r="AB530" s="45">
        <v>62.08</v>
      </c>
      <c r="AC530" s="45">
        <v>66.56</v>
      </c>
      <c r="AD530" s="45">
        <v>71.38</v>
      </c>
      <c r="AE530" s="45">
        <v>76.63</v>
      </c>
      <c r="AF530" s="45">
        <v>82.02</v>
      </c>
      <c r="AG530" s="45">
        <v>90.27</v>
      </c>
      <c r="AH530" s="45">
        <v>99.61</v>
      </c>
      <c r="AI530" s="45">
        <v>110.23</v>
      </c>
      <c r="AJ530" s="45">
        <v>122.28</v>
      </c>
      <c r="AK530" s="45">
        <v>135.72</v>
      </c>
      <c r="AL530" s="45">
        <v>150.47999999999999</v>
      </c>
      <c r="AM530" s="45">
        <v>165.94</v>
      </c>
      <c r="AN530" s="45">
        <v>181.91</v>
      </c>
      <c r="AO530" s="45">
        <v>197.89</v>
      </c>
      <c r="AP530" s="45">
        <v>213.39</v>
      </c>
      <c r="AQ530" s="45">
        <v>228.41</v>
      </c>
      <c r="AR530" s="45">
        <v>242.17</v>
      </c>
      <c r="AS530" s="45">
        <v>254.1</v>
      </c>
      <c r="AT530" s="45">
        <v>270.08999999999997</v>
      </c>
      <c r="AU530" s="45">
        <v>287.62</v>
      </c>
      <c r="AV530" s="45">
        <v>307.36</v>
      </c>
      <c r="AW530" s="45">
        <v>328.95</v>
      </c>
      <c r="AX530" s="45">
        <v>352.09</v>
      </c>
      <c r="AY530" s="45">
        <v>374.47</v>
      </c>
      <c r="AZ530" s="45">
        <v>396.8</v>
      </c>
      <c r="BA530" s="45">
        <v>418.66</v>
      </c>
      <c r="BB530" s="45">
        <v>439.65</v>
      </c>
      <c r="BC530" s="45">
        <v>459.36</v>
      </c>
      <c r="BD530" s="45">
        <v>477.43</v>
      </c>
      <c r="BE530" s="45">
        <v>503.32</v>
      </c>
      <c r="BF530" s="45">
        <v>530.61</v>
      </c>
      <c r="BG530" s="45">
        <v>559.39</v>
      </c>
      <c r="BH530" s="45">
        <v>589.72</v>
      </c>
      <c r="BI530" s="45">
        <v>621.70000000000005</v>
      </c>
      <c r="BJ530" s="45">
        <v>655.42</v>
      </c>
      <c r="BK530" s="45">
        <v>690.96</v>
      </c>
      <c r="BL530" s="45">
        <v>728.43</v>
      </c>
      <c r="BM530" s="45">
        <v>767.94</v>
      </c>
      <c r="BN530" s="45">
        <v>809.58</v>
      </c>
      <c r="BO530" s="45">
        <v>853.48</v>
      </c>
      <c r="BP530" s="45">
        <v>899.77</v>
      </c>
      <c r="BQ530" s="45">
        <v>948.56</v>
      </c>
      <c r="BR530" s="45">
        <v>1000</v>
      </c>
      <c r="BS530" s="45"/>
      <c r="BT530" s="45"/>
      <c r="BU530" s="45"/>
      <c r="BV530" s="45"/>
      <c r="BW530" s="45"/>
      <c r="BX530" s="45"/>
      <c r="BY530" s="45"/>
      <c r="BZ530" s="45"/>
      <c r="CA530" s="45"/>
      <c r="CB530" s="45"/>
      <c r="CC530" s="45"/>
      <c r="CD530" s="45"/>
      <c r="CE530" s="45"/>
      <c r="CF530" s="45"/>
      <c r="CG530" s="45"/>
      <c r="CH530" s="45"/>
      <c r="CI530" s="45"/>
      <c r="CJ530" s="45"/>
      <c r="CK530" s="45"/>
      <c r="CL530" s="45"/>
      <c r="CM530" s="45"/>
      <c r="CN530" s="45"/>
      <c r="CO530" s="45"/>
      <c r="CP530" s="45"/>
      <c r="CQ530" s="45"/>
      <c r="CR530" s="45"/>
      <c r="CS530" s="45"/>
      <c r="CT530" s="45"/>
      <c r="CU530" s="45"/>
      <c r="CV530" s="45"/>
      <c r="CW530" s="45"/>
    </row>
    <row r="531" spans="1:101" ht="14.25" customHeight="1">
      <c r="A531" s="67">
        <v>53</v>
      </c>
      <c r="B531" s="68">
        <v>1.6</v>
      </c>
      <c r="C531" s="68">
        <v>2.69</v>
      </c>
      <c r="D531" s="68">
        <v>4.2</v>
      </c>
      <c r="E531" s="68">
        <v>5.57</v>
      </c>
      <c r="F531" s="68">
        <v>6.44</v>
      </c>
      <c r="G531" s="68">
        <v>7.85</v>
      </c>
      <c r="H531" s="68">
        <v>9.1300000000000008</v>
      </c>
      <c r="I531" s="68">
        <v>10.51</v>
      </c>
      <c r="J531" s="68">
        <v>11.82</v>
      </c>
      <c r="K531" s="68">
        <v>13.27</v>
      </c>
      <c r="L531" s="68">
        <v>14.85</v>
      </c>
      <c r="M531" s="68">
        <v>16.5</v>
      </c>
      <c r="N531" s="68">
        <v>18.329999999999998</v>
      </c>
      <c r="O531" s="68">
        <v>20.49</v>
      </c>
      <c r="P531" s="68">
        <v>22.62</v>
      </c>
      <c r="Q531" s="68">
        <v>24.88</v>
      </c>
      <c r="R531" s="68">
        <v>27.08</v>
      </c>
      <c r="S531" s="68">
        <v>29.8</v>
      </c>
      <c r="T531" s="68">
        <v>33.08</v>
      </c>
      <c r="U531" s="68">
        <v>36.69</v>
      </c>
      <c r="V531" s="68">
        <v>40.82</v>
      </c>
      <c r="W531" s="68">
        <v>44.66</v>
      </c>
      <c r="X531" s="68">
        <v>49.28</v>
      </c>
      <c r="Y531" s="68">
        <v>53.29</v>
      </c>
      <c r="Z531" s="69">
        <v>57.56</v>
      </c>
      <c r="AA531" s="69">
        <v>62.08</v>
      </c>
      <c r="AB531" s="45">
        <v>66.56</v>
      </c>
      <c r="AC531" s="45">
        <v>71.38</v>
      </c>
      <c r="AD531" s="45">
        <v>76.63</v>
      </c>
      <c r="AE531" s="45">
        <v>82.02</v>
      </c>
      <c r="AF531" s="45">
        <v>90.27</v>
      </c>
      <c r="AG531" s="45">
        <v>99.61</v>
      </c>
      <c r="AH531" s="45">
        <v>110.23</v>
      </c>
      <c r="AI531" s="45">
        <v>122.28</v>
      </c>
      <c r="AJ531" s="45">
        <v>135.72</v>
      </c>
      <c r="AK531" s="45">
        <v>150.47999999999999</v>
      </c>
      <c r="AL531" s="45">
        <v>165.94</v>
      </c>
      <c r="AM531" s="45">
        <v>181.91</v>
      </c>
      <c r="AN531" s="45">
        <v>197.89</v>
      </c>
      <c r="AO531" s="45">
        <v>213.39</v>
      </c>
      <c r="AP531" s="45">
        <v>228.41</v>
      </c>
      <c r="AQ531" s="45">
        <v>242.17</v>
      </c>
      <c r="AR531" s="45">
        <v>254.1</v>
      </c>
      <c r="AS531" s="45">
        <v>270.08999999999997</v>
      </c>
      <c r="AT531" s="45">
        <v>287.62</v>
      </c>
      <c r="AU531" s="45">
        <v>307.36</v>
      </c>
      <c r="AV531" s="45">
        <v>328.95</v>
      </c>
      <c r="AW531" s="45">
        <v>352.09</v>
      </c>
      <c r="AX531" s="45">
        <v>374.47</v>
      </c>
      <c r="AY531" s="45">
        <v>396.8</v>
      </c>
      <c r="AZ531" s="45">
        <v>418.66</v>
      </c>
      <c r="BA531" s="45">
        <v>439.65</v>
      </c>
      <c r="BB531" s="45">
        <v>459.36</v>
      </c>
      <c r="BC531" s="45">
        <v>477.43</v>
      </c>
      <c r="BD531" s="45">
        <v>503.32</v>
      </c>
      <c r="BE531" s="45">
        <v>530.61</v>
      </c>
      <c r="BF531" s="45">
        <v>559.39</v>
      </c>
      <c r="BG531" s="45">
        <v>589.72</v>
      </c>
      <c r="BH531" s="45">
        <v>621.70000000000005</v>
      </c>
      <c r="BI531" s="45">
        <v>655.42</v>
      </c>
      <c r="BJ531" s="45">
        <v>690.96</v>
      </c>
      <c r="BK531" s="45">
        <v>728.43</v>
      </c>
      <c r="BL531" s="45">
        <v>767.94</v>
      </c>
      <c r="BM531" s="45">
        <v>809.58</v>
      </c>
      <c r="BN531" s="45">
        <v>853.48</v>
      </c>
      <c r="BO531" s="45">
        <v>899.77</v>
      </c>
      <c r="BP531" s="45">
        <v>948.56</v>
      </c>
      <c r="BQ531" s="45">
        <v>1000</v>
      </c>
      <c r="BR531" s="45"/>
      <c r="BS531" s="45"/>
      <c r="BT531" s="45"/>
      <c r="BU531" s="45"/>
      <c r="BV531" s="45"/>
      <c r="BW531" s="45"/>
      <c r="BX531" s="45"/>
      <c r="BY531" s="45"/>
      <c r="BZ531" s="45"/>
      <c r="CA531" s="45"/>
      <c r="CB531" s="45"/>
      <c r="CC531" s="45"/>
      <c r="CD531" s="45"/>
      <c r="CE531" s="45"/>
      <c r="CF531" s="45"/>
      <c r="CG531" s="45"/>
      <c r="CH531" s="45"/>
      <c r="CI531" s="45"/>
      <c r="CJ531" s="45"/>
      <c r="CK531" s="45"/>
      <c r="CL531" s="45"/>
      <c r="CM531" s="45"/>
      <c r="CN531" s="45"/>
      <c r="CO531" s="45"/>
      <c r="CP531" s="45"/>
      <c r="CQ531" s="45"/>
      <c r="CR531" s="45"/>
      <c r="CS531" s="45"/>
      <c r="CT531" s="45"/>
      <c r="CU531" s="45"/>
      <c r="CV531" s="45"/>
      <c r="CW531" s="45"/>
    </row>
    <row r="532" spans="1:101" ht="14.25" customHeight="1">
      <c r="A532" s="67">
        <v>54</v>
      </c>
      <c r="B532" s="68">
        <v>1.77</v>
      </c>
      <c r="C532" s="68">
        <v>2.98</v>
      </c>
      <c r="D532" s="68">
        <v>4.79</v>
      </c>
      <c r="E532" s="68">
        <v>6.37</v>
      </c>
      <c r="F532" s="68">
        <v>7.58</v>
      </c>
      <c r="G532" s="68">
        <v>8.9</v>
      </c>
      <c r="H532" s="68">
        <v>10.32</v>
      </c>
      <c r="I532" s="68">
        <v>11.8</v>
      </c>
      <c r="J532" s="68">
        <v>13.25</v>
      </c>
      <c r="K532" s="68">
        <v>14.84</v>
      </c>
      <c r="L532" s="68">
        <v>16.5</v>
      </c>
      <c r="M532" s="68">
        <v>18.32</v>
      </c>
      <c r="N532" s="68">
        <v>20.48</v>
      </c>
      <c r="O532" s="68">
        <v>22.59</v>
      </c>
      <c r="P532" s="68">
        <v>24.87</v>
      </c>
      <c r="Q532" s="68">
        <v>26.98</v>
      </c>
      <c r="R532" s="68">
        <v>29.76</v>
      </c>
      <c r="S532" s="68">
        <v>33.049999999999997</v>
      </c>
      <c r="T532" s="68">
        <v>36.659999999999997</v>
      </c>
      <c r="U532" s="68">
        <v>40.82</v>
      </c>
      <c r="V532" s="68">
        <v>44.58</v>
      </c>
      <c r="W532" s="68">
        <v>49.27</v>
      </c>
      <c r="X532" s="68">
        <v>53.18</v>
      </c>
      <c r="Y532" s="68">
        <v>57.37</v>
      </c>
      <c r="Z532" s="70">
        <v>61.72</v>
      </c>
      <c r="AA532" s="69">
        <v>66.56</v>
      </c>
      <c r="AB532" s="45">
        <v>71.38</v>
      </c>
      <c r="AC532" s="45">
        <v>76.63</v>
      </c>
      <c r="AD532" s="45">
        <v>82.02</v>
      </c>
      <c r="AE532" s="45">
        <v>90.27</v>
      </c>
      <c r="AF532" s="45">
        <v>99.61</v>
      </c>
      <c r="AG532" s="45">
        <v>110.23</v>
      </c>
      <c r="AH532" s="45">
        <v>122.28</v>
      </c>
      <c r="AI532" s="45">
        <v>135.72</v>
      </c>
      <c r="AJ532" s="45">
        <v>150.47999999999999</v>
      </c>
      <c r="AK532" s="45">
        <v>165.94</v>
      </c>
      <c r="AL532" s="45">
        <v>181.91</v>
      </c>
      <c r="AM532" s="45">
        <v>197.89</v>
      </c>
      <c r="AN532" s="45">
        <v>213.39</v>
      </c>
      <c r="AO532" s="45">
        <v>228.41</v>
      </c>
      <c r="AP532" s="45">
        <v>242.17</v>
      </c>
      <c r="AQ532" s="45">
        <v>254.1</v>
      </c>
      <c r="AR532" s="45">
        <v>270.08999999999997</v>
      </c>
      <c r="AS532" s="45">
        <v>287.62</v>
      </c>
      <c r="AT532" s="45">
        <v>307.36</v>
      </c>
      <c r="AU532" s="45">
        <v>328.95</v>
      </c>
      <c r="AV532" s="45">
        <v>352.09</v>
      </c>
      <c r="AW532" s="45">
        <v>374.47</v>
      </c>
      <c r="AX532" s="45">
        <v>396.8</v>
      </c>
      <c r="AY532" s="45">
        <v>418.66</v>
      </c>
      <c r="AZ532" s="45">
        <v>439.65</v>
      </c>
      <c r="BA532" s="45">
        <v>459.36</v>
      </c>
      <c r="BB532" s="45">
        <v>477.43</v>
      </c>
      <c r="BC532" s="45">
        <v>503.32</v>
      </c>
      <c r="BD532" s="45">
        <v>530.61</v>
      </c>
      <c r="BE532" s="45">
        <v>559.39</v>
      </c>
      <c r="BF532" s="45">
        <v>589.72</v>
      </c>
      <c r="BG532" s="45">
        <v>621.70000000000005</v>
      </c>
      <c r="BH532" s="45">
        <v>655.42</v>
      </c>
      <c r="BI532" s="45">
        <v>690.96</v>
      </c>
      <c r="BJ532" s="45">
        <v>728.43</v>
      </c>
      <c r="BK532" s="45">
        <v>767.94</v>
      </c>
      <c r="BL532" s="45">
        <v>809.58</v>
      </c>
      <c r="BM532" s="45">
        <v>853.48</v>
      </c>
      <c r="BN532" s="45">
        <v>899.77</v>
      </c>
      <c r="BO532" s="45">
        <v>948.56</v>
      </c>
      <c r="BP532" s="45">
        <v>1000</v>
      </c>
      <c r="BQ532" s="45"/>
      <c r="BR532" s="45"/>
      <c r="BS532" s="45"/>
      <c r="BT532" s="45"/>
      <c r="BU532" s="45"/>
      <c r="BV532" s="45"/>
      <c r="BW532" s="45"/>
      <c r="BX532" s="45"/>
      <c r="BY532" s="45"/>
      <c r="BZ532" s="45"/>
      <c r="CA532" s="45"/>
      <c r="CB532" s="45"/>
      <c r="CC532" s="45"/>
      <c r="CD532" s="45"/>
      <c r="CE532" s="45"/>
      <c r="CF532" s="45"/>
      <c r="CG532" s="45"/>
      <c r="CH532" s="45"/>
      <c r="CI532" s="45"/>
      <c r="CJ532" s="45"/>
      <c r="CK532" s="45"/>
      <c r="CL532" s="45"/>
      <c r="CM532" s="45"/>
      <c r="CN532" s="45"/>
      <c r="CO532" s="45"/>
      <c r="CP532" s="45"/>
      <c r="CQ532" s="45"/>
      <c r="CR532" s="45"/>
      <c r="CS532" s="45"/>
      <c r="CT532" s="45"/>
      <c r="CU532" s="45"/>
      <c r="CV532" s="45"/>
      <c r="CW532" s="45"/>
    </row>
    <row r="533" spans="1:101" ht="14.25" customHeight="1">
      <c r="A533" s="67">
        <v>55</v>
      </c>
      <c r="B533" s="68">
        <v>1.96</v>
      </c>
      <c r="C533" s="68">
        <v>3.32</v>
      </c>
      <c r="D533" s="68">
        <v>5.48</v>
      </c>
      <c r="E533" s="68">
        <v>7.27</v>
      </c>
      <c r="F533" s="68">
        <v>8.61</v>
      </c>
      <c r="G533" s="68">
        <v>10.06</v>
      </c>
      <c r="H533" s="68">
        <v>11.64</v>
      </c>
      <c r="I533" s="68">
        <v>13.24</v>
      </c>
      <c r="J533" s="68">
        <v>14.83</v>
      </c>
      <c r="K533" s="68">
        <v>16.489999999999998</v>
      </c>
      <c r="L533" s="68">
        <v>18.309999999999999</v>
      </c>
      <c r="M533" s="68">
        <v>20.48</v>
      </c>
      <c r="N533" s="68">
        <v>22.56</v>
      </c>
      <c r="O533" s="68">
        <v>24.86</v>
      </c>
      <c r="P533" s="68">
        <v>26.88</v>
      </c>
      <c r="Q533" s="68">
        <v>29.73</v>
      </c>
      <c r="R533" s="68">
        <v>33.01</v>
      </c>
      <c r="S533" s="68">
        <v>36.630000000000003</v>
      </c>
      <c r="T533" s="68">
        <v>40.81</v>
      </c>
      <c r="U533" s="68">
        <v>44.5</v>
      </c>
      <c r="V533" s="68">
        <v>49.26</v>
      </c>
      <c r="W533" s="68">
        <v>53.06</v>
      </c>
      <c r="X533" s="68">
        <v>57.18</v>
      </c>
      <c r="Y533" s="70">
        <v>61.45</v>
      </c>
      <c r="Z533" s="68">
        <v>66.56</v>
      </c>
      <c r="AA533" s="69">
        <v>71.38</v>
      </c>
      <c r="AB533" s="45">
        <v>76.63</v>
      </c>
      <c r="AC533" s="45">
        <v>82.02</v>
      </c>
      <c r="AD533" s="45">
        <v>90.27</v>
      </c>
      <c r="AE533" s="45">
        <v>99.61</v>
      </c>
      <c r="AF533" s="45">
        <v>110.23</v>
      </c>
      <c r="AG533" s="45">
        <v>122.28</v>
      </c>
      <c r="AH533" s="45">
        <v>135.72</v>
      </c>
      <c r="AI533" s="45">
        <v>150.47999999999999</v>
      </c>
      <c r="AJ533" s="45">
        <v>165.94</v>
      </c>
      <c r="AK533" s="45">
        <v>181.91</v>
      </c>
      <c r="AL533" s="45">
        <v>197.89</v>
      </c>
      <c r="AM533" s="45">
        <v>213.39</v>
      </c>
      <c r="AN533" s="45">
        <v>228.41</v>
      </c>
      <c r="AO533" s="45">
        <v>242.17</v>
      </c>
      <c r="AP533" s="45">
        <v>254.1</v>
      </c>
      <c r="AQ533" s="45">
        <v>270.08999999999997</v>
      </c>
      <c r="AR533" s="45">
        <v>287.62</v>
      </c>
      <c r="AS533" s="45">
        <v>307.36</v>
      </c>
      <c r="AT533" s="45">
        <v>328.95</v>
      </c>
      <c r="AU533" s="45">
        <v>352.09</v>
      </c>
      <c r="AV533" s="45">
        <v>374.47</v>
      </c>
      <c r="AW533" s="45">
        <v>396.8</v>
      </c>
      <c r="AX533" s="45">
        <v>418.66</v>
      </c>
      <c r="AY533" s="45">
        <v>439.65</v>
      </c>
      <c r="AZ533" s="45">
        <v>459.36</v>
      </c>
      <c r="BA533" s="45">
        <v>477.43</v>
      </c>
      <c r="BB533" s="45">
        <v>503.32</v>
      </c>
      <c r="BC533" s="45">
        <v>530.61</v>
      </c>
      <c r="BD533" s="45">
        <v>559.39</v>
      </c>
      <c r="BE533" s="45">
        <v>589.72</v>
      </c>
      <c r="BF533" s="45">
        <v>621.70000000000005</v>
      </c>
      <c r="BG533" s="45">
        <v>655.42</v>
      </c>
      <c r="BH533" s="45">
        <v>690.96</v>
      </c>
      <c r="BI533" s="45">
        <v>728.43</v>
      </c>
      <c r="BJ533" s="45">
        <v>767.94</v>
      </c>
      <c r="BK533" s="45">
        <v>809.58</v>
      </c>
      <c r="BL533" s="45">
        <v>853.48</v>
      </c>
      <c r="BM533" s="45">
        <v>899.77</v>
      </c>
      <c r="BN533" s="45">
        <v>948.56</v>
      </c>
      <c r="BO533" s="45">
        <v>1000</v>
      </c>
      <c r="BP533" s="45"/>
      <c r="BQ533" s="45"/>
      <c r="BR533" s="45"/>
      <c r="BS533" s="45"/>
      <c r="BT533" s="45"/>
      <c r="BU533" s="45"/>
      <c r="BV533" s="45"/>
      <c r="BW533" s="45"/>
      <c r="BX533" s="45"/>
      <c r="BY533" s="45"/>
      <c r="BZ533" s="45"/>
      <c r="CA533" s="45"/>
      <c r="CB533" s="45"/>
      <c r="CC533" s="45"/>
      <c r="CD533" s="45"/>
      <c r="CE533" s="45"/>
      <c r="CF533" s="45"/>
      <c r="CG533" s="45"/>
      <c r="CH533" s="45"/>
      <c r="CI533" s="45"/>
      <c r="CJ533" s="45"/>
      <c r="CK533" s="45"/>
      <c r="CL533" s="45"/>
      <c r="CM533" s="45"/>
      <c r="CN533" s="45"/>
      <c r="CO533" s="45"/>
      <c r="CP533" s="45"/>
      <c r="CQ533" s="45"/>
      <c r="CR533" s="45"/>
      <c r="CS533" s="45"/>
      <c r="CT533" s="45"/>
      <c r="CU533" s="45"/>
      <c r="CV533" s="45"/>
      <c r="CW533" s="45"/>
    </row>
    <row r="534" spans="1:101" ht="14.25" customHeight="1">
      <c r="A534" s="67">
        <v>56</v>
      </c>
      <c r="B534" s="68">
        <v>2.17</v>
      </c>
      <c r="C534" s="68">
        <v>3.71</v>
      </c>
      <c r="D534" s="68">
        <v>6.25</v>
      </c>
      <c r="E534" s="68">
        <v>8.2899999999999991</v>
      </c>
      <c r="F534" s="68">
        <v>9.75</v>
      </c>
      <c r="G534" s="68">
        <v>11.35</v>
      </c>
      <c r="H534" s="68">
        <v>13.09</v>
      </c>
      <c r="I534" s="68">
        <v>14.81</v>
      </c>
      <c r="J534" s="68">
        <v>16.489999999999998</v>
      </c>
      <c r="K534" s="68">
        <v>18.3</v>
      </c>
      <c r="L534" s="68">
        <v>20.47</v>
      </c>
      <c r="M534" s="68">
        <v>22.54</v>
      </c>
      <c r="N534" s="68">
        <v>24.86</v>
      </c>
      <c r="O534" s="68">
        <v>26.77</v>
      </c>
      <c r="P534" s="68">
        <v>29.68</v>
      </c>
      <c r="Q534" s="68">
        <v>32.979999999999997</v>
      </c>
      <c r="R534" s="68">
        <v>36.6</v>
      </c>
      <c r="S534" s="68">
        <v>40.799999999999997</v>
      </c>
      <c r="T534" s="68">
        <v>44.42</v>
      </c>
      <c r="U534" s="68">
        <v>49.26</v>
      </c>
      <c r="V534" s="68">
        <v>52.95</v>
      </c>
      <c r="W534" s="68">
        <v>56.99</v>
      </c>
      <c r="X534" s="69">
        <v>61.17</v>
      </c>
      <c r="Y534" s="68">
        <v>66.56</v>
      </c>
      <c r="Z534" s="68">
        <v>71.38</v>
      </c>
      <c r="AA534" s="69">
        <v>76.63</v>
      </c>
      <c r="AB534" s="45">
        <v>82.02</v>
      </c>
      <c r="AC534" s="45">
        <v>90.27</v>
      </c>
      <c r="AD534" s="45">
        <v>99.61</v>
      </c>
      <c r="AE534" s="45">
        <v>110.23</v>
      </c>
      <c r="AF534" s="45">
        <v>122.28</v>
      </c>
      <c r="AG534" s="45">
        <v>135.72</v>
      </c>
      <c r="AH534" s="45">
        <v>150.47999999999999</v>
      </c>
      <c r="AI534" s="45">
        <v>165.94</v>
      </c>
      <c r="AJ534" s="45">
        <v>181.91</v>
      </c>
      <c r="AK534" s="45">
        <v>197.89</v>
      </c>
      <c r="AL534" s="45">
        <v>213.39</v>
      </c>
      <c r="AM534" s="45">
        <v>228.41</v>
      </c>
      <c r="AN534" s="45">
        <v>242.17</v>
      </c>
      <c r="AO534" s="45">
        <v>254.1</v>
      </c>
      <c r="AP534" s="45">
        <v>270.08999999999997</v>
      </c>
      <c r="AQ534" s="45">
        <v>287.62</v>
      </c>
      <c r="AR534" s="45">
        <v>307.36</v>
      </c>
      <c r="AS534" s="45">
        <v>328.95</v>
      </c>
      <c r="AT534" s="45">
        <v>352.09</v>
      </c>
      <c r="AU534" s="45">
        <v>374.47</v>
      </c>
      <c r="AV534" s="45">
        <v>396.8</v>
      </c>
      <c r="AW534" s="45">
        <v>418.66</v>
      </c>
      <c r="AX534" s="45">
        <v>439.65</v>
      </c>
      <c r="AY534" s="45">
        <v>459.36</v>
      </c>
      <c r="AZ534" s="45">
        <v>477.43</v>
      </c>
      <c r="BA534" s="45">
        <v>503.32</v>
      </c>
      <c r="BB534" s="45">
        <v>530.61</v>
      </c>
      <c r="BC534" s="45">
        <v>559.39</v>
      </c>
      <c r="BD534" s="45">
        <v>589.72</v>
      </c>
      <c r="BE534" s="45">
        <v>621.70000000000005</v>
      </c>
      <c r="BF534" s="45">
        <v>655.42</v>
      </c>
      <c r="BG534" s="45">
        <v>690.96</v>
      </c>
      <c r="BH534" s="45">
        <v>728.43</v>
      </c>
      <c r="BI534" s="45">
        <v>767.94</v>
      </c>
      <c r="BJ534" s="45">
        <v>809.58</v>
      </c>
      <c r="BK534" s="45">
        <v>853.48</v>
      </c>
      <c r="BL534" s="45">
        <v>899.77</v>
      </c>
      <c r="BM534" s="45">
        <v>948.56</v>
      </c>
      <c r="BN534" s="45">
        <v>1000</v>
      </c>
      <c r="BO534" s="45"/>
      <c r="BP534" s="45"/>
      <c r="BQ534" s="45"/>
      <c r="BR534" s="45"/>
      <c r="BS534" s="45"/>
      <c r="BT534" s="45"/>
      <c r="BU534" s="45"/>
      <c r="BV534" s="45"/>
      <c r="BW534" s="45"/>
      <c r="BX534" s="45"/>
      <c r="BY534" s="45"/>
      <c r="BZ534" s="45"/>
      <c r="CA534" s="45"/>
      <c r="CB534" s="45"/>
      <c r="CC534" s="45"/>
      <c r="CD534" s="45"/>
      <c r="CE534" s="45"/>
      <c r="CF534" s="45"/>
      <c r="CG534" s="45"/>
      <c r="CH534" s="45"/>
      <c r="CI534" s="45"/>
      <c r="CJ534" s="45"/>
      <c r="CK534" s="45"/>
      <c r="CL534" s="45"/>
      <c r="CM534" s="45"/>
      <c r="CN534" s="45"/>
      <c r="CO534" s="45"/>
      <c r="CP534" s="45"/>
      <c r="CQ534" s="45"/>
      <c r="CR534" s="45"/>
      <c r="CS534" s="45"/>
      <c r="CT534" s="45"/>
      <c r="CU534" s="45"/>
      <c r="CV534" s="45"/>
      <c r="CW534" s="45"/>
    </row>
    <row r="535" spans="1:101" ht="14.25" customHeight="1">
      <c r="A535" s="67">
        <v>57</v>
      </c>
      <c r="B535" s="68">
        <v>2.4</v>
      </c>
      <c r="C535" s="68">
        <v>4.1500000000000004</v>
      </c>
      <c r="D535" s="68">
        <v>7.1</v>
      </c>
      <c r="E535" s="68">
        <v>9.4</v>
      </c>
      <c r="F535" s="68">
        <v>11</v>
      </c>
      <c r="G535" s="68">
        <v>12.75</v>
      </c>
      <c r="H535" s="68">
        <v>14.65</v>
      </c>
      <c r="I535" s="68">
        <v>16.48</v>
      </c>
      <c r="J535" s="68">
        <v>18.29</v>
      </c>
      <c r="K535" s="68">
        <v>20.46</v>
      </c>
      <c r="L535" s="68">
        <v>22.51</v>
      </c>
      <c r="M535" s="68">
        <v>24.85</v>
      </c>
      <c r="N535" s="68">
        <v>26.66</v>
      </c>
      <c r="O535" s="68">
        <v>29.64</v>
      </c>
      <c r="P535" s="68">
        <v>32.950000000000003</v>
      </c>
      <c r="Q535" s="68">
        <v>36.56</v>
      </c>
      <c r="R535" s="68">
        <v>40.799999999999997</v>
      </c>
      <c r="S535" s="68">
        <v>44.33</v>
      </c>
      <c r="T535" s="68">
        <v>49.25</v>
      </c>
      <c r="U535" s="68">
        <v>52.83</v>
      </c>
      <c r="V535" s="68">
        <v>56.79</v>
      </c>
      <c r="W535" s="68">
        <v>60.89</v>
      </c>
      <c r="X535" s="70">
        <v>66.489999999999995</v>
      </c>
      <c r="Y535" s="68">
        <v>71.38</v>
      </c>
      <c r="Z535" s="68">
        <v>76.63</v>
      </c>
      <c r="AA535" s="69">
        <v>82.02</v>
      </c>
      <c r="AB535" s="45">
        <v>90.27</v>
      </c>
      <c r="AC535" s="45">
        <v>99.61</v>
      </c>
      <c r="AD535" s="45">
        <v>110.23</v>
      </c>
      <c r="AE535" s="45">
        <v>122.28</v>
      </c>
      <c r="AF535" s="45">
        <v>135.72</v>
      </c>
      <c r="AG535" s="45">
        <v>150.47999999999999</v>
      </c>
      <c r="AH535" s="45">
        <v>165.94</v>
      </c>
      <c r="AI535" s="45">
        <v>181.91</v>
      </c>
      <c r="AJ535" s="45">
        <v>197.89</v>
      </c>
      <c r="AK535" s="45">
        <v>213.39</v>
      </c>
      <c r="AL535" s="45">
        <v>228.41</v>
      </c>
      <c r="AM535" s="45">
        <v>242.17</v>
      </c>
      <c r="AN535" s="45">
        <v>254.1</v>
      </c>
      <c r="AO535" s="45">
        <v>270.08999999999997</v>
      </c>
      <c r="AP535" s="45">
        <v>287.62</v>
      </c>
      <c r="AQ535" s="45">
        <v>307.36</v>
      </c>
      <c r="AR535" s="45">
        <v>328.95</v>
      </c>
      <c r="AS535" s="45">
        <v>352.09</v>
      </c>
      <c r="AT535" s="45">
        <v>374.47</v>
      </c>
      <c r="AU535" s="45">
        <v>396.8</v>
      </c>
      <c r="AV535" s="45">
        <v>418.66</v>
      </c>
      <c r="AW535" s="45">
        <v>439.65</v>
      </c>
      <c r="AX535" s="45">
        <v>459.36</v>
      </c>
      <c r="AY535" s="45">
        <v>477.43</v>
      </c>
      <c r="AZ535" s="45">
        <v>503.32</v>
      </c>
      <c r="BA535" s="45">
        <v>530.61</v>
      </c>
      <c r="BB535" s="45">
        <v>559.39</v>
      </c>
      <c r="BC535" s="45">
        <v>589.72</v>
      </c>
      <c r="BD535" s="45">
        <v>621.70000000000005</v>
      </c>
      <c r="BE535" s="45">
        <v>655.42</v>
      </c>
      <c r="BF535" s="45">
        <v>690.96</v>
      </c>
      <c r="BG535" s="45">
        <v>728.43</v>
      </c>
      <c r="BH535" s="45">
        <v>767.94</v>
      </c>
      <c r="BI535" s="45">
        <v>809.58</v>
      </c>
      <c r="BJ535" s="45">
        <v>853.48</v>
      </c>
      <c r="BK535" s="45">
        <v>899.77</v>
      </c>
      <c r="BL535" s="45">
        <v>948.56</v>
      </c>
      <c r="BM535" s="45">
        <v>1000</v>
      </c>
      <c r="BN535" s="45"/>
      <c r="BO535" s="45"/>
      <c r="BP535" s="45"/>
      <c r="BQ535" s="45"/>
      <c r="BR535" s="45"/>
      <c r="BS535" s="45"/>
      <c r="BT535" s="45"/>
      <c r="BU535" s="45"/>
      <c r="BV535" s="45"/>
      <c r="BW535" s="45"/>
      <c r="BX535" s="45"/>
      <c r="BY535" s="45"/>
      <c r="BZ535" s="45"/>
      <c r="CA535" s="45"/>
      <c r="CB535" s="45"/>
      <c r="CC535" s="45"/>
      <c r="CD535" s="45"/>
      <c r="CE535" s="45"/>
      <c r="CF535" s="45"/>
      <c r="CG535" s="45"/>
      <c r="CH535" s="45"/>
      <c r="CI535" s="45"/>
      <c r="CJ535" s="45"/>
      <c r="CK535" s="45"/>
      <c r="CL535" s="45"/>
      <c r="CM535" s="45"/>
      <c r="CN535" s="45"/>
      <c r="CO535" s="45"/>
      <c r="CP535" s="45"/>
      <c r="CQ535" s="45"/>
      <c r="CR535" s="45"/>
      <c r="CS535" s="45"/>
      <c r="CT535" s="45"/>
      <c r="CU535" s="45"/>
      <c r="CV535" s="45"/>
      <c r="CW535" s="45"/>
    </row>
    <row r="536" spans="1:101" ht="14.25" customHeight="1">
      <c r="A536" s="67">
        <v>58</v>
      </c>
      <c r="B536" s="68">
        <v>2.67</v>
      </c>
      <c r="C536" s="68">
        <v>4.6500000000000004</v>
      </c>
      <c r="D536" s="68">
        <v>8.02</v>
      </c>
      <c r="E536" s="68">
        <v>10.6</v>
      </c>
      <c r="F536" s="68">
        <v>12.34</v>
      </c>
      <c r="G536" s="68">
        <v>14.24</v>
      </c>
      <c r="H536" s="68">
        <v>16.28</v>
      </c>
      <c r="I536" s="68">
        <v>18.28</v>
      </c>
      <c r="J536" s="68">
        <v>20.45</v>
      </c>
      <c r="K536" s="68">
        <v>22.48</v>
      </c>
      <c r="L536" s="68">
        <v>24.84</v>
      </c>
      <c r="M536" s="68">
        <v>26.55</v>
      </c>
      <c r="N536" s="68">
        <v>29.59</v>
      </c>
      <c r="O536" s="68">
        <v>32.92</v>
      </c>
      <c r="P536" s="68">
        <v>36.53</v>
      </c>
      <c r="Q536" s="68">
        <v>40.79</v>
      </c>
      <c r="R536" s="68">
        <v>44.23</v>
      </c>
      <c r="S536" s="68">
        <v>49.24</v>
      </c>
      <c r="T536" s="68">
        <v>52.7</v>
      </c>
      <c r="U536" s="68">
        <v>56.59</v>
      </c>
      <c r="V536" s="68">
        <v>60.61</v>
      </c>
      <c r="W536" s="69">
        <v>66.44</v>
      </c>
      <c r="X536" s="68">
        <v>71.38</v>
      </c>
      <c r="Y536" s="68">
        <v>76.63</v>
      </c>
      <c r="Z536" s="68">
        <v>82.02</v>
      </c>
      <c r="AA536" s="71">
        <v>90.27</v>
      </c>
      <c r="AB536" s="45">
        <v>99.61</v>
      </c>
      <c r="AC536" s="45">
        <v>110.23</v>
      </c>
      <c r="AD536" s="45">
        <v>122.28</v>
      </c>
      <c r="AE536" s="45">
        <v>135.72</v>
      </c>
      <c r="AF536" s="45">
        <v>150.47999999999999</v>
      </c>
      <c r="AG536" s="45">
        <v>165.94</v>
      </c>
      <c r="AH536" s="45">
        <v>181.91</v>
      </c>
      <c r="AI536" s="45">
        <v>197.89</v>
      </c>
      <c r="AJ536" s="45">
        <v>213.39</v>
      </c>
      <c r="AK536" s="45">
        <v>228.41</v>
      </c>
      <c r="AL536" s="45">
        <v>242.17</v>
      </c>
      <c r="AM536" s="45">
        <v>254.1</v>
      </c>
      <c r="AN536" s="45">
        <v>270.08999999999997</v>
      </c>
      <c r="AO536" s="45">
        <v>287.62</v>
      </c>
      <c r="AP536" s="45">
        <v>307.36</v>
      </c>
      <c r="AQ536" s="45">
        <v>328.95</v>
      </c>
      <c r="AR536" s="45">
        <v>352.09</v>
      </c>
      <c r="AS536" s="45">
        <v>374.47</v>
      </c>
      <c r="AT536" s="45">
        <v>396.8</v>
      </c>
      <c r="AU536" s="45">
        <v>418.66</v>
      </c>
      <c r="AV536" s="45">
        <v>439.65</v>
      </c>
      <c r="AW536" s="45">
        <v>459.36</v>
      </c>
      <c r="AX536" s="45">
        <v>477.43</v>
      </c>
      <c r="AY536" s="45">
        <v>503.32</v>
      </c>
      <c r="AZ536" s="45">
        <v>530.61</v>
      </c>
      <c r="BA536" s="45">
        <v>559.39</v>
      </c>
      <c r="BB536" s="45">
        <v>589.72</v>
      </c>
      <c r="BC536" s="45">
        <v>621.70000000000005</v>
      </c>
      <c r="BD536" s="45">
        <v>655.42</v>
      </c>
      <c r="BE536" s="45">
        <v>690.96</v>
      </c>
      <c r="BF536" s="45">
        <v>728.43</v>
      </c>
      <c r="BG536" s="45">
        <v>767.94</v>
      </c>
      <c r="BH536" s="45">
        <v>809.58</v>
      </c>
      <c r="BI536" s="45">
        <v>853.48</v>
      </c>
      <c r="BJ536" s="45">
        <v>899.77</v>
      </c>
      <c r="BK536" s="45">
        <v>948.56</v>
      </c>
      <c r="BL536" s="45">
        <v>1000</v>
      </c>
      <c r="BM536" s="45"/>
      <c r="BN536" s="45"/>
      <c r="BO536" s="45"/>
      <c r="BP536" s="45"/>
      <c r="BQ536" s="45"/>
      <c r="BR536" s="45"/>
      <c r="BS536" s="45"/>
      <c r="BT536" s="45"/>
      <c r="BU536" s="45"/>
      <c r="BV536" s="45"/>
      <c r="BW536" s="45"/>
      <c r="BX536" s="45"/>
      <c r="BY536" s="45"/>
      <c r="BZ536" s="45"/>
      <c r="CA536" s="45"/>
      <c r="CB536" s="45"/>
      <c r="CC536" s="45"/>
      <c r="CD536" s="45"/>
      <c r="CE536" s="45"/>
      <c r="CF536" s="45"/>
      <c r="CG536" s="45"/>
      <c r="CH536" s="45"/>
      <c r="CI536" s="45"/>
      <c r="CJ536" s="45"/>
      <c r="CK536" s="45"/>
      <c r="CL536" s="45"/>
      <c r="CM536" s="45"/>
      <c r="CN536" s="45"/>
      <c r="CO536" s="45"/>
      <c r="CP536" s="45"/>
      <c r="CQ536" s="45"/>
      <c r="CR536" s="45"/>
      <c r="CS536" s="45"/>
      <c r="CT536" s="45"/>
      <c r="CU536" s="45"/>
      <c r="CV536" s="45"/>
      <c r="CW536" s="45"/>
    </row>
    <row r="537" spans="1:101" ht="14.25" customHeight="1">
      <c r="A537" s="67">
        <v>59</v>
      </c>
      <c r="B537" s="68">
        <v>2.96</v>
      </c>
      <c r="C537" s="68">
        <v>5.2</v>
      </c>
      <c r="D537" s="68">
        <v>8.98</v>
      </c>
      <c r="E537" s="68">
        <v>11.88</v>
      </c>
      <c r="F537" s="68">
        <v>13.75</v>
      </c>
      <c r="G537" s="68">
        <v>15.78</v>
      </c>
      <c r="H537" s="68">
        <v>17.96</v>
      </c>
      <c r="I537" s="68">
        <v>20.2</v>
      </c>
      <c r="J537" s="68">
        <v>22.46</v>
      </c>
      <c r="K537" s="68">
        <v>24.84</v>
      </c>
      <c r="L537" s="68">
        <v>26.43</v>
      </c>
      <c r="M537" s="68">
        <v>29.54</v>
      </c>
      <c r="N537" s="68">
        <v>32.89</v>
      </c>
      <c r="O537" s="68">
        <v>36.5</v>
      </c>
      <c r="P537" s="68">
        <v>40.79</v>
      </c>
      <c r="Q537" s="68">
        <v>44.13</v>
      </c>
      <c r="R537" s="68">
        <v>49.24</v>
      </c>
      <c r="S537" s="68">
        <v>52.56</v>
      </c>
      <c r="T537" s="68">
        <v>56.38</v>
      </c>
      <c r="U537" s="68">
        <v>60.32</v>
      </c>
      <c r="V537" s="68">
        <v>66.38</v>
      </c>
      <c r="W537" s="70">
        <v>71.349999999999994</v>
      </c>
      <c r="X537" s="68">
        <v>76.63</v>
      </c>
      <c r="Y537" s="68">
        <v>82.02</v>
      </c>
      <c r="Z537" s="68">
        <v>90.27</v>
      </c>
      <c r="AA537" s="71">
        <v>99.61</v>
      </c>
      <c r="AB537" s="45">
        <v>110.23</v>
      </c>
      <c r="AC537" s="45">
        <v>122.28</v>
      </c>
      <c r="AD537" s="45">
        <v>135.72</v>
      </c>
      <c r="AE537" s="45">
        <v>150.47999999999999</v>
      </c>
      <c r="AF537" s="45">
        <v>165.94</v>
      </c>
      <c r="AG537" s="45">
        <v>181.91</v>
      </c>
      <c r="AH537" s="45">
        <v>197.89</v>
      </c>
      <c r="AI537" s="45">
        <v>213.39</v>
      </c>
      <c r="AJ537" s="45">
        <v>228.41</v>
      </c>
      <c r="AK537" s="45">
        <v>242.17</v>
      </c>
      <c r="AL537" s="45">
        <v>254.1</v>
      </c>
      <c r="AM537" s="45">
        <v>270.08999999999997</v>
      </c>
      <c r="AN537" s="45">
        <v>287.62</v>
      </c>
      <c r="AO537" s="45">
        <v>307.36</v>
      </c>
      <c r="AP537" s="45">
        <v>328.95</v>
      </c>
      <c r="AQ537" s="45">
        <v>352.09</v>
      </c>
      <c r="AR537" s="45">
        <v>374.47</v>
      </c>
      <c r="AS537" s="45">
        <v>396.8</v>
      </c>
      <c r="AT537" s="45">
        <v>418.66</v>
      </c>
      <c r="AU537" s="45">
        <v>439.65</v>
      </c>
      <c r="AV537" s="45">
        <v>459.36</v>
      </c>
      <c r="AW537" s="45">
        <v>477.43</v>
      </c>
      <c r="AX537" s="45">
        <v>503.32</v>
      </c>
      <c r="AY537" s="45">
        <v>530.61</v>
      </c>
      <c r="AZ537" s="45">
        <v>559.39</v>
      </c>
      <c r="BA537" s="45">
        <v>589.72</v>
      </c>
      <c r="BB537" s="45">
        <v>621.70000000000005</v>
      </c>
      <c r="BC537" s="45">
        <v>655.42</v>
      </c>
      <c r="BD537" s="45">
        <v>690.96</v>
      </c>
      <c r="BE537" s="45">
        <v>728.43</v>
      </c>
      <c r="BF537" s="45">
        <v>767.94</v>
      </c>
      <c r="BG537" s="45">
        <v>809.58</v>
      </c>
      <c r="BH537" s="45">
        <v>853.48</v>
      </c>
      <c r="BI537" s="45">
        <v>899.77</v>
      </c>
      <c r="BJ537" s="45">
        <v>948.56</v>
      </c>
      <c r="BK537" s="45">
        <v>1000</v>
      </c>
      <c r="BL537" s="45"/>
      <c r="BM537" s="45"/>
      <c r="BN537" s="45"/>
      <c r="BO537" s="45"/>
      <c r="BP537" s="45"/>
      <c r="BQ537" s="45"/>
      <c r="BR537" s="45"/>
      <c r="BS537" s="45"/>
      <c r="BT537" s="45"/>
      <c r="BU537" s="45"/>
      <c r="BV537" s="45"/>
      <c r="BW537" s="45"/>
      <c r="BX537" s="45"/>
      <c r="BY537" s="45"/>
      <c r="BZ537" s="45"/>
      <c r="CA537" s="45"/>
      <c r="CB537" s="45"/>
      <c r="CC537" s="45"/>
      <c r="CD537" s="45"/>
      <c r="CE537" s="45"/>
      <c r="CF537" s="45"/>
      <c r="CG537" s="45"/>
      <c r="CH537" s="45"/>
      <c r="CI537" s="45"/>
      <c r="CJ537" s="45"/>
      <c r="CK537" s="45"/>
      <c r="CL537" s="45"/>
      <c r="CM537" s="45"/>
      <c r="CN537" s="45"/>
      <c r="CO537" s="45"/>
      <c r="CP537" s="45"/>
      <c r="CQ537" s="45"/>
      <c r="CR537" s="45"/>
      <c r="CS537" s="45"/>
      <c r="CT537" s="45"/>
      <c r="CU537" s="45"/>
      <c r="CV537" s="45"/>
      <c r="CW537" s="45"/>
    </row>
    <row r="538" spans="1:101" ht="14.25" customHeight="1">
      <c r="A538" s="67">
        <v>60</v>
      </c>
      <c r="B538" s="68">
        <v>3.29</v>
      </c>
      <c r="C538" s="68">
        <v>5.83</v>
      </c>
      <c r="D538" s="68">
        <v>9.98</v>
      </c>
      <c r="E538" s="68">
        <v>13.21</v>
      </c>
      <c r="F538" s="68">
        <v>15.21</v>
      </c>
      <c r="G538" s="68">
        <v>17.36</v>
      </c>
      <c r="H538" s="68">
        <v>19.64</v>
      </c>
      <c r="I538" s="68">
        <v>22.03</v>
      </c>
      <c r="J538" s="68">
        <v>24.57</v>
      </c>
      <c r="K538" s="68">
        <v>26.3</v>
      </c>
      <c r="L538" s="68">
        <v>29.49</v>
      </c>
      <c r="M538" s="68">
        <v>32.85</v>
      </c>
      <c r="N538" s="68">
        <v>36.47</v>
      </c>
      <c r="O538" s="68">
        <v>40.78</v>
      </c>
      <c r="P538" s="68">
        <v>44.03</v>
      </c>
      <c r="Q538" s="68">
        <v>49.23</v>
      </c>
      <c r="R538" s="68">
        <v>52.42</v>
      </c>
      <c r="S538" s="68">
        <v>56.17</v>
      </c>
      <c r="T538" s="68">
        <v>60.02</v>
      </c>
      <c r="U538" s="68">
        <v>66.31</v>
      </c>
      <c r="V538" s="69">
        <v>71.319999999999993</v>
      </c>
      <c r="W538" s="68">
        <v>76.63</v>
      </c>
      <c r="X538" s="68">
        <v>82.02</v>
      </c>
      <c r="Y538" s="68">
        <v>90.27</v>
      </c>
      <c r="Z538" s="68">
        <v>99.61</v>
      </c>
      <c r="AA538" s="71">
        <v>110.23</v>
      </c>
      <c r="AB538" s="45">
        <v>122.28</v>
      </c>
      <c r="AC538" s="45">
        <v>135.72</v>
      </c>
      <c r="AD538" s="45">
        <v>150.47999999999999</v>
      </c>
      <c r="AE538" s="45">
        <v>165.94</v>
      </c>
      <c r="AF538" s="45">
        <v>181.91</v>
      </c>
      <c r="AG538" s="45">
        <v>197.89</v>
      </c>
      <c r="AH538" s="45">
        <v>213.39</v>
      </c>
      <c r="AI538" s="45">
        <v>228.41</v>
      </c>
      <c r="AJ538" s="45">
        <v>242.17</v>
      </c>
      <c r="AK538" s="45">
        <v>254.1</v>
      </c>
      <c r="AL538" s="45">
        <v>270.08999999999997</v>
      </c>
      <c r="AM538" s="45">
        <v>287.62</v>
      </c>
      <c r="AN538" s="45">
        <v>307.36</v>
      </c>
      <c r="AO538" s="45">
        <v>328.95</v>
      </c>
      <c r="AP538" s="45">
        <v>352.09</v>
      </c>
      <c r="AQ538" s="45">
        <v>374.47</v>
      </c>
      <c r="AR538" s="45">
        <v>396.8</v>
      </c>
      <c r="AS538" s="45">
        <v>418.66</v>
      </c>
      <c r="AT538" s="45">
        <v>439.65</v>
      </c>
      <c r="AU538" s="45">
        <v>459.36</v>
      </c>
      <c r="AV538" s="45">
        <v>477.43</v>
      </c>
      <c r="AW538" s="45">
        <v>503.32</v>
      </c>
      <c r="AX538" s="45">
        <v>530.61</v>
      </c>
      <c r="AY538" s="45">
        <v>559.39</v>
      </c>
      <c r="AZ538" s="45">
        <v>589.72</v>
      </c>
      <c r="BA538" s="45">
        <v>621.70000000000005</v>
      </c>
      <c r="BB538" s="45">
        <v>655.42</v>
      </c>
      <c r="BC538" s="45">
        <v>690.96</v>
      </c>
      <c r="BD538" s="45">
        <v>728.43</v>
      </c>
      <c r="BE538" s="45">
        <v>767.94</v>
      </c>
      <c r="BF538" s="45">
        <v>809.58</v>
      </c>
      <c r="BG538" s="45">
        <v>853.48</v>
      </c>
      <c r="BH538" s="45">
        <v>899.77</v>
      </c>
      <c r="BI538" s="45">
        <v>948.56</v>
      </c>
      <c r="BJ538" s="45">
        <v>1000</v>
      </c>
      <c r="BK538" s="45"/>
      <c r="BL538" s="45"/>
      <c r="BM538" s="45"/>
      <c r="BN538" s="45"/>
      <c r="BO538" s="45"/>
      <c r="BP538" s="45"/>
      <c r="BQ538" s="45"/>
      <c r="BR538" s="45"/>
      <c r="BS538" s="45"/>
      <c r="BT538" s="45"/>
      <c r="BU538" s="45"/>
      <c r="BV538" s="45"/>
      <c r="BW538" s="45"/>
      <c r="BX538" s="45"/>
      <c r="BY538" s="45"/>
      <c r="BZ538" s="45"/>
      <c r="CA538" s="45"/>
      <c r="CB538" s="45"/>
      <c r="CC538" s="45"/>
      <c r="CD538" s="45"/>
      <c r="CE538" s="45"/>
      <c r="CF538" s="45"/>
      <c r="CG538" s="45"/>
      <c r="CH538" s="45"/>
      <c r="CI538" s="45"/>
      <c r="CJ538" s="45"/>
      <c r="CK538" s="45"/>
      <c r="CL538" s="45"/>
      <c r="CM538" s="45"/>
      <c r="CN538" s="45"/>
      <c r="CO538" s="45"/>
      <c r="CP538" s="45"/>
      <c r="CQ538" s="45"/>
      <c r="CR538" s="45"/>
      <c r="CS538" s="45"/>
      <c r="CT538" s="45"/>
      <c r="CU538" s="45"/>
      <c r="CV538" s="45"/>
      <c r="CW538" s="45"/>
    </row>
    <row r="539" spans="1:101" ht="14.25" customHeight="1">
      <c r="A539" s="67">
        <v>61</v>
      </c>
      <c r="B539" s="68">
        <v>3.65</v>
      </c>
      <c r="C539" s="68">
        <v>6.51</v>
      </c>
      <c r="D539" s="68">
        <v>10.98</v>
      </c>
      <c r="E539" s="68">
        <v>14.56</v>
      </c>
      <c r="F539" s="68">
        <v>16.68</v>
      </c>
      <c r="G539" s="68">
        <v>18.920000000000002</v>
      </c>
      <c r="H539" s="68">
        <v>20.92</v>
      </c>
      <c r="I539" s="68">
        <v>23.46</v>
      </c>
      <c r="J539" s="68">
        <v>26.18</v>
      </c>
      <c r="K539" s="68">
        <v>29.43</v>
      </c>
      <c r="L539" s="68">
        <v>32.82</v>
      </c>
      <c r="M539" s="68">
        <v>36.44</v>
      </c>
      <c r="N539" s="68">
        <v>40.78</v>
      </c>
      <c r="O539" s="68">
        <v>43.92</v>
      </c>
      <c r="P539" s="68">
        <v>49.22</v>
      </c>
      <c r="Q539" s="68">
        <v>52.28</v>
      </c>
      <c r="R539" s="68">
        <v>55.95</v>
      </c>
      <c r="S539" s="68">
        <v>59.72</v>
      </c>
      <c r="T539" s="68">
        <v>66.239999999999995</v>
      </c>
      <c r="U539" s="68">
        <v>71.3</v>
      </c>
      <c r="V539" s="70">
        <v>76.53</v>
      </c>
      <c r="W539" s="68">
        <v>82.02</v>
      </c>
      <c r="X539" s="68">
        <v>90.27</v>
      </c>
      <c r="Y539" s="68">
        <v>99.61</v>
      </c>
      <c r="Z539" s="68">
        <v>110.23</v>
      </c>
      <c r="AA539" s="71">
        <v>122.28</v>
      </c>
      <c r="AB539" s="45">
        <v>135.72</v>
      </c>
      <c r="AC539" s="45">
        <v>150.47999999999999</v>
      </c>
      <c r="AD539" s="45">
        <v>165.94</v>
      </c>
      <c r="AE539" s="45">
        <v>181.91</v>
      </c>
      <c r="AF539" s="45">
        <v>197.89</v>
      </c>
      <c r="AG539" s="45">
        <v>213.39</v>
      </c>
      <c r="AH539" s="45">
        <v>228.41</v>
      </c>
      <c r="AI539" s="45">
        <v>242.17</v>
      </c>
      <c r="AJ539" s="45">
        <v>254.1</v>
      </c>
      <c r="AK539" s="45">
        <v>270.08999999999997</v>
      </c>
      <c r="AL539" s="45">
        <v>287.62</v>
      </c>
      <c r="AM539" s="45">
        <v>307.36</v>
      </c>
      <c r="AN539" s="45">
        <v>328.95</v>
      </c>
      <c r="AO539" s="45">
        <v>352.09</v>
      </c>
      <c r="AP539" s="45">
        <v>374.47</v>
      </c>
      <c r="AQ539" s="45">
        <v>396.8</v>
      </c>
      <c r="AR539" s="45">
        <v>418.66</v>
      </c>
      <c r="AS539" s="45">
        <v>439.65</v>
      </c>
      <c r="AT539" s="45">
        <v>459.36</v>
      </c>
      <c r="AU539" s="45">
        <v>477.43</v>
      </c>
      <c r="AV539" s="45">
        <v>503.32</v>
      </c>
      <c r="AW539" s="45">
        <v>530.61</v>
      </c>
      <c r="AX539" s="45">
        <v>559.39</v>
      </c>
      <c r="AY539" s="45">
        <v>589.72</v>
      </c>
      <c r="AZ539" s="45">
        <v>621.70000000000005</v>
      </c>
      <c r="BA539" s="45">
        <v>655.42</v>
      </c>
      <c r="BB539" s="45">
        <v>690.96</v>
      </c>
      <c r="BC539" s="45">
        <v>728.43</v>
      </c>
      <c r="BD539" s="45">
        <v>767.94</v>
      </c>
      <c r="BE539" s="45">
        <v>809.58</v>
      </c>
      <c r="BF539" s="45">
        <v>853.48</v>
      </c>
      <c r="BG539" s="45">
        <v>899.77</v>
      </c>
      <c r="BH539" s="45">
        <v>948.56</v>
      </c>
      <c r="BI539" s="45">
        <v>1000</v>
      </c>
      <c r="BJ539" s="45"/>
      <c r="BK539" s="45"/>
      <c r="BL539" s="45"/>
      <c r="BM539" s="45"/>
      <c r="BN539" s="45"/>
      <c r="BO539" s="45"/>
      <c r="BP539" s="45"/>
      <c r="BQ539" s="45"/>
      <c r="BR539" s="45"/>
      <c r="BS539" s="45"/>
      <c r="BT539" s="45"/>
      <c r="BU539" s="45"/>
      <c r="BV539" s="45"/>
      <c r="BW539" s="45"/>
      <c r="BX539" s="45"/>
      <c r="BY539" s="45"/>
      <c r="BZ539" s="45"/>
      <c r="CA539" s="45"/>
      <c r="CB539" s="45"/>
      <c r="CC539" s="45"/>
      <c r="CD539" s="45"/>
      <c r="CE539" s="45"/>
      <c r="CF539" s="45"/>
      <c r="CG539" s="45"/>
      <c r="CH539" s="45"/>
      <c r="CI539" s="45"/>
      <c r="CJ539" s="45"/>
      <c r="CK539" s="45"/>
      <c r="CL539" s="45"/>
      <c r="CM539" s="45"/>
      <c r="CN539" s="45"/>
      <c r="CO539" s="45"/>
      <c r="CP539" s="45"/>
      <c r="CQ539" s="45"/>
      <c r="CR539" s="45"/>
      <c r="CS539" s="45"/>
      <c r="CT539" s="45"/>
      <c r="CU539" s="45"/>
      <c r="CV539" s="45"/>
      <c r="CW539" s="45"/>
    </row>
    <row r="540" spans="1:101" ht="14.25" customHeight="1">
      <c r="A540" s="67">
        <v>62</v>
      </c>
      <c r="B540" s="68">
        <v>4.04</v>
      </c>
      <c r="C540" s="68">
        <v>7.25</v>
      </c>
      <c r="D540" s="68">
        <v>11.99</v>
      </c>
      <c r="E540" s="68">
        <v>15.9</v>
      </c>
      <c r="F540" s="68">
        <v>18.12</v>
      </c>
      <c r="G540" s="68">
        <v>20.09</v>
      </c>
      <c r="H540" s="68">
        <v>21.97</v>
      </c>
      <c r="I540" s="68">
        <v>24.57</v>
      </c>
      <c r="J540" s="68">
        <v>27.49</v>
      </c>
      <c r="K540" s="68">
        <v>31.03</v>
      </c>
      <c r="L540" s="68">
        <v>34.67</v>
      </c>
      <c r="M540" s="68">
        <v>38.450000000000003</v>
      </c>
      <c r="N540" s="68">
        <v>43.8</v>
      </c>
      <c r="O540" s="68">
        <v>49.22</v>
      </c>
      <c r="P540" s="68">
        <v>52.13</v>
      </c>
      <c r="Q540" s="68">
        <v>55.72</v>
      </c>
      <c r="R540" s="68">
        <v>59.41</v>
      </c>
      <c r="S540" s="68">
        <v>66.16</v>
      </c>
      <c r="T540" s="68">
        <v>71.260000000000005</v>
      </c>
      <c r="U540" s="69">
        <v>76.489999999999995</v>
      </c>
      <c r="V540" s="68">
        <v>82.02</v>
      </c>
      <c r="W540" s="68">
        <v>90.27</v>
      </c>
      <c r="X540" s="68">
        <v>99.61</v>
      </c>
      <c r="Y540" s="68">
        <v>110.23</v>
      </c>
      <c r="Z540" s="68">
        <v>122.28</v>
      </c>
      <c r="AA540" s="71">
        <v>135.72</v>
      </c>
      <c r="AB540" s="45">
        <v>150.47999999999999</v>
      </c>
      <c r="AC540" s="45">
        <v>165.94</v>
      </c>
      <c r="AD540" s="45">
        <v>181.91</v>
      </c>
      <c r="AE540" s="45">
        <v>197.89</v>
      </c>
      <c r="AF540" s="45">
        <v>213.39</v>
      </c>
      <c r="AG540" s="45">
        <v>228.41</v>
      </c>
      <c r="AH540" s="45">
        <v>242.17</v>
      </c>
      <c r="AI540" s="45">
        <v>254.1</v>
      </c>
      <c r="AJ540" s="45">
        <v>270.08999999999997</v>
      </c>
      <c r="AK540" s="45">
        <v>287.62</v>
      </c>
      <c r="AL540" s="45">
        <v>307.36</v>
      </c>
      <c r="AM540" s="45">
        <v>328.95</v>
      </c>
      <c r="AN540" s="45">
        <v>352.09</v>
      </c>
      <c r="AO540" s="45">
        <v>374.47</v>
      </c>
      <c r="AP540" s="45">
        <v>396.8</v>
      </c>
      <c r="AQ540" s="45">
        <v>418.66</v>
      </c>
      <c r="AR540" s="45">
        <v>439.65</v>
      </c>
      <c r="AS540" s="45">
        <v>459.36</v>
      </c>
      <c r="AT540" s="45">
        <v>477.43</v>
      </c>
      <c r="AU540" s="45">
        <v>503.32</v>
      </c>
      <c r="AV540" s="45">
        <v>530.61</v>
      </c>
      <c r="AW540" s="45">
        <v>559.39</v>
      </c>
      <c r="AX540" s="45">
        <v>589.72</v>
      </c>
      <c r="AY540" s="45">
        <v>621.70000000000005</v>
      </c>
      <c r="AZ540" s="45">
        <v>655.42</v>
      </c>
      <c r="BA540" s="45">
        <v>690.96</v>
      </c>
      <c r="BB540" s="45">
        <v>728.43</v>
      </c>
      <c r="BC540" s="45">
        <v>767.94</v>
      </c>
      <c r="BD540" s="45">
        <v>809.58</v>
      </c>
      <c r="BE540" s="45">
        <v>853.48</v>
      </c>
      <c r="BF540" s="45">
        <v>899.77</v>
      </c>
      <c r="BG540" s="45">
        <v>948.56</v>
      </c>
      <c r="BH540" s="45">
        <v>1000</v>
      </c>
      <c r="BI540" s="45"/>
      <c r="BJ540" s="45"/>
      <c r="BK540" s="45"/>
      <c r="BL540" s="45"/>
      <c r="BM540" s="45"/>
      <c r="BN540" s="45"/>
      <c r="BO540" s="45"/>
      <c r="BP540" s="45"/>
      <c r="BQ540" s="45"/>
      <c r="BR540" s="45"/>
      <c r="BS540" s="45"/>
      <c r="BT540" s="45"/>
      <c r="BU540" s="45"/>
      <c r="BV540" s="45"/>
      <c r="BW540" s="45"/>
      <c r="BX540" s="45"/>
      <c r="BY540" s="45"/>
      <c r="BZ540" s="45"/>
      <c r="CA540" s="45"/>
      <c r="CB540" s="45"/>
      <c r="CC540" s="45"/>
      <c r="CD540" s="45"/>
      <c r="CE540" s="45"/>
      <c r="CF540" s="45"/>
      <c r="CG540" s="45"/>
      <c r="CH540" s="45"/>
      <c r="CI540" s="45"/>
      <c r="CJ540" s="45"/>
      <c r="CK540" s="45"/>
      <c r="CL540" s="45"/>
      <c r="CM540" s="45"/>
      <c r="CN540" s="45"/>
      <c r="CO540" s="45"/>
      <c r="CP540" s="45"/>
      <c r="CQ540" s="45"/>
      <c r="CR540" s="45"/>
      <c r="CS540" s="45"/>
      <c r="CT540" s="45"/>
      <c r="CU540" s="45"/>
      <c r="CV540" s="45"/>
      <c r="CW540" s="45"/>
    </row>
    <row r="541" spans="1:101" ht="14.25" customHeight="1">
      <c r="A541" s="67">
        <v>63</v>
      </c>
      <c r="B541" s="68">
        <v>4.46</v>
      </c>
      <c r="C541" s="68">
        <v>8.02</v>
      </c>
      <c r="D541" s="68">
        <v>12.98</v>
      </c>
      <c r="E541" s="68">
        <v>17.2</v>
      </c>
      <c r="F541" s="68">
        <v>19.57</v>
      </c>
      <c r="G541" s="68">
        <v>21.73</v>
      </c>
      <c r="H541" s="68">
        <v>23.14</v>
      </c>
      <c r="I541" s="68">
        <v>25.45</v>
      </c>
      <c r="J541" s="68">
        <v>28.6</v>
      </c>
      <c r="K541" s="68">
        <v>32.35</v>
      </c>
      <c r="L541" s="68">
        <v>36.090000000000003</v>
      </c>
      <c r="M541" s="68">
        <v>39.94</v>
      </c>
      <c r="N541" s="68">
        <v>45.28</v>
      </c>
      <c r="O541" s="68">
        <v>51.97</v>
      </c>
      <c r="P541" s="68">
        <v>55.49</v>
      </c>
      <c r="Q541" s="68">
        <v>59.1</v>
      </c>
      <c r="R541" s="68">
        <v>66.08</v>
      </c>
      <c r="S541" s="68">
        <v>71.22</v>
      </c>
      <c r="T541" s="68">
        <v>76.23</v>
      </c>
      <c r="U541" s="70">
        <v>81.650000000000006</v>
      </c>
      <c r="V541" s="68">
        <v>90.27</v>
      </c>
      <c r="W541" s="68">
        <v>99.61</v>
      </c>
      <c r="X541" s="68">
        <v>110.23</v>
      </c>
      <c r="Y541" s="68">
        <v>122.28</v>
      </c>
      <c r="Z541" s="68">
        <v>135.72</v>
      </c>
      <c r="AA541" s="71">
        <v>150.47999999999999</v>
      </c>
      <c r="AB541" s="45">
        <v>165.94</v>
      </c>
      <c r="AC541" s="45">
        <v>181.91</v>
      </c>
      <c r="AD541" s="45">
        <v>197.89</v>
      </c>
      <c r="AE541" s="45">
        <v>213.39</v>
      </c>
      <c r="AF541" s="45">
        <v>228.41</v>
      </c>
      <c r="AG541" s="45">
        <v>242.17</v>
      </c>
      <c r="AH541" s="45">
        <v>254.1</v>
      </c>
      <c r="AI541" s="45">
        <v>270.08999999999997</v>
      </c>
      <c r="AJ541" s="45">
        <v>287.62</v>
      </c>
      <c r="AK541" s="45">
        <v>307.36</v>
      </c>
      <c r="AL541" s="45">
        <v>328.95</v>
      </c>
      <c r="AM541" s="45">
        <v>352.09</v>
      </c>
      <c r="AN541" s="45">
        <v>374.47</v>
      </c>
      <c r="AO541" s="45">
        <v>396.8</v>
      </c>
      <c r="AP541" s="45">
        <v>418.66</v>
      </c>
      <c r="AQ541" s="45">
        <v>439.65</v>
      </c>
      <c r="AR541" s="45">
        <v>459.36</v>
      </c>
      <c r="AS541" s="45">
        <v>477.43</v>
      </c>
      <c r="AT541" s="45">
        <v>503.32</v>
      </c>
      <c r="AU541" s="45">
        <v>530.61</v>
      </c>
      <c r="AV541" s="45">
        <v>559.39</v>
      </c>
      <c r="AW541" s="45">
        <v>589.72</v>
      </c>
      <c r="AX541" s="45">
        <v>621.70000000000005</v>
      </c>
      <c r="AY541" s="45">
        <v>655.42</v>
      </c>
      <c r="AZ541" s="45">
        <v>690.96</v>
      </c>
      <c r="BA541" s="45">
        <v>728.43</v>
      </c>
      <c r="BB541" s="45">
        <v>767.94</v>
      </c>
      <c r="BC541" s="45">
        <v>809.58</v>
      </c>
      <c r="BD541" s="45">
        <v>853.48</v>
      </c>
      <c r="BE541" s="45">
        <v>899.77</v>
      </c>
      <c r="BF541" s="45">
        <v>948.56</v>
      </c>
      <c r="BG541" s="45">
        <v>1000</v>
      </c>
      <c r="BH541" s="45"/>
      <c r="BI541" s="45"/>
      <c r="BJ541" s="45"/>
      <c r="BK541" s="45"/>
      <c r="BL541" s="45"/>
      <c r="BM541" s="45"/>
      <c r="BN541" s="45"/>
      <c r="BO541" s="45"/>
      <c r="BP541" s="45"/>
      <c r="BQ541" s="45"/>
      <c r="BR541" s="45"/>
      <c r="BS541" s="45"/>
      <c r="BT541" s="45"/>
      <c r="BU541" s="45"/>
      <c r="BV541" s="45"/>
      <c r="BW541" s="45"/>
      <c r="BX541" s="45"/>
      <c r="BY541" s="45"/>
      <c r="BZ541" s="45"/>
      <c r="CA541" s="45"/>
      <c r="CB541" s="45"/>
      <c r="CC541" s="45"/>
      <c r="CD541" s="45"/>
      <c r="CE541" s="45"/>
      <c r="CF541" s="45"/>
      <c r="CG541" s="45"/>
      <c r="CH541" s="45"/>
      <c r="CI541" s="45"/>
      <c r="CJ541" s="45"/>
      <c r="CK541" s="45"/>
      <c r="CL541" s="45"/>
      <c r="CM541" s="45"/>
      <c r="CN541" s="45"/>
      <c r="CO541" s="45"/>
      <c r="CP541" s="45"/>
      <c r="CQ541" s="45"/>
      <c r="CR541" s="45"/>
      <c r="CS541" s="45"/>
      <c r="CT541" s="45"/>
      <c r="CU541" s="45"/>
      <c r="CV541" s="45"/>
      <c r="CW541" s="45"/>
    </row>
    <row r="542" spans="1:101" ht="14.25" customHeight="1">
      <c r="A542" s="67">
        <v>64</v>
      </c>
      <c r="B542" s="68">
        <v>4.91</v>
      </c>
      <c r="C542" s="68">
        <v>8.81</v>
      </c>
      <c r="D542" s="68">
        <v>13.94</v>
      </c>
      <c r="E542" s="68">
        <v>18.5</v>
      </c>
      <c r="F542" s="68">
        <v>21.09</v>
      </c>
      <c r="G542" s="68">
        <v>22.78</v>
      </c>
      <c r="H542" s="68">
        <v>24.72</v>
      </c>
      <c r="I542" s="68">
        <v>27.64</v>
      </c>
      <c r="J542" s="68">
        <v>31.4</v>
      </c>
      <c r="K542" s="68">
        <v>34.380000000000003</v>
      </c>
      <c r="L542" s="68">
        <v>38.049999999999997</v>
      </c>
      <c r="M542" s="68">
        <v>41.6</v>
      </c>
      <c r="N542" s="68">
        <v>46.85</v>
      </c>
      <c r="O542" s="68">
        <v>55.25</v>
      </c>
      <c r="P542" s="68">
        <v>58.77</v>
      </c>
      <c r="Q542" s="68">
        <v>65.989999999999995</v>
      </c>
      <c r="R542" s="68">
        <v>71.180000000000007</v>
      </c>
      <c r="S542" s="68">
        <v>75.97</v>
      </c>
      <c r="T542" s="69">
        <v>81.36</v>
      </c>
      <c r="U542" s="68">
        <v>90.27</v>
      </c>
      <c r="V542" s="68">
        <v>99.61</v>
      </c>
      <c r="W542" s="68">
        <v>110.23</v>
      </c>
      <c r="X542" s="68">
        <v>122.28</v>
      </c>
      <c r="Y542" s="68">
        <v>135.72</v>
      </c>
      <c r="Z542" s="17">
        <v>150.47999999999999</v>
      </c>
      <c r="AA542" s="71">
        <v>165.94</v>
      </c>
      <c r="AB542" s="45">
        <v>181.91</v>
      </c>
      <c r="AC542" s="45">
        <v>197.89</v>
      </c>
      <c r="AD542" s="45">
        <v>213.39</v>
      </c>
      <c r="AE542" s="45">
        <v>228.41</v>
      </c>
      <c r="AF542" s="45">
        <v>242.17</v>
      </c>
      <c r="AG542" s="45">
        <v>254.1</v>
      </c>
      <c r="AH542" s="45">
        <v>270.08999999999997</v>
      </c>
      <c r="AI542" s="45">
        <v>287.62</v>
      </c>
      <c r="AJ542" s="45">
        <v>307.36</v>
      </c>
      <c r="AK542" s="45">
        <v>328.95</v>
      </c>
      <c r="AL542" s="45">
        <v>352.09</v>
      </c>
      <c r="AM542" s="45">
        <v>374.47</v>
      </c>
      <c r="AN542" s="45">
        <v>396.8</v>
      </c>
      <c r="AO542" s="45">
        <v>418.66</v>
      </c>
      <c r="AP542" s="45">
        <v>439.65</v>
      </c>
      <c r="AQ542" s="45">
        <v>459.36</v>
      </c>
      <c r="AR542" s="45">
        <v>477.43</v>
      </c>
      <c r="AS542" s="45">
        <v>503.32</v>
      </c>
      <c r="AT542" s="45">
        <v>530.61</v>
      </c>
      <c r="AU542" s="45">
        <v>559.39</v>
      </c>
      <c r="AV542" s="45">
        <v>589.72</v>
      </c>
      <c r="AW542" s="45">
        <v>621.70000000000005</v>
      </c>
      <c r="AX542" s="45">
        <v>655.42</v>
      </c>
      <c r="AY542" s="45">
        <v>690.96</v>
      </c>
      <c r="AZ542" s="45">
        <v>728.43</v>
      </c>
      <c r="BA542" s="45">
        <v>767.94</v>
      </c>
      <c r="BB542" s="45">
        <v>809.58</v>
      </c>
      <c r="BC542" s="45">
        <v>853.48</v>
      </c>
      <c r="BD542" s="45">
        <v>899.77</v>
      </c>
      <c r="BE542" s="45">
        <v>948.56</v>
      </c>
      <c r="BF542" s="45">
        <v>1000</v>
      </c>
      <c r="BG542" s="45"/>
      <c r="BH542" s="45"/>
      <c r="BI542" s="45"/>
      <c r="BJ542" s="45"/>
      <c r="BK542" s="45"/>
      <c r="BL542" s="45"/>
      <c r="BM542" s="45"/>
      <c r="BN542" s="45"/>
      <c r="BO542" s="45"/>
      <c r="BP542" s="45"/>
      <c r="BQ542" s="45"/>
      <c r="BR542" s="45"/>
      <c r="BS542" s="45"/>
      <c r="BT542" s="45"/>
      <c r="BU542" s="45"/>
      <c r="BV542" s="45"/>
      <c r="BW542" s="45"/>
      <c r="BX542" s="45"/>
      <c r="BY542" s="45"/>
      <c r="BZ542" s="45"/>
      <c r="CA542" s="45"/>
      <c r="CB542" s="45"/>
      <c r="CC542" s="45"/>
      <c r="CD542" s="45"/>
      <c r="CE542" s="45"/>
      <c r="CF542" s="45"/>
      <c r="CG542" s="45"/>
      <c r="CH542" s="45"/>
      <c r="CI542" s="45"/>
      <c r="CJ542" s="45"/>
      <c r="CK542" s="45"/>
      <c r="CL542" s="45"/>
      <c r="CM542" s="45"/>
      <c r="CN542" s="45"/>
      <c r="CO542" s="45"/>
      <c r="CP542" s="45"/>
      <c r="CQ542" s="45"/>
      <c r="CR542" s="45"/>
      <c r="CS542" s="45"/>
      <c r="CT542" s="45"/>
      <c r="CU542" s="45"/>
      <c r="CV542" s="45"/>
      <c r="CW542" s="45"/>
    </row>
    <row r="543" spans="1:101" ht="14.25" customHeight="1">
      <c r="A543" s="67">
        <v>65</v>
      </c>
      <c r="B543" s="68">
        <v>5.37</v>
      </c>
      <c r="C543" s="68">
        <v>9.6</v>
      </c>
      <c r="D543" s="68">
        <v>14.89</v>
      </c>
      <c r="E543" s="68">
        <v>19.84</v>
      </c>
      <c r="F543" s="68">
        <v>22.42</v>
      </c>
      <c r="G543" s="68">
        <v>24.55</v>
      </c>
      <c r="H543" s="68">
        <v>27.13</v>
      </c>
      <c r="I543" s="68">
        <v>30.44</v>
      </c>
      <c r="J543" s="68">
        <v>33.479999999999997</v>
      </c>
      <c r="K543" s="68">
        <v>37.75</v>
      </c>
      <c r="L543" s="68">
        <v>41.28</v>
      </c>
      <c r="M543" s="68">
        <v>44.51</v>
      </c>
      <c r="N543" s="68">
        <v>49.8</v>
      </c>
      <c r="O543" s="68">
        <v>58.45</v>
      </c>
      <c r="P543" s="68">
        <v>65.89</v>
      </c>
      <c r="Q543" s="68">
        <v>71.16</v>
      </c>
      <c r="R543" s="68">
        <v>75.75</v>
      </c>
      <c r="S543" s="68">
        <v>81.150000000000006</v>
      </c>
      <c r="T543" s="70">
        <v>90</v>
      </c>
      <c r="U543" s="68">
        <v>99.61</v>
      </c>
      <c r="V543" s="68">
        <v>110.23</v>
      </c>
      <c r="W543" s="68">
        <v>122.28</v>
      </c>
      <c r="X543" s="68">
        <v>135.72</v>
      </c>
      <c r="Y543" s="17">
        <v>150.47999999999999</v>
      </c>
      <c r="Z543" s="17">
        <v>165.94</v>
      </c>
      <c r="AA543" s="71">
        <v>181.91</v>
      </c>
      <c r="AB543" s="45">
        <v>197.89</v>
      </c>
      <c r="AC543" s="45">
        <v>213.39</v>
      </c>
      <c r="AD543" s="45">
        <v>228.41</v>
      </c>
      <c r="AE543" s="45">
        <v>242.17</v>
      </c>
      <c r="AF543" s="45">
        <v>254.1</v>
      </c>
      <c r="AG543" s="45">
        <v>270.08999999999997</v>
      </c>
      <c r="AH543" s="45">
        <v>287.62</v>
      </c>
      <c r="AI543" s="45">
        <v>307.36</v>
      </c>
      <c r="AJ543" s="45">
        <v>328.95</v>
      </c>
      <c r="AK543" s="45">
        <v>352.09</v>
      </c>
      <c r="AL543" s="45">
        <v>374.47</v>
      </c>
      <c r="AM543" s="45">
        <v>396.8</v>
      </c>
      <c r="AN543" s="45">
        <v>418.66</v>
      </c>
      <c r="AO543" s="45">
        <v>439.65</v>
      </c>
      <c r="AP543" s="45">
        <v>459.36</v>
      </c>
      <c r="AQ543" s="45">
        <v>477.43</v>
      </c>
      <c r="AR543" s="45">
        <v>503.32</v>
      </c>
      <c r="AS543" s="45">
        <v>530.61</v>
      </c>
      <c r="AT543" s="45">
        <v>559.39</v>
      </c>
      <c r="AU543" s="45">
        <v>589.72</v>
      </c>
      <c r="AV543" s="45">
        <v>621.70000000000005</v>
      </c>
      <c r="AW543" s="45">
        <v>655.42</v>
      </c>
      <c r="AX543" s="45">
        <v>690.96</v>
      </c>
      <c r="AY543" s="45">
        <v>728.43</v>
      </c>
      <c r="AZ543" s="45">
        <v>767.94</v>
      </c>
      <c r="BA543" s="45">
        <v>809.58</v>
      </c>
      <c r="BB543" s="45">
        <v>853.48</v>
      </c>
      <c r="BC543" s="45">
        <v>899.77</v>
      </c>
      <c r="BD543" s="45">
        <v>948.56</v>
      </c>
      <c r="BE543" s="45">
        <v>1000</v>
      </c>
      <c r="BF543" s="45"/>
      <c r="BG543" s="45"/>
      <c r="BH543" s="45"/>
      <c r="BI543" s="45"/>
      <c r="BJ543" s="45"/>
      <c r="BK543" s="45"/>
      <c r="BL543" s="45"/>
      <c r="BM543" s="45"/>
      <c r="BN543" s="45"/>
      <c r="BO543" s="45"/>
      <c r="BP543" s="45"/>
      <c r="BQ543" s="45"/>
      <c r="BR543" s="45"/>
      <c r="BS543" s="45"/>
      <c r="BT543" s="45"/>
      <c r="BU543" s="45"/>
      <c r="BV543" s="45"/>
      <c r="BW543" s="45"/>
      <c r="BX543" s="45"/>
      <c r="BY543" s="45"/>
      <c r="BZ543" s="45"/>
      <c r="CA543" s="45"/>
      <c r="CB543" s="45"/>
      <c r="CC543" s="45"/>
      <c r="CD543" s="45"/>
      <c r="CE543" s="45"/>
      <c r="CF543" s="45"/>
      <c r="CG543" s="45"/>
      <c r="CH543" s="45"/>
      <c r="CI543" s="45"/>
      <c r="CJ543" s="45"/>
      <c r="CK543" s="45"/>
      <c r="CL543" s="45"/>
      <c r="CM543" s="45"/>
      <c r="CN543" s="45"/>
      <c r="CO543" s="45"/>
      <c r="CP543" s="45"/>
      <c r="CQ543" s="45"/>
      <c r="CR543" s="45"/>
      <c r="CS543" s="45"/>
      <c r="CT543" s="45"/>
      <c r="CU543" s="45"/>
      <c r="CV543" s="45"/>
      <c r="CW543" s="45"/>
    </row>
    <row r="544" spans="1:101" ht="14.25" customHeight="1">
      <c r="A544" s="67">
        <v>66</v>
      </c>
      <c r="B544" s="68">
        <v>5.84</v>
      </c>
      <c r="C544" s="68">
        <v>10.4</v>
      </c>
      <c r="D544" s="68">
        <v>15.88</v>
      </c>
      <c r="E544" s="68">
        <v>21.32</v>
      </c>
      <c r="F544" s="68">
        <v>24.34</v>
      </c>
      <c r="G544" s="68">
        <v>26.89</v>
      </c>
      <c r="H544" s="68">
        <v>29.85</v>
      </c>
      <c r="I544" s="68">
        <v>33.11</v>
      </c>
      <c r="J544" s="68">
        <v>36.76</v>
      </c>
      <c r="K544" s="68">
        <v>41.19</v>
      </c>
      <c r="L544" s="68">
        <v>44.18</v>
      </c>
      <c r="M544" s="68">
        <v>49.22</v>
      </c>
      <c r="N544" s="68">
        <v>52.67</v>
      </c>
      <c r="O544" s="68">
        <v>61.64</v>
      </c>
      <c r="P544" s="68">
        <v>69.41</v>
      </c>
      <c r="Q544" s="68">
        <v>75.47</v>
      </c>
      <c r="R544" s="68">
        <v>80.84</v>
      </c>
      <c r="S544" s="69">
        <v>89.81</v>
      </c>
      <c r="T544" s="68">
        <v>99.61</v>
      </c>
      <c r="U544" s="68">
        <v>110.23</v>
      </c>
      <c r="V544" s="68">
        <v>122.28</v>
      </c>
      <c r="W544" s="68">
        <v>135.72</v>
      </c>
      <c r="X544" s="68">
        <v>150.47999999999999</v>
      </c>
      <c r="Y544" s="17">
        <v>165.94</v>
      </c>
      <c r="Z544" s="17">
        <v>181.91</v>
      </c>
      <c r="AA544" s="71">
        <v>197.89</v>
      </c>
      <c r="AB544" s="45">
        <v>213.39</v>
      </c>
      <c r="AC544" s="45">
        <v>228.41</v>
      </c>
      <c r="AD544" s="45">
        <v>242.17</v>
      </c>
      <c r="AE544" s="45">
        <v>254.1</v>
      </c>
      <c r="AF544" s="45">
        <v>270.08999999999997</v>
      </c>
      <c r="AG544" s="45">
        <v>287.62</v>
      </c>
      <c r="AH544" s="45">
        <v>307.36</v>
      </c>
      <c r="AI544" s="45">
        <v>328.95</v>
      </c>
      <c r="AJ544" s="45">
        <v>352.09</v>
      </c>
      <c r="AK544" s="45">
        <v>374.47</v>
      </c>
      <c r="AL544" s="45">
        <v>396.8</v>
      </c>
      <c r="AM544" s="45">
        <v>418.66</v>
      </c>
      <c r="AN544" s="45">
        <v>439.65</v>
      </c>
      <c r="AO544" s="45">
        <v>459.36</v>
      </c>
      <c r="AP544" s="45">
        <v>477.43</v>
      </c>
      <c r="AQ544" s="45">
        <v>503.32</v>
      </c>
      <c r="AR544" s="45">
        <v>530.61</v>
      </c>
      <c r="AS544" s="45">
        <v>559.39</v>
      </c>
      <c r="AT544" s="45">
        <v>589.72</v>
      </c>
      <c r="AU544" s="45">
        <v>621.70000000000005</v>
      </c>
      <c r="AV544" s="45">
        <v>655.42</v>
      </c>
      <c r="AW544" s="45">
        <v>690.96</v>
      </c>
      <c r="AX544" s="45">
        <v>728.43</v>
      </c>
      <c r="AY544" s="45">
        <v>767.94</v>
      </c>
      <c r="AZ544" s="45">
        <v>809.58</v>
      </c>
      <c r="BA544" s="45">
        <v>853.48</v>
      </c>
      <c r="BB544" s="45">
        <v>899.77</v>
      </c>
      <c r="BC544" s="45">
        <v>948.56</v>
      </c>
      <c r="BD544" s="45">
        <v>1000</v>
      </c>
      <c r="BE544" s="45"/>
      <c r="BF544" s="45"/>
      <c r="BG544" s="45"/>
      <c r="BH544" s="45"/>
      <c r="BI544" s="45"/>
      <c r="BJ544" s="45"/>
      <c r="BK544" s="45"/>
      <c r="BL544" s="45"/>
      <c r="BM544" s="45"/>
      <c r="BN544" s="45"/>
      <c r="BO544" s="45"/>
      <c r="BP544" s="45"/>
      <c r="BQ544" s="45"/>
      <c r="BR544" s="45"/>
      <c r="BS544" s="45"/>
      <c r="BT544" s="45"/>
      <c r="BU544" s="45"/>
      <c r="BV544" s="45"/>
      <c r="BW544" s="45"/>
      <c r="BX544" s="45"/>
      <c r="BY544" s="45"/>
      <c r="BZ544" s="45"/>
      <c r="CA544" s="45"/>
      <c r="CB544" s="45"/>
      <c r="CC544" s="45"/>
      <c r="CD544" s="45"/>
      <c r="CE544" s="45"/>
      <c r="CF544" s="45"/>
      <c r="CG544" s="45"/>
      <c r="CH544" s="45"/>
      <c r="CI544" s="45"/>
      <c r="CJ544" s="45"/>
      <c r="CK544" s="45"/>
      <c r="CL544" s="45"/>
      <c r="CM544" s="45"/>
      <c r="CN544" s="45"/>
      <c r="CO544" s="45"/>
      <c r="CP544" s="45"/>
      <c r="CQ544" s="45"/>
      <c r="CR544" s="45"/>
      <c r="CS544" s="45"/>
      <c r="CT544" s="45"/>
      <c r="CU544" s="45"/>
      <c r="CV544" s="45"/>
      <c r="CW544" s="45"/>
    </row>
    <row r="545" spans="1:101" ht="14.25" customHeight="1">
      <c r="A545" s="67">
        <v>67</v>
      </c>
      <c r="B545" s="68">
        <v>6.33</v>
      </c>
      <c r="C545" s="68">
        <v>11.22</v>
      </c>
      <c r="D545" s="68">
        <v>16.940000000000001</v>
      </c>
      <c r="E545" s="68">
        <v>23.04</v>
      </c>
      <c r="F545" s="68">
        <v>26.61</v>
      </c>
      <c r="G545" s="68">
        <v>29.57</v>
      </c>
      <c r="H545" s="68">
        <v>32.840000000000003</v>
      </c>
      <c r="I545" s="68">
        <v>36.36</v>
      </c>
      <c r="J545" s="68">
        <v>40.119999999999997</v>
      </c>
      <c r="K545" s="68">
        <v>43.85</v>
      </c>
      <c r="L545" s="68">
        <v>48.64</v>
      </c>
      <c r="M545" s="68">
        <v>52.29</v>
      </c>
      <c r="N545" s="68">
        <v>56.2</v>
      </c>
      <c r="O545" s="68">
        <v>65.7</v>
      </c>
      <c r="P545" s="68">
        <v>74.010000000000005</v>
      </c>
      <c r="Q545" s="68">
        <v>80.540000000000006</v>
      </c>
      <c r="R545" s="68">
        <v>89.7</v>
      </c>
      <c r="S545" s="69">
        <v>99.23</v>
      </c>
      <c r="T545" s="68">
        <v>110.23</v>
      </c>
      <c r="U545" s="68">
        <v>122.28</v>
      </c>
      <c r="V545" s="68">
        <v>135.72</v>
      </c>
      <c r="W545" s="68">
        <v>150.47999999999999</v>
      </c>
      <c r="X545" s="17">
        <v>165.94</v>
      </c>
      <c r="Y545" s="17">
        <v>181.91</v>
      </c>
      <c r="Z545" s="17">
        <v>197.89</v>
      </c>
      <c r="AA545" s="71">
        <v>213.39</v>
      </c>
      <c r="AB545" s="45">
        <v>228.41</v>
      </c>
      <c r="AC545" s="45">
        <v>242.17</v>
      </c>
      <c r="AD545" s="45">
        <v>254.1</v>
      </c>
      <c r="AE545" s="45">
        <v>270.08999999999997</v>
      </c>
      <c r="AF545" s="45">
        <v>287.62</v>
      </c>
      <c r="AG545" s="45">
        <v>307.36</v>
      </c>
      <c r="AH545" s="45">
        <v>328.95</v>
      </c>
      <c r="AI545" s="45">
        <v>352.09</v>
      </c>
      <c r="AJ545" s="45">
        <v>374.47</v>
      </c>
      <c r="AK545" s="45">
        <v>396.8</v>
      </c>
      <c r="AL545" s="45">
        <v>418.66</v>
      </c>
      <c r="AM545" s="45">
        <v>439.65</v>
      </c>
      <c r="AN545" s="45">
        <v>459.36</v>
      </c>
      <c r="AO545" s="45">
        <v>477.43</v>
      </c>
      <c r="AP545" s="45">
        <v>503.32</v>
      </c>
      <c r="AQ545" s="45">
        <v>530.61</v>
      </c>
      <c r="AR545" s="45">
        <v>559.39</v>
      </c>
      <c r="AS545" s="45">
        <v>589.72</v>
      </c>
      <c r="AT545" s="45">
        <v>621.70000000000005</v>
      </c>
      <c r="AU545" s="45">
        <v>655.42</v>
      </c>
      <c r="AV545" s="45">
        <v>690.96</v>
      </c>
      <c r="AW545" s="45">
        <v>728.43</v>
      </c>
      <c r="AX545" s="45">
        <v>767.94</v>
      </c>
      <c r="AY545" s="45">
        <v>809.58</v>
      </c>
      <c r="AZ545" s="45">
        <v>853.48</v>
      </c>
      <c r="BA545" s="45">
        <v>899.77</v>
      </c>
      <c r="BB545" s="45">
        <v>948.56</v>
      </c>
      <c r="BC545" s="45">
        <v>1000</v>
      </c>
      <c r="BD545" s="45"/>
      <c r="BE545" s="45"/>
      <c r="BF545" s="45"/>
      <c r="BG545" s="45"/>
      <c r="BH545" s="45"/>
      <c r="BI545" s="45"/>
      <c r="BJ545" s="45"/>
      <c r="BK545" s="45"/>
      <c r="BL545" s="45"/>
      <c r="BM545" s="45"/>
      <c r="BN545" s="45"/>
      <c r="BO545" s="45"/>
      <c r="BP545" s="45"/>
      <c r="BQ545" s="45"/>
      <c r="BR545" s="45"/>
      <c r="BS545" s="45"/>
      <c r="BT545" s="45"/>
      <c r="BU545" s="45"/>
      <c r="BV545" s="45"/>
      <c r="BW545" s="45"/>
      <c r="BX545" s="45"/>
      <c r="BY545" s="45"/>
      <c r="BZ545" s="45"/>
      <c r="CA545" s="45"/>
      <c r="CB545" s="45"/>
      <c r="CC545" s="45"/>
      <c r="CD545" s="45"/>
      <c r="CE545" s="45"/>
      <c r="CF545" s="45"/>
      <c r="CG545" s="45"/>
      <c r="CH545" s="45"/>
      <c r="CI545" s="45"/>
      <c r="CJ545" s="45"/>
      <c r="CK545" s="45"/>
      <c r="CL545" s="45"/>
      <c r="CM545" s="45"/>
      <c r="CN545" s="45"/>
      <c r="CO545" s="45"/>
      <c r="CP545" s="45"/>
      <c r="CQ545" s="45"/>
      <c r="CR545" s="45"/>
      <c r="CS545" s="45"/>
      <c r="CT545" s="45"/>
      <c r="CU545" s="45"/>
      <c r="CV545" s="45"/>
      <c r="CW545" s="45"/>
    </row>
    <row r="546" spans="1:101" ht="14.25" customHeight="1">
      <c r="A546" s="67">
        <v>68</v>
      </c>
      <c r="B546" s="68">
        <v>6.84</v>
      </c>
      <c r="C546" s="68">
        <v>12.11</v>
      </c>
      <c r="D546" s="68">
        <v>18.16</v>
      </c>
      <c r="E546" s="68">
        <v>25.13</v>
      </c>
      <c r="F546" s="68">
        <v>29.24</v>
      </c>
      <c r="G546" s="68">
        <v>32.56</v>
      </c>
      <c r="H546" s="68">
        <v>36.11</v>
      </c>
      <c r="I546" s="68">
        <v>39.75</v>
      </c>
      <c r="J546" s="68">
        <v>43.52</v>
      </c>
      <c r="K546" s="68">
        <v>48.06</v>
      </c>
      <c r="L546" s="68">
        <v>51.92</v>
      </c>
      <c r="M546" s="68">
        <v>56.13</v>
      </c>
      <c r="N546" s="68">
        <v>64.7</v>
      </c>
      <c r="O546" s="68">
        <v>70.260000000000005</v>
      </c>
      <c r="P546" s="68">
        <v>79.23</v>
      </c>
      <c r="Q546" s="68">
        <v>87.86</v>
      </c>
      <c r="R546" s="68">
        <v>98.87</v>
      </c>
      <c r="S546" s="69">
        <v>109.57</v>
      </c>
      <c r="T546" s="68">
        <v>122.28</v>
      </c>
      <c r="U546" s="68">
        <v>135.72</v>
      </c>
      <c r="V546" s="68">
        <v>150.47999999999999</v>
      </c>
      <c r="W546" s="17">
        <v>165.94</v>
      </c>
      <c r="X546" s="17">
        <v>181.91</v>
      </c>
      <c r="Y546" s="17">
        <v>197.89</v>
      </c>
      <c r="Z546" s="17">
        <v>213.39</v>
      </c>
      <c r="AA546" s="71">
        <v>228.41</v>
      </c>
      <c r="AB546" s="45">
        <v>242.17</v>
      </c>
      <c r="AC546" s="45">
        <v>254.1</v>
      </c>
      <c r="AD546" s="45">
        <v>270.08999999999997</v>
      </c>
      <c r="AE546" s="45">
        <v>287.62</v>
      </c>
      <c r="AF546" s="45">
        <v>307.36</v>
      </c>
      <c r="AG546" s="45">
        <v>328.95</v>
      </c>
      <c r="AH546" s="45">
        <v>352.09</v>
      </c>
      <c r="AI546" s="45">
        <v>374.47</v>
      </c>
      <c r="AJ546" s="45">
        <v>396.8</v>
      </c>
      <c r="AK546" s="45">
        <v>418.66</v>
      </c>
      <c r="AL546" s="45">
        <v>439.65</v>
      </c>
      <c r="AM546" s="45">
        <v>459.36</v>
      </c>
      <c r="AN546" s="45">
        <v>477.43</v>
      </c>
      <c r="AO546" s="45">
        <v>503.32</v>
      </c>
      <c r="AP546" s="45">
        <v>530.61</v>
      </c>
      <c r="AQ546" s="45">
        <v>559.39</v>
      </c>
      <c r="AR546" s="45">
        <v>589.72</v>
      </c>
      <c r="AS546" s="45">
        <v>621.70000000000005</v>
      </c>
      <c r="AT546" s="45">
        <v>655.42</v>
      </c>
      <c r="AU546" s="45">
        <v>690.96</v>
      </c>
      <c r="AV546" s="45">
        <v>728.43</v>
      </c>
      <c r="AW546" s="45">
        <v>767.94</v>
      </c>
      <c r="AX546" s="45">
        <v>809.58</v>
      </c>
      <c r="AY546" s="45">
        <v>853.48</v>
      </c>
      <c r="AZ546" s="45">
        <v>899.77</v>
      </c>
      <c r="BA546" s="45">
        <v>948.56</v>
      </c>
      <c r="BB546" s="45">
        <v>1000</v>
      </c>
      <c r="BC546" s="45"/>
      <c r="BD546" s="45"/>
      <c r="BE546" s="45"/>
      <c r="BF546" s="45"/>
      <c r="BG546" s="45"/>
      <c r="BH546" s="45"/>
      <c r="BI546" s="45"/>
      <c r="BJ546" s="45"/>
      <c r="BK546" s="45"/>
      <c r="BL546" s="45"/>
      <c r="BM546" s="45"/>
      <c r="BN546" s="45"/>
      <c r="BO546" s="45"/>
      <c r="BP546" s="45"/>
      <c r="BQ546" s="45"/>
      <c r="BR546" s="45"/>
      <c r="BS546" s="45"/>
      <c r="BT546" s="45"/>
      <c r="BU546" s="45"/>
      <c r="BV546" s="45"/>
      <c r="BW546" s="45"/>
      <c r="BX546" s="45"/>
      <c r="BY546" s="45"/>
      <c r="BZ546" s="45"/>
      <c r="CA546" s="45"/>
      <c r="CB546" s="45"/>
      <c r="CC546" s="45"/>
      <c r="CD546" s="45"/>
      <c r="CE546" s="45"/>
      <c r="CF546" s="45"/>
      <c r="CG546" s="45"/>
      <c r="CH546" s="45"/>
      <c r="CI546" s="45"/>
      <c r="CJ546" s="45"/>
      <c r="CK546" s="45"/>
      <c r="CL546" s="45"/>
      <c r="CM546" s="45"/>
      <c r="CN546" s="45"/>
      <c r="CO546" s="45"/>
      <c r="CP546" s="45"/>
      <c r="CQ546" s="45"/>
      <c r="CR546" s="45"/>
      <c r="CS546" s="45"/>
      <c r="CT546" s="45"/>
      <c r="CU546" s="45"/>
      <c r="CV546" s="45"/>
      <c r="CW546" s="45"/>
    </row>
    <row r="547" spans="1:101" ht="14.25" customHeight="1">
      <c r="A547" s="67">
        <v>69</v>
      </c>
      <c r="B547" s="68">
        <v>7.41</v>
      </c>
      <c r="C547" s="68">
        <v>13.1</v>
      </c>
      <c r="D547" s="68">
        <v>19.600000000000001</v>
      </c>
      <c r="E547" s="68">
        <v>27.58</v>
      </c>
      <c r="F547" s="68">
        <v>32.18</v>
      </c>
      <c r="G547" s="68">
        <v>35.79</v>
      </c>
      <c r="H547" s="68">
        <v>39.47</v>
      </c>
      <c r="I547" s="68">
        <v>43.11</v>
      </c>
      <c r="J547" s="68">
        <v>46.89</v>
      </c>
      <c r="K547" s="68">
        <v>51.53</v>
      </c>
      <c r="L547" s="68">
        <v>56.05</v>
      </c>
      <c r="M547" s="68">
        <v>63.69</v>
      </c>
      <c r="N547" s="68">
        <v>69.540000000000006</v>
      </c>
      <c r="O547" s="68">
        <v>76.180000000000007</v>
      </c>
      <c r="P547" s="68">
        <v>87.06</v>
      </c>
      <c r="Q547" s="68">
        <v>97.08</v>
      </c>
      <c r="R547" s="68">
        <v>109.11</v>
      </c>
      <c r="S547" s="70">
        <v>121.35</v>
      </c>
      <c r="T547" s="68">
        <v>135.72</v>
      </c>
      <c r="U547" s="68">
        <v>150.47999999999999</v>
      </c>
      <c r="V547" s="17">
        <v>165.94</v>
      </c>
      <c r="W547" s="17">
        <v>181.91</v>
      </c>
      <c r="X547" s="17">
        <v>197.89</v>
      </c>
      <c r="Y547" s="17">
        <v>213.39</v>
      </c>
      <c r="Z547" s="17">
        <v>228.41</v>
      </c>
      <c r="AA547" s="71">
        <v>242.17</v>
      </c>
      <c r="AB547" s="45">
        <v>254.1</v>
      </c>
      <c r="AC547" s="45">
        <v>270.08999999999997</v>
      </c>
      <c r="AD547" s="45">
        <v>287.62</v>
      </c>
      <c r="AE547" s="45">
        <v>307.36</v>
      </c>
      <c r="AF547" s="45">
        <v>328.95</v>
      </c>
      <c r="AG547" s="45">
        <v>352.09</v>
      </c>
      <c r="AH547" s="45">
        <v>374.47</v>
      </c>
      <c r="AI547" s="45">
        <v>396.8</v>
      </c>
      <c r="AJ547" s="45">
        <v>418.66</v>
      </c>
      <c r="AK547" s="45">
        <v>439.65</v>
      </c>
      <c r="AL547" s="45">
        <v>459.36</v>
      </c>
      <c r="AM547" s="45">
        <v>477.43</v>
      </c>
      <c r="AN547" s="45">
        <v>503.32</v>
      </c>
      <c r="AO547" s="45">
        <v>530.61</v>
      </c>
      <c r="AP547" s="45">
        <v>559.39</v>
      </c>
      <c r="AQ547" s="45">
        <v>589.72</v>
      </c>
      <c r="AR547" s="45">
        <v>621.70000000000005</v>
      </c>
      <c r="AS547" s="45">
        <v>655.42</v>
      </c>
      <c r="AT547" s="45">
        <v>690.96</v>
      </c>
      <c r="AU547" s="45">
        <v>728.43</v>
      </c>
      <c r="AV547" s="45">
        <v>767.94</v>
      </c>
      <c r="AW547" s="45">
        <v>809.58</v>
      </c>
      <c r="AX547" s="45">
        <v>853.48</v>
      </c>
      <c r="AY547" s="45">
        <v>899.77</v>
      </c>
      <c r="AZ547" s="45">
        <v>948.56</v>
      </c>
      <c r="BA547" s="45">
        <v>1000</v>
      </c>
      <c r="BB547" s="45"/>
      <c r="BC547" s="45"/>
      <c r="BD547" s="45"/>
      <c r="BE547" s="45"/>
      <c r="BF547" s="45"/>
      <c r="BG547" s="45"/>
      <c r="BH547" s="45"/>
      <c r="BI547" s="45"/>
      <c r="BJ547" s="45"/>
      <c r="BK547" s="45"/>
      <c r="BL547" s="45"/>
      <c r="BM547" s="45"/>
      <c r="BN547" s="45"/>
      <c r="BO547" s="45"/>
      <c r="BP547" s="45"/>
      <c r="BQ547" s="45"/>
      <c r="BR547" s="45"/>
      <c r="BS547" s="45"/>
      <c r="BT547" s="45"/>
      <c r="BU547" s="45"/>
      <c r="BV547" s="45"/>
      <c r="BW547" s="45"/>
      <c r="BX547" s="45"/>
      <c r="BY547" s="45"/>
      <c r="BZ547" s="45"/>
      <c r="CA547" s="45"/>
      <c r="CB547" s="45"/>
      <c r="CC547" s="45"/>
      <c r="CD547" s="45"/>
      <c r="CE547" s="45"/>
      <c r="CF547" s="45"/>
      <c r="CG547" s="45"/>
      <c r="CH547" s="45"/>
      <c r="CI547" s="45"/>
      <c r="CJ547" s="45"/>
      <c r="CK547" s="45"/>
      <c r="CL547" s="45"/>
      <c r="CM547" s="45"/>
      <c r="CN547" s="45"/>
      <c r="CO547" s="45"/>
      <c r="CP547" s="45"/>
      <c r="CQ547" s="45"/>
      <c r="CR547" s="45"/>
      <c r="CS547" s="45"/>
      <c r="CT547" s="45"/>
      <c r="CU547" s="45"/>
      <c r="CV547" s="45"/>
      <c r="CW547" s="45"/>
    </row>
    <row r="548" spans="1:101" ht="14.25" customHeight="1">
      <c r="A548" s="67">
        <v>70</v>
      </c>
      <c r="B548" s="68">
        <v>8.06</v>
      </c>
      <c r="C548" s="68">
        <v>14.23</v>
      </c>
      <c r="D548" s="68">
        <v>21.25</v>
      </c>
      <c r="E548" s="68">
        <v>30.35</v>
      </c>
      <c r="F548" s="68">
        <v>35.369999999999997</v>
      </c>
      <c r="G548" s="68">
        <v>39.130000000000003</v>
      </c>
      <c r="H548" s="68">
        <v>42.81</v>
      </c>
      <c r="I548" s="68">
        <v>46.7</v>
      </c>
      <c r="J548" s="68">
        <v>51.42</v>
      </c>
      <c r="K548" s="68">
        <v>55.98</v>
      </c>
      <c r="L548" s="68">
        <v>62.68</v>
      </c>
      <c r="M548" s="68">
        <v>68.81</v>
      </c>
      <c r="N548" s="68">
        <v>74.59</v>
      </c>
      <c r="O548" s="68">
        <v>83.69</v>
      </c>
      <c r="P548" s="68">
        <v>96.16</v>
      </c>
      <c r="Q548" s="68">
        <v>107.34</v>
      </c>
      <c r="R548" s="69">
        <v>120.66</v>
      </c>
      <c r="S548" s="17">
        <v>135.72</v>
      </c>
      <c r="T548" s="17">
        <v>150.47999999999999</v>
      </c>
      <c r="U548" s="17">
        <v>165.94</v>
      </c>
      <c r="V548" s="17">
        <v>181.91</v>
      </c>
      <c r="W548" s="17">
        <v>197.89</v>
      </c>
      <c r="X548" s="17">
        <v>213.39</v>
      </c>
      <c r="Y548" s="17">
        <v>228.41</v>
      </c>
      <c r="Z548" s="17">
        <v>242.17</v>
      </c>
      <c r="AA548" s="71">
        <v>254.1</v>
      </c>
      <c r="AB548" s="45">
        <v>270.08999999999997</v>
      </c>
      <c r="AC548" s="45">
        <v>287.62</v>
      </c>
      <c r="AD548" s="45">
        <v>307.36</v>
      </c>
      <c r="AE548" s="45">
        <v>328.95</v>
      </c>
      <c r="AF548" s="45">
        <v>352.09</v>
      </c>
      <c r="AG548" s="45">
        <v>374.47</v>
      </c>
      <c r="AH548" s="45">
        <v>396.8</v>
      </c>
      <c r="AI548" s="45">
        <v>418.66</v>
      </c>
      <c r="AJ548" s="45">
        <v>439.65</v>
      </c>
      <c r="AK548" s="45">
        <v>459.36</v>
      </c>
      <c r="AL548" s="45">
        <v>477.43</v>
      </c>
      <c r="AM548" s="45">
        <v>503.32</v>
      </c>
      <c r="AN548" s="45">
        <v>530.61</v>
      </c>
      <c r="AO548" s="45">
        <v>559.39</v>
      </c>
      <c r="AP548" s="45">
        <v>589.72</v>
      </c>
      <c r="AQ548" s="45">
        <v>621.70000000000005</v>
      </c>
      <c r="AR548" s="45">
        <v>655.42</v>
      </c>
      <c r="AS548" s="45">
        <v>690.96</v>
      </c>
      <c r="AT548" s="45">
        <v>728.43</v>
      </c>
      <c r="AU548" s="45">
        <v>767.94</v>
      </c>
      <c r="AV548" s="45">
        <v>809.58</v>
      </c>
      <c r="AW548" s="45">
        <v>853.48</v>
      </c>
      <c r="AX548" s="45">
        <v>899.77</v>
      </c>
      <c r="AY548" s="45">
        <v>948.56</v>
      </c>
      <c r="AZ548" s="45">
        <v>1000</v>
      </c>
      <c r="BA548" s="45"/>
      <c r="BB548" s="45"/>
      <c r="BC548" s="45"/>
      <c r="BD548" s="45"/>
      <c r="BE548" s="45"/>
      <c r="BF548" s="45"/>
      <c r="BG548" s="45"/>
      <c r="BH548" s="45"/>
      <c r="BI548" s="45"/>
      <c r="BJ548" s="45"/>
      <c r="BK548" s="45"/>
      <c r="BL548" s="45"/>
      <c r="BM548" s="45"/>
      <c r="BN548" s="45"/>
      <c r="BO548" s="45"/>
      <c r="BP548" s="45"/>
      <c r="BQ548" s="45"/>
      <c r="BR548" s="45"/>
      <c r="BS548" s="45"/>
      <c r="BT548" s="45"/>
      <c r="BU548" s="45"/>
      <c r="BV548" s="45"/>
      <c r="BW548" s="45"/>
      <c r="BX548" s="45"/>
      <c r="BY548" s="45"/>
      <c r="BZ548" s="45"/>
      <c r="CA548" s="45"/>
      <c r="CB548" s="45"/>
      <c r="CC548" s="45"/>
      <c r="CD548" s="45"/>
      <c r="CE548" s="45"/>
      <c r="CF548" s="45"/>
      <c r="CG548" s="45"/>
      <c r="CH548" s="45"/>
      <c r="CI548" s="45"/>
      <c r="CJ548" s="45"/>
      <c r="CK548" s="45"/>
      <c r="CL548" s="45"/>
      <c r="CM548" s="45"/>
      <c r="CN548" s="45"/>
      <c r="CO548" s="45"/>
      <c r="CP548" s="45"/>
      <c r="CQ548" s="45"/>
      <c r="CR548" s="45"/>
      <c r="CS548" s="45"/>
      <c r="CT548" s="45"/>
      <c r="CU548" s="45"/>
      <c r="CV548" s="45"/>
      <c r="CW548" s="45"/>
    </row>
    <row r="549" spans="1:101" ht="14.25" customHeight="1">
      <c r="A549" s="67">
        <v>71</v>
      </c>
      <c r="B549" s="68">
        <v>8.81</v>
      </c>
      <c r="C549" s="68">
        <v>15.51</v>
      </c>
      <c r="D549" s="68">
        <v>23.1</v>
      </c>
      <c r="E549" s="68">
        <v>33.35</v>
      </c>
      <c r="F549" s="68">
        <v>38.67</v>
      </c>
      <c r="G549" s="68">
        <v>42.45</v>
      </c>
      <c r="H549" s="68">
        <v>46.48</v>
      </c>
      <c r="I549" s="68">
        <v>51.27</v>
      </c>
      <c r="J549" s="68">
        <v>55.86</v>
      </c>
      <c r="K549" s="68">
        <v>61.66</v>
      </c>
      <c r="L549" s="68">
        <v>68.069999999999993</v>
      </c>
      <c r="M549" s="68">
        <v>73.63</v>
      </c>
      <c r="N549" s="68">
        <v>80.14</v>
      </c>
      <c r="O549" s="68">
        <v>92.4</v>
      </c>
      <c r="P549" s="68">
        <v>106.33</v>
      </c>
      <c r="Q549" s="68">
        <v>119.16</v>
      </c>
      <c r="R549" s="69">
        <v>135.36000000000001</v>
      </c>
      <c r="S549" s="17">
        <v>150.47999999999999</v>
      </c>
      <c r="T549" s="17">
        <v>165.94</v>
      </c>
      <c r="U549" s="17">
        <v>181.91</v>
      </c>
      <c r="V549" s="17">
        <v>197.89</v>
      </c>
      <c r="W549" s="17">
        <v>213.39</v>
      </c>
      <c r="X549" s="17">
        <v>228.41</v>
      </c>
      <c r="Y549" s="17">
        <v>242.17</v>
      </c>
      <c r="Z549" s="17">
        <v>254.1</v>
      </c>
      <c r="AA549" s="71">
        <v>270.08999999999997</v>
      </c>
      <c r="AB549" s="45">
        <v>287.62</v>
      </c>
      <c r="AC549" s="45">
        <v>307.36</v>
      </c>
      <c r="AD549" s="45">
        <v>328.95</v>
      </c>
      <c r="AE549" s="45">
        <v>352.09</v>
      </c>
      <c r="AF549" s="45">
        <v>374.47</v>
      </c>
      <c r="AG549" s="45">
        <v>396.8</v>
      </c>
      <c r="AH549" s="45">
        <v>418.66</v>
      </c>
      <c r="AI549" s="45">
        <v>439.65</v>
      </c>
      <c r="AJ549" s="45">
        <v>459.36</v>
      </c>
      <c r="AK549" s="45">
        <v>477.43</v>
      </c>
      <c r="AL549" s="45">
        <v>503.32</v>
      </c>
      <c r="AM549" s="45">
        <v>530.61</v>
      </c>
      <c r="AN549" s="45">
        <v>559.39</v>
      </c>
      <c r="AO549" s="45">
        <v>589.72</v>
      </c>
      <c r="AP549" s="45">
        <v>621.70000000000005</v>
      </c>
      <c r="AQ549" s="45">
        <v>655.42</v>
      </c>
      <c r="AR549" s="45">
        <v>690.96</v>
      </c>
      <c r="AS549" s="45">
        <v>728.43</v>
      </c>
      <c r="AT549" s="45">
        <v>767.94</v>
      </c>
      <c r="AU549" s="45">
        <v>809.58</v>
      </c>
      <c r="AV549" s="45">
        <v>853.48</v>
      </c>
      <c r="AW549" s="45">
        <v>899.77</v>
      </c>
      <c r="AX549" s="45">
        <v>948.56</v>
      </c>
      <c r="AY549" s="45">
        <v>1000</v>
      </c>
      <c r="AZ549" s="45"/>
      <c r="BA549" s="45"/>
      <c r="BB549" s="45"/>
      <c r="BC549" s="45"/>
      <c r="BD549" s="45"/>
      <c r="BE549" s="45"/>
      <c r="BF549" s="45"/>
      <c r="BG549" s="45"/>
      <c r="BH549" s="45"/>
      <c r="BI549" s="45"/>
      <c r="BJ549" s="45"/>
      <c r="BK549" s="45"/>
      <c r="BL549" s="45"/>
      <c r="BM549" s="45"/>
      <c r="BN549" s="45"/>
      <c r="BO549" s="45"/>
      <c r="BP549" s="45"/>
      <c r="BQ549" s="45"/>
      <c r="BR549" s="45"/>
      <c r="BS549" s="45"/>
      <c r="BT549" s="45"/>
      <c r="BU549" s="45"/>
      <c r="BV549" s="45"/>
      <c r="BW549" s="45"/>
      <c r="BX549" s="45"/>
      <c r="BY549" s="45"/>
      <c r="BZ549" s="45"/>
      <c r="CA549" s="45"/>
      <c r="CB549" s="45"/>
      <c r="CC549" s="45"/>
      <c r="CD549" s="45"/>
      <c r="CE549" s="45"/>
      <c r="CF549" s="45"/>
      <c r="CG549" s="45"/>
      <c r="CH549" s="45"/>
      <c r="CI549" s="45"/>
      <c r="CJ549" s="45"/>
      <c r="CK549" s="45"/>
      <c r="CL549" s="45"/>
      <c r="CM549" s="45"/>
      <c r="CN549" s="45"/>
      <c r="CO549" s="45"/>
      <c r="CP549" s="45"/>
      <c r="CQ549" s="45"/>
      <c r="CR549" s="45"/>
      <c r="CS549" s="45"/>
      <c r="CT549" s="45"/>
      <c r="CU549" s="45"/>
      <c r="CV549" s="45"/>
      <c r="CW549" s="45"/>
    </row>
    <row r="550" spans="1:101" ht="14.25" customHeight="1">
      <c r="A550" s="67">
        <v>72</v>
      </c>
      <c r="B550" s="68">
        <v>9.67</v>
      </c>
      <c r="C550" s="68">
        <v>16.920000000000002</v>
      </c>
      <c r="D550" s="68">
        <v>25.11</v>
      </c>
      <c r="E550" s="68">
        <v>36.479999999999997</v>
      </c>
      <c r="F550" s="68">
        <v>41.95</v>
      </c>
      <c r="G550" s="68">
        <v>46.23</v>
      </c>
      <c r="H550" s="68">
        <v>51.1</v>
      </c>
      <c r="I550" s="68">
        <v>55.72</v>
      </c>
      <c r="J550" s="68">
        <v>61.48</v>
      </c>
      <c r="K550" s="68">
        <v>67.33</v>
      </c>
      <c r="L550" s="68">
        <v>73.069999999999993</v>
      </c>
      <c r="M550" s="68">
        <v>79.83</v>
      </c>
      <c r="N550" s="68">
        <v>89.31</v>
      </c>
      <c r="O550" s="68">
        <v>101.96</v>
      </c>
      <c r="P550" s="68">
        <v>116.87</v>
      </c>
      <c r="Q550" s="68">
        <v>134.61000000000001</v>
      </c>
      <c r="R550" s="70">
        <v>149.85</v>
      </c>
      <c r="S550" s="17">
        <v>165.94</v>
      </c>
      <c r="T550" s="17">
        <v>181.91</v>
      </c>
      <c r="U550" s="17">
        <v>197.89</v>
      </c>
      <c r="V550" s="17">
        <v>213.39</v>
      </c>
      <c r="W550" s="17">
        <v>228.41</v>
      </c>
      <c r="X550" s="17">
        <v>242.17</v>
      </c>
      <c r="Y550" s="17">
        <v>254.1</v>
      </c>
      <c r="Z550" s="17">
        <v>270.08999999999997</v>
      </c>
      <c r="AA550" s="71">
        <v>287.62</v>
      </c>
      <c r="AB550" s="45">
        <v>307.36</v>
      </c>
      <c r="AC550" s="45">
        <v>328.95</v>
      </c>
      <c r="AD550" s="45">
        <v>352.09</v>
      </c>
      <c r="AE550" s="45">
        <v>374.47</v>
      </c>
      <c r="AF550" s="45">
        <v>396.8</v>
      </c>
      <c r="AG550" s="45">
        <v>418.66</v>
      </c>
      <c r="AH550" s="45">
        <v>439.65</v>
      </c>
      <c r="AI550" s="45">
        <v>459.36</v>
      </c>
      <c r="AJ550" s="45">
        <v>477.43</v>
      </c>
      <c r="AK550" s="45">
        <v>503.32</v>
      </c>
      <c r="AL550" s="45">
        <v>530.61</v>
      </c>
      <c r="AM550" s="45">
        <v>559.39</v>
      </c>
      <c r="AN550" s="45">
        <v>589.72</v>
      </c>
      <c r="AO550" s="45">
        <v>621.70000000000005</v>
      </c>
      <c r="AP550" s="45">
        <v>655.42</v>
      </c>
      <c r="AQ550" s="45">
        <v>690.96</v>
      </c>
      <c r="AR550" s="45">
        <v>728.43</v>
      </c>
      <c r="AS550" s="45">
        <v>767.94</v>
      </c>
      <c r="AT550" s="45">
        <v>809.58</v>
      </c>
      <c r="AU550" s="45">
        <v>853.48</v>
      </c>
      <c r="AV550" s="45">
        <v>899.77</v>
      </c>
      <c r="AW550" s="45">
        <v>948.56</v>
      </c>
      <c r="AX550" s="45">
        <v>1000</v>
      </c>
      <c r="AY550" s="45"/>
      <c r="AZ550" s="45"/>
      <c r="BA550" s="45"/>
      <c r="BB550" s="45"/>
      <c r="BC550" s="45"/>
      <c r="BD550" s="45"/>
      <c r="BE550" s="45"/>
      <c r="BF550" s="45"/>
      <c r="BG550" s="45"/>
      <c r="BH550" s="45"/>
      <c r="BI550" s="45"/>
      <c r="BJ550" s="45"/>
      <c r="BK550" s="45"/>
      <c r="BL550" s="45"/>
      <c r="BM550" s="45"/>
      <c r="BN550" s="45"/>
      <c r="BO550" s="45"/>
      <c r="BP550" s="45"/>
      <c r="BQ550" s="45"/>
      <c r="BR550" s="45"/>
      <c r="BS550" s="45"/>
      <c r="BT550" s="45"/>
      <c r="BU550" s="45"/>
      <c r="BV550" s="45"/>
      <c r="BW550" s="45"/>
      <c r="BX550" s="45"/>
      <c r="BY550" s="45"/>
      <c r="BZ550" s="45"/>
      <c r="CA550" s="45"/>
      <c r="CB550" s="45"/>
      <c r="CC550" s="45"/>
      <c r="CD550" s="45"/>
      <c r="CE550" s="45"/>
      <c r="CF550" s="45"/>
      <c r="CG550" s="45"/>
      <c r="CH550" s="45"/>
      <c r="CI550" s="45"/>
      <c r="CJ550" s="45"/>
      <c r="CK550" s="45"/>
      <c r="CL550" s="45"/>
      <c r="CM550" s="45"/>
      <c r="CN550" s="45"/>
      <c r="CO550" s="45"/>
      <c r="CP550" s="45"/>
      <c r="CQ550" s="45"/>
      <c r="CR550" s="45"/>
      <c r="CS550" s="45"/>
      <c r="CT550" s="45"/>
      <c r="CU550" s="45"/>
      <c r="CV550" s="45"/>
      <c r="CW550" s="45"/>
    </row>
    <row r="551" spans="1:101" ht="14.25" customHeight="1">
      <c r="A551" s="67">
        <v>73</v>
      </c>
      <c r="B551" s="68">
        <v>10.63</v>
      </c>
      <c r="C551" s="68">
        <v>18.440000000000001</v>
      </c>
      <c r="D551" s="68">
        <v>27.23</v>
      </c>
      <c r="E551" s="68">
        <v>39.58</v>
      </c>
      <c r="F551" s="68">
        <v>45.18</v>
      </c>
      <c r="G551" s="68">
        <v>50.04</v>
      </c>
      <c r="H551" s="68">
        <v>55.13</v>
      </c>
      <c r="I551" s="68">
        <v>60.04</v>
      </c>
      <c r="J551" s="68">
        <v>65.53</v>
      </c>
      <c r="K551" s="68">
        <v>71.83</v>
      </c>
      <c r="L551" s="68">
        <v>78.989999999999995</v>
      </c>
      <c r="M551" s="68">
        <v>87.06</v>
      </c>
      <c r="N551" s="68">
        <v>98.27</v>
      </c>
      <c r="O551" s="68">
        <v>111.7</v>
      </c>
      <c r="P551" s="68">
        <v>132.84</v>
      </c>
      <c r="Q551" s="69">
        <v>148.47</v>
      </c>
      <c r="R551" s="17">
        <v>165.94</v>
      </c>
      <c r="S551" s="17">
        <v>181.91</v>
      </c>
      <c r="T551" s="17">
        <v>197.89</v>
      </c>
      <c r="U551" s="17">
        <v>213.39</v>
      </c>
      <c r="V551" s="17">
        <v>228.41</v>
      </c>
      <c r="W551" s="17">
        <v>242.17</v>
      </c>
      <c r="X551" s="17">
        <v>254.1</v>
      </c>
      <c r="Y551" s="17">
        <v>270.08999999999997</v>
      </c>
      <c r="Z551" s="17">
        <v>287.62</v>
      </c>
      <c r="AA551" s="71">
        <v>307.36</v>
      </c>
      <c r="AB551" s="45">
        <v>328.95</v>
      </c>
      <c r="AC551" s="45">
        <v>352.09</v>
      </c>
      <c r="AD551" s="45">
        <v>374.47</v>
      </c>
      <c r="AE551" s="45">
        <v>396.8</v>
      </c>
      <c r="AF551" s="45">
        <v>418.66</v>
      </c>
      <c r="AG551" s="45">
        <v>439.65</v>
      </c>
      <c r="AH551" s="45">
        <v>459.36</v>
      </c>
      <c r="AI551" s="45">
        <v>477.43</v>
      </c>
      <c r="AJ551" s="45">
        <v>503.32</v>
      </c>
      <c r="AK551" s="45">
        <v>530.61</v>
      </c>
      <c r="AL551" s="45">
        <v>559.39</v>
      </c>
      <c r="AM551" s="45">
        <v>589.72</v>
      </c>
      <c r="AN551" s="45">
        <v>621.70000000000005</v>
      </c>
      <c r="AO551" s="45">
        <v>655.42</v>
      </c>
      <c r="AP551" s="45">
        <v>690.96</v>
      </c>
      <c r="AQ551" s="45">
        <v>728.43</v>
      </c>
      <c r="AR551" s="45">
        <v>767.94</v>
      </c>
      <c r="AS551" s="45">
        <v>809.58</v>
      </c>
      <c r="AT551" s="45">
        <v>853.48</v>
      </c>
      <c r="AU551" s="45">
        <v>899.77</v>
      </c>
      <c r="AV551" s="45">
        <v>948.56</v>
      </c>
      <c r="AW551" s="45">
        <v>1000</v>
      </c>
      <c r="AX551" s="45"/>
      <c r="AY551" s="45"/>
      <c r="AZ551" s="45"/>
      <c r="BA551" s="45"/>
      <c r="BB551" s="45"/>
      <c r="BC551" s="45"/>
      <c r="BD551" s="45"/>
      <c r="BE551" s="45"/>
      <c r="BF551" s="45"/>
      <c r="BG551" s="45"/>
      <c r="BH551" s="45"/>
      <c r="BI551" s="45"/>
      <c r="BJ551" s="45"/>
      <c r="BK551" s="45"/>
      <c r="BL551" s="45"/>
      <c r="BM551" s="45"/>
      <c r="BN551" s="45"/>
      <c r="BO551" s="45"/>
      <c r="BP551" s="45"/>
      <c r="BQ551" s="45"/>
      <c r="BR551" s="45"/>
      <c r="BS551" s="45"/>
      <c r="BT551" s="45"/>
      <c r="BU551" s="45"/>
      <c r="BV551" s="45"/>
      <c r="BW551" s="45"/>
      <c r="BX551" s="45"/>
      <c r="BY551" s="45"/>
      <c r="BZ551" s="45"/>
      <c r="CA551" s="45"/>
      <c r="CB551" s="45"/>
      <c r="CC551" s="45"/>
      <c r="CD551" s="45"/>
      <c r="CE551" s="45"/>
      <c r="CF551" s="45"/>
      <c r="CG551" s="45"/>
      <c r="CH551" s="45"/>
      <c r="CI551" s="45"/>
      <c r="CJ551" s="45"/>
      <c r="CK551" s="45"/>
      <c r="CL551" s="45"/>
      <c r="CM551" s="45"/>
      <c r="CN551" s="45"/>
      <c r="CO551" s="45"/>
      <c r="CP551" s="45"/>
      <c r="CQ551" s="45"/>
      <c r="CR551" s="45"/>
      <c r="CS551" s="45"/>
      <c r="CT551" s="45"/>
      <c r="CU551" s="45"/>
      <c r="CV551" s="45"/>
      <c r="CW551" s="45"/>
    </row>
    <row r="552" spans="1:101" ht="14.25" customHeight="1">
      <c r="A552" s="67">
        <v>74</v>
      </c>
      <c r="B552" s="68">
        <v>11.69</v>
      </c>
      <c r="C552" s="68">
        <v>20.04</v>
      </c>
      <c r="D552" s="68">
        <v>29.39</v>
      </c>
      <c r="E552" s="68">
        <v>42.65</v>
      </c>
      <c r="F552" s="68">
        <v>49.4</v>
      </c>
      <c r="G552" s="68">
        <v>54.55</v>
      </c>
      <c r="H552" s="68">
        <v>58.76</v>
      </c>
      <c r="I552" s="68">
        <v>63.99</v>
      </c>
      <c r="J552" s="68">
        <v>69.89</v>
      </c>
      <c r="K552" s="68">
        <v>77.63</v>
      </c>
      <c r="L552" s="68">
        <v>86.75</v>
      </c>
      <c r="M552" s="68">
        <v>95.09</v>
      </c>
      <c r="N552" s="68">
        <v>107.77</v>
      </c>
      <c r="O552" s="68">
        <v>131.32</v>
      </c>
      <c r="P552" s="68">
        <v>146.72</v>
      </c>
      <c r="Q552" s="70">
        <v>164.4</v>
      </c>
      <c r="R552" s="17">
        <v>181.91</v>
      </c>
      <c r="S552" s="17">
        <v>197.89</v>
      </c>
      <c r="T552" s="17">
        <v>213.39</v>
      </c>
      <c r="U552" s="17">
        <v>228.41</v>
      </c>
      <c r="V552" s="17">
        <v>242.17</v>
      </c>
      <c r="W552" s="17">
        <v>254.1</v>
      </c>
      <c r="X552" s="17">
        <v>270.08999999999997</v>
      </c>
      <c r="Y552" s="17">
        <v>287.62</v>
      </c>
      <c r="Z552" s="17">
        <v>307.36</v>
      </c>
      <c r="AA552" s="71">
        <v>328.95</v>
      </c>
      <c r="AB552" s="45">
        <v>352.09</v>
      </c>
      <c r="AC552" s="45">
        <v>374.47</v>
      </c>
      <c r="AD552" s="45">
        <v>396.8</v>
      </c>
      <c r="AE552" s="45">
        <v>418.66</v>
      </c>
      <c r="AF552" s="45">
        <v>439.65</v>
      </c>
      <c r="AG552" s="45">
        <v>459.36</v>
      </c>
      <c r="AH552" s="45">
        <v>477.43</v>
      </c>
      <c r="AI552" s="45">
        <v>503.32</v>
      </c>
      <c r="AJ552" s="45">
        <v>530.61</v>
      </c>
      <c r="AK552" s="45">
        <v>559.39</v>
      </c>
      <c r="AL552" s="45">
        <v>589.72</v>
      </c>
      <c r="AM552" s="45">
        <v>621.70000000000005</v>
      </c>
      <c r="AN552" s="45">
        <v>655.42</v>
      </c>
      <c r="AO552" s="45">
        <v>690.96</v>
      </c>
      <c r="AP552" s="45">
        <v>728.43</v>
      </c>
      <c r="AQ552" s="45">
        <v>767.94</v>
      </c>
      <c r="AR552" s="45">
        <v>809.58</v>
      </c>
      <c r="AS552" s="45">
        <v>853.48</v>
      </c>
      <c r="AT552" s="45">
        <v>899.77</v>
      </c>
      <c r="AU552" s="45">
        <v>948.56</v>
      </c>
      <c r="AV552" s="45">
        <v>1000</v>
      </c>
      <c r="AW552" s="45"/>
      <c r="AX552" s="45"/>
      <c r="AY552" s="45"/>
      <c r="AZ552" s="45"/>
      <c r="BA552" s="45"/>
      <c r="BB552" s="45"/>
      <c r="BC552" s="45"/>
      <c r="BD552" s="45"/>
      <c r="BE552" s="45"/>
      <c r="BF552" s="45"/>
      <c r="BG552" s="45"/>
      <c r="BH552" s="45"/>
      <c r="BI552" s="45"/>
      <c r="BJ552" s="45"/>
      <c r="BK552" s="45"/>
      <c r="BL552" s="45"/>
      <c r="BM552" s="45"/>
      <c r="BN552" s="45"/>
      <c r="BO552" s="45"/>
      <c r="BP552" s="45"/>
      <c r="BQ552" s="45"/>
      <c r="BR552" s="45"/>
      <c r="BS552" s="45"/>
      <c r="BT552" s="45"/>
      <c r="BU552" s="45"/>
      <c r="BV552" s="45"/>
      <c r="BW552" s="45"/>
      <c r="BX552" s="45"/>
      <c r="BY552" s="45"/>
      <c r="BZ552" s="45"/>
      <c r="CA552" s="45"/>
      <c r="CB552" s="45"/>
      <c r="CC552" s="45"/>
      <c r="CD552" s="45"/>
      <c r="CE552" s="45"/>
      <c r="CF552" s="45"/>
      <c r="CG552" s="45"/>
      <c r="CH552" s="45"/>
      <c r="CI552" s="45"/>
      <c r="CJ552" s="45"/>
      <c r="CK552" s="45"/>
      <c r="CL552" s="45"/>
      <c r="CM552" s="45"/>
      <c r="CN552" s="45"/>
      <c r="CO552" s="45"/>
      <c r="CP552" s="45"/>
      <c r="CQ552" s="45"/>
      <c r="CR552" s="45"/>
      <c r="CS552" s="45"/>
      <c r="CT552" s="45"/>
      <c r="CU552" s="45"/>
      <c r="CV552" s="45"/>
      <c r="CW552" s="45"/>
    </row>
    <row r="553" spans="1:101" ht="14.25" customHeight="1">
      <c r="A553" s="67">
        <v>75</v>
      </c>
      <c r="B553" s="68">
        <v>12.83</v>
      </c>
      <c r="C553" s="68">
        <v>21.68</v>
      </c>
      <c r="D553" s="68">
        <v>31.61</v>
      </c>
      <c r="E553" s="68">
        <v>45.72</v>
      </c>
      <c r="F553" s="68">
        <v>52.75</v>
      </c>
      <c r="G553" s="68">
        <v>57.54</v>
      </c>
      <c r="H553" s="68">
        <v>60.62</v>
      </c>
      <c r="I553" s="68">
        <v>66.010000000000005</v>
      </c>
      <c r="J553" s="68">
        <v>75.53</v>
      </c>
      <c r="K553" s="68">
        <v>85.77</v>
      </c>
      <c r="L553" s="68">
        <v>94.74</v>
      </c>
      <c r="M553" s="68">
        <v>107.49</v>
      </c>
      <c r="N553" s="68">
        <v>129.4</v>
      </c>
      <c r="O553" s="68">
        <v>144.88</v>
      </c>
      <c r="P553" s="70">
        <v>162.84</v>
      </c>
      <c r="Q553" s="17">
        <v>181.91</v>
      </c>
      <c r="R553" s="17">
        <v>197.89</v>
      </c>
      <c r="S553" s="17">
        <v>213.39</v>
      </c>
      <c r="T553" s="17">
        <v>228.41</v>
      </c>
      <c r="U553" s="17">
        <v>242.17</v>
      </c>
      <c r="V553" s="17">
        <v>254.1</v>
      </c>
      <c r="W553" s="17">
        <v>270.08999999999997</v>
      </c>
      <c r="X553" s="17">
        <v>287.62</v>
      </c>
      <c r="Y553" s="17">
        <v>307.36</v>
      </c>
      <c r="Z553" s="17">
        <v>328.95</v>
      </c>
      <c r="AA553" s="69">
        <v>352.09</v>
      </c>
      <c r="AB553" s="45">
        <v>374.47</v>
      </c>
      <c r="AC553" s="45">
        <v>396.8</v>
      </c>
      <c r="AD553" s="45">
        <v>418.66</v>
      </c>
      <c r="AE553" s="45">
        <v>439.65</v>
      </c>
      <c r="AF553" s="45">
        <v>459.36</v>
      </c>
      <c r="AG553" s="45">
        <v>477.43</v>
      </c>
      <c r="AH553" s="45">
        <v>503.32</v>
      </c>
      <c r="AI553" s="45">
        <v>530.61</v>
      </c>
      <c r="AJ553" s="45">
        <v>559.39</v>
      </c>
      <c r="AK553" s="45">
        <v>589.72</v>
      </c>
      <c r="AL553" s="45">
        <v>621.70000000000005</v>
      </c>
      <c r="AM553" s="45">
        <v>655.42</v>
      </c>
      <c r="AN553" s="45">
        <v>690.96</v>
      </c>
      <c r="AO553" s="45">
        <v>728.43</v>
      </c>
      <c r="AP553" s="45">
        <v>767.94</v>
      </c>
      <c r="AQ553" s="45">
        <v>809.58</v>
      </c>
      <c r="AR553" s="45">
        <v>853.48</v>
      </c>
      <c r="AS553" s="45">
        <v>899.77</v>
      </c>
      <c r="AT553" s="45">
        <v>948.56</v>
      </c>
      <c r="AU553" s="45">
        <v>1000</v>
      </c>
      <c r="AV553" s="45"/>
      <c r="AW553" s="45"/>
      <c r="AX553" s="45"/>
      <c r="AY553" s="45"/>
      <c r="AZ553" s="45"/>
      <c r="BA553" s="45"/>
      <c r="BB553" s="45"/>
      <c r="BC553" s="45"/>
      <c r="BD553" s="45"/>
      <c r="BE553" s="45"/>
      <c r="BF553" s="45"/>
      <c r="BG553" s="45"/>
      <c r="BH553" s="45"/>
      <c r="BI553" s="45"/>
      <c r="BJ553" s="45"/>
      <c r="BK553" s="45"/>
      <c r="BL553" s="45"/>
      <c r="BM553" s="45"/>
      <c r="BN553" s="45"/>
      <c r="BO553" s="45"/>
      <c r="BP553" s="45"/>
      <c r="BQ553" s="45"/>
      <c r="BR553" s="45"/>
      <c r="BS553" s="45"/>
      <c r="BT553" s="45"/>
      <c r="BU553" s="45"/>
      <c r="BV553" s="45"/>
      <c r="BW553" s="45"/>
      <c r="BX553" s="45"/>
      <c r="BY553" s="45"/>
      <c r="BZ553" s="45"/>
      <c r="CA553" s="45"/>
      <c r="CB553" s="45"/>
      <c r="CC553" s="45"/>
      <c r="CD553" s="45"/>
      <c r="CE553" s="45"/>
      <c r="CF553" s="45"/>
      <c r="CG553" s="45"/>
      <c r="CH553" s="45"/>
      <c r="CI553" s="45"/>
      <c r="CJ553" s="45"/>
      <c r="CK553" s="45"/>
      <c r="CL553" s="45"/>
      <c r="CM553" s="45"/>
      <c r="CN553" s="45"/>
      <c r="CO553" s="45"/>
      <c r="CP553" s="45"/>
      <c r="CQ553" s="45"/>
      <c r="CR553" s="45"/>
      <c r="CS553" s="45"/>
      <c r="CT553" s="45"/>
      <c r="CU553" s="45"/>
      <c r="CV553" s="45"/>
      <c r="CW553" s="45"/>
    </row>
    <row r="554" spans="1:101" ht="14.25" customHeight="1">
      <c r="A554" s="67">
        <v>76</v>
      </c>
      <c r="B554" s="68">
        <v>14.02</v>
      </c>
      <c r="C554" s="68">
        <v>23.37</v>
      </c>
      <c r="D554" s="68">
        <v>33.92</v>
      </c>
      <c r="E554" s="68">
        <v>48.84</v>
      </c>
      <c r="F554" s="68">
        <v>55.08</v>
      </c>
      <c r="G554" s="68">
        <v>60.01</v>
      </c>
      <c r="H554" s="68">
        <v>64.569999999999993</v>
      </c>
      <c r="I554" s="68">
        <v>73.34</v>
      </c>
      <c r="J554" s="68">
        <v>83.88</v>
      </c>
      <c r="K554" s="68">
        <v>93.52</v>
      </c>
      <c r="L554" s="68">
        <v>106.85</v>
      </c>
      <c r="M554" s="68">
        <v>126.75</v>
      </c>
      <c r="N554" s="68">
        <v>142.5</v>
      </c>
      <c r="O554" s="70">
        <v>160.62</v>
      </c>
      <c r="P554" s="68">
        <v>181.91</v>
      </c>
      <c r="Q554" s="17">
        <v>197.89</v>
      </c>
      <c r="R554" s="17">
        <v>213.39</v>
      </c>
      <c r="S554" s="17">
        <v>228.41</v>
      </c>
      <c r="T554" s="17">
        <v>242.17</v>
      </c>
      <c r="U554" s="17">
        <v>254.1</v>
      </c>
      <c r="V554" s="17">
        <v>270.08999999999997</v>
      </c>
      <c r="W554" s="17">
        <v>287.62</v>
      </c>
      <c r="X554" s="17">
        <v>307.36</v>
      </c>
      <c r="Y554" s="17">
        <v>328.95</v>
      </c>
      <c r="Z554" s="68">
        <v>352.09</v>
      </c>
      <c r="AA554" s="69">
        <v>374.47</v>
      </c>
      <c r="AB554" s="45">
        <v>396.8</v>
      </c>
      <c r="AC554" s="45">
        <v>418.66</v>
      </c>
      <c r="AD554" s="45">
        <v>439.65</v>
      </c>
      <c r="AE554" s="45">
        <v>459.36</v>
      </c>
      <c r="AF554" s="45">
        <v>477.43</v>
      </c>
      <c r="AG554" s="45">
        <v>503.32</v>
      </c>
      <c r="AH554" s="45">
        <v>530.61</v>
      </c>
      <c r="AI554" s="45">
        <v>559.39</v>
      </c>
      <c r="AJ554" s="45">
        <v>589.72</v>
      </c>
      <c r="AK554" s="45">
        <v>621.70000000000005</v>
      </c>
      <c r="AL554" s="45">
        <v>655.42</v>
      </c>
      <c r="AM554" s="45">
        <v>690.96</v>
      </c>
      <c r="AN554" s="45">
        <v>728.43</v>
      </c>
      <c r="AO554" s="45">
        <v>767.94</v>
      </c>
      <c r="AP554" s="45">
        <v>809.58</v>
      </c>
      <c r="AQ554" s="45">
        <v>853.48</v>
      </c>
      <c r="AR554" s="45">
        <v>899.77</v>
      </c>
      <c r="AS554" s="45">
        <v>948.56</v>
      </c>
      <c r="AT554" s="45">
        <v>1000</v>
      </c>
      <c r="AU554" s="45"/>
      <c r="AV554" s="45"/>
      <c r="AW554" s="45"/>
      <c r="AX554" s="45"/>
      <c r="AY554" s="45"/>
      <c r="AZ554" s="45"/>
      <c r="BA554" s="45"/>
      <c r="BB554" s="45"/>
      <c r="BC554" s="45"/>
      <c r="BD554" s="45"/>
      <c r="BE554" s="45"/>
      <c r="BF554" s="45"/>
      <c r="BG554" s="45"/>
      <c r="BH554" s="45"/>
      <c r="BI554" s="45"/>
      <c r="BJ554" s="45"/>
      <c r="BK554" s="45"/>
      <c r="BL554" s="45"/>
      <c r="BM554" s="45"/>
      <c r="BN554" s="45"/>
      <c r="BO554" s="45"/>
      <c r="BP554" s="45"/>
      <c r="BQ554" s="45"/>
      <c r="BR554" s="45"/>
      <c r="BS554" s="45"/>
      <c r="BT554" s="45"/>
      <c r="BU554" s="45"/>
      <c r="BV554" s="45"/>
      <c r="BW554" s="45"/>
      <c r="BX554" s="45"/>
      <c r="BY554" s="45"/>
      <c r="BZ554" s="45"/>
      <c r="CA554" s="45"/>
      <c r="CB554" s="45"/>
      <c r="CC554" s="45"/>
      <c r="CD554" s="45"/>
      <c r="CE554" s="45"/>
      <c r="CF554" s="45"/>
      <c r="CG554" s="45"/>
      <c r="CH554" s="45"/>
      <c r="CI554" s="45"/>
      <c r="CJ554" s="45"/>
      <c r="CK554" s="45"/>
      <c r="CL554" s="45"/>
      <c r="CM554" s="45"/>
      <c r="CN554" s="45"/>
      <c r="CO554" s="45"/>
      <c r="CP554" s="45"/>
      <c r="CQ554" s="45"/>
      <c r="CR554" s="45"/>
      <c r="CS554" s="45"/>
      <c r="CT554" s="45"/>
      <c r="CU554" s="45"/>
      <c r="CV554" s="45"/>
      <c r="CW554" s="45"/>
    </row>
    <row r="555" spans="1:101" ht="14.25" customHeight="1">
      <c r="A555" s="67">
        <v>77</v>
      </c>
      <c r="B555" s="68">
        <v>15.27</v>
      </c>
      <c r="C555" s="68">
        <v>25.13</v>
      </c>
      <c r="D555" s="68">
        <v>36.36</v>
      </c>
      <c r="E555" s="68">
        <v>52.04</v>
      </c>
      <c r="F555" s="68">
        <v>58.66</v>
      </c>
      <c r="G555" s="68">
        <v>63.92</v>
      </c>
      <c r="H555" s="68">
        <v>70.650000000000006</v>
      </c>
      <c r="I555" s="68">
        <v>81.44</v>
      </c>
      <c r="J555" s="68">
        <v>91.55</v>
      </c>
      <c r="K555" s="68">
        <v>105.36</v>
      </c>
      <c r="L555" s="68">
        <v>123.63</v>
      </c>
      <c r="M555" s="68">
        <v>139.27000000000001</v>
      </c>
      <c r="N555" s="69">
        <v>157.62</v>
      </c>
      <c r="O555" s="68">
        <v>181.91</v>
      </c>
      <c r="P555" s="68">
        <v>197.89</v>
      </c>
      <c r="Q555" s="17">
        <v>213.39</v>
      </c>
      <c r="R555" s="17">
        <v>228.41</v>
      </c>
      <c r="S555" s="17">
        <v>242.17</v>
      </c>
      <c r="T555" s="17">
        <v>254.1</v>
      </c>
      <c r="U555" s="17">
        <v>270.08999999999997</v>
      </c>
      <c r="V555" s="17">
        <v>287.62</v>
      </c>
      <c r="W555" s="17">
        <v>307.36</v>
      </c>
      <c r="X555" s="17">
        <v>328.95</v>
      </c>
      <c r="Y555" s="68">
        <v>352.09</v>
      </c>
      <c r="Z555" s="68">
        <v>374.47</v>
      </c>
      <c r="AA555" s="69">
        <v>396.8</v>
      </c>
      <c r="AB555" s="45">
        <v>418.66</v>
      </c>
      <c r="AC555" s="45">
        <v>439.65</v>
      </c>
      <c r="AD555" s="45">
        <v>459.36</v>
      </c>
      <c r="AE555" s="45">
        <v>477.43</v>
      </c>
      <c r="AF555" s="45">
        <v>503.32</v>
      </c>
      <c r="AG555" s="45">
        <v>530.61</v>
      </c>
      <c r="AH555" s="45">
        <v>559.39</v>
      </c>
      <c r="AI555" s="45">
        <v>589.72</v>
      </c>
      <c r="AJ555" s="45">
        <v>621.70000000000005</v>
      </c>
      <c r="AK555" s="45">
        <v>655.42</v>
      </c>
      <c r="AL555" s="45">
        <v>690.96</v>
      </c>
      <c r="AM555" s="45">
        <v>728.43</v>
      </c>
      <c r="AN555" s="45">
        <v>767.94</v>
      </c>
      <c r="AO555" s="45">
        <v>809.58</v>
      </c>
      <c r="AP555" s="45">
        <v>853.48</v>
      </c>
      <c r="AQ555" s="45">
        <v>899.77</v>
      </c>
      <c r="AR555" s="45">
        <v>948.56</v>
      </c>
      <c r="AS555" s="45">
        <v>1000</v>
      </c>
      <c r="AT555" s="45"/>
      <c r="AU555" s="45"/>
      <c r="AV555" s="45"/>
      <c r="AW555" s="45"/>
      <c r="AX555" s="45"/>
      <c r="AY555" s="45"/>
      <c r="AZ555" s="45"/>
      <c r="BA555" s="45"/>
      <c r="BB555" s="45"/>
      <c r="BC555" s="45"/>
      <c r="BD555" s="45"/>
      <c r="BE555" s="45"/>
      <c r="BF555" s="45"/>
      <c r="BG555" s="45"/>
      <c r="BH555" s="45"/>
      <c r="BI555" s="45"/>
      <c r="BJ555" s="45"/>
      <c r="BK555" s="45"/>
      <c r="BL555" s="45"/>
      <c r="BM555" s="45"/>
      <c r="BN555" s="45"/>
      <c r="BO555" s="45"/>
      <c r="BP555" s="45"/>
      <c r="BQ555" s="45"/>
      <c r="BR555" s="45"/>
      <c r="BS555" s="45"/>
      <c r="BT555" s="45"/>
      <c r="BU555" s="45"/>
      <c r="BV555" s="45"/>
      <c r="BW555" s="45"/>
      <c r="BX555" s="45"/>
      <c r="BY555" s="45"/>
      <c r="BZ555" s="45"/>
      <c r="CA555" s="45"/>
      <c r="CB555" s="45"/>
      <c r="CC555" s="45"/>
      <c r="CD555" s="45"/>
      <c r="CE555" s="45"/>
      <c r="CF555" s="45"/>
      <c r="CG555" s="45"/>
      <c r="CH555" s="45"/>
      <c r="CI555" s="45"/>
      <c r="CJ555" s="45"/>
      <c r="CK555" s="45"/>
      <c r="CL555" s="45"/>
      <c r="CM555" s="45"/>
      <c r="CN555" s="45"/>
      <c r="CO555" s="45"/>
      <c r="CP555" s="45"/>
      <c r="CQ555" s="45"/>
      <c r="CR555" s="45"/>
      <c r="CS555" s="45"/>
      <c r="CT555" s="45"/>
      <c r="CU555" s="45"/>
      <c r="CV555" s="45"/>
      <c r="CW555" s="45"/>
    </row>
    <row r="556" spans="1:101" ht="14.25" customHeight="1">
      <c r="A556" s="67">
        <v>78</v>
      </c>
      <c r="B556" s="68">
        <v>16.61</v>
      </c>
      <c r="C556" s="68">
        <v>27</v>
      </c>
      <c r="D556" s="68">
        <v>38.97</v>
      </c>
      <c r="E556" s="68">
        <v>55.4</v>
      </c>
      <c r="F556" s="68">
        <v>62.45</v>
      </c>
      <c r="G556" s="68">
        <v>68.86</v>
      </c>
      <c r="H556" s="68">
        <v>78.44</v>
      </c>
      <c r="I556" s="68">
        <v>88.99</v>
      </c>
      <c r="J556" s="68">
        <v>103.04</v>
      </c>
      <c r="K556" s="68">
        <v>120.07</v>
      </c>
      <c r="L556" s="68">
        <v>135.66999999999999</v>
      </c>
      <c r="M556" s="68">
        <v>153.71</v>
      </c>
      <c r="N556" s="70">
        <v>179.35</v>
      </c>
      <c r="O556" s="68">
        <v>197.89</v>
      </c>
      <c r="P556" s="68">
        <v>213.39</v>
      </c>
      <c r="Q556" s="17">
        <v>228.41</v>
      </c>
      <c r="R556" s="17">
        <v>242.17</v>
      </c>
      <c r="S556" s="17">
        <v>254.1</v>
      </c>
      <c r="T556" s="17">
        <v>270.08999999999997</v>
      </c>
      <c r="U556" s="17">
        <v>287.62</v>
      </c>
      <c r="V556" s="17">
        <v>307.36</v>
      </c>
      <c r="W556" s="17">
        <v>328.95</v>
      </c>
      <c r="X556" s="68">
        <v>352.09</v>
      </c>
      <c r="Y556" s="68">
        <v>374.47</v>
      </c>
      <c r="Z556" s="68">
        <v>396.8</v>
      </c>
      <c r="AA556" s="69">
        <v>418.66</v>
      </c>
      <c r="AB556" s="45">
        <v>439.65</v>
      </c>
      <c r="AC556" s="45">
        <v>459.36</v>
      </c>
      <c r="AD556" s="45">
        <v>477.43</v>
      </c>
      <c r="AE556" s="45">
        <v>503.32</v>
      </c>
      <c r="AF556" s="45">
        <v>530.61</v>
      </c>
      <c r="AG556" s="45">
        <v>559.39</v>
      </c>
      <c r="AH556" s="45">
        <v>589.72</v>
      </c>
      <c r="AI556" s="45">
        <v>621.70000000000005</v>
      </c>
      <c r="AJ556" s="45">
        <v>655.42</v>
      </c>
      <c r="AK556" s="45">
        <v>690.96</v>
      </c>
      <c r="AL556" s="45">
        <v>728.43</v>
      </c>
      <c r="AM556" s="45">
        <v>767.94</v>
      </c>
      <c r="AN556" s="45">
        <v>809.58</v>
      </c>
      <c r="AO556" s="45">
        <v>853.48</v>
      </c>
      <c r="AP556" s="45">
        <v>899.77</v>
      </c>
      <c r="AQ556" s="45">
        <v>948.56</v>
      </c>
      <c r="AR556" s="45">
        <v>1000</v>
      </c>
      <c r="AS556" s="45"/>
      <c r="AT556" s="45"/>
      <c r="AU556" s="45"/>
      <c r="AV556" s="45"/>
      <c r="AW556" s="45"/>
      <c r="AX556" s="45"/>
      <c r="AY556" s="45"/>
      <c r="AZ556" s="45"/>
      <c r="BA556" s="45"/>
      <c r="BB556" s="45"/>
      <c r="BC556" s="45"/>
      <c r="BD556" s="45"/>
      <c r="BE556" s="45"/>
      <c r="BF556" s="45"/>
      <c r="BG556" s="45"/>
      <c r="BH556" s="45"/>
      <c r="BI556" s="45"/>
      <c r="BJ556" s="45"/>
      <c r="BK556" s="45"/>
      <c r="BL556" s="45"/>
      <c r="BM556" s="45"/>
      <c r="BN556" s="45"/>
      <c r="BO556" s="45"/>
      <c r="BP556" s="45"/>
      <c r="BQ556" s="45"/>
      <c r="BR556" s="45"/>
      <c r="BS556" s="45"/>
      <c r="BT556" s="45"/>
      <c r="BU556" s="45"/>
      <c r="BV556" s="45"/>
      <c r="BW556" s="45"/>
      <c r="BX556" s="45"/>
      <c r="BY556" s="45"/>
      <c r="BZ556" s="45"/>
      <c r="CA556" s="45"/>
      <c r="CB556" s="45"/>
      <c r="CC556" s="45"/>
      <c r="CD556" s="45"/>
      <c r="CE556" s="45"/>
      <c r="CF556" s="45"/>
      <c r="CG556" s="45"/>
      <c r="CH556" s="45"/>
      <c r="CI556" s="45"/>
      <c r="CJ556" s="45"/>
      <c r="CK556" s="45"/>
      <c r="CL556" s="45"/>
      <c r="CM556" s="45"/>
      <c r="CN556" s="45"/>
      <c r="CO556" s="45"/>
      <c r="CP556" s="45"/>
      <c r="CQ556" s="45"/>
      <c r="CR556" s="45"/>
      <c r="CS556" s="45"/>
      <c r="CT556" s="45"/>
      <c r="CU556" s="45"/>
      <c r="CV556" s="45"/>
      <c r="CW556" s="45"/>
    </row>
    <row r="557" spans="1:101" ht="14.25" customHeight="1">
      <c r="A557" s="67">
        <v>79</v>
      </c>
      <c r="B557" s="68">
        <v>18.05</v>
      </c>
      <c r="C557" s="68">
        <v>29.02</v>
      </c>
      <c r="D557" s="68">
        <v>41.82</v>
      </c>
      <c r="E557" s="68">
        <v>58.95</v>
      </c>
      <c r="F557" s="68">
        <v>68.569999999999993</v>
      </c>
      <c r="G557" s="68">
        <v>74.86</v>
      </c>
      <c r="H557" s="68">
        <v>85.82</v>
      </c>
      <c r="I557" s="68">
        <v>100</v>
      </c>
      <c r="J557" s="68">
        <v>115.94</v>
      </c>
      <c r="K557" s="68">
        <v>131.54</v>
      </c>
      <c r="L557" s="68">
        <v>149.18</v>
      </c>
      <c r="M557" s="70">
        <v>176.27</v>
      </c>
      <c r="N557" s="68">
        <v>197.89</v>
      </c>
      <c r="O557" s="68">
        <v>213.39</v>
      </c>
      <c r="P557" s="68">
        <v>228.41</v>
      </c>
      <c r="Q557" s="17">
        <v>242.17</v>
      </c>
      <c r="R557" s="17">
        <v>254.1</v>
      </c>
      <c r="S557" s="17">
        <v>270.08999999999997</v>
      </c>
      <c r="T557" s="17">
        <v>287.62</v>
      </c>
      <c r="U557" s="17">
        <v>307.36</v>
      </c>
      <c r="V557" s="17">
        <v>328.95</v>
      </c>
      <c r="W557" s="68">
        <v>352.09</v>
      </c>
      <c r="X557" s="68">
        <v>374.47</v>
      </c>
      <c r="Y557" s="68">
        <v>396.8</v>
      </c>
      <c r="Z557" s="68">
        <v>418.66</v>
      </c>
      <c r="AA557" s="69">
        <v>439.65</v>
      </c>
      <c r="AB557" s="45">
        <v>459.36</v>
      </c>
      <c r="AC557" s="45">
        <v>477.43</v>
      </c>
      <c r="AD557" s="45">
        <v>503.32</v>
      </c>
      <c r="AE557" s="45">
        <v>530.61</v>
      </c>
      <c r="AF557" s="45">
        <v>559.39</v>
      </c>
      <c r="AG557" s="45">
        <v>589.72</v>
      </c>
      <c r="AH557" s="45">
        <v>621.70000000000005</v>
      </c>
      <c r="AI557" s="45">
        <v>655.42</v>
      </c>
      <c r="AJ557" s="45">
        <v>690.96</v>
      </c>
      <c r="AK557" s="45">
        <v>728.43</v>
      </c>
      <c r="AL557" s="45">
        <v>767.94</v>
      </c>
      <c r="AM557" s="45">
        <v>809.58</v>
      </c>
      <c r="AN557" s="45">
        <v>853.48</v>
      </c>
      <c r="AO557" s="45">
        <v>899.77</v>
      </c>
      <c r="AP557" s="45">
        <v>948.56</v>
      </c>
      <c r="AQ557" s="45">
        <v>1000</v>
      </c>
      <c r="AR557" s="45"/>
      <c r="AS557" s="45"/>
      <c r="AT557" s="45"/>
      <c r="AU557" s="45"/>
      <c r="AV557" s="45"/>
      <c r="AW557" s="45"/>
      <c r="AX557" s="45"/>
      <c r="AY557" s="45"/>
      <c r="AZ557" s="45"/>
      <c r="BA557" s="45"/>
      <c r="BB557" s="45"/>
      <c r="BC557" s="45"/>
      <c r="BD557" s="45"/>
      <c r="BE557" s="45"/>
      <c r="BF557" s="45"/>
      <c r="BG557" s="45"/>
      <c r="BH557" s="45"/>
      <c r="BI557" s="45"/>
      <c r="BJ557" s="45"/>
      <c r="BK557" s="45"/>
      <c r="BL557" s="45"/>
      <c r="BM557" s="45"/>
      <c r="BN557" s="45"/>
      <c r="BO557" s="45"/>
      <c r="BP557" s="45"/>
      <c r="BQ557" s="45"/>
      <c r="BR557" s="45"/>
      <c r="BS557" s="45"/>
      <c r="BT557" s="45"/>
      <c r="BU557" s="45"/>
      <c r="BV557" s="45"/>
      <c r="BW557" s="45"/>
      <c r="BX557" s="45"/>
      <c r="BY557" s="45"/>
      <c r="BZ557" s="45"/>
      <c r="CA557" s="45"/>
      <c r="CB557" s="45"/>
      <c r="CC557" s="45"/>
      <c r="CD557" s="45"/>
      <c r="CE557" s="45"/>
      <c r="CF557" s="45"/>
      <c r="CG557" s="45"/>
      <c r="CH557" s="45"/>
      <c r="CI557" s="45"/>
      <c r="CJ557" s="45"/>
      <c r="CK557" s="45"/>
      <c r="CL557" s="45"/>
      <c r="CM557" s="45"/>
      <c r="CN557" s="45"/>
      <c r="CO557" s="45"/>
      <c r="CP557" s="45"/>
      <c r="CQ557" s="45"/>
      <c r="CR557" s="45"/>
      <c r="CS557" s="45"/>
      <c r="CT557" s="45"/>
      <c r="CU557" s="45"/>
      <c r="CV557" s="45"/>
      <c r="CW557" s="45"/>
    </row>
    <row r="558" spans="1:101" ht="14.25" customHeight="1">
      <c r="A558" s="67">
        <v>80</v>
      </c>
      <c r="B558" s="68">
        <v>19.66</v>
      </c>
      <c r="C558" s="68">
        <v>31.25</v>
      </c>
      <c r="D558" s="68">
        <v>44.96</v>
      </c>
      <c r="E558" s="68">
        <v>63.34</v>
      </c>
      <c r="F558" s="68">
        <v>73.849999999999994</v>
      </c>
      <c r="G558" s="68">
        <v>82.03</v>
      </c>
      <c r="H558" s="68">
        <v>96.21</v>
      </c>
      <c r="I558" s="68">
        <v>111.33</v>
      </c>
      <c r="J558" s="68">
        <v>126.7</v>
      </c>
      <c r="K558" s="68">
        <v>143.81</v>
      </c>
      <c r="L558" s="69">
        <v>171.98</v>
      </c>
      <c r="M558" s="17">
        <v>197.89</v>
      </c>
      <c r="N558" s="17">
        <v>213.39</v>
      </c>
      <c r="O558" s="17">
        <v>228.41</v>
      </c>
      <c r="P558" s="17">
        <v>242.17</v>
      </c>
      <c r="Q558" s="17">
        <v>254.1</v>
      </c>
      <c r="R558" s="17">
        <v>270.08999999999997</v>
      </c>
      <c r="S558" s="17">
        <v>287.62</v>
      </c>
      <c r="T558" s="17">
        <v>307.36</v>
      </c>
      <c r="U558" s="17">
        <v>328.95</v>
      </c>
      <c r="V558" s="68">
        <v>352.09</v>
      </c>
      <c r="W558" s="68">
        <v>374.47</v>
      </c>
      <c r="X558" s="68">
        <v>396.8</v>
      </c>
      <c r="Y558" s="68">
        <v>418.66</v>
      </c>
      <c r="Z558" s="68">
        <v>439.65</v>
      </c>
      <c r="AA558" s="69">
        <v>459.36</v>
      </c>
      <c r="AB558" s="45">
        <v>477.43</v>
      </c>
      <c r="AC558" s="45">
        <v>503.32</v>
      </c>
      <c r="AD558" s="45">
        <v>530.61</v>
      </c>
      <c r="AE558" s="45">
        <v>559.39</v>
      </c>
      <c r="AF558" s="45">
        <v>589.72</v>
      </c>
      <c r="AG558" s="45">
        <v>621.70000000000005</v>
      </c>
      <c r="AH558" s="45">
        <v>655.42</v>
      </c>
      <c r="AI558" s="45">
        <v>690.96</v>
      </c>
      <c r="AJ558" s="45">
        <v>728.43</v>
      </c>
      <c r="AK558" s="45">
        <v>767.94</v>
      </c>
      <c r="AL558" s="45">
        <v>809.58</v>
      </c>
      <c r="AM558" s="45">
        <v>853.48</v>
      </c>
      <c r="AN558" s="45">
        <v>899.77</v>
      </c>
      <c r="AO558" s="45">
        <v>948.56</v>
      </c>
      <c r="AP558" s="45">
        <v>1000</v>
      </c>
      <c r="AQ558" s="45"/>
      <c r="AR558" s="45"/>
      <c r="AS558" s="45"/>
      <c r="AT558" s="45"/>
      <c r="AU558" s="45"/>
      <c r="AV558" s="45"/>
      <c r="AW558" s="45"/>
      <c r="AX558" s="45"/>
      <c r="AY558" s="45"/>
      <c r="AZ558" s="45"/>
      <c r="BA558" s="45"/>
      <c r="BB558" s="45"/>
      <c r="BC558" s="45"/>
      <c r="BD558" s="45"/>
      <c r="BE558" s="45"/>
      <c r="BF558" s="45"/>
      <c r="BG558" s="45"/>
      <c r="BH558" s="45"/>
      <c r="BI558" s="45"/>
      <c r="BJ558" s="45"/>
      <c r="BK558" s="45"/>
      <c r="BL558" s="45"/>
      <c r="BM558" s="45"/>
      <c r="BN558" s="45"/>
      <c r="BO558" s="45"/>
      <c r="BP558" s="45"/>
      <c r="BQ558" s="45"/>
      <c r="BR558" s="45"/>
      <c r="BS558" s="45"/>
      <c r="BT558" s="45"/>
      <c r="BU558" s="45"/>
      <c r="BV558" s="45"/>
      <c r="BW558" s="45"/>
      <c r="BX558" s="45"/>
      <c r="BY558" s="45"/>
      <c r="BZ558" s="45"/>
      <c r="CA558" s="45"/>
      <c r="CB558" s="45"/>
      <c r="CC558" s="45"/>
      <c r="CD558" s="45"/>
      <c r="CE558" s="45"/>
      <c r="CF558" s="45"/>
      <c r="CG558" s="45"/>
      <c r="CH558" s="45"/>
      <c r="CI558" s="45"/>
      <c r="CJ558" s="45"/>
      <c r="CK558" s="45"/>
      <c r="CL558" s="45"/>
      <c r="CM558" s="45"/>
      <c r="CN558" s="45"/>
      <c r="CO558" s="45"/>
      <c r="CP558" s="45"/>
      <c r="CQ558" s="45"/>
      <c r="CR558" s="45"/>
      <c r="CS558" s="45"/>
      <c r="CT558" s="45"/>
      <c r="CU558" s="45"/>
      <c r="CV558" s="45"/>
      <c r="CW558" s="45"/>
    </row>
    <row r="559" spans="1:101" ht="14.25" customHeight="1">
      <c r="A559" s="67">
        <v>81</v>
      </c>
      <c r="B559" s="68">
        <v>21.45</v>
      </c>
      <c r="C559" s="68">
        <v>33.729999999999997</v>
      </c>
      <c r="D559" s="68">
        <v>48.87</v>
      </c>
      <c r="E559" s="68">
        <v>68.010000000000005</v>
      </c>
      <c r="F559" s="68">
        <v>79.510000000000005</v>
      </c>
      <c r="G559" s="68">
        <v>91.7</v>
      </c>
      <c r="H559" s="68">
        <v>106.28</v>
      </c>
      <c r="I559" s="68">
        <v>121.34</v>
      </c>
      <c r="J559" s="68">
        <v>137.53</v>
      </c>
      <c r="K559" s="68">
        <v>165.85</v>
      </c>
      <c r="L559" s="70">
        <v>194.8</v>
      </c>
      <c r="M559" s="17">
        <v>213.39</v>
      </c>
      <c r="N559" s="17">
        <v>228.41</v>
      </c>
      <c r="O559" s="17">
        <v>242.17</v>
      </c>
      <c r="P559" s="17">
        <v>254.1</v>
      </c>
      <c r="Q559" s="17">
        <v>270.08999999999997</v>
      </c>
      <c r="R559" s="17">
        <v>287.62</v>
      </c>
      <c r="S559" s="17">
        <v>307.36</v>
      </c>
      <c r="T559" s="17">
        <v>328.95</v>
      </c>
      <c r="U559" s="68">
        <v>352.09</v>
      </c>
      <c r="V559" s="68">
        <v>374.47</v>
      </c>
      <c r="W559" s="68">
        <v>396.8</v>
      </c>
      <c r="X559" s="68">
        <v>418.66</v>
      </c>
      <c r="Y559" s="68">
        <v>439.65</v>
      </c>
      <c r="Z559" s="68">
        <v>459.36</v>
      </c>
      <c r="AA559" s="69">
        <v>477.43</v>
      </c>
      <c r="AB559" s="45">
        <v>503.32</v>
      </c>
      <c r="AC559" s="45">
        <v>530.61</v>
      </c>
      <c r="AD559" s="45">
        <v>559.39</v>
      </c>
      <c r="AE559" s="45">
        <v>589.72</v>
      </c>
      <c r="AF559" s="45">
        <v>621.70000000000005</v>
      </c>
      <c r="AG559" s="45">
        <v>655.42</v>
      </c>
      <c r="AH559" s="45">
        <v>690.96</v>
      </c>
      <c r="AI559" s="45">
        <v>728.43</v>
      </c>
      <c r="AJ559" s="45">
        <v>767.94</v>
      </c>
      <c r="AK559" s="45">
        <v>809.58</v>
      </c>
      <c r="AL559" s="45">
        <v>853.48</v>
      </c>
      <c r="AM559" s="45">
        <v>899.77</v>
      </c>
      <c r="AN559" s="45">
        <v>948.56</v>
      </c>
      <c r="AO559" s="45">
        <v>1000</v>
      </c>
      <c r="AP559" s="45"/>
      <c r="AQ559" s="45"/>
      <c r="AR559" s="45"/>
      <c r="AS559" s="45"/>
      <c r="AT559" s="45"/>
      <c r="AU559" s="45"/>
      <c r="AV559" s="45"/>
      <c r="AW559" s="45"/>
      <c r="AX559" s="45"/>
      <c r="AY559" s="45"/>
      <c r="AZ559" s="45"/>
      <c r="BA559" s="45"/>
      <c r="BB559" s="45"/>
      <c r="BC559" s="45"/>
      <c r="BD559" s="45"/>
      <c r="BE559" s="45"/>
      <c r="BF559" s="45"/>
      <c r="BG559" s="45"/>
      <c r="BH559" s="45"/>
      <c r="BI559" s="45"/>
      <c r="BJ559" s="45"/>
      <c r="BK559" s="45"/>
      <c r="BL559" s="45"/>
      <c r="BM559" s="45"/>
      <c r="BN559" s="45"/>
      <c r="BO559" s="45"/>
      <c r="BP559" s="45"/>
      <c r="BQ559" s="45"/>
      <c r="BR559" s="45"/>
      <c r="BS559" s="45"/>
      <c r="BT559" s="45"/>
      <c r="BU559" s="45"/>
      <c r="BV559" s="45"/>
      <c r="BW559" s="45"/>
      <c r="BX559" s="45"/>
      <c r="BY559" s="45"/>
      <c r="BZ559" s="45"/>
      <c r="CA559" s="45"/>
      <c r="CB559" s="45"/>
      <c r="CC559" s="45"/>
      <c r="CD559" s="45"/>
      <c r="CE559" s="45"/>
      <c r="CF559" s="45"/>
      <c r="CG559" s="45"/>
      <c r="CH559" s="45"/>
      <c r="CI559" s="45"/>
      <c r="CJ559" s="45"/>
      <c r="CK559" s="45"/>
      <c r="CL559" s="45"/>
      <c r="CM559" s="45"/>
      <c r="CN559" s="45"/>
      <c r="CO559" s="45"/>
      <c r="CP559" s="45"/>
      <c r="CQ559" s="45"/>
      <c r="CR559" s="45"/>
      <c r="CS559" s="45"/>
      <c r="CT559" s="45"/>
      <c r="CU559" s="45"/>
      <c r="CV559" s="45"/>
      <c r="CW559" s="45"/>
    </row>
    <row r="560" spans="1:101" ht="14.25" customHeight="1">
      <c r="A560" s="67">
        <v>82</v>
      </c>
      <c r="B560" s="68">
        <v>23.47</v>
      </c>
      <c r="C560" s="68">
        <v>36.83</v>
      </c>
      <c r="D560" s="68">
        <v>53.14</v>
      </c>
      <c r="E560" s="68">
        <v>72.97</v>
      </c>
      <c r="F560" s="68">
        <v>85.61</v>
      </c>
      <c r="G560" s="68">
        <v>99.84</v>
      </c>
      <c r="H560" s="68">
        <v>115.47</v>
      </c>
      <c r="I560" s="68">
        <v>130.47999999999999</v>
      </c>
      <c r="J560" s="68">
        <v>158.24</v>
      </c>
      <c r="K560" s="70">
        <v>190.91</v>
      </c>
      <c r="L560" s="17">
        <v>213.39</v>
      </c>
      <c r="M560" s="17">
        <v>228.41</v>
      </c>
      <c r="N560" s="17">
        <v>242.17</v>
      </c>
      <c r="O560" s="17">
        <v>254.1</v>
      </c>
      <c r="P560" s="17">
        <v>270.08999999999997</v>
      </c>
      <c r="Q560" s="17">
        <v>287.62</v>
      </c>
      <c r="R560" s="17">
        <v>307.36</v>
      </c>
      <c r="S560" s="17">
        <v>328.95</v>
      </c>
      <c r="T560" s="68">
        <v>352.09</v>
      </c>
      <c r="U560" s="68">
        <v>374.47</v>
      </c>
      <c r="V560" s="68">
        <v>396.8</v>
      </c>
      <c r="W560" s="68">
        <v>418.66</v>
      </c>
      <c r="X560" s="68">
        <v>439.65</v>
      </c>
      <c r="Y560" s="68">
        <v>459.36</v>
      </c>
      <c r="Z560" s="68">
        <v>477.43</v>
      </c>
      <c r="AA560" s="69">
        <v>503.32</v>
      </c>
      <c r="AB560" s="45">
        <v>530.61</v>
      </c>
      <c r="AC560" s="45">
        <v>559.39</v>
      </c>
      <c r="AD560" s="45">
        <v>589.72</v>
      </c>
      <c r="AE560" s="45">
        <v>621.70000000000005</v>
      </c>
      <c r="AF560" s="45">
        <v>655.42</v>
      </c>
      <c r="AG560" s="45">
        <v>690.96</v>
      </c>
      <c r="AH560" s="45">
        <v>728.43</v>
      </c>
      <c r="AI560" s="45">
        <v>767.94</v>
      </c>
      <c r="AJ560" s="45">
        <v>809.58</v>
      </c>
      <c r="AK560" s="45">
        <v>853.48</v>
      </c>
      <c r="AL560" s="45">
        <v>899.77</v>
      </c>
      <c r="AM560" s="45">
        <v>948.56</v>
      </c>
      <c r="AN560" s="45">
        <v>1000</v>
      </c>
      <c r="AO560" s="45"/>
      <c r="AP560" s="45"/>
      <c r="AQ560" s="45"/>
      <c r="AR560" s="45"/>
      <c r="AS560" s="45"/>
      <c r="AT560" s="45"/>
      <c r="AU560" s="45"/>
      <c r="AV560" s="45"/>
      <c r="AW560" s="45"/>
      <c r="AX560" s="45"/>
      <c r="AY560" s="45"/>
      <c r="AZ560" s="45"/>
      <c r="BA560" s="45"/>
      <c r="BB560" s="45"/>
      <c r="BC560" s="45"/>
      <c r="BD560" s="45"/>
      <c r="BE560" s="45"/>
      <c r="BF560" s="45"/>
      <c r="BG560" s="45"/>
      <c r="BH560" s="45"/>
      <c r="BI560" s="45"/>
      <c r="BJ560" s="45"/>
      <c r="BK560" s="45"/>
      <c r="BL560" s="45"/>
      <c r="BM560" s="45"/>
      <c r="BN560" s="45"/>
      <c r="BO560" s="45"/>
      <c r="BP560" s="45"/>
      <c r="BQ560" s="45"/>
      <c r="BR560" s="45"/>
      <c r="BS560" s="45"/>
      <c r="BT560" s="45"/>
      <c r="BU560" s="45"/>
      <c r="BV560" s="45"/>
      <c r="BW560" s="45"/>
      <c r="BX560" s="45"/>
      <c r="BY560" s="45"/>
      <c r="BZ560" s="45"/>
      <c r="CA560" s="45"/>
      <c r="CB560" s="45"/>
      <c r="CC560" s="45"/>
      <c r="CD560" s="45"/>
      <c r="CE560" s="45"/>
      <c r="CF560" s="45"/>
      <c r="CG560" s="45"/>
      <c r="CH560" s="45"/>
      <c r="CI560" s="45"/>
      <c r="CJ560" s="45"/>
      <c r="CK560" s="45"/>
      <c r="CL560" s="45"/>
      <c r="CM560" s="45"/>
      <c r="CN560" s="45"/>
      <c r="CO560" s="45"/>
      <c r="CP560" s="45"/>
      <c r="CQ560" s="45"/>
      <c r="CR560" s="45"/>
      <c r="CS560" s="45"/>
      <c r="CT560" s="45"/>
      <c r="CU560" s="45"/>
      <c r="CV560" s="45"/>
      <c r="CW560" s="45"/>
    </row>
    <row r="561" spans="1:101" ht="14.25" customHeight="1">
      <c r="A561" s="67">
        <v>83</v>
      </c>
      <c r="B561" s="68">
        <v>25.99</v>
      </c>
      <c r="C561" s="68">
        <v>40.28</v>
      </c>
      <c r="D561" s="68">
        <v>57.8</v>
      </c>
      <c r="E561" s="68">
        <v>78.09</v>
      </c>
      <c r="F561" s="68">
        <v>92.1</v>
      </c>
      <c r="G561" s="68">
        <v>107.63</v>
      </c>
      <c r="H561" s="68">
        <v>122.69</v>
      </c>
      <c r="I561" s="68">
        <v>149.16</v>
      </c>
      <c r="J561" s="70">
        <v>185.21</v>
      </c>
      <c r="K561" s="17">
        <v>213.39</v>
      </c>
      <c r="L561" s="17">
        <v>228.41</v>
      </c>
      <c r="M561" s="17">
        <v>242.17</v>
      </c>
      <c r="N561" s="17">
        <v>254.1</v>
      </c>
      <c r="O561" s="17">
        <v>270.08999999999997</v>
      </c>
      <c r="P561" s="17">
        <v>287.62</v>
      </c>
      <c r="Q561" s="17">
        <v>307.36</v>
      </c>
      <c r="R561" s="17">
        <v>328.95</v>
      </c>
      <c r="S561" s="68">
        <v>352.09</v>
      </c>
      <c r="T561" s="68">
        <v>374.47</v>
      </c>
      <c r="U561" s="68">
        <v>396.8</v>
      </c>
      <c r="V561" s="68">
        <v>418.66</v>
      </c>
      <c r="W561" s="68">
        <v>439.65</v>
      </c>
      <c r="X561" s="68">
        <v>459.36</v>
      </c>
      <c r="Y561" s="68">
        <v>477.43</v>
      </c>
      <c r="Z561" s="68">
        <v>503.32</v>
      </c>
      <c r="AA561" s="69">
        <v>530.61</v>
      </c>
      <c r="AB561" s="45">
        <v>559.39</v>
      </c>
      <c r="AC561" s="45">
        <v>589.72</v>
      </c>
      <c r="AD561" s="45">
        <v>621.70000000000005</v>
      </c>
      <c r="AE561" s="45">
        <v>655.42</v>
      </c>
      <c r="AF561" s="45">
        <v>690.96</v>
      </c>
      <c r="AG561" s="45">
        <v>728.43</v>
      </c>
      <c r="AH561" s="45">
        <v>767.94</v>
      </c>
      <c r="AI561" s="45">
        <v>809.58</v>
      </c>
      <c r="AJ561" s="45">
        <v>853.48</v>
      </c>
      <c r="AK561" s="45">
        <v>899.77</v>
      </c>
      <c r="AL561" s="45">
        <v>948.56</v>
      </c>
      <c r="AM561" s="45">
        <v>1000</v>
      </c>
      <c r="AN561" s="45"/>
      <c r="AO561" s="45"/>
      <c r="AP561" s="45"/>
      <c r="AQ561" s="45"/>
      <c r="AR561" s="45"/>
      <c r="AS561" s="45"/>
      <c r="AT561" s="45"/>
      <c r="AU561" s="45"/>
      <c r="AV561" s="45"/>
      <c r="AW561" s="45"/>
      <c r="AX561" s="45"/>
      <c r="AY561" s="45"/>
      <c r="AZ561" s="45"/>
      <c r="BA561" s="45"/>
      <c r="BB561" s="45"/>
      <c r="BC561" s="45"/>
      <c r="BD561" s="45"/>
      <c r="BE561" s="45"/>
      <c r="BF561" s="45"/>
      <c r="BG561" s="45"/>
      <c r="BH561" s="45"/>
      <c r="BI561" s="45"/>
      <c r="BJ561" s="45"/>
      <c r="BK561" s="45"/>
      <c r="BL561" s="45"/>
      <c r="BM561" s="45"/>
      <c r="BN561" s="45"/>
      <c r="BO561" s="45"/>
      <c r="BP561" s="45"/>
      <c r="BQ561" s="45"/>
      <c r="BR561" s="45"/>
      <c r="BS561" s="45"/>
      <c r="BT561" s="45"/>
      <c r="BU561" s="45"/>
      <c r="BV561" s="45"/>
      <c r="BW561" s="45"/>
      <c r="BX561" s="45"/>
      <c r="BY561" s="45"/>
      <c r="BZ561" s="45"/>
      <c r="CA561" s="45"/>
      <c r="CB561" s="45"/>
      <c r="CC561" s="45"/>
      <c r="CD561" s="45"/>
      <c r="CE561" s="45"/>
      <c r="CF561" s="45"/>
      <c r="CG561" s="45"/>
      <c r="CH561" s="45"/>
      <c r="CI561" s="45"/>
      <c r="CJ561" s="45"/>
      <c r="CK561" s="45"/>
      <c r="CL561" s="45"/>
      <c r="CM561" s="45"/>
      <c r="CN561" s="45"/>
      <c r="CO561" s="45"/>
      <c r="CP561" s="45"/>
      <c r="CQ561" s="45"/>
      <c r="CR561" s="45"/>
      <c r="CS561" s="45"/>
      <c r="CT561" s="45"/>
      <c r="CU561" s="45"/>
      <c r="CV561" s="45"/>
      <c r="CW561" s="45"/>
    </row>
    <row r="562" spans="1:101" ht="14.25" customHeight="1">
      <c r="A562" s="67">
        <v>84</v>
      </c>
      <c r="B562" s="68">
        <v>28.84</v>
      </c>
      <c r="C562" s="68">
        <v>44.11</v>
      </c>
      <c r="D562" s="68">
        <v>62.76</v>
      </c>
      <c r="E562" s="68">
        <v>83.46</v>
      </c>
      <c r="F562" s="68">
        <v>98.75</v>
      </c>
      <c r="G562" s="68">
        <v>114.23</v>
      </c>
      <c r="H562" s="68">
        <v>138.62</v>
      </c>
      <c r="I562" s="69">
        <v>177.68</v>
      </c>
      <c r="J562" s="17">
        <v>213.39</v>
      </c>
      <c r="K562" s="17">
        <v>228.41</v>
      </c>
      <c r="L562" s="17">
        <v>242.17</v>
      </c>
      <c r="M562" s="17">
        <v>254.1</v>
      </c>
      <c r="N562" s="17">
        <v>270.08999999999997</v>
      </c>
      <c r="O562" s="17">
        <v>287.62</v>
      </c>
      <c r="P562" s="17">
        <v>307.36</v>
      </c>
      <c r="Q562" s="17">
        <v>328.95</v>
      </c>
      <c r="R562" s="17">
        <v>352.09</v>
      </c>
      <c r="S562" s="68">
        <v>374.47</v>
      </c>
      <c r="T562" s="68">
        <v>396.8</v>
      </c>
      <c r="U562" s="68">
        <v>418.66</v>
      </c>
      <c r="V562" s="68">
        <v>439.65</v>
      </c>
      <c r="W562" s="68">
        <v>459.36</v>
      </c>
      <c r="X562" s="68">
        <v>477.43</v>
      </c>
      <c r="Y562" s="68">
        <v>503.32</v>
      </c>
      <c r="Z562" s="68">
        <v>530.61</v>
      </c>
      <c r="AA562" s="69">
        <v>559.39</v>
      </c>
      <c r="AB562" s="45">
        <v>589.72</v>
      </c>
      <c r="AC562" s="45">
        <v>621.70000000000005</v>
      </c>
      <c r="AD562" s="45">
        <v>655.42</v>
      </c>
      <c r="AE562" s="45">
        <v>690.96</v>
      </c>
      <c r="AF562" s="45">
        <v>728.43</v>
      </c>
      <c r="AG562" s="45">
        <v>767.94</v>
      </c>
      <c r="AH562" s="45">
        <v>809.58</v>
      </c>
      <c r="AI562" s="45">
        <v>853.48</v>
      </c>
      <c r="AJ562" s="45">
        <v>899.77</v>
      </c>
      <c r="AK562" s="45">
        <v>948.56</v>
      </c>
      <c r="AL562" s="45">
        <v>1000</v>
      </c>
      <c r="AM562" s="45"/>
      <c r="AN562" s="45"/>
      <c r="AO562" s="45"/>
      <c r="AP562" s="45"/>
      <c r="AQ562" s="45"/>
      <c r="AR562" s="45"/>
      <c r="AS562" s="45"/>
      <c r="AT562" s="45"/>
      <c r="AU562" s="45"/>
      <c r="AV562" s="45"/>
      <c r="AW562" s="45"/>
      <c r="AX562" s="45"/>
      <c r="AY562" s="45"/>
      <c r="AZ562" s="45"/>
      <c r="BA562" s="45"/>
      <c r="BB562" s="45"/>
      <c r="BC562" s="45"/>
      <c r="BD562" s="45"/>
      <c r="BE562" s="45"/>
      <c r="BF562" s="45"/>
      <c r="BG562" s="45"/>
      <c r="BH562" s="45"/>
      <c r="BI562" s="45"/>
      <c r="BJ562" s="45"/>
      <c r="BK562" s="45"/>
      <c r="BL562" s="45"/>
      <c r="BM562" s="45"/>
      <c r="BN562" s="45"/>
      <c r="BO562" s="45"/>
      <c r="BP562" s="45"/>
      <c r="BQ562" s="45"/>
      <c r="BR562" s="45"/>
      <c r="BS562" s="45"/>
      <c r="BT562" s="45"/>
      <c r="BU562" s="45"/>
      <c r="BV562" s="45"/>
      <c r="BW562" s="45"/>
      <c r="BX562" s="45"/>
      <c r="BY562" s="45"/>
      <c r="BZ562" s="45"/>
      <c r="CA562" s="45"/>
      <c r="CB562" s="45"/>
      <c r="CC562" s="45"/>
      <c r="CD562" s="45"/>
      <c r="CE562" s="45"/>
      <c r="CF562" s="45"/>
      <c r="CG562" s="45"/>
      <c r="CH562" s="45"/>
      <c r="CI562" s="45"/>
      <c r="CJ562" s="45"/>
      <c r="CK562" s="45"/>
      <c r="CL562" s="45"/>
      <c r="CM562" s="45"/>
      <c r="CN562" s="45"/>
      <c r="CO562" s="45"/>
      <c r="CP562" s="45"/>
      <c r="CQ562" s="45"/>
      <c r="CR562" s="45"/>
      <c r="CS562" s="45"/>
      <c r="CT562" s="45"/>
      <c r="CU562" s="45"/>
      <c r="CV562" s="45"/>
      <c r="CW562" s="45"/>
    </row>
    <row r="563" spans="1:101" ht="14.25" customHeight="1">
      <c r="A563" s="67">
        <v>85</v>
      </c>
      <c r="B563" s="68">
        <v>32.06</v>
      </c>
      <c r="C563" s="68">
        <v>48.27</v>
      </c>
      <c r="D563" s="68">
        <v>68.08</v>
      </c>
      <c r="E563" s="68">
        <v>88.83</v>
      </c>
      <c r="F563" s="68">
        <v>104.67</v>
      </c>
      <c r="G563" s="68">
        <v>126.67</v>
      </c>
      <c r="H563" s="68">
        <v>168.36</v>
      </c>
      <c r="I563" s="70">
        <v>206.08</v>
      </c>
      <c r="J563" s="17">
        <v>228.41</v>
      </c>
      <c r="K563" s="17">
        <v>242.17</v>
      </c>
      <c r="L563" s="17">
        <v>254.1</v>
      </c>
      <c r="M563" s="17">
        <v>270.08999999999997</v>
      </c>
      <c r="N563" s="17">
        <v>287.62</v>
      </c>
      <c r="O563" s="17">
        <v>307.36</v>
      </c>
      <c r="P563" s="17">
        <v>328.95</v>
      </c>
      <c r="Q563" s="17">
        <v>352.09</v>
      </c>
      <c r="R563" s="17">
        <v>374.47</v>
      </c>
      <c r="S563" s="68">
        <v>396.8</v>
      </c>
      <c r="T563" s="68">
        <v>418.66</v>
      </c>
      <c r="U563" s="68">
        <v>439.65</v>
      </c>
      <c r="V563" s="68">
        <v>459.36</v>
      </c>
      <c r="W563" s="68">
        <v>477.43</v>
      </c>
      <c r="X563" s="68">
        <v>503.32</v>
      </c>
      <c r="Y563" s="68">
        <v>530.61</v>
      </c>
      <c r="Z563" s="68">
        <v>559.39</v>
      </c>
      <c r="AA563" s="69">
        <v>589.72</v>
      </c>
      <c r="AB563" s="45">
        <v>621.70000000000005</v>
      </c>
      <c r="AC563" s="45">
        <v>655.42</v>
      </c>
      <c r="AD563" s="45">
        <v>690.96</v>
      </c>
      <c r="AE563" s="45">
        <v>728.43</v>
      </c>
      <c r="AF563" s="45">
        <v>767.94</v>
      </c>
      <c r="AG563" s="45">
        <v>809.58</v>
      </c>
      <c r="AH563" s="45">
        <v>853.48</v>
      </c>
      <c r="AI563" s="45">
        <v>899.77</v>
      </c>
      <c r="AJ563" s="45">
        <v>948.56</v>
      </c>
      <c r="AK563" s="45">
        <v>1000</v>
      </c>
      <c r="AL563" s="45"/>
      <c r="AM563" s="45"/>
      <c r="AN563" s="45"/>
      <c r="AO563" s="45"/>
      <c r="AP563" s="45"/>
      <c r="AQ563" s="45"/>
      <c r="AR563" s="45"/>
      <c r="AS563" s="45"/>
      <c r="AT563" s="45"/>
      <c r="AU563" s="45"/>
      <c r="AV563" s="45"/>
      <c r="AW563" s="45"/>
      <c r="AX563" s="45"/>
      <c r="AY563" s="45"/>
      <c r="AZ563" s="45"/>
      <c r="BA563" s="45"/>
      <c r="BB563" s="45"/>
      <c r="BC563" s="45"/>
      <c r="BD563" s="45"/>
      <c r="BE563" s="45"/>
      <c r="BF563" s="45"/>
      <c r="BG563" s="45"/>
      <c r="BH563" s="45"/>
      <c r="BI563" s="45"/>
      <c r="BJ563" s="45"/>
      <c r="BK563" s="45"/>
      <c r="BL563" s="45"/>
      <c r="BM563" s="45"/>
      <c r="BN563" s="45"/>
      <c r="BO563" s="45"/>
      <c r="BP563" s="45"/>
      <c r="BQ563" s="45"/>
      <c r="BR563" s="45"/>
      <c r="BS563" s="45"/>
      <c r="BT563" s="45"/>
      <c r="BU563" s="45"/>
      <c r="BV563" s="45"/>
      <c r="BW563" s="45"/>
      <c r="BX563" s="45"/>
      <c r="BY563" s="45"/>
      <c r="BZ563" s="45"/>
      <c r="CA563" s="45"/>
      <c r="CB563" s="45"/>
      <c r="CC563" s="45"/>
      <c r="CD563" s="45"/>
      <c r="CE563" s="45"/>
      <c r="CF563" s="45"/>
      <c r="CG563" s="45"/>
      <c r="CH563" s="45"/>
      <c r="CI563" s="45"/>
      <c r="CJ563" s="45"/>
      <c r="CK563" s="45"/>
      <c r="CL563" s="45"/>
      <c r="CM563" s="45"/>
      <c r="CN563" s="45"/>
      <c r="CO563" s="45"/>
      <c r="CP563" s="45"/>
      <c r="CQ563" s="45"/>
      <c r="CR563" s="45"/>
      <c r="CS563" s="45"/>
      <c r="CT563" s="45"/>
      <c r="CU563" s="45"/>
      <c r="CV563" s="45"/>
      <c r="CW563" s="45"/>
    </row>
    <row r="564" spans="1:101" ht="14.25" customHeight="1">
      <c r="A564" s="67">
        <v>86</v>
      </c>
      <c r="B564" s="68">
        <v>35.630000000000003</v>
      </c>
      <c r="C564" s="68">
        <v>52.86</v>
      </c>
      <c r="D564" s="68">
        <v>73.58</v>
      </c>
      <c r="E564" s="68">
        <v>94.07</v>
      </c>
      <c r="F564" s="68">
        <v>113.52</v>
      </c>
      <c r="G564" s="68">
        <v>157.54</v>
      </c>
      <c r="H564" s="70">
        <v>196.65</v>
      </c>
      <c r="I564" s="17">
        <v>228.41</v>
      </c>
      <c r="J564" s="17">
        <v>242.17</v>
      </c>
      <c r="K564" s="17">
        <v>254.1</v>
      </c>
      <c r="L564" s="17">
        <v>270.08999999999997</v>
      </c>
      <c r="M564" s="17">
        <v>287.62</v>
      </c>
      <c r="N564" s="17">
        <v>307.36</v>
      </c>
      <c r="O564" s="17">
        <v>328.95</v>
      </c>
      <c r="P564" s="17">
        <v>352.09</v>
      </c>
      <c r="Q564" s="17">
        <v>374.47</v>
      </c>
      <c r="R564" s="17">
        <v>396.8</v>
      </c>
      <c r="S564" s="68">
        <v>418.66</v>
      </c>
      <c r="T564" s="68">
        <v>439.65</v>
      </c>
      <c r="U564" s="68">
        <v>459.36</v>
      </c>
      <c r="V564" s="68">
        <v>477.43</v>
      </c>
      <c r="W564" s="68">
        <v>503.32</v>
      </c>
      <c r="X564" s="68">
        <v>530.61</v>
      </c>
      <c r="Y564" s="68">
        <v>559.39</v>
      </c>
      <c r="Z564" s="68">
        <v>589.72</v>
      </c>
      <c r="AA564" s="69">
        <v>621.70000000000005</v>
      </c>
      <c r="AB564" s="45">
        <v>655.42</v>
      </c>
      <c r="AC564" s="45">
        <v>690.96</v>
      </c>
      <c r="AD564" s="45">
        <v>728.43</v>
      </c>
      <c r="AE564" s="45">
        <v>767.94</v>
      </c>
      <c r="AF564" s="45">
        <v>809.58</v>
      </c>
      <c r="AG564" s="45">
        <v>853.48</v>
      </c>
      <c r="AH564" s="45">
        <v>899.77</v>
      </c>
      <c r="AI564" s="45">
        <v>948.56</v>
      </c>
      <c r="AJ564" s="45">
        <v>1000</v>
      </c>
      <c r="AK564" s="45"/>
      <c r="AL564" s="45"/>
      <c r="AM564" s="45"/>
      <c r="AN564" s="45"/>
      <c r="AO564" s="45"/>
      <c r="AP564" s="45"/>
      <c r="AQ564" s="45"/>
      <c r="AR564" s="45"/>
      <c r="AS564" s="45"/>
      <c r="AT564" s="45"/>
      <c r="AU564" s="45"/>
      <c r="AV564" s="45"/>
      <c r="AW564" s="45"/>
      <c r="AX564" s="45"/>
      <c r="AY564" s="45"/>
      <c r="AZ564" s="45"/>
      <c r="BA564" s="45"/>
      <c r="BB564" s="45"/>
      <c r="BC564" s="45"/>
      <c r="BD564" s="45"/>
      <c r="BE564" s="45"/>
      <c r="BF564" s="45"/>
      <c r="BG564" s="45"/>
      <c r="BH564" s="45"/>
      <c r="BI564" s="45"/>
      <c r="BJ564" s="45"/>
      <c r="BK564" s="45"/>
      <c r="BL564" s="45"/>
      <c r="BM564" s="45"/>
      <c r="BN564" s="45"/>
      <c r="BO564" s="45"/>
      <c r="BP564" s="45"/>
      <c r="BQ564" s="45"/>
      <c r="BR564" s="45"/>
      <c r="BS564" s="45"/>
      <c r="BT564" s="45"/>
      <c r="BU564" s="45"/>
      <c r="BV564" s="45"/>
      <c r="BW564" s="45"/>
      <c r="BX564" s="45"/>
      <c r="BY564" s="45"/>
      <c r="BZ564" s="45"/>
      <c r="CA564" s="45"/>
      <c r="CB564" s="45"/>
      <c r="CC564" s="45"/>
      <c r="CD564" s="45"/>
      <c r="CE564" s="45"/>
      <c r="CF564" s="45"/>
      <c r="CG564" s="45"/>
      <c r="CH564" s="45"/>
      <c r="CI564" s="45"/>
      <c r="CJ564" s="45"/>
      <c r="CK564" s="45"/>
      <c r="CL564" s="45"/>
      <c r="CM564" s="45"/>
      <c r="CN564" s="45"/>
      <c r="CO564" s="45"/>
      <c r="CP564" s="45"/>
      <c r="CQ564" s="45"/>
      <c r="CR564" s="45"/>
      <c r="CS564" s="45"/>
      <c r="CT564" s="45"/>
      <c r="CU564" s="45"/>
      <c r="CV564" s="45"/>
      <c r="CW564" s="45"/>
    </row>
    <row r="565" spans="1:101" ht="14.25" customHeight="1">
      <c r="A565" s="67">
        <v>87</v>
      </c>
      <c r="B565" s="68">
        <v>39.630000000000003</v>
      </c>
      <c r="C565" s="68">
        <v>57.75</v>
      </c>
      <c r="D565" s="68">
        <v>79.13</v>
      </c>
      <c r="E565" s="68">
        <v>98.99</v>
      </c>
      <c r="F565" s="68">
        <v>145.19999999999999</v>
      </c>
      <c r="G565" s="69">
        <v>182.9</v>
      </c>
      <c r="H565" s="17">
        <v>228.41</v>
      </c>
      <c r="I565" s="17">
        <v>242.17</v>
      </c>
      <c r="J565" s="17">
        <v>254.1</v>
      </c>
      <c r="K565" s="17">
        <v>270.08999999999997</v>
      </c>
      <c r="L565" s="17">
        <v>287.62</v>
      </c>
      <c r="M565" s="17">
        <v>307.36</v>
      </c>
      <c r="N565" s="17">
        <v>328.95</v>
      </c>
      <c r="O565" s="17">
        <v>352.09</v>
      </c>
      <c r="P565" s="17">
        <v>374.47</v>
      </c>
      <c r="Q565" s="17">
        <v>396.8</v>
      </c>
      <c r="R565" s="17">
        <v>418.66</v>
      </c>
      <c r="S565" s="68">
        <v>439.65</v>
      </c>
      <c r="T565" s="68">
        <v>459.36</v>
      </c>
      <c r="U565" s="68">
        <v>477.43</v>
      </c>
      <c r="V565" s="68">
        <v>503.32</v>
      </c>
      <c r="W565" s="68">
        <v>530.61</v>
      </c>
      <c r="X565" s="68">
        <v>559.39</v>
      </c>
      <c r="Y565" s="68">
        <v>589.72</v>
      </c>
      <c r="Z565" s="68">
        <v>621.70000000000005</v>
      </c>
      <c r="AA565" s="69">
        <v>655.42</v>
      </c>
      <c r="AB565" s="45">
        <v>690.96</v>
      </c>
      <c r="AC565" s="45">
        <v>728.43</v>
      </c>
      <c r="AD565" s="45">
        <v>767.94</v>
      </c>
      <c r="AE565" s="45">
        <v>809.58</v>
      </c>
      <c r="AF565" s="45">
        <v>853.48</v>
      </c>
      <c r="AG565" s="45">
        <v>899.77</v>
      </c>
      <c r="AH565" s="45">
        <v>948.56</v>
      </c>
      <c r="AI565" s="45">
        <v>1000</v>
      </c>
      <c r="AJ565" s="45"/>
      <c r="AK565" s="45"/>
      <c r="AL565" s="45"/>
      <c r="AM565" s="45"/>
      <c r="AN565" s="45"/>
      <c r="AO565" s="45"/>
      <c r="AP565" s="45"/>
      <c r="AQ565" s="45"/>
      <c r="AR565" s="45"/>
      <c r="AS565" s="45"/>
      <c r="AT565" s="45"/>
      <c r="AU565" s="45"/>
      <c r="AV565" s="45"/>
      <c r="AW565" s="45"/>
      <c r="AX565" s="45"/>
      <c r="AY565" s="45"/>
      <c r="AZ565" s="45"/>
      <c r="BA565" s="45"/>
      <c r="BB565" s="45"/>
      <c r="BC565" s="45"/>
      <c r="BD565" s="45"/>
      <c r="BE565" s="45"/>
      <c r="BF565" s="45"/>
      <c r="BG565" s="45"/>
      <c r="BH565" s="45"/>
      <c r="BI565" s="45"/>
      <c r="BJ565" s="45"/>
      <c r="BK565" s="45"/>
      <c r="BL565" s="45"/>
      <c r="BM565" s="45"/>
      <c r="BN565" s="45"/>
      <c r="BO565" s="45"/>
      <c r="BP565" s="45"/>
      <c r="BQ565" s="45"/>
      <c r="BR565" s="45"/>
      <c r="BS565" s="45"/>
      <c r="BT565" s="45"/>
      <c r="BU565" s="45"/>
      <c r="BV565" s="45"/>
      <c r="BW565" s="45"/>
      <c r="BX565" s="45"/>
      <c r="BY565" s="45"/>
      <c r="BZ565" s="45"/>
      <c r="CA565" s="45"/>
      <c r="CB565" s="45"/>
      <c r="CC565" s="45"/>
      <c r="CD565" s="45"/>
      <c r="CE565" s="45"/>
      <c r="CF565" s="45"/>
      <c r="CG565" s="45"/>
      <c r="CH565" s="45"/>
      <c r="CI565" s="45"/>
      <c r="CJ565" s="45"/>
      <c r="CK565" s="45"/>
      <c r="CL565" s="45"/>
      <c r="CM565" s="45"/>
      <c r="CN565" s="45"/>
      <c r="CO565" s="45"/>
      <c r="CP565" s="45"/>
      <c r="CQ565" s="45"/>
      <c r="CR565" s="45"/>
      <c r="CS565" s="45"/>
      <c r="CT565" s="45"/>
      <c r="CU565" s="45"/>
      <c r="CV565" s="45"/>
      <c r="CW565" s="45"/>
    </row>
    <row r="566" spans="1:101" ht="14.25" customHeight="1">
      <c r="A566" s="67">
        <v>88</v>
      </c>
      <c r="B566" s="68">
        <v>43.97</v>
      </c>
      <c r="C566" s="68">
        <v>62.83</v>
      </c>
      <c r="D566" s="68">
        <v>84.51</v>
      </c>
      <c r="E566" s="68">
        <v>118.34</v>
      </c>
      <c r="F566" s="68">
        <v>164.79</v>
      </c>
      <c r="G566" s="79">
        <v>228.41</v>
      </c>
      <c r="H566" s="17">
        <v>242.17</v>
      </c>
      <c r="I566" s="17">
        <v>254.1</v>
      </c>
      <c r="J566" s="17">
        <v>270.08999999999997</v>
      </c>
      <c r="K566" s="17">
        <v>287.62</v>
      </c>
      <c r="L566" s="17">
        <v>307.36</v>
      </c>
      <c r="M566" s="17">
        <v>328.95</v>
      </c>
      <c r="N566" s="17">
        <v>352.09</v>
      </c>
      <c r="O566" s="17">
        <v>374.47</v>
      </c>
      <c r="P566" s="17">
        <v>396.8</v>
      </c>
      <c r="Q566" s="17">
        <v>418.66</v>
      </c>
      <c r="R566" s="17">
        <v>439.65</v>
      </c>
      <c r="S566" s="68">
        <v>459.36</v>
      </c>
      <c r="T566" s="68">
        <v>477.43</v>
      </c>
      <c r="U566" s="68">
        <v>503.32</v>
      </c>
      <c r="V566" s="68">
        <v>530.61</v>
      </c>
      <c r="W566" s="68">
        <v>559.39</v>
      </c>
      <c r="X566" s="68">
        <v>589.72</v>
      </c>
      <c r="Y566" s="68">
        <v>621.70000000000005</v>
      </c>
      <c r="Z566" s="68">
        <v>655.42</v>
      </c>
      <c r="AA566" s="69">
        <v>690.96</v>
      </c>
      <c r="AB566" s="45">
        <v>728.43</v>
      </c>
      <c r="AC566" s="45">
        <v>767.94</v>
      </c>
      <c r="AD566" s="45">
        <v>809.58</v>
      </c>
      <c r="AE566" s="45">
        <v>853.48</v>
      </c>
      <c r="AF566" s="45">
        <v>899.77</v>
      </c>
      <c r="AG566" s="45">
        <v>948.56</v>
      </c>
      <c r="AH566" s="45">
        <v>1000</v>
      </c>
      <c r="AI566" s="45"/>
      <c r="AJ566" s="45"/>
      <c r="AK566" s="45"/>
      <c r="AL566" s="45"/>
      <c r="AM566" s="45"/>
      <c r="AN566" s="45"/>
      <c r="AO566" s="45"/>
      <c r="AP566" s="45"/>
      <c r="AQ566" s="45"/>
      <c r="AR566" s="45"/>
      <c r="AS566" s="45"/>
      <c r="AT566" s="45"/>
      <c r="AU566" s="45"/>
      <c r="AV566" s="45"/>
      <c r="AW566" s="45"/>
      <c r="AX566" s="45"/>
      <c r="AY566" s="45"/>
      <c r="AZ566" s="45"/>
      <c r="BA566" s="45"/>
      <c r="BB566" s="45"/>
      <c r="BC566" s="45"/>
      <c r="BD566" s="45"/>
      <c r="BE566" s="45"/>
      <c r="BF566" s="45"/>
      <c r="BG566" s="45"/>
      <c r="BH566" s="45"/>
      <c r="BI566" s="45"/>
      <c r="BJ566" s="45"/>
      <c r="BK566" s="45"/>
      <c r="BL566" s="45"/>
      <c r="BM566" s="45"/>
      <c r="BN566" s="45"/>
      <c r="BO566" s="45"/>
      <c r="BP566" s="45"/>
      <c r="BQ566" s="45"/>
      <c r="BR566" s="45"/>
      <c r="BS566" s="45"/>
      <c r="BT566" s="45"/>
      <c r="BU566" s="45"/>
      <c r="BV566" s="45"/>
      <c r="BW566" s="45"/>
      <c r="BX566" s="45"/>
      <c r="BY566" s="45"/>
      <c r="BZ566" s="45"/>
      <c r="CA566" s="45"/>
      <c r="CB566" s="45"/>
      <c r="CC566" s="45"/>
      <c r="CD566" s="45"/>
      <c r="CE566" s="45"/>
      <c r="CF566" s="45"/>
      <c r="CG566" s="45"/>
      <c r="CH566" s="45"/>
      <c r="CI566" s="45"/>
      <c r="CJ566" s="45"/>
      <c r="CK566" s="45"/>
      <c r="CL566" s="45"/>
      <c r="CM566" s="45"/>
      <c r="CN566" s="45"/>
      <c r="CO566" s="45"/>
      <c r="CP566" s="45"/>
      <c r="CQ566" s="45"/>
      <c r="CR566" s="45"/>
      <c r="CS566" s="45"/>
      <c r="CT566" s="45"/>
      <c r="CU566" s="45"/>
      <c r="CV566" s="45"/>
      <c r="CW566" s="45"/>
    </row>
    <row r="567" spans="1:101" ht="14.25" customHeight="1">
      <c r="A567" s="67">
        <v>89</v>
      </c>
      <c r="B567" s="68">
        <v>48.6</v>
      </c>
      <c r="C567" s="68">
        <v>68.97</v>
      </c>
      <c r="D567" s="68">
        <v>89.74</v>
      </c>
      <c r="E567" s="68">
        <v>142.58000000000001</v>
      </c>
      <c r="F567" s="70">
        <v>199.14</v>
      </c>
      <c r="G567" s="17">
        <v>242.17</v>
      </c>
      <c r="H567" s="17">
        <v>254.1</v>
      </c>
      <c r="I567" s="17">
        <v>270.08999999999997</v>
      </c>
      <c r="J567" s="17">
        <v>287.62</v>
      </c>
      <c r="K567" s="17">
        <v>307.36</v>
      </c>
      <c r="L567" s="17">
        <v>328.95</v>
      </c>
      <c r="M567" s="68">
        <v>352.09</v>
      </c>
      <c r="N567" s="68">
        <v>374.47</v>
      </c>
      <c r="O567" s="68">
        <v>396.8</v>
      </c>
      <c r="P567" s="68">
        <v>418.66</v>
      </c>
      <c r="Q567" s="68">
        <v>439.65</v>
      </c>
      <c r="R567" s="68">
        <v>459.36</v>
      </c>
      <c r="S567" s="68">
        <v>477.43</v>
      </c>
      <c r="T567" s="68">
        <v>503.32</v>
      </c>
      <c r="U567" s="68">
        <v>530.61</v>
      </c>
      <c r="V567" s="68">
        <v>559.39</v>
      </c>
      <c r="W567" s="68">
        <v>589.72</v>
      </c>
      <c r="X567" s="68">
        <v>621.70000000000005</v>
      </c>
      <c r="Y567" s="68">
        <v>655.42</v>
      </c>
      <c r="Z567" s="68">
        <v>690.96</v>
      </c>
      <c r="AA567" s="69">
        <v>728.43</v>
      </c>
      <c r="AB567" s="45">
        <v>767.94</v>
      </c>
      <c r="AC567" s="45">
        <v>809.58</v>
      </c>
      <c r="AD567" s="45">
        <v>853.48</v>
      </c>
      <c r="AE567" s="45">
        <v>899.77</v>
      </c>
      <c r="AF567" s="45">
        <v>948.56</v>
      </c>
      <c r="AG567" s="45">
        <v>1000</v>
      </c>
      <c r="AH567" s="45"/>
      <c r="AI567" s="45"/>
      <c r="AJ567" s="45"/>
      <c r="AK567" s="45"/>
      <c r="AL567" s="45"/>
      <c r="AM567" s="45"/>
      <c r="AN567" s="45"/>
      <c r="AO567" s="45"/>
      <c r="AP567" s="45"/>
      <c r="AQ567" s="45"/>
      <c r="AR567" s="45"/>
      <c r="AS567" s="45"/>
      <c r="AT567" s="45"/>
      <c r="AU567" s="45"/>
      <c r="AV567" s="45"/>
      <c r="AW567" s="45"/>
      <c r="AX567" s="45"/>
      <c r="AY567" s="45"/>
      <c r="AZ567" s="45"/>
      <c r="BA567" s="45"/>
      <c r="BB567" s="45"/>
      <c r="BC567" s="45"/>
      <c r="BD567" s="45"/>
      <c r="BE567" s="45"/>
      <c r="BF567" s="45"/>
      <c r="BG567" s="45"/>
      <c r="BH567" s="45"/>
      <c r="BI567" s="45"/>
      <c r="BJ567" s="45"/>
      <c r="BK567" s="45"/>
      <c r="BL567" s="45"/>
      <c r="BM567" s="45"/>
      <c r="BN567" s="45"/>
      <c r="BO567" s="45"/>
      <c r="BP567" s="45"/>
      <c r="BQ567" s="45"/>
      <c r="BR567" s="45"/>
      <c r="BS567" s="45"/>
      <c r="BT567" s="45"/>
      <c r="BU567" s="45"/>
      <c r="BV567" s="45"/>
      <c r="BW567" s="45"/>
      <c r="BX567" s="45"/>
      <c r="BY567" s="45"/>
      <c r="BZ567" s="45"/>
      <c r="CA567" s="45"/>
      <c r="CB567" s="45"/>
      <c r="CC567" s="45"/>
      <c r="CD567" s="45"/>
      <c r="CE567" s="45"/>
      <c r="CF567" s="45"/>
      <c r="CG567" s="45"/>
      <c r="CH567" s="45"/>
      <c r="CI567" s="45"/>
      <c r="CJ567" s="45"/>
      <c r="CK567" s="45"/>
      <c r="CL567" s="45"/>
      <c r="CM567" s="45"/>
      <c r="CN567" s="45"/>
      <c r="CO567" s="45"/>
      <c r="CP567" s="45"/>
      <c r="CQ567" s="45"/>
      <c r="CR567" s="45"/>
      <c r="CS567" s="45"/>
      <c r="CT567" s="45"/>
      <c r="CU567" s="45"/>
      <c r="CV567" s="45"/>
      <c r="CW567" s="45"/>
    </row>
    <row r="568" spans="1:101" ht="14.25" customHeight="1">
      <c r="A568" s="67">
        <v>90</v>
      </c>
      <c r="B568" s="73">
        <v>53.39</v>
      </c>
      <c r="C568" s="68">
        <v>75.510000000000005</v>
      </c>
      <c r="D568" s="68">
        <v>104.86</v>
      </c>
      <c r="E568" s="70">
        <v>172.05</v>
      </c>
      <c r="F568" s="17">
        <v>242.17</v>
      </c>
      <c r="G568" s="17">
        <v>254.1</v>
      </c>
      <c r="H568" s="17">
        <v>270.08999999999997</v>
      </c>
      <c r="I568" s="17">
        <v>287.62</v>
      </c>
      <c r="J568" s="17">
        <v>307.36</v>
      </c>
      <c r="K568" s="17">
        <v>328.95</v>
      </c>
      <c r="L568" s="68">
        <v>352.09</v>
      </c>
      <c r="M568" s="68">
        <v>374.47</v>
      </c>
      <c r="N568" s="68">
        <v>396.8</v>
      </c>
      <c r="O568" s="68">
        <v>418.66</v>
      </c>
      <c r="P568" s="68">
        <v>439.65</v>
      </c>
      <c r="Q568" s="68">
        <v>459.36</v>
      </c>
      <c r="R568" s="68">
        <v>477.43</v>
      </c>
      <c r="S568" s="68">
        <v>503.32</v>
      </c>
      <c r="T568" s="68">
        <v>530.61</v>
      </c>
      <c r="U568" s="68">
        <v>559.39</v>
      </c>
      <c r="V568" s="68">
        <v>589.72</v>
      </c>
      <c r="W568" s="68">
        <v>621.70000000000005</v>
      </c>
      <c r="X568" s="68">
        <v>655.42</v>
      </c>
      <c r="Y568" s="68">
        <v>690.96</v>
      </c>
      <c r="Z568" s="68">
        <v>728.43</v>
      </c>
      <c r="AA568" s="69">
        <v>767.94</v>
      </c>
      <c r="AB568" s="45">
        <v>809.58</v>
      </c>
      <c r="AC568" s="45">
        <v>853.48</v>
      </c>
      <c r="AD568" s="45">
        <v>899.77</v>
      </c>
      <c r="AE568" s="45">
        <v>948.56</v>
      </c>
      <c r="AF568" s="45">
        <v>1000</v>
      </c>
      <c r="AG568" s="45"/>
      <c r="AH568" s="45"/>
      <c r="AI568" s="45"/>
      <c r="AJ568" s="45"/>
      <c r="AK568" s="45"/>
      <c r="AL568" s="45"/>
      <c r="AM568" s="45"/>
      <c r="AN568" s="45"/>
      <c r="AO568" s="45"/>
      <c r="AP568" s="45"/>
      <c r="AQ568" s="45"/>
      <c r="AR568" s="45"/>
      <c r="AS568" s="45"/>
      <c r="AT568" s="45"/>
      <c r="AU568" s="45"/>
      <c r="AV568" s="45"/>
      <c r="AW568" s="45"/>
      <c r="AX568" s="45"/>
      <c r="AY568" s="45"/>
      <c r="AZ568" s="45"/>
      <c r="BA568" s="45"/>
      <c r="BB568" s="45"/>
      <c r="BC568" s="45"/>
      <c r="BD568" s="45"/>
      <c r="BE568" s="45"/>
      <c r="BF568" s="45"/>
      <c r="BG568" s="45"/>
      <c r="BH568" s="45"/>
      <c r="BI568" s="45"/>
      <c r="BJ568" s="45"/>
      <c r="BK568" s="45"/>
      <c r="BL568" s="45"/>
      <c r="BM568" s="45"/>
      <c r="BN568" s="45"/>
      <c r="BO568" s="45"/>
      <c r="BP568" s="45"/>
      <c r="BQ568" s="45"/>
      <c r="BR568" s="45"/>
      <c r="BS568" s="45"/>
      <c r="BT568" s="45"/>
      <c r="BU568" s="45"/>
      <c r="BV568" s="45"/>
      <c r="BW568" s="45"/>
      <c r="BX568" s="45"/>
      <c r="BY568" s="45"/>
      <c r="BZ568" s="45"/>
      <c r="CA568" s="45"/>
      <c r="CB568" s="45"/>
      <c r="CC568" s="45"/>
      <c r="CD568" s="45"/>
      <c r="CE568" s="45"/>
      <c r="CF568" s="45"/>
      <c r="CG568" s="45"/>
      <c r="CH568" s="45"/>
      <c r="CI568" s="45"/>
      <c r="CJ568" s="45"/>
      <c r="CK568" s="45"/>
      <c r="CL568" s="45"/>
      <c r="CM568" s="45"/>
      <c r="CN568" s="45"/>
      <c r="CO568" s="45"/>
      <c r="CP568" s="45"/>
      <c r="CQ568" s="45"/>
      <c r="CR568" s="45"/>
      <c r="CS568" s="45"/>
      <c r="CT568" s="45"/>
      <c r="CU568" s="45"/>
      <c r="CV568" s="45"/>
      <c r="CW568" s="45"/>
    </row>
    <row r="569" spans="1:101" ht="14.25" customHeight="1">
      <c r="A569" s="67">
        <v>91</v>
      </c>
      <c r="B569" s="68">
        <v>59.9</v>
      </c>
      <c r="C569" s="68">
        <v>87.82</v>
      </c>
      <c r="D569" s="70">
        <v>168.58</v>
      </c>
      <c r="E569" s="17">
        <v>242.17</v>
      </c>
      <c r="F569" s="17">
        <v>254.1</v>
      </c>
      <c r="G569" s="17">
        <v>270.08999999999997</v>
      </c>
      <c r="H569" s="17">
        <v>287.62</v>
      </c>
      <c r="I569" s="17">
        <v>307.36</v>
      </c>
      <c r="J569" s="17">
        <v>328.95</v>
      </c>
      <c r="K569" s="68">
        <v>352.09</v>
      </c>
      <c r="L569" s="68">
        <v>374.47</v>
      </c>
      <c r="M569" s="68">
        <v>396.8</v>
      </c>
      <c r="N569" s="68">
        <v>418.66</v>
      </c>
      <c r="O569" s="68">
        <v>439.65</v>
      </c>
      <c r="P569" s="68">
        <v>459.36</v>
      </c>
      <c r="Q569" s="68">
        <v>477.43</v>
      </c>
      <c r="R569" s="68">
        <v>503.32</v>
      </c>
      <c r="S569" s="68">
        <v>530.61</v>
      </c>
      <c r="T569" s="68">
        <v>559.39</v>
      </c>
      <c r="U569" s="68">
        <v>589.72</v>
      </c>
      <c r="V569" s="68">
        <v>621.70000000000005</v>
      </c>
      <c r="W569" s="68">
        <v>655.42</v>
      </c>
      <c r="X569" s="68">
        <v>690.96</v>
      </c>
      <c r="Y569" s="68">
        <v>728.43</v>
      </c>
      <c r="Z569" s="68">
        <v>767.94</v>
      </c>
      <c r="AA569" s="69">
        <v>809.58</v>
      </c>
      <c r="AB569" s="45">
        <v>853.48</v>
      </c>
      <c r="AC569" s="45">
        <v>899.77</v>
      </c>
      <c r="AD569" s="45">
        <v>948.56</v>
      </c>
      <c r="AE569" s="45">
        <v>1000</v>
      </c>
      <c r="AF569" s="45"/>
      <c r="AG569" s="45"/>
      <c r="AH569" s="45"/>
      <c r="AI569" s="45"/>
      <c r="AJ569" s="45"/>
      <c r="AK569" s="45"/>
      <c r="AL569" s="45"/>
      <c r="AM569" s="45"/>
      <c r="AN569" s="45"/>
      <c r="AO569" s="45"/>
      <c r="AP569" s="45"/>
      <c r="AQ569" s="45"/>
      <c r="AR569" s="45"/>
      <c r="AS569" s="45"/>
      <c r="AT569" s="45"/>
      <c r="AU569" s="45"/>
      <c r="AV569" s="45"/>
      <c r="AW569" s="45"/>
      <c r="AX569" s="45"/>
      <c r="AY569" s="45"/>
      <c r="AZ569" s="45"/>
      <c r="BA569" s="45"/>
      <c r="BB569" s="45"/>
      <c r="BC569" s="45"/>
      <c r="BD569" s="45"/>
      <c r="BE569" s="45"/>
      <c r="BF569" s="45"/>
      <c r="BG569" s="45"/>
      <c r="BH569" s="45"/>
      <c r="BI569" s="45"/>
      <c r="BJ569" s="45"/>
      <c r="BK569" s="45"/>
      <c r="BL569" s="45"/>
      <c r="BM569" s="45"/>
      <c r="BN569" s="45"/>
      <c r="BO569" s="45"/>
      <c r="BP569" s="45"/>
      <c r="BQ569" s="45"/>
      <c r="BR569" s="45"/>
      <c r="BS569" s="45"/>
      <c r="BT569" s="45"/>
      <c r="BU569" s="45"/>
      <c r="BV569" s="45"/>
      <c r="BW569" s="45"/>
      <c r="BX569" s="45"/>
      <c r="BY569" s="45"/>
      <c r="BZ569" s="45"/>
      <c r="CA569" s="45"/>
      <c r="CB569" s="45"/>
      <c r="CC569" s="45"/>
      <c r="CD569" s="45"/>
      <c r="CE569" s="45"/>
      <c r="CF569" s="45"/>
      <c r="CG569" s="45"/>
      <c r="CH569" s="45"/>
      <c r="CI569" s="45"/>
      <c r="CJ569" s="45"/>
      <c r="CK569" s="45"/>
      <c r="CL569" s="45"/>
      <c r="CM569" s="45"/>
      <c r="CN569" s="45"/>
      <c r="CO569" s="45"/>
      <c r="CP569" s="45"/>
      <c r="CQ569" s="45"/>
      <c r="CR569" s="45"/>
      <c r="CS569" s="45"/>
      <c r="CT569" s="45"/>
      <c r="CU569" s="45"/>
      <c r="CV569" s="45"/>
      <c r="CW569" s="45"/>
    </row>
    <row r="570" spans="1:101" ht="14.25" customHeight="1">
      <c r="A570" s="67">
        <v>92</v>
      </c>
      <c r="B570" s="68">
        <v>70.69</v>
      </c>
      <c r="C570" s="69">
        <v>127.61</v>
      </c>
      <c r="D570" s="17">
        <v>242.17</v>
      </c>
      <c r="E570" s="17">
        <v>254.1</v>
      </c>
      <c r="F570" s="17">
        <v>270.08999999999997</v>
      </c>
      <c r="G570" s="17">
        <v>287.62</v>
      </c>
      <c r="H570" s="17">
        <v>307.36</v>
      </c>
      <c r="I570" s="17">
        <v>328.95</v>
      </c>
      <c r="J570" s="68">
        <v>352.09</v>
      </c>
      <c r="K570" s="68">
        <v>374.47</v>
      </c>
      <c r="L570" s="68">
        <v>396.8</v>
      </c>
      <c r="M570" s="68">
        <v>418.66</v>
      </c>
      <c r="N570" s="68">
        <v>439.65</v>
      </c>
      <c r="O570" s="68">
        <v>459.36</v>
      </c>
      <c r="P570" s="68">
        <v>477.43</v>
      </c>
      <c r="Q570" s="68">
        <v>503.32</v>
      </c>
      <c r="R570" s="68">
        <v>530.61</v>
      </c>
      <c r="S570" s="68">
        <v>559.39</v>
      </c>
      <c r="T570" s="68">
        <v>589.72</v>
      </c>
      <c r="U570" s="68">
        <v>621.70000000000005</v>
      </c>
      <c r="V570" s="68">
        <v>655.42</v>
      </c>
      <c r="W570" s="68">
        <v>690.96</v>
      </c>
      <c r="X570" s="68">
        <v>728.43</v>
      </c>
      <c r="Y570" s="68">
        <v>767.94</v>
      </c>
      <c r="Z570" s="68">
        <v>809.58</v>
      </c>
      <c r="AA570" s="69">
        <v>853.48</v>
      </c>
      <c r="AB570" s="45">
        <v>899.77</v>
      </c>
      <c r="AC570" s="45">
        <v>948.56</v>
      </c>
      <c r="AD570" s="45">
        <v>1000</v>
      </c>
      <c r="AE570" s="45"/>
      <c r="AF570" s="45"/>
      <c r="AG570" s="45"/>
      <c r="AH570" s="45"/>
      <c r="AI570" s="45"/>
      <c r="AJ570" s="45"/>
      <c r="AK570" s="45"/>
      <c r="AL570" s="45"/>
      <c r="AM570" s="45"/>
      <c r="AN570" s="45"/>
      <c r="AO570" s="45"/>
      <c r="AP570" s="45"/>
      <c r="AQ570" s="45"/>
      <c r="AR570" s="45"/>
      <c r="AS570" s="45"/>
      <c r="AT570" s="45"/>
      <c r="AU570" s="45"/>
      <c r="AV570" s="45"/>
      <c r="AW570" s="45"/>
      <c r="AX570" s="45"/>
      <c r="AY570" s="45"/>
      <c r="AZ570" s="45"/>
      <c r="BA570" s="45"/>
      <c r="BB570" s="45"/>
      <c r="BC570" s="45"/>
      <c r="BD570" s="45"/>
      <c r="BE570" s="45"/>
      <c r="BF570" s="45"/>
      <c r="BG570" s="45"/>
      <c r="BH570" s="45"/>
      <c r="BI570" s="45"/>
      <c r="BJ570" s="45"/>
      <c r="BK570" s="45"/>
      <c r="BL570" s="45"/>
      <c r="BM570" s="45"/>
      <c r="BN570" s="45"/>
      <c r="BO570" s="45"/>
      <c r="BP570" s="45"/>
      <c r="BQ570" s="45"/>
      <c r="BR570" s="45"/>
      <c r="BS570" s="45"/>
      <c r="BT570" s="45"/>
      <c r="BU570" s="45"/>
      <c r="BV570" s="45"/>
      <c r="BW570" s="45"/>
      <c r="BX570" s="45"/>
      <c r="BY570" s="45"/>
      <c r="BZ570" s="45"/>
      <c r="CA570" s="45"/>
      <c r="CB570" s="45"/>
      <c r="CC570" s="45"/>
      <c r="CD570" s="45"/>
      <c r="CE570" s="45"/>
      <c r="CF570" s="45"/>
      <c r="CG570" s="45"/>
      <c r="CH570" s="45"/>
      <c r="CI570" s="45"/>
      <c r="CJ570" s="45"/>
      <c r="CK570" s="45"/>
      <c r="CL570" s="45"/>
      <c r="CM570" s="45"/>
      <c r="CN570" s="45"/>
      <c r="CO570" s="45"/>
      <c r="CP570" s="45"/>
      <c r="CQ570" s="45"/>
      <c r="CR570" s="45"/>
      <c r="CS570" s="45"/>
      <c r="CT570" s="45"/>
      <c r="CU570" s="45"/>
      <c r="CV570" s="45"/>
      <c r="CW570" s="45"/>
    </row>
    <row r="571" spans="1:101" ht="14.25" customHeight="1">
      <c r="A571" s="67">
        <v>93</v>
      </c>
      <c r="B571" s="68">
        <v>86.57</v>
      </c>
      <c r="C571" s="69">
        <v>174.04</v>
      </c>
      <c r="D571" s="17">
        <v>254.1</v>
      </c>
      <c r="E571" s="17">
        <v>270.08999999999997</v>
      </c>
      <c r="F571" s="17">
        <v>287.62</v>
      </c>
      <c r="G571" s="17">
        <v>307.36</v>
      </c>
      <c r="H571" s="17">
        <v>328.95</v>
      </c>
      <c r="I571" s="68">
        <v>352.09</v>
      </c>
      <c r="J571" s="68">
        <v>374.47</v>
      </c>
      <c r="K571" s="68">
        <v>396.8</v>
      </c>
      <c r="L571" s="68">
        <v>418.66</v>
      </c>
      <c r="M571" s="68">
        <v>439.65</v>
      </c>
      <c r="N571" s="68">
        <v>459.36</v>
      </c>
      <c r="O571" s="68">
        <v>477.43</v>
      </c>
      <c r="P571" s="68">
        <v>503.32</v>
      </c>
      <c r="Q571" s="68">
        <v>530.61</v>
      </c>
      <c r="R571" s="68">
        <v>559.39</v>
      </c>
      <c r="S571" s="68">
        <v>589.72</v>
      </c>
      <c r="T571" s="68">
        <v>621.70000000000005</v>
      </c>
      <c r="U571" s="68">
        <v>655.42</v>
      </c>
      <c r="V571" s="68">
        <v>690.96</v>
      </c>
      <c r="W571" s="68">
        <v>728.43</v>
      </c>
      <c r="X571" s="68">
        <v>767.94</v>
      </c>
      <c r="Y571" s="68">
        <v>809.58</v>
      </c>
      <c r="Z571" s="68">
        <v>853.48</v>
      </c>
      <c r="AA571" s="69">
        <v>899.77</v>
      </c>
      <c r="AB571" s="45">
        <v>948.56</v>
      </c>
      <c r="AC571" s="74">
        <v>1000</v>
      </c>
      <c r="AD571" s="45"/>
      <c r="AE571" s="45"/>
      <c r="AF571" s="45"/>
      <c r="AG571" s="45"/>
      <c r="AH571" s="45"/>
      <c r="AI571" s="45"/>
      <c r="AJ571" s="45"/>
      <c r="AK571" s="45"/>
      <c r="AL571" s="45"/>
      <c r="AM571" s="45"/>
      <c r="AN571" s="45"/>
      <c r="AO571" s="45"/>
      <c r="AP571" s="45"/>
      <c r="AQ571" s="45"/>
      <c r="AR571" s="45"/>
      <c r="AS571" s="45"/>
      <c r="AT571" s="45"/>
      <c r="AU571" s="45"/>
      <c r="AV571" s="45"/>
      <c r="AW571" s="45"/>
      <c r="AX571" s="45"/>
      <c r="AY571" s="45"/>
      <c r="AZ571" s="45"/>
      <c r="BA571" s="45"/>
      <c r="BB571" s="45"/>
      <c r="BC571" s="45"/>
      <c r="BD571" s="45"/>
      <c r="BE571" s="45"/>
      <c r="BF571" s="45"/>
      <c r="BG571" s="45"/>
      <c r="BH571" s="45"/>
      <c r="BI571" s="45"/>
      <c r="BJ571" s="45"/>
      <c r="BK571" s="45"/>
      <c r="BL571" s="45"/>
      <c r="BM571" s="45"/>
      <c r="BN571" s="45"/>
      <c r="BO571" s="45"/>
      <c r="BP571" s="45"/>
      <c r="BQ571" s="45"/>
      <c r="BR571" s="45"/>
      <c r="BS571" s="45"/>
      <c r="BT571" s="45"/>
      <c r="BU571" s="45"/>
      <c r="BV571" s="45"/>
      <c r="BW571" s="45"/>
      <c r="BX571" s="45"/>
      <c r="BY571" s="45"/>
      <c r="BZ571" s="45"/>
      <c r="CA571" s="45"/>
      <c r="CB571" s="45"/>
      <c r="CC571" s="45"/>
      <c r="CD571" s="45"/>
      <c r="CE571" s="45"/>
      <c r="CF571" s="45"/>
      <c r="CG571" s="45"/>
      <c r="CH571" s="45"/>
      <c r="CI571" s="45"/>
      <c r="CJ571" s="45"/>
      <c r="CK571" s="45"/>
      <c r="CL571" s="45"/>
      <c r="CM571" s="45"/>
      <c r="CN571" s="45"/>
      <c r="CO571" s="45"/>
      <c r="CP571" s="45"/>
      <c r="CQ571" s="45"/>
      <c r="CR571" s="45"/>
      <c r="CS571" s="45"/>
      <c r="CT571" s="45"/>
      <c r="CU571" s="45"/>
      <c r="CV571" s="45"/>
      <c r="CW571" s="45"/>
    </row>
    <row r="572" spans="1:101" ht="14.25" customHeight="1">
      <c r="A572" s="67">
        <v>94</v>
      </c>
      <c r="B572" s="68">
        <v>108</v>
      </c>
      <c r="C572" s="70">
        <v>193.58</v>
      </c>
      <c r="D572" s="17">
        <v>270.08999999999997</v>
      </c>
      <c r="E572" s="17">
        <v>287.62</v>
      </c>
      <c r="F572" s="17">
        <v>307.36</v>
      </c>
      <c r="G572" s="17">
        <v>328.95</v>
      </c>
      <c r="H572" s="68">
        <v>352.09</v>
      </c>
      <c r="I572" s="68">
        <v>374.47</v>
      </c>
      <c r="J572" s="68">
        <v>396.8</v>
      </c>
      <c r="K572" s="68">
        <v>418.66</v>
      </c>
      <c r="L572" s="68">
        <v>439.65</v>
      </c>
      <c r="M572" s="68">
        <v>459.36</v>
      </c>
      <c r="N572" s="68">
        <v>477.43</v>
      </c>
      <c r="O572" s="68">
        <v>503.32</v>
      </c>
      <c r="P572" s="68">
        <v>530.61</v>
      </c>
      <c r="Q572" s="68">
        <v>559.39</v>
      </c>
      <c r="R572" s="68">
        <v>589.72</v>
      </c>
      <c r="S572" s="68">
        <v>621.70000000000005</v>
      </c>
      <c r="T572" s="68">
        <v>655.42</v>
      </c>
      <c r="U572" s="68">
        <v>690.96</v>
      </c>
      <c r="V572" s="68">
        <v>728.43</v>
      </c>
      <c r="W572" s="68">
        <v>767.94</v>
      </c>
      <c r="X572" s="68">
        <v>809.58</v>
      </c>
      <c r="Y572" s="68">
        <v>853.48</v>
      </c>
      <c r="Z572" s="68">
        <v>899.77</v>
      </c>
      <c r="AA572" s="69">
        <v>948.56</v>
      </c>
      <c r="AB572" s="74">
        <v>1000</v>
      </c>
      <c r="AC572" s="45"/>
      <c r="AD572" s="45"/>
      <c r="AE572" s="45"/>
      <c r="AF572" s="45"/>
      <c r="AG572" s="45"/>
      <c r="AH572" s="45"/>
      <c r="AI572" s="45"/>
      <c r="AJ572" s="45"/>
      <c r="AK572" s="45"/>
      <c r="AL572" s="45"/>
      <c r="AM572" s="45"/>
      <c r="AN572" s="45"/>
      <c r="AO572" s="45"/>
      <c r="AP572" s="45"/>
      <c r="AQ572" s="45"/>
      <c r="AR572" s="45"/>
      <c r="AS572" s="45"/>
      <c r="AT572" s="45"/>
      <c r="AU572" s="45"/>
      <c r="AV572" s="45"/>
      <c r="AW572" s="45"/>
      <c r="AX572" s="45"/>
      <c r="AY572" s="45"/>
      <c r="AZ572" s="45"/>
      <c r="BA572" s="45"/>
      <c r="BB572" s="45"/>
      <c r="BC572" s="45"/>
      <c r="BD572" s="45"/>
      <c r="BE572" s="45"/>
      <c r="BF572" s="45"/>
      <c r="BG572" s="45"/>
      <c r="BH572" s="45"/>
      <c r="BI572" s="45"/>
      <c r="BJ572" s="45"/>
      <c r="BK572" s="45"/>
      <c r="BL572" s="45"/>
      <c r="BM572" s="45"/>
      <c r="BN572" s="45"/>
      <c r="BO572" s="45"/>
      <c r="BP572" s="45"/>
      <c r="BQ572" s="45"/>
      <c r="BR572" s="45"/>
      <c r="BS572" s="45"/>
      <c r="BT572" s="45"/>
      <c r="BU572" s="45"/>
      <c r="BV572" s="45"/>
      <c r="BW572" s="45"/>
      <c r="BX572" s="45"/>
      <c r="BY572" s="45"/>
      <c r="BZ572" s="45"/>
      <c r="CA572" s="45"/>
      <c r="CB572" s="45"/>
      <c r="CC572" s="45"/>
      <c r="CD572" s="45"/>
      <c r="CE572" s="45"/>
      <c r="CF572" s="45"/>
      <c r="CG572" s="45"/>
      <c r="CH572" s="45"/>
      <c r="CI572" s="45"/>
      <c r="CJ572" s="45"/>
      <c r="CK572" s="45"/>
      <c r="CL572" s="45"/>
      <c r="CM572" s="45"/>
      <c r="CN572" s="45"/>
      <c r="CO572" s="45"/>
      <c r="CP572" s="45"/>
      <c r="CQ572" s="45"/>
      <c r="CR572" s="45"/>
      <c r="CS572" s="45"/>
      <c r="CT572" s="45"/>
      <c r="CU572" s="45"/>
      <c r="CV572" s="45"/>
      <c r="CW572" s="45"/>
    </row>
    <row r="573" spans="1:101" ht="14.25" customHeight="1">
      <c r="A573" s="67">
        <v>95</v>
      </c>
      <c r="B573" s="75">
        <v>135.18</v>
      </c>
      <c r="C573" s="17">
        <v>270.08999999999997</v>
      </c>
      <c r="D573" s="17">
        <v>287.62</v>
      </c>
      <c r="E573" s="17">
        <v>307.36</v>
      </c>
      <c r="F573" s="17">
        <v>328.95</v>
      </c>
      <c r="G573" s="68">
        <v>352.09</v>
      </c>
      <c r="H573" s="68">
        <v>374.47</v>
      </c>
      <c r="I573" s="68">
        <v>396.8</v>
      </c>
      <c r="J573" s="68">
        <v>418.66</v>
      </c>
      <c r="K573" s="68">
        <v>439.65</v>
      </c>
      <c r="L573" s="68">
        <v>459.36</v>
      </c>
      <c r="M573" s="68">
        <v>477.43</v>
      </c>
      <c r="N573" s="68">
        <v>503.32</v>
      </c>
      <c r="O573" s="68">
        <v>530.61</v>
      </c>
      <c r="P573" s="68">
        <v>559.39</v>
      </c>
      <c r="Q573" s="68">
        <v>589.72</v>
      </c>
      <c r="R573" s="68">
        <v>621.70000000000005</v>
      </c>
      <c r="S573" s="68">
        <v>655.42</v>
      </c>
      <c r="T573" s="68">
        <v>690.96</v>
      </c>
      <c r="U573" s="68">
        <v>728.43</v>
      </c>
      <c r="V573" s="68">
        <v>767.94</v>
      </c>
      <c r="W573" s="68">
        <v>809.58</v>
      </c>
      <c r="X573" s="68">
        <v>853.48</v>
      </c>
      <c r="Y573" s="68">
        <v>899.77</v>
      </c>
      <c r="Z573" s="68">
        <v>948.56</v>
      </c>
      <c r="AA573" s="69">
        <v>1000</v>
      </c>
      <c r="AB573" s="45"/>
      <c r="AC573" s="45"/>
      <c r="AD573" s="45"/>
      <c r="AE573" s="45"/>
      <c r="AF573" s="45"/>
      <c r="AG573" s="45"/>
      <c r="AH573" s="45"/>
      <c r="AI573" s="45"/>
      <c r="AJ573" s="45"/>
      <c r="AK573" s="45"/>
      <c r="AL573" s="45"/>
      <c r="AM573" s="45"/>
      <c r="AN573" s="45"/>
      <c r="AO573" s="45"/>
      <c r="AP573" s="45"/>
      <c r="AQ573" s="45"/>
      <c r="AR573" s="45"/>
      <c r="AS573" s="45"/>
      <c r="AT573" s="45"/>
      <c r="AU573" s="45"/>
      <c r="AV573" s="45"/>
      <c r="AW573" s="45"/>
      <c r="AX573" s="45"/>
      <c r="AY573" s="45"/>
      <c r="AZ573" s="45"/>
      <c r="BA573" s="45"/>
      <c r="BB573" s="45"/>
      <c r="BC573" s="45"/>
      <c r="BD573" s="45"/>
      <c r="BE573" s="45"/>
      <c r="BF573" s="45"/>
      <c r="BG573" s="45"/>
      <c r="BH573" s="45"/>
      <c r="BI573" s="45"/>
      <c r="BJ573" s="45"/>
      <c r="BK573" s="45"/>
      <c r="BL573" s="45"/>
      <c r="BM573" s="45"/>
      <c r="BN573" s="45"/>
      <c r="BO573" s="45"/>
      <c r="BP573" s="45"/>
      <c r="BQ573" s="45"/>
      <c r="BR573" s="45"/>
      <c r="BS573" s="45"/>
      <c r="BT573" s="45"/>
      <c r="BU573" s="45"/>
      <c r="BV573" s="45"/>
      <c r="BW573" s="45"/>
      <c r="BX573" s="45"/>
      <c r="BY573" s="45"/>
      <c r="BZ573" s="45"/>
      <c r="CA573" s="45"/>
      <c r="CB573" s="45"/>
      <c r="CC573" s="45"/>
      <c r="CD573" s="45"/>
      <c r="CE573" s="45"/>
      <c r="CF573" s="45"/>
      <c r="CG573" s="45"/>
      <c r="CH573" s="45"/>
      <c r="CI573" s="45"/>
      <c r="CJ573" s="45"/>
      <c r="CK573" s="45"/>
      <c r="CL573" s="45"/>
      <c r="CM573" s="45"/>
      <c r="CN573" s="45"/>
      <c r="CO573" s="45"/>
      <c r="CP573" s="45"/>
      <c r="CQ573" s="45"/>
      <c r="CR573" s="45"/>
      <c r="CS573" s="45"/>
      <c r="CT573" s="45"/>
      <c r="CU573" s="45"/>
      <c r="CV573" s="45"/>
      <c r="CW573" s="45"/>
    </row>
    <row r="574" spans="1:101" ht="14.25" customHeight="1"/>
    <row r="575" spans="1:101" ht="14.25" customHeight="1">
      <c r="A575" s="280" t="s">
        <v>138</v>
      </c>
      <c r="B575" s="281"/>
      <c r="C575" s="281"/>
      <c r="D575" s="281"/>
      <c r="E575" s="281"/>
      <c r="F575" s="281"/>
      <c r="G575" s="281"/>
      <c r="H575" s="281"/>
      <c r="I575" s="281"/>
      <c r="J575" s="281"/>
      <c r="K575" s="281"/>
      <c r="L575" s="281"/>
      <c r="M575" s="281"/>
      <c r="N575" s="281"/>
      <c r="O575" s="281"/>
      <c r="P575" s="281"/>
      <c r="Q575" s="281"/>
      <c r="R575" s="281"/>
      <c r="S575" s="281"/>
      <c r="T575" s="281"/>
      <c r="U575" s="281"/>
      <c r="V575" s="281"/>
      <c r="W575" s="281"/>
      <c r="X575" s="281"/>
      <c r="Y575" s="281"/>
      <c r="Z575" s="281"/>
      <c r="AA575" s="281"/>
      <c r="AB575" s="281"/>
      <c r="AC575" s="281"/>
    </row>
    <row r="576" spans="1:101" ht="14.25" customHeight="1">
      <c r="B576" s="20" t="s">
        <v>130</v>
      </c>
      <c r="AC576" s="3"/>
    </row>
    <row r="577" spans="1:101" ht="14.25" customHeight="1">
      <c r="A577" s="3" t="s">
        <v>131</v>
      </c>
      <c r="B577" s="43">
        <v>1</v>
      </c>
      <c r="C577" s="43">
        <v>2</v>
      </c>
      <c r="D577" s="43">
        <v>3</v>
      </c>
      <c r="E577" s="43">
        <v>4</v>
      </c>
      <c r="F577" s="43">
        <v>5</v>
      </c>
      <c r="G577" s="43">
        <v>6</v>
      </c>
      <c r="H577" s="43">
        <v>7</v>
      </c>
      <c r="I577" s="43">
        <v>8</v>
      </c>
      <c r="J577" s="43">
        <v>9</v>
      </c>
      <c r="K577" s="43">
        <v>10</v>
      </c>
      <c r="L577" s="43">
        <v>11</v>
      </c>
      <c r="M577" s="43">
        <v>12</v>
      </c>
      <c r="N577" s="43">
        <v>13</v>
      </c>
      <c r="O577" s="43">
        <v>14</v>
      </c>
      <c r="P577" s="43">
        <v>15</v>
      </c>
      <c r="Q577" s="43">
        <v>16</v>
      </c>
      <c r="R577" s="43">
        <v>17</v>
      </c>
      <c r="S577" s="43">
        <v>18</v>
      </c>
      <c r="T577" s="43">
        <v>19</v>
      </c>
      <c r="U577" s="43">
        <v>20</v>
      </c>
      <c r="V577" s="43">
        <v>21</v>
      </c>
      <c r="W577" s="43">
        <v>22</v>
      </c>
      <c r="X577" s="43">
        <v>23</v>
      </c>
      <c r="Y577" s="43">
        <v>24</v>
      </c>
      <c r="Z577" s="43">
        <v>25</v>
      </c>
      <c r="AA577" s="43">
        <v>26</v>
      </c>
      <c r="AB577" s="66">
        <v>27</v>
      </c>
      <c r="AC577" s="44">
        <v>28</v>
      </c>
      <c r="AD577" s="44">
        <v>29</v>
      </c>
      <c r="AE577" s="44">
        <v>30</v>
      </c>
      <c r="AF577" s="44">
        <v>31</v>
      </c>
      <c r="AG577" s="44">
        <v>32</v>
      </c>
      <c r="AH577" s="44">
        <v>33</v>
      </c>
      <c r="AI577" s="44">
        <v>34</v>
      </c>
      <c r="AJ577" s="44">
        <v>35</v>
      </c>
      <c r="AK577" s="44">
        <v>36</v>
      </c>
      <c r="AL577" s="44">
        <v>37</v>
      </c>
      <c r="AM577" s="44">
        <v>38</v>
      </c>
      <c r="AN577" s="44">
        <v>39</v>
      </c>
      <c r="AO577" s="44">
        <v>40</v>
      </c>
      <c r="AP577" s="44">
        <v>41</v>
      </c>
      <c r="AQ577" s="44">
        <v>42</v>
      </c>
      <c r="AR577" s="44">
        <v>43</v>
      </c>
      <c r="AS577" s="44">
        <v>44</v>
      </c>
      <c r="AT577" s="44">
        <v>45</v>
      </c>
      <c r="AU577" s="44">
        <v>46</v>
      </c>
      <c r="AV577" s="44">
        <v>47</v>
      </c>
      <c r="AW577" s="44">
        <v>48</v>
      </c>
      <c r="AX577" s="44">
        <v>49</v>
      </c>
      <c r="AY577" s="44">
        <v>50</v>
      </c>
      <c r="AZ577" s="44">
        <v>51</v>
      </c>
      <c r="BA577" s="44">
        <v>52</v>
      </c>
      <c r="BB577" s="44">
        <v>53</v>
      </c>
      <c r="BC577" s="44">
        <v>54</v>
      </c>
      <c r="BD577" s="44">
        <v>55</v>
      </c>
      <c r="BE577" s="44">
        <v>56</v>
      </c>
      <c r="BF577" s="44">
        <v>57</v>
      </c>
      <c r="BG577" s="44">
        <v>58</v>
      </c>
      <c r="BH577" s="44">
        <v>59</v>
      </c>
      <c r="BI577" s="44">
        <v>60</v>
      </c>
      <c r="BJ577" s="44">
        <v>61</v>
      </c>
      <c r="BK577" s="44">
        <v>62</v>
      </c>
      <c r="BL577" s="44">
        <v>63</v>
      </c>
      <c r="BM577" s="44">
        <v>64</v>
      </c>
      <c r="BN577" s="44">
        <v>65</v>
      </c>
      <c r="BO577" s="44">
        <v>66</v>
      </c>
      <c r="BP577" s="44">
        <v>67</v>
      </c>
      <c r="BQ577" s="44">
        <v>68</v>
      </c>
      <c r="BR577" s="44">
        <v>69</v>
      </c>
      <c r="BS577" s="44">
        <v>70</v>
      </c>
      <c r="BT577" s="44">
        <v>71</v>
      </c>
      <c r="BU577" s="44">
        <v>72</v>
      </c>
      <c r="BV577" s="44">
        <v>73</v>
      </c>
      <c r="BW577" s="44">
        <v>74</v>
      </c>
      <c r="BX577" s="44">
        <v>75</v>
      </c>
      <c r="BY577" s="44">
        <v>76</v>
      </c>
      <c r="BZ577" s="44">
        <v>77</v>
      </c>
      <c r="CA577" s="44">
        <v>78</v>
      </c>
      <c r="CB577" s="44">
        <v>79</v>
      </c>
      <c r="CC577" s="44">
        <v>80</v>
      </c>
      <c r="CD577" s="44">
        <v>81</v>
      </c>
      <c r="CE577" s="44">
        <v>82</v>
      </c>
      <c r="CF577" s="44">
        <v>83</v>
      </c>
      <c r="CG577" s="44">
        <v>84</v>
      </c>
      <c r="CH577" s="44">
        <v>85</v>
      </c>
      <c r="CI577" s="44">
        <v>86</v>
      </c>
      <c r="CJ577" s="44">
        <v>87</v>
      </c>
      <c r="CK577" s="44">
        <v>88</v>
      </c>
      <c r="CL577" s="44">
        <v>89</v>
      </c>
      <c r="CM577" s="44">
        <v>90</v>
      </c>
      <c r="CN577" s="44">
        <v>91</v>
      </c>
      <c r="CO577" s="44">
        <v>92</v>
      </c>
      <c r="CP577" s="44">
        <v>93</v>
      </c>
      <c r="CQ577" s="44">
        <v>94</v>
      </c>
      <c r="CR577" s="44">
        <v>95</v>
      </c>
      <c r="CS577" s="44">
        <v>96</v>
      </c>
      <c r="CT577" s="44">
        <v>97</v>
      </c>
      <c r="CU577" s="44">
        <v>98</v>
      </c>
      <c r="CV577" s="44">
        <v>99</v>
      </c>
      <c r="CW577" s="44">
        <v>100</v>
      </c>
    </row>
    <row r="578" spans="1:101" ht="14.25" customHeight="1">
      <c r="A578" s="67">
        <v>18</v>
      </c>
      <c r="B578" s="68">
        <v>0.94</v>
      </c>
      <c r="C578" s="68">
        <v>0.97</v>
      </c>
      <c r="D578" s="68">
        <v>1.01</v>
      </c>
      <c r="E578" s="68">
        <v>1.05</v>
      </c>
      <c r="F578" s="68">
        <v>1.07</v>
      </c>
      <c r="G578" s="68">
        <v>1.1000000000000001</v>
      </c>
      <c r="H578" s="68">
        <v>1.1399999999999999</v>
      </c>
      <c r="I578" s="68">
        <v>1.17</v>
      </c>
      <c r="J578" s="68">
        <v>1.1599999999999999</v>
      </c>
      <c r="K578" s="68">
        <v>1.1499999999999999</v>
      </c>
      <c r="L578" s="68">
        <v>1.1200000000000001</v>
      </c>
      <c r="M578" s="68">
        <v>1.1100000000000001</v>
      </c>
      <c r="N578" s="68">
        <v>1.1100000000000001</v>
      </c>
      <c r="O578" s="68">
        <v>1.1499999999999999</v>
      </c>
      <c r="P578" s="68">
        <v>1.23</v>
      </c>
      <c r="Q578" s="68">
        <v>1.32</v>
      </c>
      <c r="R578" s="68">
        <v>1.42</v>
      </c>
      <c r="S578" s="68">
        <v>1.52</v>
      </c>
      <c r="T578" s="68">
        <v>1.67</v>
      </c>
      <c r="U578" s="68">
        <v>1.8</v>
      </c>
      <c r="V578" s="68">
        <v>1.96</v>
      </c>
      <c r="W578" s="68">
        <v>2.21</v>
      </c>
      <c r="X578" s="68">
        <v>2.5</v>
      </c>
      <c r="Y578" s="68">
        <v>2.8</v>
      </c>
      <c r="Z578" s="69">
        <v>3.09</v>
      </c>
      <c r="AA578" s="69">
        <v>3.37</v>
      </c>
      <c r="AB578" s="45">
        <v>3.57</v>
      </c>
      <c r="AC578" s="45">
        <v>3.73</v>
      </c>
      <c r="AD578" s="45">
        <v>3.96</v>
      </c>
      <c r="AE578" s="45">
        <v>4.21</v>
      </c>
      <c r="AF578" s="45">
        <v>4.49</v>
      </c>
      <c r="AG578" s="45">
        <v>4.8</v>
      </c>
      <c r="AH578" s="45">
        <v>5.15</v>
      </c>
      <c r="AI578" s="45">
        <v>5.56</v>
      </c>
      <c r="AJ578" s="45">
        <v>6.01</v>
      </c>
      <c r="AK578" s="45">
        <v>6.51</v>
      </c>
      <c r="AL578" s="45">
        <v>7.07</v>
      </c>
      <c r="AM578" s="45">
        <v>7.7</v>
      </c>
      <c r="AN578" s="45">
        <v>8.42</v>
      </c>
      <c r="AO578" s="45">
        <v>9.2200000000000006</v>
      </c>
      <c r="AP578" s="45">
        <v>10.14</v>
      </c>
      <c r="AQ578" s="45">
        <v>11.18</v>
      </c>
      <c r="AR578" s="45">
        <v>12.37</v>
      </c>
      <c r="AS578" s="45">
        <v>13.72</v>
      </c>
      <c r="AT578" s="45">
        <v>15.26</v>
      </c>
      <c r="AU578" s="45">
        <v>16.97</v>
      </c>
      <c r="AV578" s="45">
        <v>18.809999999999999</v>
      </c>
      <c r="AW578" s="45">
        <v>20.88</v>
      </c>
      <c r="AX578" s="45">
        <v>23.06</v>
      </c>
      <c r="AY578" s="45">
        <v>25.35</v>
      </c>
      <c r="AZ578" s="45">
        <v>27.76</v>
      </c>
      <c r="BA578" s="45">
        <v>30.39</v>
      </c>
      <c r="BB578" s="45">
        <v>33.31</v>
      </c>
      <c r="BC578" s="45">
        <v>36.65</v>
      </c>
      <c r="BD578" s="45">
        <v>40.409999999999997</v>
      </c>
      <c r="BE578" s="45">
        <v>44.53</v>
      </c>
      <c r="BF578" s="45">
        <v>48.86</v>
      </c>
      <c r="BG578" s="45">
        <v>53.26</v>
      </c>
      <c r="BH578" s="45">
        <v>57.61</v>
      </c>
      <c r="BI578" s="45">
        <v>61.87</v>
      </c>
      <c r="BJ578" s="45">
        <v>66.099999999999994</v>
      </c>
      <c r="BK578" s="45">
        <v>70.52</v>
      </c>
      <c r="BL578" s="45">
        <v>75.239999999999995</v>
      </c>
      <c r="BM578" s="45">
        <v>80.489999999999995</v>
      </c>
      <c r="BN578" s="45">
        <v>85.84</v>
      </c>
      <c r="BO578" s="45">
        <v>94.14</v>
      </c>
      <c r="BP578" s="45">
        <v>103.51</v>
      </c>
      <c r="BQ578" s="45">
        <v>114.16</v>
      </c>
      <c r="BR578" s="45">
        <v>126.2</v>
      </c>
      <c r="BS578" s="45">
        <v>139.6</v>
      </c>
      <c r="BT578" s="45">
        <v>154.28</v>
      </c>
      <c r="BU578" s="45">
        <v>169.59</v>
      </c>
      <c r="BV578" s="45">
        <v>185.33</v>
      </c>
      <c r="BW578" s="45">
        <v>200.79</v>
      </c>
      <c r="BX578" s="45">
        <v>215.67</v>
      </c>
      <c r="BY578" s="45">
        <v>229.99</v>
      </c>
      <c r="BZ578" s="45">
        <v>242.99</v>
      </c>
      <c r="CA578" s="45">
        <v>254.1</v>
      </c>
      <c r="CB578" s="45">
        <v>270.08999999999997</v>
      </c>
      <c r="CC578" s="45">
        <v>287.62</v>
      </c>
      <c r="CD578" s="45">
        <v>307.36</v>
      </c>
      <c r="CE578" s="45">
        <v>328.95</v>
      </c>
      <c r="CF578" s="45">
        <v>352.09</v>
      </c>
      <c r="CG578" s="45">
        <v>374.47</v>
      </c>
      <c r="CH578" s="45">
        <v>396.8</v>
      </c>
      <c r="CI578" s="45">
        <v>418.66</v>
      </c>
      <c r="CJ578" s="45">
        <v>439.65</v>
      </c>
      <c r="CK578" s="45">
        <v>459.36</v>
      </c>
      <c r="CL578" s="45">
        <v>477.43</v>
      </c>
      <c r="CM578" s="45">
        <v>503.32</v>
      </c>
      <c r="CN578" s="45">
        <v>530.61</v>
      </c>
      <c r="CO578" s="45">
        <v>559.39</v>
      </c>
      <c r="CP578" s="45">
        <v>589.72</v>
      </c>
      <c r="CQ578" s="45">
        <v>621.70000000000005</v>
      </c>
      <c r="CR578" s="45">
        <v>655.42</v>
      </c>
      <c r="CS578" s="45">
        <v>690.96</v>
      </c>
      <c r="CT578" s="45">
        <v>728.43</v>
      </c>
      <c r="CU578" s="45">
        <v>767.94</v>
      </c>
      <c r="CV578" s="45">
        <v>809.58</v>
      </c>
      <c r="CW578" s="45">
        <v>853.48</v>
      </c>
    </row>
    <row r="579" spans="1:101" ht="14.25" customHeight="1">
      <c r="A579" s="67">
        <v>19</v>
      </c>
      <c r="B579" s="68">
        <v>0.86</v>
      </c>
      <c r="C579" s="68">
        <v>0.91</v>
      </c>
      <c r="D579" s="68">
        <v>0.93</v>
      </c>
      <c r="E579" s="68">
        <v>0.97</v>
      </c>
      <c r="F579" s="68">
        <v>1</v>
      </c>
      <c r="G579" s="68">
        <v>1.04</v>
      </c>
      <c r="H579" s="68">
        <v>1.07</v>
      </c>
      <c r="I579" s="68">
        <v>1.08</v>
      </c>
      <c r="J579" s="68">
        <v>1.08</v>
      </c>
      <c r="K579" s="68">
        <v>1.06</v>
      </c>
      <c r="L579" s="68">
        <v>1.05</v>
      </c>
      <c r="M579" s="68">
        <v>1.06</v>
      </c>
      <c r="N579" s="68">
        <v>1.1100000000000001</v>
      </c>
      <c r="O579" s="68">
        <v>1.18</v>
      </c>
      <c r="P579" s="68">
        <v>1.27</v>
      </c>
      <c r="Q579" s="68">
        <v>1.37</v>
      </c>
      <c r="R579" s="68">
        <v>1.47</v>
      </c>
      <c r="S579" s="68">
        <v>1.61</v>
      </c>
      <c r="T579" s="68">
        <v>1.74</v>
      </c>
      <c r="U579" s="68">
        <v>1.95</v>
      </c>
      <c r="V579" s="68">
        <v>2.2000000000000002</v>
      </c>
      <c r="W579" s="68">
        <v>2.48</v>
      </c>
      <c r="X579" s="68">
        <v>2.78</v>
      </c>
      <c r="Y579" s="68">
        <v>3.07</v>
      </c>
      <c r="Z579" s="69">
        <v>3.34</v>
      </c>
      <c r="AA579" s="69">
        <v>3.57</v>
      </c>
      <c r="AB579" s="45">
        <v>3.73</v>
      </c>
      <c r="AC579" s="45">
        <v>3.96</v>
      </c>
      <c r="AD579" s="45">
        <v>4.21</v>
      </c>
      <c r="AE579" s="45">
        <v>4.49</v>
      </c>
      <c r="AF579" s="45">
        <v>4.8</v>
      </c>
      <c r="AG579" s="45">
        <v>5.15</v>
      </c>
      <c r="AH579" s="45">
        <v>5.56</v>
      </c>
      <c r="AI579" s="45">
        <v>6.01</v>
      </c>
      <c r="AJ579" s="45">
        <v>6.51</v>
      </c>
      <c r="AK579" s="45">
        <v>7.07</v>
      </c>
      <c r="AL579" s="45">
        <v>7.7</v>
      </c>
      <c r="AM579" s="45">
        <v>8.42</v>
      </c>
      <c r="AN579" s="45">
        <v>9.2200000000000006</v>
      </c>
      <c r="AO579" s="45">
        <v>10.14</v>
      </c>
      <c r="AP579" s="45">
        <v>11.18</v>
      </c>
      <c r="AQ579" s="45">
        <v>12.37</v>
      </c>
      <c r="AR579" s="45">
        <v>13.72</v>
      </c>
      <c r="AS579" s="45">
        <v>15.26</v>
      </c>
      <c r="AT579" s="45">
        <v>16.97</v>
      </c>
      <c r="AU579" s="45">
        <v>18.809999999999999</v>
      </c>
      <c r="AV579" s="45">
        <v>20.88</v>
      </c>
      <c r="AW579" s="45">
        <v>23.06</v>
      </c>
      <c r="AX579" s="45">
        <v>25.35</v>
      </c>
      <c r="AY579" s="45">
        <v>27.76</v>
      </c>
      <c r="AZ579" s="45">
        <v>30.39</v>
      </c>
      <c r="BA579" s="45">
        <v>33.31</v>
      </c>
      <c r="BB579" s="45">
        <v>36.65</v>
      </c>
      <c r="BC579" s="45">
        <v>40.409999999999997</v>
      </c>
      <c r="BD579" s="45">
        <v>44.53</v>
      </c>
      <c r="BE579" s="45">
        <v>48.86</v>
      </c>
      <c r="BF579" s="45">
        <v>53.26</v>
      </c>
      <c r="BG579" s="45">
        <v>57.61</v>
      </c>
      <c r="BH579" s="45">
        <v>61.87</v>
      </c>
      <c r="BI579" s="45">
        <v>66.099999999999994</v>
      </c>
      <c r="BJ579" s="45">
        <v>70.52</v>
      </c>
      <c r="BK579" s="45">
        <v>75.239999999999995</v>
      </c>
      <c r="BL579" s="45">
        <v>80.489999999999995</v>
      </c>
      <c r="BM579" s="45">
        <v>85.84</v>
      </c>
      <c r="BN579" s="45">
        <v>94.14</v>
      </c>
      <c r="BO579" s="45">
        <v>103.51</v>
      </c>
      <c r="BP579" s="45">
        <v>114.16</v>
      </c>
      <c r="BQ579" s="45">
        <v>126.2</v>
      </c>
      <c r="BR579" s="45">
        <v>139.6</v>
      </c>
      <c r="BS579" s="45">
        <v>154.28</v>
      </c>
      <c r="BT579" s="45">
        <v>169.59</v>
      </c>
      <c r="BU579" s="45">
        <v>185.33</v>
      </c>
      <c r="BV579" s="45">
        <v>200.79</v>
      </c>
      <c r="BW579" s="45">
        <v>215.67</v>
      </c>
      <c r="BX579" s="45">
        <v>229.99</v>
      </c>
      <c r="BY579" s="45">
        <v>242.99</v>
      </c>
      <c r="BZ579" s="45">
        <v>254.1</v>
      </c>
      <c r="CA579" s="45">
        <v>270.08999999999997</v>
      </c>
      <c r="CB579" s="45">
        <v>287.62</v>
      </c>
      <c r="CC579" s="45">
        <v>307.36</v>
      </c>
      <c r="CD579" s="45">
        <v>328.95</v>
      </c>
      <c r="CE579" s="45">
        <v>352.09</v>
      </c>
      <c r="CF579" s="45">
        <v>374.47</v>
      </c>
      <c r="CG579" s="45">
        <v>396.8</v>
      </c>
      <c r="CH579" s="45">
        <v>418.66</v>
      </c>
      <c r="CI579" s="45">
        <v>439.65</v>
      </c>
      <c r="CJ579" s="45">
        <v>459.36</v>
      </c>
      <c r="CK579" s="45">
        <v>477.43</v>
      </c>
      <c r="CL579" s="45">
        <v>503.32</v>
      </c>
      <c r="CM579" s="45">
        <v>530.61</v>
      </c>
      <c r="CN579" s="45">
        <v>559.39</v>
      </c>
      <c r="CO579" s="45">
        <v>589.72</v>
      </c>
      <c r="CP579" s="45">
        <v>621.70000000000005</v>
      </c>
      <c r="CQ579" s="45">
        <v>655.42</v>
      </c>
      <c r="CR579" s="45">
        <v>690.96</v>
      </c>
      <c r="CS579" s="45">
        <v>728.43</v>
      </c>
      <c r="CT579" s="45">
        <v>767.94</v>
      </c>
      <c r="CU579" s="45">
        <v>809.58</v>
      </c>
      <c r="CV579" s="45">
        <v>853.48</v>
      </c>
      <c r="CW579" s="45">
        <v>899.77</v>
      </c>
    </row>
    <row r="580" spans="1:101" ht="14.25" customHeight="1">
      <c r="A580" s="67">
        <v>20</v>
      </c>
      <c r="B580" s="68">
        <v>0.84</v>
      </c>
      <c r="C580" s="68">
        <v>0.86</v>
      </c>
      <c r="D580" s="68">
        <v>0.89</v>
      </c>
      <c r="E580" s="68">
        <v>0.92</v>
      </c>
      <c r="F580" s="68">
        <v>0.95</v>
      </c>
      <c r="G580" s="68">
        <v>0.98</v>
      </c>
      <c r="H580" s="68">
        <v>1</v>
      </c>
      <c r="I580" s="68">
        <v>1</v>
      </c>
      <c r="J580" s="68">
        <v>1</v>
      </c>
      <c r="K580" s="68">
        <v>0.99</v>
      </c>
      <c r="L580" s="68">
        <v>1.01</v>
      </c>
      <c r="M580" s="68">
        <v>1.06</v>
      </c>
      <c r="N580" s="68">
        <v>1.1299999999999999</v>
      </c>
      <c r="O580" s="68">
        <v>1.22</v>
      </c>
      <c r="P580" s="68">
        <v>1.32</v>
      </c>
      <c r="Q580" s="68">
        <v>1.42</v>
      </c>
      <c r="R580" s="68">
        <v>1.56</v>
      </c>
      <c r="S580" s="68">
        <v>1.69</v>
      </c>
      <c r="T580" s="68">
        <v>1.93</v>
      </c>
      <c r="U580" s="68">
        <v>2.1800000000000002</v>
      </c>
      <c r="V580" s="68">
        <v>2.46</v>
      </c>
      <c r="W580" s="68">
        <v>2.77</v>
      </c>
      <c r="X580" s="68">
        <v>3.06</v>
      </c>
      <c r="Y580" s="68">
        <v>3.32</v>
      </c>
      <c r="Z580" s="69">
        <v>3.54</v>
      </c>
      <c r="AA580" s="69">
        <v>3.73</v>
      </c>
      <c r="AB580" s="45">
        <v>3.96</v>
      </c>
      <c r="AC580" s="45">
        <v>4.21</v>
      </c>
      <c r="AD580" s="45">
        <v>4.49</v>
      </c>
      <c r="AE580" s="45">
        <v>4.8</v>
      </c>
      <c r="AF580" s="45">
        <v>5.15</v>
      </c>
      <c r="AG580" s="45">
        <v>5.56</v>
      </c>
      <c r="AH580" s="45">
        <v>6.01</v>
      </c>
      <c r="AI580" s="45">
        <v>6.51</v>
      </c>
      <c r="AJ580" s="45">
        <v>7.07</v>
      </c>
      <c r="AK580" s="45">
        <v>7.7</v>
      </c>
      <c r="AL580" s="45">
        <v>8.42</v>
      </c>
      <c r="AM580" s="45">
        <v>9.2200000000000006</v>
      </c>
      <c r="AN580" s="45">
        <v>10.14</v>
      </c>
      <c r="AO580" s="45">
        <v>11.18</v>
      </c>
      <c r="AP580" s="45">
        <v>12.37</v>
      </c>
      <c r="AQ580" s="45">
        <v>13.72</v>
      </c>
      <c r="AR580" s="45">
        <v>15.26</v>
      </c>
      <c r="AS580" s="45">
        <v>16.97</v>
      </c>
      <c r="AT580" s="45">
        <v>18.809999999999999</v>
      </c>
      <c r="AU580" s="45">
        <v>20.88</v>
      </c>
      <c r="AV580" s="45">
        <v>23.06</v>
      </c>
      <c r="AW580" s="45">
        <v>25.35</v>
      </c>
      <c r="AX580" s="45">
        <v>27.76</v>
      </c>
      <c r="AY580" s="45">
        <v>30.39</v>
      </c>
      <c r="AZ580" s="45">
        <v>33.31</v>
      </c>
      <c r="BA580" s="45">
        <v>36.65</v>
      </c>
      <c r="BB580" s="45">
        <v>40.409999999999997</v>
      </c>
      <c r="BC580" s="45">
        <v>44.53</v>
      </c>
      <c r="BD580" s="45">
        <v>48.86</v>
      </c>
      <c r="BE580" s="45">
        <v>53.26</v>
      </c>
      <c r="BF580" s="45">
        <v>57.61</v>
      </c>
      <c r="BG580" s="45">
        <v>61.87</v>
      </c>
      <c r="BH580" s="45">
        <v>66.099999999999994</v>
      </c>
      <c r="BI580" s="45">
        <v>70.52</v>
      </c>
      <c r="BJ580" s="45">
        <v>75.239999999999995</v>
      </c>
      <c r="BK580" s="45">
        <v>80.489999999999995</v>
      </c>
      <c r="BL580" s="45">
        <v>85.84</v>
      </c>
      <c r="BM580" s="45">
        <v>94.14</v>
      </c>
      <c r="BN580" s="45">
        <v>103.51</v>
      </c>
      <c r="BO580" s="45">
        <v>114.16</v>
      </c>
      <c r="BP580" s="45">
        <v>126.2</v>
      </c>
      <c r="BQ580" s="45">
        <v>139.6</v>
      </c>
      <c r="BR580" s="45">
        <v>154.28</v>
      </c>
      <c r="BS580" s="45">
        <v>169.59</v>
      </c>
      <c r="BT580" s="45">
        <v>185.33</v>
      </c>
      <c r="BU580" s="45">
        <v>200.79</v>
      </c>
      <c r="BV580" s="45">
        <v>215.67</v>
      </c>
      <c r="BW580" s="45">
        <v>229.99</v>
      </c>
      <c r="BX580" s="45">
        <v>242.99</v>
      </c>
      <c r="BY580" s="45">
        <v>254.1</v>
      </c>
      <c r="BZ580" s="45">
        <v>270.08999999999997</v>
      </c>
      <c r="CA580" s="45">
        <v>287.62</v>
      </c>
      <c r="CB580" s="45">
        <v>307.36</v>
      </c>
      <c r="CC580" s="45">
        <v>328.95</v>
      </c>
      <c r="CD580" s="45">
        <v>352.09</v>
      </c>
      <c r="CE580" s="45">
        <v>374.47</v>
      </c>
      <c r="CF580" s="45">
        <v>396.8</v>
      </c>
      <c r="CG580" s="45">
        <v>418.66</v>
      </c>
      <c r="CH580" s="45">
        <v>439.65</v>
      </c>
      <c r="CI580" s="45">
        <v>459.36</v>
      </c>
      <c r="CJ580" s="45">
        <v>477.43</v>
      </c>
      <c r="CK580" s="45">
        <v>503.32</v>
      </c>
      <c r="CL580" s="45">
        <v>530.61</v>
      </c>
      <c r="CM580" s="45">
        <v>559.39</v>
      </c>
      <c r="CN580" s="45">
        <v>589.72</v>
      </c>
      <c r="CO580" s="45">
        <v>621.70000000000005</v>
      </c>
      <c r="CP580" s="45">
        <v>655.42</v>
      </c>
      <c r="CQ580" s="45">
        <v>690.96</v>
      </c>
      <c r="CR580" s="45">
        <v>728.43</v>
      </c>
      <c r="CS580" s="45">
        <v>767.94</v>
      </c>
      <c r="CT580" s="45">
        <v>809.58</v>
      </c>
      <c r="CU580" s="45">
        <v>853.48</v>
      </c>
      <c r="CV580" s="45">
        <v>899.77</v>
      </c>
      <c r="CW580" s="45">
        <v>948.56</v>
      </c>
    </row>
    <row r="581" spans="1:101" ht="14.25" customHeight="1">
      <c r="A581" s="67">
        <v>21</v>
      </c>
      <c r="B581" s="68">
        <v>0.78</v>
      </c>
      <c r="C581" s="68">
        <v>0.8</v>
      </c>
      <c r="D581" s="68">
        <v>0.83</v>
      </c>
      <c r="E581" s="68">
        <v>0.86</v>
      </c>
      <c r="F581" s="68">
        <v>0.88</v>
      </c>
      <c r="G581" s="68">
        <v>0.92</v>
      </c>
      <c r="H581" s="68">
        <v>0.93</v>
      </c>
      <c r="I581" s="68">
        <v>0.93</v>
      </c>
      <c r="J581" s="68">
        <v>0.94</v>
      </c>
      <c r="K581" s="68">
        <v>0.96</v>
      </c>
      <c r="L581" s="68">
        <v>1.01</v>
      </c>
      <c r="M581" s="68">
        <v>1.08</v>
      </c>
      <c r="N581" s="68">
        <v>1.18</v>
      </c>
      <c r="O581" s="68">
        <v>1.28</v>
      </c>
      <c r="P581" s="68">
        <v>1.38</v>
      </c>
      <c r="Q581" s="68">
        <v>1.51</v>
      </c>
      <c r="R581" s="68">
        <v>1.63</v>
      </c>
      <c r="S581" s="68">
        <v>1.92</v>
      </c>
      <c r="T581" s="68">
        <v>2.16</v>
      </c>
      <c r="U581" s="68">
        <v>2.44</v>
      </c>
      <c r="V581" s="68">
        <v>2.74</v>
      </c>
      <c r="W581" s="68">
        <v>3.04</v>
      </c>
      <c r="X581" s="68">
        <v>3.3</v>
      </c>
      <c r="Y581" s="68">
        <v>3.52</v>
      </c>
      <c r="Z581" s="69">
        <v>3.7</v>
      </c>
      <c r="AA581" s="69">
        <v>3.96</v>
      </c>
      <c r="AB581" s="45">
        <v>4.21</v>
      </c>
      <c r="AC581" s="45">
        <v>4.49</v>
      </c>
      <c r="AD581" s="45">
        <v>4.8</v>
      </c>
      <c r="AE581" s="45">
        <v>5.15</v>
      </c>
      <c r="AF581" s="45">
        <v>5.56</v>
      </c>
      <c r="AG581" s="45">
        <v>6.01</v>
      </c>
      <c r="AH581" s="45">
        <v>6.51</v>
      </c>
      <c r="AI581" s="45">
        <v>7.07</v>
      </c>
      <c r="AJ581" s="45">
        <v>7.7</v>
      </c>
      <c r="AK581" s="45">
        <v>8.42</v>
      </c>
      <c r="AL581" s="45">
        <v>9.2200000000000006</v>
      </c>
      <c r="AM581" s="45">
        <v>10.14</v>
      </c>
      <c r="AN581" s="45">
        <v>11.18</v>
      </c>
      <c r="AO581" s="45">
        <v>12.37</v>
      </c>
      <c r="AP581" s="45">
        <v>13.72</v>
      </c>
      <c r="AQ581" s="45">
        <v>15.26</v>
      </c>
      <c r="AR581" s="45">
        <v>16.97</v>
      </c>
      <c r="AS581" s="45">
        <v>18.809999999999999</v>
      </c>
      <c r="AT581" s="45">
        <v>20.88</v>
      </c>
      <c r="AU581" s="45">
        <v>23.06</v>
      </c>
      <c r="AV581" s="45">
        <v>25.35</v>
      </c>
      <c r="AW581" s="45">
        <v>27.76</v>
      </c>
      <c r="AX581" s="45">
        <v>30.39</v>
      </c>
      <c r="AY581" s="45">
        <v>33.31</v>
      </c>
      <c r="AZ581" s="45">
        <v>36.65</v>
      </c>
      <c r="BA581" s="45">
        <v>40.409999999999997</v>
      </c>
      <c r="BB581" s="45">
        <v>44.53</v>
      </c>
      <c r="BC581" s="45">
        <v>48.86</v>
      </c>
      <c r="BD581" s="45">
        <v>53.26</v>
      </c>
      <c r="BE581" s="45">
        <v>57.61</v>
      </c>
      <c r="BF581" s="45">
        <v>61.87</v>
      </c>
      <c r="BG581" s="45">
        <v>66.099999999999994</v>
      </c>
      <c r="BH581" s="45">
        <v>70.52</v>
      </c>
      <c r="BI581" s="45">
        <v>75.239999999999995</v>
      </c>
      <c r="BJ581" s="45">
        <v>80.489999999999995</v>
      </c>
      <c r="BK581" s="45">
        <v>85.84</v>
      </c>
      <c r="BL581" s="45">
        <v>94.14</v>
      </c>
      <c r="BM581" s="45">
        <v>103.51</v>
      </c>
      <c r="BN581" s="45">
        <v>114.16</v>
      </c>
      <c r="BO581" s="45">
        <v>126.2</v>
      </c>
      <c r="BP581" s="45">
        <v>139.6</v>
      </c>
      <c r="BQ581" s="45">
        <v>154.28</v>
      </c>
      <c r="BR581" s="45">
        <v>169.59</v>
      </c>
      <c r="BS581" s="45">
        <v>185.33</v>
      </c>
      <c r="BT581" s="45">
        <v>200.79</v>
      </c>
      <c r="BU581" s="45">
        <v>215.67</v>
      </c>
      <c r="BV581" s="45">
        <v>229.99</v>
      </c>
      <c r="BW581" s="45">
        <v>242.99</v>
      </c>
      <c r="BX581" s="45">
        <v>254.1</v>
      </c>
      <c r="BY581" s="45">
        <v>270.08999999999997</v>
      </c>
      <c r="BZ581" s="45">
        <v>287.62</v>
      </c>
      <c r="CA581" s="45">
        <v>307.36</v>
      </c>
      <c r="CB581" s="45">
        <v>328.95</v>
      </c>
      <c r="CC581" s="45">
        <v>352.09</v>
      </c>
      <c r="CD581" s="45">
        <v>374.47</v>
      </c>
      <c r="CE581" s="45">
        <v>396.8</v>
      </c>
      <c r="CF581" s="45">
        <v>418.66</v>
      </c>
      <c r="CG581" s="45">
        <v>439.65</v>
      </c>
      <c r="CH581" s="45">
        <v>459.36</v>
      </c>
      <c r="CI581" s="45">
        <v>477.43</v>
      </c>
      <c r="CJ581" s="45">
        <v>503.32</v>
      </c>
      <c r="CK581" s="45">
        <v>530.61</v>
      </c>
      <c r="CL581" s="45">
        <v>559.39</v>
      </c>
      <c r="CM581" s="45">
        <v>589.72</v>
      </c>
      <c r="CN581" s="45">
        <v>621.70000000000005</v>
      </c>
      <c r="CO581" s="45">
        <v>655.42</v>
      </c>
      <c r="CP581" s="45">
        <v>690.96</v>
      </c>
      <c r="CQ581" s="45">
        <v>728.43</v>
      </c>
      <c r="CR581" s="45">
        <v>767.94</v>
      </c>
      <c r="CS581" s="45">
        <v>809.58</v>
      </c>
      <c r="CT581" s="45">
        <v>853.48</v>
      </c>
      <c r="CU581" s="45">
        <v>899.77</v>
      </c>
      <c r="CV581" s="45">
        <v>948.56</v>
      </c>
      <c r="CW581" s="45">
        <v>1000</v>
      </c>
    </row>
    <row r="582" spans="1:101" ht="14.25" customHeight="1">
      <c r="A582" s="67">
        <v>22</v>
      </c>
      <c r="B582" s="68">
        <v>0.72</v>
      </c>
      <c r="C582" s="68">
        <v>0.74</v>
      </c>
      <c r="D582" s="68">
        <v>0.76</v>
      </c>
      <c r="E582" s="68">
        <v>0.78</v>
      </c>
      <c r="F582" s="68">
        <v>0.83</v>
      </c>
      <c r="G582" s="68">
        <v>0.86</v>
      </c>
      <c r="H582" s="68">
        <v>0.87</v>
      </c>
      <c r="I582" s="68">
        <v>0.88</v>
      </c>
      <c r="J582" s="68">
        <v>0.91</v>
      </c>
      <c r="K582" s="68">
        <v>0.96</v>
      </c>
      <c r="L582" s="68">
        <v>1.04</v>
      </c>
      <c r="M582" s="68">
        <v>1.1299999999999999</v>
      </c>
      <c r="N582" s="68">
        <v>1.23</v>
      </c>
      <c r="O582" s="68">
        <v>1.33</v>
      </c>
      <c r="P582" s="68">
        <v>1.46</v>
      </c>
      <c r="Q582" s="68">
        <v>1.58</v>
      </c>
      <c r="R582" s="68">
        <v>1.89</v>
      </c>
      <c r="S582" s="68">
        <v>2.13</v>
      </c>
      <c r="T582" s="68">
        <v>2.41</v>
      </c>
      <c r="U582" s="68">
        <v>2.72</v>
      </c>
      <c r="V582" s="68">
        <v>3.02</v>
      </c>
      <c r="W582" s="68">
        <v>3.28</v>
      </c>
      <c r="X582" s="68">
        <v>3.5</v>
      </c>
      <c r="Y582" s="68">
        <v>3.68</v>
      </c>
      <c r="Z582" s="69">
        <v>3.94</v>
      </c>
      <c r="AA582" s="69">
        <v>4.21</v>
      </c>
      <c r="AB582" s="45">
        <v>4.49</v>
      </c>
      <c r="AC582" s="45">
        <v>4.8</v>
      </c>
      <c r="AD582" s="45">
        <v>5.15</v>
      </c>
      <c r="AE582" s="45">
        <v>5.56</v>
      </c>
      <c r="AF582" s="45">
        <v>6.01</v>
      </c>
      <c r="AG582" s="45">
        <v>6.51</v>
      </c>
      <c r="AH582" s="45">
        <v>7.07</v>
      </c>
      <c r="AI582" s="45">
        <v>7.7</v>
      </c>
      <c r="AJ582" s="45">
        <v>8.42</v>
      </c>
      <c r="AK582" s="45">
        <v>9.2200000000000006</v>
      </c>
      <c r="AL582" s="45">
        <v>10.14</v>
      </c>
      <c r="AM582" s="45">
        <v>11.18</v>
      </c>
      <c r="AN582" s="45">
        <v>12.37</v>
      </c>
      <c r="AO582" s="45">
        <v>13.72</v>
      </c>
      <c r="AP582" s="45">
        <v>15.26</v>
      </c>
      <c r="AQ582" s="45">
        <v>16.97</v>
      </c>
      <c r="AR582" s="45">
        <v>18.809999999999999</v>
      </c>
      <c r="AS582" s="45">
        <v>20.88</v>
      </c>
      <c r="AT582" s="45">
        <v>23.06</v>
      </c>
      <c r="AU582" s="45">
        <v>25.35</v>
      </c>
      <c r="AV582" s="45">
        <v>27.76</v>
      </c>
      <c r="AW582" s="45">
        <v>30.39</v>
      </c>
      <c r="AX582" s="45">
        <v>33.31</v>
      </c>
      <c r="AY582" s="45">
        <v>36.65</v>
      </c>
      <c r="AZ582" s="45">
        <v>40.409999999999997</v>
      </c>
      <c r="BA582" s="45">
        <v>44.53</v>
      </c>
      <c r="BB582" s="45">
        <v>48.86</v>
      </c>
      <c r="BC582" s="45">
        <v>53.26</v>
      </c>
      <c r="BD582" s="45">
        <v>57.61</v>
      </c>
      <c r="BE582" s="45">
        <v>61.87</v>
      </c>
      <c r="BF582" s="45">
        <v>66.099999999999994</v>
      </c>
      <c r="BG582" s="45">
        <v>70.52</v>
      </c>
      <c r="BH582" s="45">
        <v>75.239999999999995</v>
      </c>
      <c r="BI582" s="45">
        <v>80.489999999999995</v>
      </c>
      <c r="BJ582" s="45">
        <v>85.84</v>
      </c>
      <c r="BK582" s="45">
        <v>94.14</v>
      </c>
      <c r="BL582" s="45">
        <v>103.51</v>
      </c>
      <c r="BM582" s="45">
        <v>114.16</v>
      </c>
      <c r="BN582" s="45">
        <v>126.2</v>
      </c>
      <c r="BO582" s="45">
        <v>139.6</v>
      </c>
      <c r="BP582" s="45">
        <v>154.28</v>
      </c>
      <c r="BQ582" s="45">
        <v>169.59</v>
      </c>
      <c r="BR582" s="45">
        <v>185.33</v>
      </c>
      <c r="BS582" s="45">
        <v>200.79</v>
      </c>
      <c r="BT582" s="45">
        <v>215.67</v>
      </c>
      <c r="BU582" s="45">
        <v>229.99</v>
      </c>
      <c r="BV582" s="45">
        <v>242.99</v>
      </c>
      <c r="BW582" s="45">
        <v>254.1</v>
      </c>
      <c r="BX582" s="45">
        <v>270.08999999999997</v>
      </c>
      <c r="BY582" s="45">
        <v>287.62</v>
      </c>
      <c r="BZ582" s="45">
        <v>307.36</v>
      </c>
      <c r="CA582" s="45">
        <v>328.95</v>
      </c>
      <c r="CB582" s="45">
        <v>352.09</v>
      </c>
      <c r="CC582" s="45">
        <v>374.47</v>
      </c>
      <c r="CD582" s="45">
        <v>396.8</v>
      </c>
      <c r="CE582" s="45">
        <v>418.66</v>
      </c>
      <c r="CF582" s="45">
        <v>439.65</v>
      </c>
      <c r="CG582" s="45">
        <v>459.36</v>
      </c>
      <c r="CH582" s="45">
        <v>477.43</v>
      </c>
      <c r="CI582" s="45">
        <v>503.32</v>
      </c>
      <c r="CJ582" s="45">
        <v>530.61</v>
      </c>
      <c r="CK582" s="45">
        <v>559.39</v>
      </c>
      <c r="CL582" s="45">
        <v>589.72</v>
      </c>
      <c r="CM582" s="45">
        <v>621.70000000000005</v>
      </c>
      <c r="CN582" s="45">
        <v>655.42</v>
      </c>
      <c r="CO582" s="45">
        <v>690.96</v>
      </c>
      <c r="CP582" s="45">
        <v>728.43</v>
      </c>
      <c r="CQ582" s="45">
        <v>767.94</v>
      </c>
      <c r="CR582" s="45">
        <v>809.58</v>
      </c>
      <c r="CS582" s="45">
        <v>853.48</v>
      </c>
      <c r="CT582" s="45">
        <v>899.77</v>
      </c>
      <c r="CU582" s="45">
        <v>948.56</v>
      </c>
      <c r="CV582" s="45">
        <v>1000</v>
      </c>
      <c r="CW582" s="45"/>
    </row>
    <row r="583" spans="1:101" ht="14.25" customHeight="1">
      <c r="A583" s="67">
        <v>23</v>
      </c>
      <c r="B583" s="68">
        <v>0.66</v>
      </c>
      <c r="C583" s="68">
        <v>0.67</v>
      </c>
      <c r="D583" s="68">
        <v>0.68</v>
      </c>
      <c r="E583" s="68">
        <v>0.75</v>
      </c>
      <c r="F583" s="68">
        <v>0.79</v>
      </c>
      <c r="G583" s="68">
        <v>0.81</v>
      </c>
      <c r="H583" s="68">
        <v>0.83</v>
      </c>
      <c r="I583" s="68">
        <v>0.85</v>
      </c>
      <c r="J583" s="68">
        <v>0.91</v>
      </c>
      <c r="K583" s="68">
        <v>0.99</v>
      </c>
      <c r="L583" s="68">
        <v>1.08</v>
      </c>
      <c r="M583" s="68">
        <v>1.18</v>
      </c>
      <c r="N583" s="68">
        <v>1.28</v>
      </c>
      <c r="O583" s="68">
        <v>1.42</v>
      </c>
      <c r="P583" s="68">
        <v>1.54</v>
      </c>
      <c r="Q583" s="68">
        <v>1.87</v>
      </c>
      <c r="R583" s="68">
        <v>2.1</v>
      </c>
      <c r="S583" s="68">
        <v>2.38</v>
      </c>
      <c r="T583" s="68">
        <v>2.69</v>
      </c>
      <c r="U583" s="68">
        <v>2.99</v>
      </c>
      <c r="V583" s="68">
        <v>3.26</v>
      </c>
      <c r="W583" s="68">
        <v>3.48</v>
      </c>
      <c r="X583" s="68">
        <v>3.66</v>
      </c>
      <c r="Y583" s="68">
        <v>3.92</v>
      </c>
      <c r="Z583" s="69">
        <v>4.2</v>
      </c>
      <c r="AA583" s="69">
        <v>4.49</v>
      </c>
      <c r="AB583" s="45">
        <v>4.8</v>
      </c>
      <c r="AC583" s="45">
        <v>5.15</v>
      </c>
      <c r="AD583" s="45">
        <v>5.56</v>
      </c>
      <c r="AE583" s="45">
        <v>6.01</v>
      </c>
      <c r="AF583" s="45">
        <v>6.51</v>
      </c>
      <c r="AG583" s="45">
        <v>7.07</v>
      </c>
      <c r="AH583" s="45">
        <v>7.7</v>
      </c>
      <c r="AI583" s="45">
        <v>8.42</v>
      </c>
      <c r="AJ583" s="45">
        <v>9.2200000000000006</v>
      </c>
      <c r="AK583" s="45">
        <v>10.14</v>
      </c>
      <c r="AL583" s="45">
        <v>11.18</v>
      </c>
      <c r="AM583" s="45">
        <v>12.37</v>
      </c>
      <c r="AN583" s="45">
        <v>13.72</v>
      </c>
      <c r="AO583" s="45">
        <v>15.26</v>
      </c>
      <c r="AP583" s="45">
        <v>16.97</v>
      </c>
      <c r="AQ583" s="45">
        <v>18.809999999999999</v>
      </c>
      <c r="AR583" s="45">
        <v>20.88</v>
      </c>
      <c r="AS583" s="45">
        <v>23.06</v>
      </c>
      <c r="AT583" s="45">
        <v>25.35</v>
      </c>
      <c r="AU583" s="45">
        <v>27.76</v>
      </c>
      <c r="AV583" s="45">
        <v>30.39</v>
      </c>
      <c r="AW583" s="45">
        <v>33.31</v>
      </c>
      <c r="AX583" s="45">
        <v>36.65</v>
      </c>
      <c r="AY583" s="45">
        <v>40.409999999999997</v>
      </c>
      <c r="AZ583" s="45">
        <v>44.53</v>
      </c>
      <c r="BA583" s="45">
        <v>48.86</v>
      </c>
      <c r="BB583" s="45">
        <v>53.26</v>
      </c>
      <c r="BC583" s="45">
        <v>57.61</v>
      </c>
      <c r="BD583" s="45">
        <v>61.87</v>
      </c>
      <c r="BE583" s="45">
        <v>66.099999999999994</v>
      </c>
      <c r="BF583" s="45">
        <v>70.52</v>
      </c>
      <c r="BG583" s="45">
        <v>75.239999999999995</v>
      </c>
      <c r="BH583" s="45">
        <v>80.489999999999995</v>
      </c>
      <c r="BI583" s="45">
        <v>85.84</v>
      </c>
      <c r="BJ583" s="45">
        <v>94.14</v>
      </c>
      <c r="BK583" s="45">
        <v>103.51</v>
      </c>
      <c r="BL583" s="45">
        <v>114.16</v>
      </c>
      <c r="BM583" s="45">
        <v>126.2</v>
      </c>
      <c r="BN583" s="45">
        <v>139.6</v>
      </c>
      <c r="BO583" s="45">
        <v>154.28</v>
      </c>
      <c r="BP583" s="45">
        <v>169.59</v>
      </c>
      <c r="BQ583" s="45">
        <v>185.33</v>
      </c>
      <c r="BR583" s="45">
        <v>200.79</v>
      </c>
      <c r="BS583" s="45">
        <v>215.67</v>
      </c>
      <c r="BT583" s="45">
        <v>229.99</v>
      </c>
      <c r="BU583" s="45">
        <v>242.99</v>
      </c>
      <c r="BV583" s="45">
        <v>254.1</v>
      </c>
      <c r="BW583" s="45">
        <v>270.08999999999997</v>
      </c>
      <c r="BX583" s="45">
        <v>287.62</v>
      </c>
      <c r="BY583" s="45">
        <v>307.36</v>
      </c>
      <c r="BZ583" s="45">
        <v>328.95</v>
      </c>
      <c r="CA583" s="45">
        <v>352.09</v>
      </c>
      <c r="CB583" s="45">
        <v>374.47</v>
      </c>
      <c r="CC583" s="45">
        <v>396.8</v>
      </c>
      <c r="CD583" s="45">
        <v>418.66</v>
      </c>
      <c r="CE583" s="45">
        <v>439.65</v>
      </c>
      <c r="CF583" s="45">
        <v>459.36</v>
      </c>
      <c r="CG583" s="45">
        <v>477.43</v>
      </c>
      <c r="CH583" s="45">
        <v>503.32</v>
      </c>
      <c r="CI583" s="45">
        <v>530.61</v>
      </c>
      <c r="CJ583" s="45">
        <v>559.39</v>
      </c>
      <c r="CK583" s="45">
        <v>589.72</v>
      </c>
      <c r="CL583" s="45">
        <v>621.70000000000005</v>
      </c>
      <c r="CM583" s="45">
        <v>655.42</v>
      </c>
      <c r="CN583" s="45">
        <v>690.96</v>
      </c>
      <c r="CO583" s="45">
        <v>728.43</v>
      </c>
      <c r="CP583" s="45">
        <v>767.94</v>
      </c>
      <c r="CQ583" s="45">
        <v>809.58</v>
      </c>
      <c r="CR583" s="45">
        <v>853.48</v>
      </c>
      <c r="CS583" s="45">
        <v>899.77</v>
      </c>
      <c r="CT583" s="45">
        <v>948.56</v>
      </c>
      <c r="CU583" s="45">
        <v>1000</v>
      </c>
      <c r="CV583" s="45"/>
      <c r="CW583" s="45"/>
    </row>
    <row r="584" spans="1:101" ht="14.25" customHeight="1">
      <c r="A584" s="67">
        <v>24</v>
      </c>
      <c r="B584" s="68">
        <v>0.61</v>
      </c>
      <c r="C584" s="68">
        <v>0.64</v>
      </c>
      <c r="D584" s="68">
        <v>0.66</v>
      </c>
      <c r="E584" s="68">
        <v>0.71</v>
      </c>
      <c r="F584" s="68">
        <v>0.74</v>
      </c>
      <c r="G584" s="68">
        <v>0.77</v>
      </c>
      <c r="H584" s="68">
        <v>0.8</v>
      </c>
      <c r="I584" s="68">
        <v>0.86</v>
      </c>
      <c r="J584" s="68">
        <v>0.94</v>
      </c>
      <c r="K584" s="68">
        <v>1.03</v>
      </c>
      <c r="L584" s="68">
        <v>1.1299999999999999</v>
      </c>
      <c r="M584" s="68">
        <v>1.23</v>
      </c>
      <c r="N584" s="68">
        <v>1.36</v>
      </c>
      <c r="O584" s="68">
        <v>1.48</v>
      </c>
      <c r="P584" s="68">
        <v>1.83</v>
      </c>
      <c r="Q584" s="68">
        <v>2.0699999999999998</v>
      </c>
      <c r="R584" s="68">
        <v>2.34</v>
      </c>
      <c r="S584" s="68">
        <v>2.65</v>
      </c>
      <c r="T584" s="68">
        <v>2.95</v>
      </c>
      <c r="U584" s="68">
        <v>3.24</v>
      </c>
      <c r="V584" s="68">
        <v>3.46</v>
      </c>
      <c r="W584" s="68">
        <v>3.64</v>
      </c>
      <c r="X584" s="68">
        <v>3.9</v>
      </c>
      <c r="Y584" s="68">
        <v>4.18</v>
      </c>
      <c r="Z584" s="69">
        <v>4.4800000000000004</v>
      </c>
      <c r="AA584" s="69">
        <v>4.8</v>
      </c>
      <c r="AB584" s="45">
        <v>5.15</v>
      </c>
      <c r="AC584" s="45">
        <v>5.56</v>
      </c>
      <c r="AD584" s="45">
        <v>6.01</v>
      </c>
      <c r="AE584" s="45">
        <v>6.51</v>
      </c>
      <c r="AF584" s="45">
        <v>7.07</v>
      </c>
      <c r="AG584" s="45">
        <v>7.7</v>
      </c>
      <c r="AH584" s="45">
        <v>8.42</v>
      </c>
      <c r="AI584" s="45">
        <v>9.2200000000000006</v>
      </c>
      <c r="AJ584" s="45">
        <v>10.14</v>
      </c>
      <c r="AK584" s="45">
        <v>11.18</v>
      </c>
      <c r="AL584" s="45">
        <v>12.37</v>
      </c>
      <c r="AM584" s="45">
        <v>13.72</v>
      </c>
      <c r="AN584" s="45">
        <v>15.26</v>
      </c>
      <c r="AO584" s="45">
        <v>16.97</v>
      </c>
      <c r="AP584" s="45">
        <v>18.809999999999999</v>
      </c>
      <c r="AQ584" s="45">
        <v>20.88</v>
      </c>
      <c r="AR584" s="45">
        <v>23.06</v>
      </c>
      <c r="AS584" s="45">
        <v>25.35</v>
      </c>
      <c r="AT584" s="45">
        <v>27.76</v>
      </c>
      <c r="AU584" s="45">
        <v>30.39</v>
      </c>
      <c r="AV584" s="45">
        <v>33.31</v>
      </c>
      <c r="AW584" s="45">
        <v>36.65</v>
      </c>
      <c r="AX584" s="45">
        <v>40.409999999999997</v>
      </c>
      <c r="AY584" s="45">
        <v>44.53</v>
      </c>
      <c r="AZ584" s="45">
        <v>48.86</v>
      </c>
      <c r="BA584" s="45">
        <v>53.26</v>
      </c>
      <c r="BB584" s="45">
        <v>57.61</v>
      </c>
      <c r="BC584" s="45">
        <v>61.87</v>
      </c>
      <c r="BD584" s="45">
        <v>66.099999999999994</v>
      </c>
      <c r="BE584" s="45">
        <v>70.52</v>
      </c>
      <c r="BF584" s="45">
        <v>75.239999999999995</v>
      </c>
      <c r="BG584" s="45">
        <v>80.489999999999995</v>
      </c>
      <c r="BH584" s="45">
        <v>85.84</v>
      </c>
      <c r="BI584" s="45">
        <v>94.14</v>
      </c>
      <c r="BJ584" s="45">
        <v>103.51</v>
      </c>
      <c r="BK584" s="45">
        <v>114.16</v>
      </c>
      <c r="BL584" s="45">
        <v>126.2</v>
      </c>
      <c r="BM584" s="45">
        <v>139.6</v>
      </c>
      <c r="BN584" s="45">
        <v>154.28</v>
      </c>
      <c r="BO584" s="45">
        <v>169.59</v>
      </c>
      <c r="BP584" s="45">
        <v>185.33</v>
      </c>
      <c r="BQ584" s="45">
        <v>200.79</v>
      </c>
      <c r="BR584" s="45">
        <v>215.67</v>
      </c>
      <c r="BS584" s="45">
        <v>229.99</v>
      </c>
      <c r="BT584" s="45">
        <v>242.99</v>
      </c>
      <c r="BU584" s="45">
        <v>254.1</v>
      </c>
      <c r="BV584" s="45">
        <v>270.08999999999997</v>
      </c>
      <c r="BW584" s="45">
        <v>287.62</v>
      </c>
      <c r="BX584" s="45">
        <v>307.36</v>
      </c>
      <c r="BY584" s="45">
        <v>328.95</v>
      </c>
      <c r="BZ584" s="45">
        <v>352.09</v>
      </c>
      <c r="CA584" s="45">
        <v>374.47</v>
      </c>
      <c r="CB584" s="45">
        <v>396.8</v>
      </c>
      <c r="CC584" s="45">
        <v>418.66</v>
      </c>
      <c r="CD584" s="45">
        <v>439.65</v>
      </c>
      <c r="CE584" s="45">
        <v>459.36</v>
      </c>
      <c r="CF584" s="45">
        <v>477.43</v>
      </c>
      <c r="CG584" s="45">
        <v>503.32</v>
      </c>
      <c r="CH584" s="45">
        <v>530.61</v>
      </c>
      <c r="CI584" s="45">
        <v>559.39</v>
      </c>
      <c r="CJ584" s="45">
        <v>589.72</v>
      </c>
      <c r="CK584" s="45">
        <v>621.70000000000005</v>
      </c>
      <c r="CL584" s="45">
        <v>655.42</v>
      </c>
      <c r="CM584" s="45">
        <v>690.96</v>
      </c>
      <c r="CN584" s="45">
        <v>728.43</v>
      </c>
      <c r="CO584" s="45">
        <v>767.94</v>
      </c>
      <c r="CP584" s="45">
        <v>809.58</v>
      </c>
      <c r="CQ584" s="45">
        <v>853.48</v>
      </c>
      <c r="CR584" s="45">
        <v>899.77</v>
      </c>
      <c r="CS584" s="45">
        <v>948.56</v>
      </c>
      <c r="CT584" s="45">
        <v>1000</v>
      </c>
      <c r="CU584" s="45"/>
      <c r="CV584" s="45"/>
      <c r="CW584" s="45"/>
    </row>
    <row r="585" spans="1:101" ht="14.25" customHeight="1">
      <c r="A585" s="67">
        <v>25</v>
      </c>
      <c r="B585" s="68">
        <v>0.56000000000000005</v>
      </c>
      <c r="C585" s="68">
        <v>0.61</v>
      </c>
      <c r="D585" s="68">
        <v>0.64</v>
      </c>
      <c r="E585" s="68">
        <v>0.68</v>
      </c>
      <c r="F585" s="68">
        <v>0.71</v>
      </c>
      <c r="G585" s="68">
        <v>0.75</v>
      </c>
      <c r="H585" s="68">
        <v>0.81</v>
      </c>
      <c r="I585" s="68">
        <v>0.89</v>
      </c>
      <c r="J585" s="68">
        <v>0.98</v>
      </c>
      <c r="K585" s="68">
        <v>1.08</v>
      </c>
      <c r="L585" s="68">
        <v>1.18</v>
      </c>
      <c r="M585" s="68">
        <v>1.31</v>
      </c>
      <c r="N585" s="68">
        <v>1.43</v>
      </c>
      <c r="O585" s="68">
        <v>1.76</v>
      </c>
      <c r="P585" s="68">
        <v>2.02</v>
      </c>
      <c r="Q585" s="68">
        <v>2.2999999999999998</v>
      </c>
      <c r="R585" s="68">
        <v>2.6</v>
      </c>
      <c r="S585" s="68">
        <v>2.91</v>
      </c>
      <c r="T585" s="68">
        <v>3.2</v>
      </c>
      <c r="U585" s="68">
        <v>3.44</v>
      </c>
      <c r="V585" s="68">
        <v>3.63</v>
      </c>
      <c r="W585" s="68">
        <v>3.9</v>
      </c>
      <c r="X585" s="68">
        <v>4.17</v>
      </c>
      <c r="Y585" s="68">
        <v>4.47</v>
      </c>
      <c r="Z585" s="69">
        <v>4.79</v>
      </c>
      <c r="AA585" s="69">
        <v>5.15</v>
      </c>
      <c r="AB585" s="45">
        <v>5.56</v>
      </c>
      <c r="AC585" s="45">
        <v>6.01</v>
      </c>
      <c r="AD585" s="45">
        <v>6.51</v>
      </c>
      <c r="AE585" s="45">
        <v>7.07</v>
      </c>
      <c r="AF585" s="45">
        <v>7.7</v>
      </c>
      <c r="AG585" s="45">
        <v>8.42</v>
      </c>
      <c r="AH585" s="45">
        <v>9.2200000000000006</v>
      </c>
      <c r="AI585" s="45">
        <v>10.14</v>
      </c>
      <c r="AJ585" s="45">
        <v>11.18</v>
      </c>
      <c r="AK585" s="45">
        <v>12.37</v>
      </c>
      <c r="AL585" s="45">
        <v>13.72</v>
      </c>
      <c r="AM585" s="45">
        <v>15.26</v>
      </c>
      <c r="AN585" s="45">
        <v>16.97</v>
      </c>
      <c r="AO585" s="45">
        <v>18.809999999999999</v>
      </c>
      <c r="AP585" s="45">
        <v>20.88</v>
      </c>
      <c r="AQ585" s="45">
        <v>23.06</v>
      </c>
      <c r="AR585" s="45">
        <v>25.35</v>
      </c>
      <c r="AS585" s="45">
        <v>27.76</v>
      </c>
      <c r="AT585" s="45">
        <v>30.39</v>
      </c>
      <c r="AU585" s="45">
        <v>33.31</v>
      </c>
      <c r="AV585" s="45">
        <v>36.65</v>
      </c>
      <c r="AW585" s="45">
        <v>40.409999999999997</v>
      </c>
      <c r="AX585" s="45">
        <v>44.53</v>
      </c>
      <c r="AY585" s="45">
        <v>48.86</v>
      </c>
      <c r="AZ585" s="45">
        <v>53.26</v>
      </c>
      <c r="BA585" s="45">
        <v>57.61</v>
      </c>
      <c r="BB585" s="45">
        <v>61.87</v>
      </c>
      <c r="BC585" s="45">
        <v>66.099999999999994</v>
      </c>
      <c r="BD585" s="45">
        <v>70.52</v>
      </c>
      <c r="BE585" s="45">
        <v>75.239999999999995</v>
      </c>
      <c r="BF585" s="45">
        <v>80.489999999999995</v>
      </c>
      <c r="BG585" s="45">
        <v>85.84</v>
      </c>
      <c r="BH585" s="45">
        <v>94.14</v>
      </c>
      <c r="BI585" s="45">
        <v>103.51</v>
      </c>
      <c r="BJ585" s="45">
        <v>114.16</v>
      </c>
      <c r="BK585" s="45">
        <v>126.2</v>
      </c>
      <c r="BL585" s="45">
        <v>139.6</v>
      </c>
      <c r="BM585" s="45">
        <v>154.28</v>
      </c>
      <c r="BN585" s="45">
        <v>169.59</v>
      </c>
      <c r="BO585" s="45">
        <v>185.33</v>
      </c>
      <c r="BP585" s="45">
        <v>200.79</v>
      </c>
      <c r="BQ585" s="45">
        <v>215.67</v>
      </c>
      <c r="BR585" s="45">
        <v>229.99</v>
      </c>
      <c r="BS585" s="45">
        <v>242.99</v>
      </c>
      <c r="BT585" s="45">
        <v>254.1</v>
      </c>
      <c r="BU585" s="45">
        <v>270.08999999999997</v>
      </c>
      <c r="BV585" s="45">
        <v>287.62</v>
      </c>
      <c r="BW585" s="45">
        <v>307.36</v>
      </c>
      <c r="BX585" s="45">
        <v>328.95</v>
      </c>
      <c r="BY585" s="45">
        <v>352.09</v>
      </c>
      <c r="BZ585" s="45">
        <v>374.47</v>
      </c>
      <c r="CA585" s="45">
        <v>396.8</v>
      </c>
      <c r="CB585" s="45">
        <v>418.66</v>
      </c>
      <c r="CC585" s="45">
        <v>439.65</v>
      </c>
      <c r="CD585" s="45">
        <v>459.36</v>
      </c>
      <c r="CE585" s="45">
        <v>477.43</v>
      </c>
      <c r="CF585" s="45">
        <v>503.32</v>
      </c>
      <c r="CG585" s="45">
        <v>530.61</v>
      </c>
      <c r="CH585" s="45">
        <v>559.39</v>
      </c>
      <c r="CI585" s="45">
        <v>589.72</v>
      </c>
      <c r="CJ585" s="45">
        <v>621.70000000000005</v>
      </c>
      <c r="CK585" s="45">
        <v>655.42</v>
      </c>
      <c r="CL585" s="45">
        <v>690.96</v>
      </c>
      <c r="CM585" s="45">
        <v>728.43</v>
      </c>
      <c r="CN585" s="45">
        <v>767.94</v>
      </c>
      <c r="CO585" s="45">
        <v>809.58</v>
      </c>
      <c r="CP585" s="45">
        <v>853.48</v>
      </c>
      <c r="CQ585" s="45">
        <v>899.77</v>
      </c>
      <c r="CR585" s="45">
        <v>948.56</v>
      </c>
      <c r="CS585" s="45">
        <v>1000</v>
      </c>
      <c r="CT585" s="45"/>
      <c r="CU585" s="45"/>
      <c r="CV585" s="45"/>
      <c r="CW585" s="45"/>
    </row>
    <row r="586" spans="1:101" ht="14.25" customHeight="1">
      <c r="A586" s="67">
        <v>26</v>
      </c>
      <c r="B586" s="68">
        <v>0.52</v>
      </c>
      <c r="C586" s="68">
        <v>0.57999999999999996</v>
      </c>
      <c r="D586" s="68">
        <v>0.61</v>
      </c>
      <c r="E586" s="68">
        <v>0.65</v>
      </c>
      <c r="F586" s="68">
        <v>0.7</v>
      </c>
      <c r="G586" s="68">
        <v>0.76</v>
      </c>
      <c r="H586" s="68">
        <v>0.84</v>
      </c>
      <c r="I586" s="68">
        <v>0.94</v>
      </c>
      <c r="J586" s="68">
        <v>1.04</v>
      </c>
      <c r="K586" s="68">
        <v>1.1399999999999999</v>
      </c>
      <c r="L586" s="68">
        <v>1.27</v>
      </c>
      <c r="M586" s="68">
        <v>1.38</v>
      </c>
      <c r="N586" s="68">
        <v>1.65</v>
      </c>
      <c r="O586" s="68">
        <v>1.94</v>
      </c>
      <c r="P586" s="68">
        <v>2.23</v>
      </c>
      <c r="Q586" s="68">
        <v>2.54</v>
      </c>
      <c r="R586" s="68">
        <v>2.86</v>
      </c>
      <c r="S586" s="68">
        <v>3.16</v>
      </c>
      <c r="T586" s="68">
        <v>3.42</v>
      </c>
      <c r="U586" s="68">
        <v>3.62</v>
      </c>
      <c r="V586" s="68">
        <v>3.89</v>
      </c>
      <c r="W586" s="68">
        <v>4.16</v>
      </c>
      <c r="X586" s="68">
        <v>4.46</v>
      </c>
      <c r="Y586" s="68">
        <v>4.78</v>
      </c>
      <c r="Z586" s="69">
        <v>5.14</v>
      </c>
      <c r="AA586" s="69">
        <v>5.56</v>
      </c>
      <c r="AB586" s="45">
        <v>6.01</v>
      </c>
      <c r="AC586" s="45">
        <v>6.51</v>
      </c>
      <c r="AD586" s="45">
        <v>7.07</v>
      </c>
      <c r="AE586" s="45">
        <v>7.7</v>
      </c>
      <c r="AF586" s="45">
        <v>8.42</v>
      </c>
      <c r="AG586" s="45">
        <v>9.2200000000000006</v>
      </c>
      <c r="AH586" s="45">
        <v>10.14</v>
      </c>
      <c r="AI586" s="45">
        <v>11.18</v>
      </c>
      <c r="AJ586" s="45">
        <v>12.37</v>
      </c>
      <c r="AK586" s="45">
        <v>13.72</v>
      </c>
      <c r="AL586" s="45">
        <v>15.26</v>
      </c>
      <c r="AM586" s="45">
        <v>16.97</v>
      </c>
      <c r="AN586" s="45">
        <v>18.809999999999999</v>
      </c>
      <c r="AO586" s="45">
        <v>20.88</v>
      </c>
      <c r="AP586" s="45">
        <v>23.06</v>
      </c>
      <c r="AQ586" s="45">
        <v>25.35</v>
      </c>
      <c r="AR586" s="45">
        <v>27.76</v>
      </c>
      <c r="AS586" s="45">
        <v>30.39</v>
      </c>
      <c r="AT586" s="45">
        <v>33.31</v>
      </c>
      <c r="AU586" s="45">
        <v>36.65</v>
      </c>
      <c r="AV586" s="45">
        <v>40.409999999999997</v>
      </c>
      <c r="AW586" s="45">
        <v>44.53</v>
      </c>
      <c r="AX586" s="45">
        <v>48.86</v>
      </c>
      <c r="AY586" s="45">
        <v>53.26</v>
      </c>
      <c r="AZ586" s="45">
        <v>57.61</v>
      </c>
      <c r="BA586" s="45">
        <v>61.87</v>
      </c>
      <c r="BB586" s="45">
        <v>66.099999999999994</v>
      </c>
      <c r="BC586" s="45">
        <v>70.52</v>
      </c>
      <c r="BD586" s="45">
        <v>75.239999999999995</v>
      </c>
      <c r="BE586" s="45">
        <v>80.489999999999995</v>
      </c>
      <c r="BF586" s="45">
        <v>85.84</v>
      </c>
      <c r="BG586" s="45">
        <v>94.14</v>
      </c>
      <c r="BH586" s="45">
        <v>103.51</v>
      </c>
      <c r="BI586" s="45">
        <v>114.16</v>
      </c>
      <c r="BJ586" s="45">
        <v>126.2</v>
      </c>
      <c r="BK586" s="45">
        <v>139.6</v>
      </c>
      <c r="BL586" s="45">
        <v>154.28</v>
      </c>
      <c r="BM586" s="45">
        <v>169.59</v>
      </c>
      <c r="BN586" s="45">
        <v>185.33</v>
      </c>
      <c r="BO586" s="45">
        <v>200.79</v>
      </c>
      <c r="BP586" s="45">
        <v>215.67</v>
      </c>
      <c r="BQ586" s="45">
        <v>229.99</v>
      </c>
      <c r="BR586" s="45">
        <v>242.99</v>
      </c>
      <c r="BS586" s="45">
        <v>254.1</v>
      </c>
      <c r="BT586" s="45">
        <v>270.08999999999997</v>
      </c>
      <c r="BU586" s="45">
        <v>287.62</v>
      </c>
      <c r="BV586" s="45">
        <v>307.36</v>
      </c>
      <c r="BW586" s="45">
        <v>328.95</v>
      </c>
      <c r="BX586" s="45">
        <v>352.09</v>
      </c>
      <c r="BY586" s="45">
        <v>374.47</v>
      </c>
      <c r="BZ586" s="45">
        <v>396.8</v>
      </c>
      <c r="CA586" s="45">
        <v>418.66</v>
      </c>
      <c r="CB586" s="45">
        <v>439.65</v>
      </c>
      <c r="CC586" s="45">
        <v>459.36</v>
      </c>
      <c r="CD586" s="45">
        <v>477.43</v>
      </c>
      <c r="CE586" s="45">
        <v>503.32</v>
      </c>
      <c r="CF586" s="45">
        <v>530.61</v>
      </c>
      <c r="CG586" s="45">
        <v>559.39</v>
      </c>
      <c r="CH586" s="45">
        <v>589.72</v>
      </c>
      <c r="CI586" s="45">
        <v>621.70000000000005</v>
      </c>
      <c r="CJ586" s="45">
        <v>655.42</v>
      </c>
      <c r="CK586" s="45">
        <v>690.96</v>
      </c>
      <c r="CL586" s="45">
        <v>728.43</v>
      </c>
      <c r="CM586" s="45">
        <v>767.94</v>
      </c>
      <c r="CN586" s="45">
        <v>809.58</v>
      </c>
      <c r="CO586" s="45">
        <v>853.48</v>
      </c>
      <c r="CP586" s="45">
        <v>899.77</v>
      </c>
      <c r="CQ586" s="45">
        <v>948.56</v>
      </c>
      <c r="CR586" s="45">
        <v>1000</v>
      </c>
      <c r="CS586" s="45"/>
      <c r="CT586" s="45"/>
      <c r="CU586" s="45"/>
      <c r="CV586" s="45"/>
      <c r="CW586" s="45"/>
    </row>
    <row r="587" spans="1:101" ht="14.25" customHeight="1">
      <c r="A587" s="67">
        <v>27</v>
      </c>
      <c r="B587" s="68">
        <v>0.47</v>
      </c>
      <c r="C587" s="68">
        <v>0.55000000000000004</v>
      </c>
      <c r="D587" s="68">
        <v>0.6</v>
      </c>
      <c r="E587" s="68">
        <v>0.64</v>
      </c>
      <c r="F587" s="68">
        <v>0.71</v>
      </c>
      <c r="G587" s="68">
        <v>0.79</v>
      </c>
      <c r="H587" s="68">
        <v>0.89</v>
      </c>
      <c r="I587" s="68">
        <v>0.99</v>
      </c>
      <c r="J587" s="68">
        <v>1.1000000000000001</v>
      </c>
      <c r="K587" s="68">
        <v>1.23</v>
      </c>
      <c r="L587" s="68">
        <v>1.34</v>
      </c>
      <c r="M587" s="68">
        <v>1.51</v>
      </c>
      <c r="N587" s="68">
        <v>1.83</v>
      </c>
      <c r="O587" s="68">
        <v>2.15</v>
      </c>
      <c r="P587" s="68">
        <v>2.4700000000000002</v>
      </c>
      <c r="Q587" s="68">
        <v>2.79</v>
      </c>
      <c r="R587" s="68">
        <v>3.1</v>
      </c>
      <c r="S587" s="68">
        <v>3.37</v>
      </c>
      <c r="T587" s="68">
        <v>3.59</v>
      </c>
      <c r="U587" s="68">
        <v>3.89</v>
      </c>
      <c r="V587" s="68">
        <v>4.1399999999999997</v>
      </c>
      <c r="W587" s="68">
        <v>4.45</v>
      </c>
      <c r="X587" s="68">
        <v>4.7699999999999996</v>
      </c>
      <c r="Y587" s="68">
        <v>5.13</v>
      </c>
      <c r="Z587" s="69">
        <v>5.54</v>
      </c>
      <c r="AA587" s="69">
        <v>6.01</v>
      </c>
      <c r="AB587" s="45">
        <v>6.51</v>
      </c>
      <c r="AC587" s="45">
        <v>7.07</v>
      </c>
      <c r="AD587" s="45">
        <v>7.7</v>
      </c>
      <c r="AE587" s="45">
        <v>8.42</v>
      </c>
      <c r="AF587" s="45">
        <v>9.2200000000000006</v>
      </c>
      <c r="AG587" s="45">
        <v>10.14</v>
      </c>
      <c r="AH587" s="45">
        <v>11.18</v>
      </c>
      <c r="AI587" s="45">
        <v>12.37</v>
      </c>
      <c r="AJ587" s="45">
        <v>13.72</v>
      </c>
      <c r="AK587" s="45">
        <v>15.26</v>
      </c>
      <c r="AL587" s="45">
        <v>16.97</v>
      </c>
      <c r="AM587" s="45">
        <v>18.809999999999999</v>
      </c>
      <c r="AN587" s="45">
        <v>20.88</v>
      </c>
      <c r="AO587" s="45">
        <v>23.06</v>
      </c>
      <c r="AP587" s="45">
        <v>25.35</v>
      </c>
      <c r="AQ587" s="45">
        <v>27.76</v>
      </c>
      <c r="AR587" s="45">
        <v>30.39</v>
      </c>
      <c r="AS587" s="45">
        <v>33.31</v>
      </c>
      <c r="AT587" s="45">
        <v>36.65</v>
      </c>
      <c r="AU587" s="45">
        <v>40.409999999999997</v>
      </c>
      <c r="AV587" s="45">
        <v>44.53</v>
      </c>
      <c r="AW587" s="45">
        <v>48.86</v>
      </c>
      <c r="AX587" s="45">
        <v>53.26</v>
      </c>
      <c r="AY587" s="45">
        <v>57.61</v>
      </c>
      <c r="AZ587" s="45">
        <v>61.87</v>
      </c>
      <c r="BA587" s="45">
        <v>66.099999999999994</v>
      </c>
      <c r="BB587" s="45">
        <v>70.52</v>
      </c>
      <c r="BC587" s="45">
        <v>75.239999999999995</v>
      </c>
      <c r="BD587" s="45">
        <v>80.489999999999995</v>
      </c>
      <c r="BE587" s="45">
        <v>85.84</v>
      </c>
      <c r="BF587" s="45">
        <v>94.14</v>
      </c>
      <c r="BG587" s="45">
        <v>103.51</v>
      </c>
      <c r="BH587" s="45">
        <v>114.16</v>
      </c>
      <c r="BI587" s="45">
        <v>126.2</v>
      </c>
      <c r="BJ587" s="45">
        <v>139.6</v>
      </c>
      <c r="BK587" s="45">
        <v>154.28</v>
      </c>
      <c r="BL587" s="45">
        <v>169.59</v>
      </c>
      <c r="BM587" s="45">
        <v>185.33</v>
      </c>
      <c r="BN587" s="45">
        <v>200.79</v>
      </c>
      <c r="BO587" s="45">
        <v>215.67</v>
      </c>
      <c r="BP587" s="45">
        <v>229.99</v>
      </c>
      <c r="BQ587" s="45">
        <v>242.99</v>
      </c>
      <c r="BR587" s="45">
        <v>254.1</v>
      </c>
      <c r="BS587" s="45">
        <v>270.08999999999997</v>
      </c>
      <c r="BT587" s="45">
        <v>287.62</v>
      </c>
      <c r="BU587" s="45">
        <v>307.36</v>
      </c>
      <c r="BV587" s="45">
        <v>328.95</v>
      </c>
      <c r="BW587" s="45">
        <v>352.09</v>
      </c>
      <c r="BX587" s="45">
        <v>374.47</v>
      </c>
      <c r="BY587" s="45">
        <v>396.8</v>
      </c>
      <c r="BZ587" s="45">
        <v>418.66</v>
      </c>
      <c r="CA587" s="45">
        <v>439.65</v>
      </c>
      <c r="CB587" s="45">
        <v>459.36</v>
      </c>
      <c r="CC587" s="45">
        <v>477.43</v>
      </c>
      <c r="CD587" s="45">
        <v>503.32</v>
      </c>
      <c r="CE587" s="45">
        <v>530.61</v>
      </c>
      <c r="CF587" s="45">
        <v>559.39</v>
      </c>
      <c r="CG587" s="45">
        <v>589.72</v>
      </c>
      <c r="CH587" s="45">
        <v>621.70000000000005</v>
      </c>
      <c r="CI587" s="45">
        <v>655.42</v>
      </c>
      <c r="CJ587" s="45">
        <v>690.96</v>
      </c>
      <c r="CK587" s="45">
        <v>728.43</v>
      </c>
      <c r="CL587" s="45">
        <v>767.94</v>
      </c>
      <c r="CM587" s="45">
        <v>809.58</v>
      </c>
      <c r="CN587" s="45">
        <v>853.48</v>
      </c>
      <c r="CO587" s="45">
        <v>899.77</v>
      </c>
      <c r="CP587" s="45">
        <v>948.56</v>
      </c>
      <c r="CQ587" s="45">
        <v>1000</v>
      </c>
      <c r="CR587" s="45"/>
      <c r="CS587" s="45"/>
      <c r="CT587" s="45"/>
      <c r="CU587" s="45"/>
      <c r="CV587" s="45"/>
      <c r="CW587" s="45"/>
    </row>
    <row r="588" spans="1:101" ht="14.25" customHeight="1">
      <c r="A588" s="67">
        <v>28</v>
      </c>
      <c r="B588" s="68">
        <v>0.43</v>
      </c>
      <c r="C588" s="68">
        <v>0.53</v>
      </c>
      <c r="D588" s="68">
        <v>0.59</v>
      </c>
      <c r="E588" s="68">
        <v>0.66</v>
      </c>
      <c r="F588" s="68">
        <v>0.74</v>
      </c>
      <c r="G588" s="68">
        <v>0.84</v>
      </c>
      <c r="H588" s="68">
        <v>0.95</v>
      </c>
      <c r="I588" s="68">
        <v>1.05</v>
      </c>
      <c r="J588" s="68">
        <v>1.18</v>
      </c>
      <c r="K588" s="68">
        <v>1.3</v>
      </c>
      <c r="L588" s="68">
        <v>1.47</v>
      </c>
      <c r="M588" s="68">
        <v>1.68</v>
      </c>
      <c r="N588" s="68">
        <v>2.0299999999999998</v>
      </c>
      <c r="O588" s="68">
        <v>2.38</v>
      </c>
      <c r="P588" s="68">
        <v>2.7</v>
      </c>
      <c r="Q588" s="68">
        <v>3.01</v>
      </c>
      <c r="R588" s="68">
        <v>3.29</v>
      </c>
      <c r="S588" s="68">
        <v>3.53</v>
      </c>
      <c r="T588" s="68">
        <v>3.85</v>
      </c>
      <c r="U588" s="68">
        <v>4.13</v>
      </c>
      <c r="V588" s="68">
        <v>4.43</v>
      </c>
      <c r="W588" s="68">
        <v>4.75</v>
      </c>
      <c r="X588" s="68">
        <v>5.12</v>
      </c>
      <c r="Y588" s="68">
        <v>5.53</v>
      </c>
      <c r="Z588" s="69">
        <v>6</v>
      </c>
      <c r="AA588" s="69">
        <v>6.51</v>
      </c>
      <c r="AB588" s="45">
        <v>7.07</v>
      </c>
      <c r="AC588" s="45">
        <v>7.7</v>
      </c>
      <c r="AD588" s="45">
        <v>8.42</v>
      </c>
      <c r="AE588" s="45">
        <v>9.2200000000000006</v>
      </c>
      <c r="AF588" s="45">
        <v>10.14</v>
      </c>
      <c r="AG588" s="45">
        <v>11.18</v>
      </c>
      <c r="AH588" s="45">
        <v>12.37</v>
      </c>
      <c r="AI588" s="45">
        <v>13.72</v>
      </c>
      <c r="AJ588" s="45">
        <v>15.26</v>
      </c>
      <c r="AK588" s="45">
        <v>16.97</v>
      </c>
      <c r="AL588" s="45">
        <v>18.809999999999999</v>
      </c>
      <c r="AM588" s="45">
        <v>20.88</v>
      </c>
      <c r="AN588" s="45">
        <v>23.06</v>
      </c>
      <c r="AO588" s="45">
        <v>25.35</v>
      </c>
      <c r="AP588" s="45">
        <v>27.76</v>
      </c>
      <c r="AQ588" s="45">
        <v>30.39</v>
      </c>
      <c r="AR588" s="45">
        <v>33.31</v>
      </c>
      <c r="AS588" s="45">
        <v>36.65</v>
      </c>
      <c r="AT588" s="45">
        <v>40.409999999999997</v>
      </c>
      <c r="AU588" s="45">
        <v>44.53</v>
      </c>
      <c r="AV588" s="45">
        <v>48.86</v>
      </c>
      <c r="AW588" s="45">
        <v>53.26</v>
      </c>
      <c r="AX588" s="45">
        <v>57.61</v>
      </c>
      <c r="AY588" s="45">
        <v>61.87</v>
      </c>
      <c r="AZ588" s="45">
        <v>66.099999999999994</v>
      </c>
      <c r="BA588" s="45">
        <v>70.52</v>
      </c>
      <c r="BB588" s="45">
        <v>75.239999999999995</v>
      </c>
      <c r="BC588" s="45">
        <v>80.489999999999995</v>
      </c>
      <c r="BD588" s="45">
        <v>85.84</v>
      </c>
      <c r="BE588" s="45">
        <v>94.14</v>
      </c>
      <c r="BF588" s="45">
        <v>103.51</v>
      </c>
      <c r="BG588" s="45">
        <v>114.16</v>
      </c>
      <c r="BH588" s="45">
        <v>126.2</v>
      </c>
      <c r="BI588" s="45">
        <v>139.6</v>
      </c>
      <c r="BJ588" s="45">
        <v>154.28</v>
      </c>
      <c r="BK588" s="45">
        <v>169.59</v>
      </c>
      <c r="BL588" s="45">
        <v>185.33</v>
      </c>
      <c r="BM588" s="45">
        <v>200.79</v>
      </c>
      <c r="BN588" s="45">
        <v>215.67</v>
      </c>
      <c r="BO588" s="45">
        <v>229.99</v>
      </c>
      <c r="BP588" s="45">
        <v>242.99</v>
      </c>
      <c r="BQ588" s="45">
        <v>254.1</v>
      </c>
      <c r="BR588" s="45">
        <v>270.08999999999997</v>
      </c>
      <c r="BS588" s="45">
        <v>287.62</v>
      </c>
      <c r="BT588" s="45">
        <v>307.36</v>
      </c>
      <c r="BU588" s="45">
        <v>328.95</v>
      </c>
      <c r="BV588" s="45">
        <v>352.09</v>
      </c>
      <c r="BW588" s="45">
        <v>374.47</v>
      </c>
      <c r="BX588" s="45">
        <v>396.8</v>
      </c>
      <c r="BY588" s="45">
        <v>418.66</v>
      </c>
      <c r="BZ588" s="45">
        <v>439.65</v>
      </c>
      <c r="CA588" s="45">
        <v>459.36</v>
      </c>
      <c r="CB588" s="45">
        <v>477.43</v>
      </c>
      <c r="CC588" s="45">
        <v>503.32</v>
      </c>
      <c r="CD588" s="45">
        <v>530.61</v>
      </c>
      <c r="CE588" s="45">
        <v>559.39</v>
      </c>
      <c r="CF588" s="45">
        <v>589.72</v>
      </c>
      <c r="CG588" s="45">
        <v>621.70000000000005</v>
      </c>
      <c r="CH588" s="45">
        <v>655.42</v>
      </c>
      <c r="CI588" s="45">
        <v>690.96</v>
      </c>
      <c r="CJ588" s="45">
        <v>728.43</v>
      </c>
      <c r="CK588" s="45">
        <v>767.94</v>
      </c>
      <c r="CL588" s="45">
        <v>809.58</v>
      </c>
      <c r="CM588" s="45">
        <v>853.48</v>
      </c>
      <c r="CN588" s="45">
        <v>899.77</v>
      </c>
      <c r="CO588" s="45">
        <v>948.56</v>
      </c>
      <c r="CP588" s="45">
        <v>1000</v>
      </c>
      <c r="CQ588" s="45"/>
      <c r="CR588" s="45"/>
      <c r="CS588" s="45"/>
      <c r="CT588" s="45"/>
      <c r="CU588" s="45"/>
      <c r="CV588" s="45"/>
      <c r="CW588" s="45"/>
    </row>
    <row r="589" spans="1:101" ht="14.25" customHeight="1">
      <c r="A589" s="67">
        <v>29</v>
      </c>
      <c r="B589" s="68">
        <v>0.42</v>
      </c>
      <c r="C589" s="68">
        <v>0.54</v>
      </c>
      <c r="D589" s="68">
        <v>0.63</v>
      </c>
      <c r="E589" s="68">
        <v>0.72</v>
      </c>
      <c r="F589" s="68">
        <v>0.82</v>
      </c>
      <c r="G589" s="68">
        <v>0.92</v>
      </c>
      <c r="H589" s="68">
        <v>1.02</v>
      </c>
      <c r="I589" s="68">
        <v>1.1299999999999999</v>
      </c>
      <c r="J589" s="68">
        <v>1.26</v>
      </c>
      <c r="K589" s="68">
        <v>1.43</v>
      </c>
      <c r="L589" s="68">
        <v>1.63</v>
      </c>
      <c r="M589" s="68">
        <v>1.86</v>
      </c>
      <c r="N589" s="68">
        <v>2.23</v>
      </c>
      <c r="O589" s="68">
        <v>2.57</v>
      </c>
      <c r="P589" s="68">
        <v>2.88</v>
      </c>
      <c r="Q589" s="68">
        <v>3.17</v>
      </c>
      <c r="R589" s="68">
        <v>3.44</v>
      </c>
      <c r="S589" s="68">
        <v>3.78</v>
      </c>
      <c r="T589" s="68">
        <v>4.12</v>
      </c>
      <c r="U589" s="68">
        <v>4.42</v>
      </c>
      <c r="V589" s="68">
        <v>4.74</v>
      </c>
      <c r="W589" s="68">
        <v>5.0999999999999996</v>
      </c>
      <c r="X589" s="68">
        <v>5.52</v>
      </c>
      <c r="Y589" s="68">
        <v>5.98</v>
      </c>
      <c r="Z589" s="69">
        <v>6.5</v>
      </c>
      <c r="AA589" s="69">
        <v>7.07</v>
      </c>
      <c r="AB589" s="45">
        <v>7.7</v>
      </c>
      <c r="AC589" s="45">
        <v>8.42</v>
      </c>
      <c r="AD589" s="45">
        <v>9.2200000000000006</v>
      </c>
      <c r="AE589" s="45">
        <v>10.14</v>
      </c>
      <c r="AF589" s="45">
        <v>11.18</v>
      </c>
      <c r="AG589" s="45">
        <v>12.37</v>
      </c>
      <c r="AH589" s="45">
        <v>13.72</v>
      </c>
      <c r="AI589" s="45">
        <v>15.26</v>
      </c>
      <c r="AJ589" s="45">
        <v>16.97</v>
      </c>
      <c r="AK589" s="45">
        <v>18.809999999999999</v>
      </c>
      <c r="AL589" s="45">
        <v>20.88</v>
      </c>
      <c r="AM589" s="45">
        <v>23.06</v>
      </c>
      <c r="AN589" s="45">
        <v>25.35</v>
      </c>
      <c r="AO589" s="45">
        <v>27.76</v>
      </c>
      <c r="AP589" s="45">
        <v>30.39</v>
      </c>
      <c r="AQ589" s="45">
        <v>33.31</v>
      </c>
      <c r="AR589" s="45">
        <v>36.65</v>
      </c>
      <c r="AS589" s="45">
        <v>40.409999999999997</v>
      </c>
      <c r="AT589" s="45">
        <v>44.53</v>
      </c>
      <c r="AU589" s="45">
        <v>48.86</v>
      </c>
      <c r="AV589" s="45">
        <v>53.26</v>
      </c>
      <c r="AW589" s="45">
        <v>57.61</v>
      </c>
      <c r="AX589" s="45">
        <v>61.87</v>
      </c>
      <c r="AY589" s="45">
        <v>66.099999999999994</v>
      </c>
      <c r="AZ589" s="45">
        <v>70.52</v>
      </c>
      <c r="BA589" s="45">
        <v>75.239999999999995</v>
      </c>
      <c r="BB589" s="45">
        <v>80.489999999999995</v>
      </c>
      <c r="BC589" s="45">
        <v>85.84</v>
      </c>
      <c r="BD589" s="45">
        <v>94.14</v>
      </c>
      <c r="BE589" s="45">
        <v>103.51</v>
      </c>
      <c r="BF589" s="45">
        <v>114.16</v>
      </c>
      <c r="BG589" s="45">
        <v>126.2</v>
      </c>
      <c r="BH589" s="45">
        <v>139.6</v>
      </c>
      <c r="BI589" s="45">
        <v>154.28</v>
      </c>
      <c r="BJ589" s="45">
        <v>169.59</v>
      </c>
      <c r="BK589" s="45">
        <v>185.33</v>
      </c>
      <c r="BL589" s="45">
        <v>200.79</v>
      </c>
      <c r="BM589" s="45">
        <v>215.67</v>
      </c>
      <c r="BN589" s="45">
        <v>229.99</v>
      </c>
      <c r="BO589" s="45">
        <v>242.99</v>
      </c>
      <c r="BP589" s="45">
        <v>254.1</v>
      </c>
      <c r="BQ589" s="45">
        <v>270.08999999999997</v>
      </c>
      <c r="BR589" s="45">
        <v>287.62</v>
      </c>
      <c r="BS589" s="45">
        <v>307.36</v>
      </c>
      <c r="BT589" s="45">
        <v>328.95</v>
      </c>
      <c r="BU589" s="45">
        <v>352.09</v>
      </c>
      <c r="BV589" s="45">
        <v>374.47</v>
      </c>
      <c r="BW589" s="45">
        <v>396.8</v>
      </c>
      <c r="BX589" s="45">
        <v>418.66</v>
      </c>
      <c r="BY589" s="45">
        <v>439.65</v>
      </c>
      <c r="BZ589" s="45">
        <v>459.36</v>
      </c>
      <c r="CA589" s="45">
        <v>477.43</v>
      </c>
      <c r="CB589" s="45">
        <v>503.32</v>
      </c>
      <c r="CC589" s="45">
        <v>530.61</v>
      </c>
      <c r="CD589" s="45">
        <v>559.39</v>
      </c>
      <c r="CE589" s="45">
        <v>589.72</v>
      </c>
      <c r="CF589" s="45">
        <v>621.70000000000005</v>
      </c>
      <c r="CG589" s="45">
        <v>655.42</v>
      </c>
      <c r="CH589" s="45">
        <v>690.96</v>
      </c>
      <c r="CI589" s="45">
        <v>728.43</v>
      </c>
      <c r="CJ589" s="45">
        <v>767.94</v>
      </c>
      <c r="CK589" s="45">
        <v>809.58</v>
      </c>
      <c r="CL589" s="45">
        <v>853.48</v>
      </c>
      <c r="CM589" s="45">
        <v>899.77</v>
      </c>
      <c r="CN589" s="45">
        <v>948.56</v>
      </c>
      <c r="CO589" s="45">
        <v>1000</v>
      </c>
      <c r="CP589" s="45"/>
      <c r="CQ589" s="45"/>
      <c r="CR589" s="45"/>
      <c r="CS589" s="45"/>
      <c r="CT589" s="45"/>
      <c r="CU589" s="45"/>
      <c r="CV589" s="45"/>
      <c r="CW589" s="45"/>
    </row>
    <row r="590" spans="1:101" ht="14.25" customHeight="1">
      <c r="A590" s="67">
        <v>30</v>
      </c>
      <c r="B590" s="68">
        <v>0.41</v>
      </c>
      <c r="C590" s="68">
        <v>0.56000000000000005</v>
      </c>
      <c r="D590" s="68">
        <v>0.7</v>
      </c>
      <c r="E590" s="68">
        <v>0.8</v>
      </c>
      <c r="F590" s="68">
        <v>0.91</v>
      </c>
      <c r="G590" s="68">
        <v>1.01</v>
      </c>
      <c r="H590" s="68">
        <v>1.1100000000000001</v>
      </c>
      <c r="I590" s="68">
        <v>1.21</v>
      </c>
      <c r="J590" s="68">
        <v>1.37</v>
      </c>
      <c r="K590" s="68">
        <v>1.58</v>
      </c>
      <c r="L590" s="68">
        <v>1.8</v>
      </c>
      <c r="M590" s="68">
        <v>2.04</v>
      </c>
      <c r="N590" s="68">
        <v>2.41</v>
      </c>
      <c r="O590" s="68">
        <v>2.73</v>
      </c>
      <c r="P590" s="68">
        <v>3.02</v>
      </c>
      <c r="Q590" s="68">
        <v>3.3</v>
      </c>
      <c r="R590" s="68">
        <v>3.67</v>
      </c>
      <c r="S590" s="68">
        <v>4.03</v>
      </c>
      <c r="T590" s="68">
        <v>4.4000000000000004</v>
      </c>
      <c r="U590" s="68">
        <v>4.72</v>
      </c>
      <c r="V590" s="68">
        <v>5.09</v>
      </c>
      <c r="W590" s="68">
        <v>5.5</v>
      </c>
      <c r="X590" s="68">
        <v>5.96</v>
      </c>
      <c r="Y590" s="68">
        <v>6.48</v>
      </c>
      <c r="Z590" s="69">
        <v>7.05</v>
      </c>
      <c r="AA590" s="69">
        <v>7.7</v>
      </c>
      <c r="AB590" s="45">
        <v>8.42</v>
      </c>
      <c r="AC590" s="45">
        <v>9.2200000000000006</v>
      </c>
      <c r="AD590" s="45">
        <v>10.14</v>
      </c>
      <c r="AE590" s="45">
        <v>11.18</v>
      </c>
      <c r="AF590" s="45">
        <v>12.37</v>
      </c>
      <c r="AG590" s="45">
        <v>13.72</v>
      </c>
      <c r="AH590" s="45">
        <v>15.26</v>
      </c>
      <c r="AI590" s="45">
        <v>16.97</v>
      </c>
      <c r="AJ590" s="45">
        <v>18.809999999999999</v>
      </c>
      <c r="AK590" s="45">
        <v>20.88</v>
      </c>
      <c r="AL590" s="45">
        <v>23.06</v>
      </c>
      <c r="AM590" s="45">
        <v>25.35</v>
      </c>
      <c r="AN590" s="45">
        <v>27.76</v>
      </c>
      <c r="AO590" s="45">
        <v>30.39</v>
      </c>
      <c r="AP590" s="45">
        <v>33.31</v>
      </c>
      <c r="AQ590" s="45">
        <v>36.65</v>
      </c>
      <c r="AR590" s="45">
        <v>40.409999999999997</v>
      </c>
      <c r="AS590" s="45">
        <v>44.53</v>
      </c>
      <c r="AT590" s="45">
        <v>48.86</v>
      </c>
      <c r="AU590" s="45">
        <v>53.26</v>
      </c>
      <c r="AV590" s="45">
        <v>57.61</v>
      </c>
      <c r="AW590" s="45">
        <v>61.87</v>
      </c>
      <c r="AX590" s="45">
        <v>66.099999999999994</v>
      </c>
      <c r="AY590" s="45">
        <v>70.52</v>
      </c>
      <c r="AZ590" s="45">
        <v>75.239999999999995</v>
      </c>
      <c r="BA590" s="45">
        <v>80.489999999999995</v>
      </c>
      <c r="BB590" s="45">
        <v>85.84</v>
      </c>
      <c r="BC590" s="45">
        <v>94.14</v>
      </c>
      <c r="BD590" s="45">
        <v>103.51</v>
      </c>
      <c r="BE590" s="45">
        <v>114.16</v>
      </c>
      <c r="BF590" s="45">
        <v>126.2</v>
      </c>
      <c r="BG590" s="45">
        <v>139.6</v>
      </c>
      <c r="BH590" s="45">
        <v>154.28</v>
      </c>
      <c r="BI590" s="45">
        <v>169.59</v>
      </c>
      <c r="BJ590" s="45">
        <v>185.33</v>
      </c>
      <c r="BK590" s="45">
        <v>200.79</v>
      </c>
      <c r="BL590" s="45">
        <v>215.67</v>
      </c>
      <c r="BM590" s="45">
        <v>229.99</v>
      </c>
      <c r="BN590" s="45">
        <v>242.99</v>
      </c>
      <c r="BO590" s="45">
        <v>254.1</v>
      </c>
      <c r="BP590" s="45">
        <v>270.08999999999997</v>
      </c>
      <c r="BQ590" s="45">
        <v>287.62</v>
      </c>
      <c r="BR590" s="45">
        <v>307.36</v>
      </c>
      <c r="BS590" s="45">
        <v>328.95</v>
      </c>
      <c r="BT590" s="45">
        <v>352.09</v>
      </c>
      <c r="BU590" s="45">
        <v>374.47</v>
      </c>
      <c r="BV590" s="45">
        <v>396.8</v>
      </c>
      <c r="BW590" s="45">
        <v>418.66</v>
      </c>
      <c r="BX590" s="45">
        <v>439.65</v>
      </c>
      <c r="BY590" s="45">
        <v>459.36</v>
      </c>
      <c r="BZ590" s="45">
        <v>477.43</v>
      </c>
      <c r="CA590" s="45">
        <v>503.32</v>
      </c>
      <c r="CB590" s="45">
        <v>530.61</v>
      </c>
      <c r="CC590" s="45">
        <v>559.39</v>
      </c>
      <c r="CD590" s="45">
        <v>589.72</v>
      </c>
      <c r="CE590" s="45">
        <v>621.70000000000005</v>
      </c>
      <c r="CF590" s="45">
        <v>655.42</v>
      </c>
      <c r="CG590" s="45">
        <v>690.96</v>
      </c>
      <c r="CH590" s="45">
        <v>728.43</v>
      </c>
      <c r="CI590" s="45">
        <v>767.94</v>
      </c>
      <c r="CJ590" s="45">
        <v>809.58</v>
      </c>
      <c r="CK590" s="45">
        <v>853.48</v>
      </c>
      <c r="CL590" s="45">
        <v>899.77</v>
      </c>
      <c r="CM590" s="45">
        <v>948.56</v>
      </c>
      <c r="CN590" s="45">
        <v>1000</v>
      </c>
      <c r="CO590" s="45"/>
      <c r="CP590" s="45"/>
      <c r="CQ590" s="45"/>
      <c r="CR590" s="45"/>
      <c r="CS590" s="45"/>
      <c r="CT590" s="45"/>
      <c r="CU590" s="45"/>
      <c r="CV590" s="45"/>
      <c r="CW590" s="45"/>
    </row>
    <row r="591" spans="1:101" ht="14.25" customHeight="1">
      <c r="A591" s="67">
        <v>31</v>
      </c>
      <c r="B591" s="68">
        <v>0.41</v>
      </c>
      <c r="C591" s="68">
        <v>0.6</v>
      </c>
      <c r="D591" s="68">
        <v>0.77</v>
      </c>
      <c r="E591" s="68">
        <v>0.89</v>
      </c>
      <c r="F591" s="68">
        <v>1</v>
      </c>
      <c r="G591" s="68">
        <v>1.1000000000000001</v>
      </c>
      <c r="H591" s="68">
        <v>1.18</v>
      </c>
      <c r="I591" s="68">
        <v>1.32</v>
      </c>
      <c r="J591" s="68">
        <v>1.51</v>
      </c>
      <c r="K591" s="68">
        <v>1.75</v>
      </c>
      <c r="L591" s="68">
        <v>1.98</v>
      </c>
      <c r="M591" s="68">
        <v>2.21</v>
      </c>
      <c r="N591" s="68">
        <v>2.56</v>
      </c>
      <c r="O591" s="68">
        <v>2.86</v>
      </c>
      <c r="P591" s="68">
        <v>3.12</v>
      </c>
      <c r="Q591" s="68">
        <v>3.5</v>
      </c>
      <c r="R591" s="68">
        <v>3.92</v>
      </c>
      <c r="S591" s="68">
        <v>4.3099999999999996</v>
      </c>
      <c r="T591" s="68">
        <v>4.71</v>
      </c>
      <c r="U591" s="68">
        <v>5.07</v>
      </c>
      <c r="V591" s="68">
        <v>5.48</v>
      </c>
      <c r="W591" s="68">
        <v>5.94</v>
      </c>
      <c r="X591" s="68">
        <v>6.46</v>
      </c>
      <c r="Y591" s="68">
        <v>7.03</v>
      </c>
      <c r="Z591" s="69">
        <v>7.68</v>
      </c>
      <c r="AA591" s="69">
        <v>8.42</v>
      </c>
      <c r="AB591" s="45">
        <v>9.2200000000000006</v>
      </c>
      <c r="AC591" s="45">
        <v>10.14</v>
      </c>
      <c r="AD591" s="45">
        <v>11.18</v>
      </c>
      <c r="AE591" s="45">
        <v>12.37</v>
      </c>
      <c r="AF591" s="45">
        <v>13.72</v>
      </c>
      <c r="AG591" s="45">
        <v>15.26</v>
      </c>
      <c r="AH591" s="45">
        <v>16.97</v>
      </c>
      <c r="AI591" s="45">
        <v>18.809999999999999</v>
      </c>
      <c r="AJ591" s="45">
        <v>20.88</v>
      </c>
      <c r="AK591" s="45">
        <v>23.06</v>
      </c>
      <c r="AL591" s="45">
        <v>25.35</v>
      </c>
      <c r="AM591" s="45">
        <v>27.76</v>
      </c>
      <c r="AN591" s="45">
        <v>30.39</v>
      </c>
      <c r="AO591" s="45">
        <v>33.31</v>
      </c>
      <c r="AP591" s="45">
        <v>36.65</v>
      </c>
      <c r="AQ591" s="45">
        <v>40.409999999999997</v>
      </c>
      <c r="AR591" s="45">
        <v>44.53</v>
      </c>
      <c r="AS591" s="45">
        <v>48.86</v>
      </c>
      <c r="AT591" s="45">
        <v>53.26</v>
      </c>
      <c r="AU591" s="45">
        <v>57.61</v>
      </c>
      <c r="AV591" s="45">
        <v>61.87</v>
      </c>
      <c r="AW591" s="45">
        <v>66.099999999999994</v>
      </c>
      <c r="AX591" s="45">
        <v>70.52</v>
      </c>
      <c r="AY591" s="45">
        <v>75.239999999999995</v>
      </c>
      <c r="AZ591" s="45">
        <v>80.489999999999995</v>
      </c>
      <c r="BA591" s="45">
        <v>85.84</v>
      </c>
      <c r="BB591" s="45">
        <v>94.14</v>
      </c>
      <c r="BC591" s="45">
        <v>103.51</v>
      </c>
      <c r="BD591" s="45">
        <v>114.16</v>
      </c>
      <c r="BE591" s="45">
        <v>126.2</v>
      </c>
      <c r="BF591" s="45">
        <v>139.6</v>
      </c>
      <c r="BG591" s="45">
        <v>154.28</v>
      </c>
      <c r="BH591" s="45">
        <v>169.59</v>
      </c>
      <c r="BI591" s="45">
        <v>185.33</v>
      </c>
      <c r="BJ591" s="45">
        <v>200.79</v>
      </c>
      <c r="BK591" s="45">
        <v>215.67</v>
      </c>
      <c r="BL591" s="45">
        <v>229.99</v>
      </c>
      <c r="BM591" s="45">
        <v>242.99</v>
      </c>
      <c r="BN591" s="45">
        <v>254.1</v>
      </c>
      <c r="BO591" s="45">
        <v>270.08999999999997</v>
      </c>
      <c r="BP591" s="45">
        <v>287.62</v>
      </c>
      <c r="BQ591" s="45">
        <v>307.36</v>
      </c>
      <c r="BR591" s="45">
        <v>328.95</v>
      </c>
      <c r="BS591" s="45">
        <v>352.09</v>
      </c>
      <c r="BT591" s="45">
        <v>374.47</v>
      </c>
      <c r="BU591" s="45">
        <v>396.8</v>
      </c>
      <c r="BV591" s="45">
        <v>418.66</v>
      </c>
      <c r="BW591" s="45">
        <v>439.65</v>
      </c>
      <c r="BX591" s="45">
        <v>459.36</v>
      </c>
      <c r="BY591" s="45">
        <v>477.43</v>
      </c>
      <c r="BZ591" s="45">
        <v>503.32</v>
      </c>
      <c r="CA591" s="45">
        <v>530.61</v>
      </c>
      <c r="CB591" s="45">
        <v>559.39</v>
      </c>
      <c r="CC591" s="45">
        <v>589.72</v>
      </c>
      <c r="CD591" s="45">
        <v>621.70000000000005</v>
      </c>
      <c r="CE591" s="45">
        <v>655.42</v>
      </c>
      <c r="CF591" s="45">
        <v>690.96</v>
      </c>
      <c r="CG591" s="45">
        <v>728.43</v>
      </c>
      <c r="CH591" s="45">
        <v>767.94</v>
      </c>
      <c r="CI591" s="45">
        <v>809.58</v>
      </c>
      <c r="CJ591" s="45">
        <v>853.48</v>
      </c>
      <c r="CK591" s="45">
        <v>899.77</v>
      </c>
      <c r="CL591" s="45">
        <v>948.56</v>
      </c>
      <c r="CM591" s="45">
        <v>1000</v>
      </c>
      <c r="CN591" s="45"/>
      <c r="CO591" s="45"/>
      <c r="CP591" s="45"/>
      <c r="CQ591" s="45"/>
      <c r="CR591" s="45"/>
      <c r="CS591" s="45"/>
      <c r="CT591" s="45"/>
      <c r="CU591" s="45"/>
      <c r="CV591" s="45"/>
      <c r="CW591" s="45"/>
    </row>
    <row r="592" spans="1:101" ht="14.25" customHeight="1">
      <c r="A592" s="67">
        <v>32</v>
      </c>
      <c r="B592" s="68">
        <v>0.42</v>
      </c>
      <c r="C592" s="68">
        <v>0.63</v>
      </c>
      <c r="D592" s="68">
        <v>0.83</v>
      </c>
      <c r="E592" s="68">
        <v>0.97</v>
      </c>
      <c r="F592" s="68">
        <v>1.0900000000000001</v>
      </c>
      <c r="G592" s="68">
        <v>1.17</v>
      </c>
      <c r="H592" s="68">
        <v>1.29</v>
      </c>
      <c r="I592" s="68">
        <v>1.45</v>
      </c>
      <c r="J592" s="68">
        <v>1.68</v>
      </c>
      <c r="K592" s="68">
        <v>1.94</v>
      </c>
      <c r="L592" s="68">
        <v>2.17</v>
      </c>
      <c r="M592" s="68">
        <v>2.38</v>
      </c>
      <c r="N592" s="68">
        <v>2.7</v>
      </c>
      <c r="O592" s="68">
        <v>2.98</v>
      </c>
      <c r="P592" s="68">
        <v>3.33</v>
      </c>
      <c r="Q592" s="68">
        <v>3.74</v>
      </c>
      <c r="R592" s="68">
        <v>4.1900000000000004</v>
      </c>
      <c r="S592" s="68">
        <v>4.62</v>
      </c>
      <c r="T592" s="68">
        <v>5.0599999999999996</v>
      </c>
      <c r="U592" s="68">
        <v>5.46</v>
      </c>
      <c r="V592" s="68">
        <v>5.92</v>
      </c>
      <c r="W592" s="68">
        <v>6.44</v>
      </c>
      <c r="X592" s="68">
        <v>7.01</v>
      </c>
      <c r="Y592" s="68">
        <v>7.65</v>
      </c>
      <c r="Z592" s="69">
        <v>8.39</v>
      </c>
      <c r="AA592" s="69">
        <v>9.2200000000000006</v>
      </c>
      <c r="AB592" s="45">
        <v>10.14</v>
      </c>
      <c r="AC592" s="45">
        <v>11.18</v>
      </c>
      <c r="AD592" s="45">
        <v>12.37</v>
      </c>
      <c r="AE592" s="45">
        <v>13.72</v>
      </c>
      <c r="AF592" s="45">
        <v>15.26</v>
      </c>
      <c r="AG592" s="45">
        <v>16.97</v>
      </c>
      <c r="AH592" s="45">
        <v>18.809999999999999</v>
      </c>
      <c r="AI592" s="45">
        <v>20.88</v>
      </c>
      <c r="AJ592" s="45">
        <v>23.06</v>
      </c>
      <c r="AK592" s="45">
        <v>25.35</v>
      </c>
      <c r="AL592" s="45">
        <v>27.76</v>
      </c>
      <c r="AM592" s="45">
        <v>30.39</v>
      </c>
      <c r="AN592" s="45">
        <v>33.31</v>
      </c>
      <c r="AO592" s="45">
        <v>36.65</v>
      </c>
      <c r="AP592" s="45">
        <v>40.409999999999997</v>
      </c>
      <c r="AQ592" s="45">
        <v>44.53</v>
      </c>
      <c r="AR592" s="45">
        <v>48.86</v>
      </c>
      <c r="AS592" s="45">
        <v>53.26</v>
      </c>
      <c r="AT592" s="45">
        <v>57.61</v>
      </c>
      <c r="AU592" s="45">
        <v>61.87</v>
      </c>
      <c r="AV592" s="45">
        <v>66.099999999999994</v>
      </c>
      <c r="AW592" s="45">
        <v>70.52</v>
      </c>
      <c r="AX592" s="45">
        <v>75.239999999999995</v>
      </c>
      <c r="AY592" s="45">
        <v>80.489999999999995</v>
      </c>
      <c r="AZ592" s="45">
        <v>85.84</v>
      </c>
      <c r="BA592" s="45">
        <v>94.14</v>
      </c>
      <c r="BB592" s="45">
        <v>103.51</v>
      </c>
      <c r="BC592" s="45">
        <v>114.16</v>
      </c>
      <c r="BD592" s="45">
        <v>126.2</v>
      </c>
      <c r="BE592" s="45">
        <v>139.6</v>
      </c>
      <c r="BF592" s="45">
        <v>154.28</v>
      </c>
      <c r="BG592" s="45">
        <v>169.59</v>
      </c>
      <c r="BH592" s="45">
        <v>185.33</v>
      </c>
      <c r="BI592" s="45">
        <v>200.79</v>
      </c>
      <c r="BJ592" s="45">
        <v>215.67</v>
      </c>
      <c r="BK592" s="45">
        <v>229.99</v>
      </c>
      <c r="BL592" s="45">
        <v>242.99</v>
      </c>
      <c r="BM592" s="45">
        <v>254.1</v>
      </c>
      <c r="BN592" s="45">
        <v>270.08999999999997</v>
      </c>
      <c r="BO592" s="45">
        <v>287.62</v>
      </c>
      <c r="BP592" s="45">
        <v>307.36</v>
      </c>
      <c r="BQ592" s="45">
        <v>328.95</v>
      </c>
      <c r="BR592" s="45">
        <v>352.09</v>
      </c>
      <c r="BS592" s="45">
        <v>374.47</v>
      </c>
      <c r="BT592" s="45">
        <v>396.8</v>
      </c>
      <c r="BU592" s="45">
        <v>418.66</v>
      </c>
      <c r="BV592" s="45">
        <v>439.65</v>
      </c>
      <c r="BW592" s="45">
        <v>459.36</v>
      </c>
      <c r="BX592" s="45">
        <v>477.43</v>
      </c>
      <c r="BY592" s="45">
        <v>503.32</v>
      </c>
      <c r="BZ592" s="45">
        <v>530.61</v>
      </c>
      <c r="CA592" s="45">
        <v>559.39</v>
      </c>
      <c r="CB592" s="45">
        <v>589.72</v>
      </c>
      <c r="CC592" s="45">
        <v>621.70000000000005</v>
      </c>
      <c r="CD592" s="45">
        <v>655.42</v>
      </c>
      <c r="CE592" s="45">
        <v>690.96</v>
      </c>
      <c r="CF592" s="45">
        <v>728.43</v>
      </c>
      <c r="CG592" s="45">
        <v>767.94</v>
      </c>
      <c r="CH592" s="45">
        <v>809.58</v>
      </c>
      <c r="CI592" s="45">
        <v>853.48</v>
      </c>
      <c r="CJ592" s="45">
        <v>899.77</v>
      </c>
      <c r="CK592" s="45">
        <v>948.56</v>
      </c>
      <c r="CL592" s="45">
        <v>1000</v>
      </c>
      <c r="CM592" s="45"/>
      <c r="CN592" s="45"/>
      <c r="CO592" s="45"/>
      <c r="CP592" s="45"/>
      <c r="CQ592" s="45"/>
      <c r="CR592" s="45"/>
      <c r="CS592" s="45"/>
      <c r="CT592" s="45"/>
      <c r="CU592" s="45"/>
      <c r="CV592" s="45"/>
      <c r="CW592" s="45"/>
    </row>
    <row r="593" spans="1:101" ht="14.25" customHeight="1">
      <c r="A593" s="67">
        <v>33</v>
      </c>
      <c r="B593" s="68">
        <v>0.43</v>
      </c>
      <c r="C593" s="68">
        <v>0.66</v>
      </c>
      <c r="D593" s="68">
        <v>0.88</v>
      </c>
      <c r="E593" s="68">
        <v>1.03</v>
      </c>
      <c r="F593" s="68">
        <v>1.1599999999999999</v>
      </c>
      <c r="G593" s="68">
        <v>1.27</v>
      </c>
      <c r="H593" s="68">
        <v>1.4</v>
      </c>
      <c r="I593" s="68">
        <v>1.6</v>
      </c>
      <c r="J593" s="68">
        <v>1.85</v>
      </c>
      <c r="K593" s="68">
        <v>2.11</v>
      </c>
      <c r="L593" s="68">
        <v>2.33</v>
      </c>
      <c r="M593" s="68">
        <v>2.52</v>
      </c>
      <c r="N593" s="68">
        <v>2.82</v>
      </c>
      <c r="O593" s="68">
        <v>3.18</v>
      </c>
      <c r="P593" s="68">
        <v>3.56</v>
      </c>
      <c r="Q593" s="68">
        <v>4.01</v>
      </c>
      <c r="R593" s="68">
        <v>4.5</v>
      </c>
      <c r="S593" s="68">
        <v>4.96</v>
      </c>
      <c r="T593" s="68">
        <v>5.44</v>
      </c>
      <c r="U593" s="68">
        <v>5.9</v>
      </c>
      <c r="V593" s="68">
        <v>6.42</v>
      </c>
      <c r="W593" s="68">
        <v>6.99</v>
      </c>
      <c r="X593" s="68">
        <v>7.63</v>
      </c>
      <c r="Y593" s="68">
        <v>8.36</v>
      </c>
      <c r="Z593" s="69">
        <v>9.19</v>
      </c>
      <c r="AA593" s="69">
        <v>10.14</v>
      </c>
      <c r="AB593" s="45">
        <v>11.18</v>
      </c>
      <c r="AC593" s="45">
        <v>12.37</v>
      </c>
      <c r="AD593" s="45">
        <v>13.72</v>
      </c>
      <c r="AE593" s="45">
        <v>15.26</v>
      </c>
      <c r="AF593" s="45">
        <v>16.97</v>
      </c>
      <c r="AG593" s="45">
        <v>18.809999999999999</v>
      </c>
      <c r="AH593" s="45">
        <v>20.88</v>
      </c>
      <c r="AI593" s="45">
        <v>23.06</v>
      </c>
      <c r="AJ593" s="45">
        <v>25.35</v>
      </c>
      <c r="AK593" s="45">
        <v>27.76</v>
      </c>
      <c r="AL593" s="45">
        <v>30.39</v>
      </c>
      <c r="AM593" s="45">
        <v>33.31</v>
      </c>
      <c r="AN593" s="45">
        <v>36.65</v>
      </c>
      <c r="AO593" s="45">
        <v>40.409999999999997</v>
      </c>
      <c r="AP593" s="45">
        <v>44.53</v>
      </c>
      <c r="AQ593" s="45">
        <v>48.86</v>
      </c>
      <c r="AR593" s="45">
        <v>53.26</v>
      </c>
      <c r="AS593" s="45">
        <v>57.61</v>
      </c>
      <c r="AT593" s="45">
        <v>61.87</v>
      </c>
      <c r="AU593" s="45">
        <v>66.099999999999994</v>
      </c>
      <c r="AV593" s="45">
        <v>70.52</v>
      </c>
      <c r="AW593" s="45">
        <v>75.239999999999995</v>
      </c>
      <c r="AX593" s="45">
        <v>80.489999999999995</v>
      </c>
      <c r="AY593" s="45">
        <v>85.84</v>
      </c>
      <c r="AZ593" s="45">
        <v>94.14</v>
      </c>
      <c r="BA593" s="45">
        <v>103.51</v>
      </c>
      <c r="BB593" s="45">
        <v>114.16</v>
      </c>
      <c r="BC593" s="45">
        <v>126.2</v>
      </c>
      <c r="BD593" s="45">
        <v>139.6</v>
      </c>
      <c r="BE593" s="45">
        <v>154.28</v>
      </c>
      <c r="BF593" s="45">
        <v>169.59</v>
      </c>
      <c r="BG593" s="45">
        <v>185.33</v>
      </c>
      <c r="BH593" s="45">
        <v>200.79</v>
      </c>
      <c r="BI593" s="45">
        <v>215.67</v>
      </c>
      <c r="BJ593" s="45">
        <v>229.99</v>
      </c>
      <c r="BK593" s="45">
        <v>242.99</v>
      </c>
      <c r="BL593" s="45">
        <v>254.1</v>
      </c>
      <c r="BM593" s="45">
        <v>270.08999999999997</v>
      </c>
      <c r="BN593" s="45">
        <v>287.62</v>
      </c>
      <c r="BO593" s="45">
        <v>307.36</v>
      </c>
      <c r="BP593" s="45">
        <v>328.95</v>
      </c>
      <c r="BQ593" s="45">
        <v>352.09</v>
      </c>
      <c r="BR593" s="45">
        <v>374.47</v>
      </c>
      <c r="BS593" s="45">
        <v>396.8</v>
      </c>
      <c r="BT593" s="45">
        <v>418.66</v>
      </c>
      <c r="BU593" s="45">
        <v>439.65</v>
      </c>
      <c r="BV593" s="45">
        <v>459.36</v>
      </c>
      <c r="BW593" s="45">
        <v>477.43</v>
      </c>
      <c r="BX593" s="45">
        <v>503.32</v>
      </c>
      <c r="BY593" s="45">
        <v>530.61</v>
      </c>
      <c r="BZ593" s="45">
        <v>559.39</v>
      </c>
      <c r="CA593" s="45">
        <v>589.72</v>
      </c>
      <c r="CB593" s="45">
        <v>621.70000000000005</v>
      </c>
      <c r="CC593" s="45">
        <v>655.42</v>
      </c>
      <c r="CD593" s="45">
        <v>690.96</v>
      </c>
      <c r="CE593" s="45">
        <v>728.43</v>
      </c>
      <c r="CF593" s="45">
        <v>767.94</v>
      </c>
      <c r="CG593" s="45">
        <v>809.58</v>
      </c>
      <c r="CH593" s="45">
        <v>853.48</v>
      </c>
      <c r="CI593" s="45">
        <v>899.77</v>
      </c>
      <c r="CJ593" s="45">
        <v>948.56</v>
      </c>
      <c r="CK593" s="45">
        <v>1000</v>
      </c>
      <c r="CL593" s="45"/>
      <c r="CM593" s="45"/>
      <c r="CN593" s="45"/>
      <c r="CO593" s="45"/>
      <c r="CP593" s="45"/>
      <c r="CQ593" s="45"/>
      <c r="CR593" s="45"/>
      <c r="CS593" s="45"/>
      <c r="CT593" s="45"/>
      <c r="CU593" s="45"/>
      <c r="CV593" s="45"/>
      <c r="CW593" s="45"/>
    </row>
    <row r="594" spans="1:101" ht="14.25" customHeight="1">
      <c r="A594" s="67">
        <v>34</v>
      </c>
      <c r="B594" s="68">
        <v>0.44</v>
      </c>
      <c r="C594" s="68">
        <v>0.68</v>
      </c>
      <c r="D594" s="68">
        <v>0.92</v>
      </c>
      <c r="E594" s="68">
        <v>1.07</v>
      </c>
      <c r="F594" s="68">
        <v>1.21</v>
      </c>
      <c r="G594" s="68">
        <v>1.37</v>
      </c>
      <c r="H594" s="68">
        <v>1.53</v>
      </c>
      <c r="I594" s="68">
        <v>1.77</v>
      </c>
      <c r="J594" s="68">
        <v>2.02</v>
      </c>
      <c r="K594" s="68">
        <v>2.27</v>
      </c>
      <c r="L594" s="68">
        <v>2.39</v>
      </c>
      <c r="M594" s="68">
        <v>2.65</v>
      </c>
      <c r="N594" s="68">
        <v>3.02</v>
      </c>
      <c r="O594" s="68">
        <v>3.41</v>
      </c>
      <c r="P594" s="68">
        <v>3.82</v>
      </c>
      <c r="Q594" s="68">
        <v>4.3099999999999996</v>
      </c>
      <c r="R594" s="68">
        <v>4.84</v>
      </c>
      <c r="S594" s="68">
        <v>5.35</v>
      </c>
      <c r="T594" s="68">
        <v>5.88</v>
      </c>
      <c r="U594" s="68">
        <v>6.39</v>
      </c>
      <c r="V594" s="68">
        <v>6.96</v>
      </c>
      <c r="W594" s="68">
        <v>7.6</v>
      </c>
      <c r="X594" s="68">
        <v>8.32</v>
      </c>
      <c r="Y594" s="68">
        <v>9.15</v>
      </c>
      <c r="Z594" s="69">
        <v>10.11</v>
      </c>
      <c r="AA594" s="69">
        <v>11.18</v>
      </c>
      <c r="AB594" s="45">
        <v>12.37</v>
      </c>
      <c r="AC594" s="45">
        <v>13.72</v>
      </c>
      <c r="AD594" s="45">
        <v>15.26</v>
      </c>
      <c r="AE594" s="45">
        <v>16.97</v>
      </c>
      <c r="AF594" s="45">
        <v>18.809999999999999</v>
      </c>
      <c r="AG594" s="45">
        <v>20.88</v>
      </c>
      <c r="AH594" s="45">
        <v>23.06</v>
      </c>
      <c r="AI594" s="45">
        <v>25.35</v>
      </c>
      <c r="AJ594" s="45">
        <v>27.76</v>
      </c>
      <c r="AK594" s="45">
        <v>30.39</v>
      </c>
      <c r="AL594" s="45">
        <v>33.31</v>
      </c>
      <c r="AM594" s="45">
        <v>36.65</v>
      </c>
      <c r="AN594" s="45">
        <v>40.409999999999997</v>
      </c>
      <c r="AO594" s="45">
        <v>44.53</v>
      </c>
      <c r="AP594" s="45">
        <v>48.86</v>
      </c>
      <c r="AQ594" s="45">
        <v>53.26</v>
      </c>
      <c r="AR594" s="45">
        <v>57.61</v>
      </c>
      <c r="AS594" s="45">
        <v>61.87</v>
      </c>
      <c r="AT594" s="45">
        <v>66.099999999999994</v>
      </c>
      <c r="AU594" s="45">
        <v>70.52</v>
      </c>
      <c r="AV594" s="45">
        <v>75.239999999999995</v>
      </c>
      <c r="AW594" s="45">
        <v>80.489999999999995</v>
      </c>
      <c r="AX594" s="45">
        <v>85.84</v>
      </c>
      <c r="AY594" s="45">
        <v>94.14</v>
      </c>
      <c r="AZ594" s="45">
        <v>103.51</v>
      </c>
      <c r="BA594" s="45">
        <v>114.16</v>
      </c>
      <c r="BB594" s="45">
        <v>126.2</v>
      </c>
      <c r="BC594" s="45">
        <v>139.6</v>
      </c>
      <c r="BD594" s="45">
        <v>154.28</v>
      </c>
      <c r="BE594" s="45">
        <v>169.59</v>
      </c>
      <c r="BF594" s="45">
        <v>185.33</v>
      </c>
      <c r="BG594" s="45">
        <v>200.79</v>
      </c>
      <c r="BH594" s="45">
        <v>215.67</v>
      </c>
      <c r="BI594" s="45">
        <v>229.99</v>
      </c>
      <c r="BJ594" s="45">
        <v>242.99</v>
      </c>
      <c r="BK594" s="45">
        <v>254.1</v>
      </c>
      <c r="BL594" s="45">
        <v>270.08999999999997</v>
      </c>
      <c r="BM594" s="45">
        <v>287.62</v>
      </c>
      <c r="BN594" s="45">
        <v>307.36</v>
      </c>
      <c r="BO594" s="45">
        <v>328.95</v>
      </c>
      <c r="BP594" s="45">
        <v>352.09</v>
      </c>
      <c r="BQ594" s="45">
        <v>374.47</v>
      </c>
      <c r="BR594" s="45">
        <v>396.8</v>
      </c>
      <c r="BS594" s="45">
        <v>418.66</v>
      </c>
      <c r="BT594" s="45">
        <v>439.65</v>
      </c>
      <c r="BU594" s="45">
        <v>459.36</v>
      </c>
      <c r="BV594" s="45">
        <v>477.43</v>
      </c>
      <c r="BW594" s="45">
        <v>503.32</v>
      </c>
      <c r="BX594" s="45">
        <v>530.61</v>
      </c>
      <c r="BY594" s="45">
        <v>559.39</v>
      </c>
      <c r="BZ594" s="45">
        <v>589.72</v>
      </c>
      <c r="CA594" s="45">
        <v>621.70000000000005</v>
      </c>
      <c r="CB594" s="45">
        <v>655.42</v>
      </c>
      <c r="CC594" s="45">
        <v>690.96</v>
      </c>
      <c r="CD594" s="45">
        <v>728.43</v>
      </c>
      <c r="CE594" s="45">
        <v>767.94</v>
      </c>
      <c r="CF594" s="45">
        <v>809.58</v>
      </c>
      <c r="CG594" s="45">
        <v>853.48</v>
      </c>
      <c r="CH594" s="45">
        <v>899.77</v>
      </c>
      <c r="CI594" s="45">
        <v>948.56</v>
      </c>
      <c r="CJ594" s="45">
        <v>1000</v>
      </c>
      <c r="CK594" s="45"/>
      <c r="CL594" s="45"/>
      <c r="CM594" s="45"/>
      <c r="CN594" s="45"/>
      <c r="CO594" s="45"/>
      <c r="CP594" s="45"/>
      <c r="CQ594" s="45"/>
      <c r="CR594" s="45"/>
      <c r="CS594" s="45"/>
      <c r="CT594" s="45"/>
      <c r="CU594" s="45"/>
      <c r="CV594" s="45"/>
      <c r="CW594" s="45"/>
    </row>
    <row r="595" spans="1:101" ht="14.25" customHeight="1">
      <c r="A595" s="67">
        <v>35</v>
      </c>
      <c r="B595" s="68">
        <v>0.44</v>
      </c>
      <c r="C595" s="68">
        <v>0.71</v>
      </c>
      <c r="D595" s="68">
        <v>0.98</v>
      </c>
      <c r="E595" s="68">
        <v>1.1100000000000001</v>
      </c>
      <c r="F595" s="68">
        <v>1.28</v>
      </c>
      <c r="G595" s="68">
        <v>1.46</v>
      </c>
      <c r="H595" s="68">
        <v>1.68</v>
      </c>
      <c r="I595" s="68">
        <v>1.93</v>
      </c>
      <c r="J595" s="68">
        <v>2.17</v>
      </c>
      <c r="K595" s="68">
        <v>2.34</v>
      </c>
      <c r="L595" s="68">
        <v>2.52</v>
      </c>
      <c r="M595" s="68">
        <v>2.85</v>
      </c>
      <c r="N595" s="68">
        <v>3.25</v>
      </c>
      <c r="O595" s="68">
        <v>3.67</v>
      </c>
      <c r="P595" s="68">
        <v>4.12</v>
      </c>
      <c r="Q595" s="68">
        <v>4.6500000000000004</v>
      </c>
      <c r="R595" s="68">
        <v>5.23</v>
      </c>
      <c r="S595" s="68">
        <v>5.78</v>
      </c>
      <c r="T595" s="68">
        <v>6.37</v>
      </c>
      <c r="U595" s="68">
        <v>6.94</v>
      </c>
      <c r="V595" s="68">
        <v>7.57</v>
      </c>
      <c r="W595" s="68">
        <v>8.2899999999999991</v>
      </c>
      <c r="X595" s="68">
        <v>9.11</v>
      </c>
      <c r="Y595" s="68">
        <v>10.08</v>
      </c>
      <c r="Z595" s="69">
        <v>11.14</v>
      </c>
      <c r="AA595" s="69">
        <v>12.37</v>
      </c>
      <c r="AB595" s="45">
        <v>13.72</v>
      </c>
      <c r="AC595" s="45">
        <v>15.26</v>
      </c>
      <c r="AD595" s="45">
        <v>16.97</v>
      </c>
      <c r="AE595" s="45">
        <v>18.809999999999999</v>
      </c>
      <c r="AF595" s="45">
        <v>20.88</v>
      </c>
      <c r="AG595" s="45">
        <v>23.06</v>
      </c>
      <c r="AH595" s="45">
        <v>25.35</v>
      </c>
      <c r="AI595" s="45">
        <v>27.76</v>
      </c>
      <c r="AJ595" s="45">
        <v>30.39</v>
      </c>
      <c r="AK595" s="45">
        <v>33.31</v>
      </c>
      <c r="AL595" s="45">
        <v>36.65</v>
      </c>
      <c r="AM595" s="45">
        <v>40.409999999999997</v>
      </c>
      <c r="AN595" s="45">
        <v>44.53</v>
      </c>
      <c r="AO595" s="45">
        <v>48.86</v>
      </c>
      <c r="AP595" s="45">
        <v>53.26</v>
      </c>
      <c r="AQ595" s="45">
        <v>57.61</v>
      </c>
      <c r="AR595" s="45">
        <v>61.87</v>
      </c>
      <c r="AS595" s="45">
        <v>66.099999999999994</v>
      </c>
      <c r="AT595" s="45">
        <v>70.52</v>
      </c>
      <c r="AU595" s="45">
        <v>75.239999999999995</v>
      </c>
      <c r="AV595" s="45">
        <v>80.489999999999995</v>
      </c>
      <c r="AW595" s="45">
        <v>85.84</v>
      </c>
      <c r="AX595" s="45">
        <v>94.14</v>
      </c>
      <c r="AY595" s="45">
        <v>103.51</v>
      </c>
      <c r="AZ595" s="45">
        <v>114.16</v>
      </c>
      <c r="BA595" s="45">
        <v>126.2</v>
      </c>
      <c r="BB595" s="45">
        <v>139.6</v>
      </c>
      <c r="BC595" s="45">
        <v>154.28</v>
      </c>
      <c r="BD595" s="45">
        <v>169.59</v>
      </c>
      <c r="BE595" s="45">
        <v>185.33</v>
      </c>
      <c r="BF595" s="45">
        <v>200.79</v>
      </c>
      <c r="BG595" s="45">
        <v>215.67</v>
      </c>
      <c r="BH595" s="45">
        <v>229.99</v>
      </c>
      <c r="BI595" s="45">
        <v>242.99</v>
      </c>
      <c r="BJ595" s="45">
        <v>254.1</v>
      </c>
      <c r="BK595" s="45">
        <v>270.08999999999997</v>
      </c>
      <c r="BL595" s="45">
        <v>287.62</v>
      </c>
      <c r="BM595" s="45">
        <v>307.36</v>
      </c>
      <c r="BN595" s="45">
        <v>328.95</v>
      </c>
      <c r="BO595" s="45">
        <v>352.09</v>
      </c>
      <c r="BP595" s="45">
        <v>374.47</v>
      </c>
      <c r="BQ595" s="45">
        <v>396.8</v>
      </c>
      <c r="BR595" s="45">
        <v>418.66</v>
      </c>
      <c r="BS595" s="45">
        <v>439.65</v>
      </c>
      <c r="BT595" s="45">
        <v>459.36</v>
      </c>
      <c r="BU595" s="45">
        <v>477.43</v>
      </c>
      <c r="BV595" s="45">
        <v>503.32</v>
      </c>
      <c r="BW595" s="45">
        <v>530.61</v>
      </c>
      <c r="BX595" s="45">
        <v>559.39</v>
      </c>
      <c r="BY595" s="45">
        <v>589.72</v>
      </c>
      <c r="BZ595" s="45">
        <v>621.70000000000005</v>
      </c>
      <c r="CA595" s="45">
        <v>655.42</v>
      </c>
      <c r="CB595" s="45">
        <v>690.96</v>
      </c>
      <c r="CC595" s="45">
        <v>728.43</v>
      </c>
      <c r="CD595" s="45">
        <v>767.94</v>
      </c>
      <c r="CE595" s="45">
        <v>809.58</v>
      </c>
      <c r="CF595" s="45">
        <v>853.48</v>
      </c>
      <c r="CG595" s="45">
        <v>899.77</v>
      </c>
      <c r="CH595" s="45">
        <v>948.56</v>
      </c>
      <c r="CI595" s="45">
        <v>1000</v>
      </c>
      <c r="CJ595" s="45"/>
      <c r="CK595" s="45"/>
      <c r="CL595" s="45"/>
      <c r="CM595" s="45"/>
      <c r="CN595" s="45"/>
      <c r="CO595" s="45"/>
      <c r="CP595" s="45"/>
      <c r="CQ595" s="45"/>
      <c r="CR595" s="45"/>
      <c r="CS595" s="45"/>
      <c r="CT595" s="45"/>
      <c r="CU595" s="45"/>
      <c r="CV595" s="45"/>
      <c r="CW595" s="45"/>
    </row>
    <row r="596" spans="1:101" ht="14.25" customHeight="1">
      <c r="A596" s="67">
        <v>36</v>
      </c>
      <c r="B596" s="68">
        <v>0.46</v>
      </c>
      <c r="C596" s="68">
        <v>0.74</v>
      </c>
      <c r="D596" s="68">
        <v>1.04</v>
      </c>
      <c r="E596" s="68">
        <v>1.17</v>
      </c>
      <c r="F596" s="68">
        <v>1.37</v>
      </c>
      <c r="G596" s="68">
        <v>1.59</v>
      </c>
      <c r="H596" s="68">
        <v>1.83</v>
      </c>
      <c r="I596" s="68">
        <v>2.0699999999999998</v>
      </c>
      <c r="J596" s="68">
        <v>2.2400000000000002</v>
      </c>
      <c r="K596" s="68">
        <v>2.4</v>
      </c>
      <c r="L596" s="68">
        <v>2.73</v>
      </c>
      <c r="M596" s="68">
        <v>3.09</v>
      </c>
      <c r="N596" s="68">
        <v>3.51</v>
      </c>
      <c r="O596" s="68">
        <v>3.97</v>
      </c>
      <c r="P596" s="68">
        <v>4.46</v>
      </c>
      <c r="Q596" s="68">
        <v>5.04</v>
      </c>
      <c r="R596" s="68">
        <v>5.67</v>
      </c>
      <c r="S596" s="68">
        <v>6.27</v>
      </c>
      <c r="T596" s="68">
        <v>6.92</v>
      </c>
      <c r="U596" s="68">
        <v>7.54</v>
      </c>
      <c r="V596" s="68">
        <v>8.26</v>
      </c>
      <c r="W596" s="68">
        <v>9.07</v>
      </c>
      <c r="X596" s="68">
        <v>10.050000000000001</v>
      </c>
      <c r="Y596" s="68">
        <v>11.1</v>
      </c>
      <c r="Z596" s="69">
        <v>12.33</v>
      </c>
      <c r="AA596" s="69">
        <v>13.72</v>
      </c>
      <c r="AB596" s="45">
        <v>15.26</v>
      </c>
      <c r="AC596" s="45">
        <v>16.97</v>
      </c>
      <c r="AD596" s="45">
        <v>18.809999999999999</v>
      </c>
      <c r="AE596" s="45">
        <v>20.88</v>
      </c>
      <c r="AF596" s="45">
        <v>23.06</v>
      </c>
      <c r="AG596" s="45">
        <v>25.35</v>
      </c>
      <c r="AH596" s="45">
        <v>27.76</v>
      </c>
      <c r="AI596" s="45">
        <v>30.39</v>
      </c>
      <c r="AJ596" s="45">
        <v>33.31</v>
      </c>
      <c r="AK596" s="45">
        <v>36.65</v>
      </c>
      <c r="AL596" s="45">
        <v>40.409999999999997</v>
      </c>
      <c r="AM596" s="45">
        <v>44.53</v>
      </c>
      <c r="AN596" s="45">
        <v>48.86</v>
      </c>
      <c r="AO596" s="45">
        <v>53.26</v>
      </c>
      <c r="AP596" s="45">
        <v>57.61</v>
      </c>
      <c r="AQ596" s="45">
        <v>61.87</v>
      </c>
      <c r="AR596" s="45">
        <v>66.099999999999994</v>
      </c>
      <c r="AS596" s="45">
        <v>70.52</v>
      </c>
      <c r="AT596" s="45">
        <v>75.239999999999995</v>
      </c>
      <c r="AU596" s="45">
        <v>80.489999999999995</v>
      </c>
      <c r="AV596" s="45">
        <v>85.84</v>
      </c>
      <c r="AW596" s="45">
        <v>94.14</v>
      </c>
      <c r="AX596" s="45">
        <v>103.51</v>
      </c>
      <c r="AY596" s="45">
        <v>114.16</v>
      </c>
      <c r="AZ596" s="45">
        <v>126.2</v>
      </c>
      <c r="BA596" s="45">
        <v>139.6</v>
      </c>
      <c r="BB596" s="45">
        <v>154.28</v>
      </c>
      <c r="BC596" s="45">
        <v>169.59</v>
      </c>
      <c r="BD596" s="45">
        <v>185.33</v>
      </c>
      <c r="BE596" s="45">
        <v>200.79</v>
      </c>
      <c r="BF596" s="45">
        <v>215.67</v>
      </c>
      <c r="BG596" s="45">
        <v>229.99</v>
      </c>
      <c r="BH596" s="45">
        <v>242.99</v>
      </c>
      <c r="BI596" s="45">
        <v>254.1</v>
      </c>
      <c r="BJ596" s="45">
        <v>270.08999999999997</v>
      </c>
      <c r="BK596" s="45">
        <v>287.62</v>
      </c>
      <c r="BL596" s="45">
        <v>307.36</v>
      </c>
      <c r="BM596" s="45">
        <v>328.95</v>
      </c>
      <c r="BN596" s="45">
        <v>352.09</v>
      </c>
      <c r="BO596" s="45">
        <v>374.47</v>
      </c>
      <c r="BP596" s="45">
        <v>396.8</v>
      </c>
      <c r="BQ596" s="45">
        <v>418.66</v>
      </c>
      <c r="BR596" s="45">
        <v>439.65</v>
      </c>
      <c r="BS596" s="45">
        <v>459.36</v>
      </c>
      <c r="BT596" s="45">
        <v>477.43</v>
      </c>
      <c r="BU596" s="45">
        <v>503.32</v>
      </c>
      <c r="BV596" s="45">
        <v>530.61</v>
      </c>
      <c r="BW596" s="45">
        <v>559.39</v>
      </c>
      <c r="BX596" s="45">
        <v>589.72</v>
      </c>
      <c r="BY596" s="45">
        <v>621.70000000000005</v>
      </c>
      <c r="BZ596" s="45">
        <v>655.42</v>
      </c>
      <c r="CA596" s="45">
        <v>690.96</v>
      </c>
      <c r="CB596" s="45">
        <v>728.43</v>
      </c>
      <c r="CC596" s="45">
        <v>767.94</v>
      </c>
      <c r="CD596" s="45">
        <v>809.58</v>
      </c>
      <c r="CE596" s="45">
        <v>853.48</v>
      </c>
      <c r="CF596" s="45">
        <v>899.77</v>
      </c>
      <c r="CG596" s="45">
        <v>948.56</v>
      </c>
      <c r="CH596" s="45">
        <v>1000</v>
      </c>
      <c r="CI596" s="45"/>
      <c r="CJ596" s="45"/>
      <c r="CK596" s="45"/>
      <c r="CL596" s="45"/>
      <c r="CM596" s="45"/>
      <c r="CN596" s="45"/>
      <c r="CO596" s="45"/>
      <c r="CP596" s="45"/>
      <c r="CQ596" s="45"/>
      <c r="CR596" s="45"/>
      <c r="CS596" s="45"/>
      <c r="CT596" s="45"/>
      <c r="CU596" s="45"/>
      <c r="CV596" s="45"/>
      <c r="CW596" s="45"/>
    </row>
    <row r="597" spans="1:101" ht="14.25" customHeight="1">
      <c r="A597" s="67">
        <v>37</v>
      </c>
      <c r="B597" s="68">
        <v>0.48</v>
      </c>
      <c r="C597" s="68">
        <v>0.78</v>
      </c>
      <c r="D597" s="68">
        <v>1.1100000000000001</v>
      </c>
      <c r="E597" s="68">
        <v>1.29</v>
      </c>
      <c r="F597" s="68">
        <v>1.5</v>
      </c>
      <c r="G597" s="68">
        <v>1.73</v>
      </c>
      <c r="H597" s="68">
        <v>1.97</v>
      </c>
      <c r="I597" s="68">
        <v>2.15</v>
      </c>
      <c r="J597" s="68">
        <v>2.2599999999999998</v>
      </c>
      <c r="K597" s="68">
        <v>2.62</v>
      </c>
      <c r="L597" s="68">
        <v>2.97</v>
      </c>
      <c r="M597" s="68">
        <v>3.35</v>
      </c>
      <c r="N597" s="68">
        <v>3.81</v>
      </c>
      <c r="O597" s="68">
        <v>4.3099999999999996</v>
      </c>
      <c r="P597" s="68">
        <v>4.84</v>
      </c>
      <c r="Q597" s="68">
        <v>5.47</v>
      </c>
      <c r="R597" s="68">
        <v>6.15</v>
      </c>
      <c r="S597" s="68">
        <v>6.8</v>
      </c>
      <c r="T597" s="68">
        <v>7.51</v>
      </c>
      <c r="U597" s="68">
        <v>8.23</v>
      </c>
      <c r="V597" s="68">
        <v>9.0299999999999994</v>
      </c>
      <c r="W597" s="68">
        <v>10.029999999999999</v>
      </c>
      <c r="X597" s="68">
        <v>11.07</v>
      </c>
      <c r="Y597" s="68">
        <v>12.3</v>
      </c>
      <c r="Z597" s="69">
        <v>13.69</v>
      </c>
      <c r="AA597" s="69">
        <v>15.26</v>
      </c>
      <c r="AB597" s="45">
        <v>16.97</v>
      </c>
      <c r="AC597" s="45">
        <v>18.809999999999999</v>
      </c>
      <c r="AD597" s="45">
        <v>20.88</v>
      </c>
      <c r="AE597" s="45">
        <v>23.06</v>
      </c>
      <c r="AF597" s="45">
        <v>25.35</v>
      </c>
      <c r="AG597" s="45">
        <v>27.76</v>
      </c>
      <c r="AH597" s="45">
        <v>30.39</v>
      </c>
      <c r="AI597" s="45">
        <v>33.31</v>
      </c>
      <c r="AJ597" s="45">
        <v>36.65</v>
      </c>
      <c r="AK597" s="45">
        <v>40.409999999999997</v>
      </c>
      <c r="AL597" s="45">
        <v>44.53</v>
      </c>
      <c r="AM597" s="45">
        <v>48.86</v>
      </c>
      <c r="AN597" s="45">
        <v>53.26</v>
      </c>
      <c r="AO597" s="45">
        <v>57.61</v>
      </c>
      <c r="AP597" s="45">
        <v>61.87</v>
      </c>
      <c r="AQ597" s="45">
        <v>66.099999999999994</v>
      </c>
      <c r="AR597" s="45">
        <v>70.52</v>
      </c>
      <c r="AS597" s="45">
        <v>75.239999999999995</v>
      </c>
      <c r="AT597" s="45">
        <v>80.489999999999995</v>
      </c>
      <c r="AU597" s="45">
        <v>85.84</v>
      </c>
      <c r="AV597" s="45">
        <v>94.14</v>
      </c>
      <c r="AW597" s="45">
        <v>103.51</v>
      </c>
      <c r="AX597" s="45">
        <v>114.16</v>
      </c>
      <c r="AY597" s="45">
        <v>126.2</v>
      </c>
      <c r="AZ597" s="45">
        <v>139.6</v>
      </c>
      <c r="BA597" s="45">
        <v>154.28</v>
      </c>
      <c r="BB597" s="45">
        <v>169.59</v>
      </c>
      <c r="BC597" s="45">
        <v>185.33</v>
      </c>
      <c r="BD597" s="45">
        <v>200.79</v>
      </c>
      <c r="BE597" s="45">
        <v>215.67</v>
      </c>
      <c r="BF597" s="45">
        <v>229.99</v>
      </c>
      <c r="BG597" s="45">
        <v>242.99</v>
      </c>
      <c r="BH597" s="45">
        <v>254.1</v>
      </c>
      <c r="BI597" s="45">
        <v>270.08999999999997</v>
      </c>
      <c r="BJ597" s="45">
        <v>287.62</v>
      </c>
      <c r="BK597" s="45">
        <v>307.36</v>
      </c>
      <c r="BL597" s="45">
        <v>328.95</v>
      </c>
      <c r="BM597" s="45">
        <v>352.09</v>
      </c>
      <c r="BN597" s="45">
        <v>374.47</v>
      </c>
      <c r="BO597" s="45">
        <v>396.8</v>
      </c>
      <c r="BP597" s="45">
        <v>418.66</v>
      </c>
      <c r="BQ597" s="45">
        <v>439.65</v>
      </c>
      <c r="BR597" s="45">
        <v>459.36</v>
      </c>
      <c r="BS597" s="45">
        <v>477.43</v>
      </c>
      <c r="BT597" s="45">
        <v>503.32</v>
      </c>
      <c r="BU597" s="45">
        <v>530.61</v>
      </c>
      <c r="BV597" s="45">
        <v>559.39</v>
      </c>
      <c r="BW597" s="45">
        <v>589.72</v>
      </c>
      <c r="BX597" s="45">
        <v>621.70000000000005</v>
      </c>
      <c r="BY597" s="45">
        <v>655.42</v>
      </c>
      <c r="BZ597" s="45">
        <v>690.96</v>
      </c>
      <c r="CA597" s="45">
        <v>728.43</v>
      </c>
      <c r="CB597" s="45">
        <v>767.94</v>
      </c>
      <c r="CC597" s="45">
        <v>809.58</v>
      </c>
      <c r="CD597" s="45">
        <v>853.48</v>
      </c>
      <c r="CE597" s="45">
        <v>899.77</v>
      </c>
      <c r="CF597" s="45">
        <v>948.56</v>
      </c>
      <c r="CG597" s="45">
        <v>1000</v>
      </c>
      <c r="CH597" s="45"/>
      <c r="CI597" s="45"/>
      <c r="CJ597" s="45"/>
      <c r="CK597" s="45"/>
      <c r="CL597" s="45"/>
      <c r="CM597" s="45"/>
      <c r="CN597" s="45"/>
      <c r="CO597" s="45"/>
      <c r="CP597" s="45"/>
      <c r="CQ597" s="45"/>
      <c r="CR597" s="45"/>
      <c r="CS597" s="45"/>
      <c r="CT597" s="45"/>
      <c r="CU597" s="45"/>
      <c r="CV597" s="45"/>
      <c r="CW597" s="45"/>
    </row>
    <row r="598" spans="1:101" ht="14.25" customHeight="1">
      <c r="A598" s="67">
        <v>38</v>
      </c>
      <c r="B598" s="68">
        <v>0.52</v>
      </c>
      <c r="C598" s="68">
        <v>0.85</v>
      </c>
      <c r="D598" s="68">
        <v>1.22</v>
      </c>
      <c r="E598" s="68">
        <v>1.41</v>
      </c>
      <c r="F598" s="68">
        <v>1.63</v>
      </c>
      <c r="G598" s="68">
        <v>1.86</v>
      </c>
      <c r="H598" s="68">
        <v>2.0499999999999998</v>
      </c>
      <c r="I598" s="68">
        <v>2.16</v>
      </c>
      <c r="J598" s="68">
        <v>2.4900000000000002</v>
      </c>
      <c r="K598" s="68">
        <v>2.87</v>
      </c>
      <c r="L598" s="68">
        <v>3.24</v>
      </c>
      <c r="M598" s="68">
        <v>3.65</v>
      </c>
      <c r="N598" s="68">
        <v>4.1500000000000004</v>
      </c>
      <c r="O598" s="68">
        <v>4.7</v>
      </c>
      <c r="P598" s="68">
        <v>5.29</v>
      </c>
      <c r="Q598" s="68">
        <v>5.97</v>
      </c>
      <c r="R598" s="68">
        <v>6.7</v>
      </c>
      <c r="S598" s="68">
        <v>7.41</v>
      </c>
      <c r="T598" s="68">
        <v>8.19</v>
      </c>
      <c r="U598" s="68">
        <v>9</v>
      </c>
      <c r="V598" s="68">
        <v>10</v>
      </c>
      <c r="W598" s="68">
        <v>11.03</v>
      </c>
      <c r="X598" s="68">
        <v>12.27</v>
      </c>
      <c r="Y598" s="68">
        <v>13.65</v>
      </c>
      <c r="Z598" s="69">
        <v>15.22</v>
      </c>
      <c r="AA598" s="69">
        <v>16.97</v>
      </c>
      <c r="AB598" s="45">
        <v>18.809999999999999</v>
      </c>
      <c r="AC598" s="45">
        <v>20.88</v>
      </c>
      <c r="AD598" s="45">
        <v>23.06</v>
      </c>
      <c r="AE598" s="45">
        <v>25.35</v>
      </c>
      <c r="AF598" s="45">
        <v>27.76</v>
      </c>
      <c r="AG598" s="45">
        <v>30.39</v>
      </c>
      <c r="AH598" s="45">
        <v>33.31</v>
      </c>
      <c r="AI598" s="45">
        <v>36.65</v>
      </c>
      <c r="AJ598" s="45">
        <v>40.409999999999997</v>
      </c>
      <c r="AK598" s="45">
        <v>44.53</v>
      </c>
      <c r="AL598" s="45">
        <v>48.86</v>
      </c>
      <c r="AM598" s="45">
        <v>53.26</v>
      </c>
      <c r="AN598" s="45">
        <v>57.61</v>
      </c>
      <c r="AO598" s="45">
        <v>61.87</v>
      </c>
      <c r="AP598" s="45">
        <v>66.099999999999994</v>
      </c>
      <c r="AQ598" s="45">
        <v>70.52</v>
      </c>
      <c r="AR598" s="45">
        <v>75.239999999999995</v>
      </c>
      <c r="AS598" s="45">
        <v>80.489999999999995</v>
      </c>
      <c r="AT598" s="45">
        <v>85.84</v>
      </c>
      <c r="AU598" s="45">
        <v>94.14</v>
      </c>
      <c r="AV598" s="45">
        <v>103.51</v>
      </c>
      <c r="AW598" s="45">
        <v>114.16</v>
      </c>
      <c r="AX598" s="45">
        <v>126.2</v>
      </c>
      <c r="AY598" s="45">
        <v>139.6</v>
      </c>
      <c r="AZ598" s="45">
        <v>154.28</v>
      </c>
      <c r="BA598" s="45">
        <v>169.59</v>
      </c>
      <c r="BB598" s="45">
        <v>185.33</v>
      </c>
      <c r="BC598" s="45">
        <v>200.79</v>
      </c>
      <c r="BD598" s="45">
        <v>215.67</v>
      </c>
      <c r="BE598" s="45">
        <v>229.99</v>
      </c>
      <c r="BF598" s="45">
        <v>242.99</v>
      </c>
      <c r="BG598" s="45">
        <v>254.1</v>
      </c>
      <c r="BH598" s="45">
        <v>270.08999999999997</v>
      </c>
      <c r="BI598" s="45">
        <v>287.62</v>
      </c>
      <c r="BJ598" s="45">
        <v>307.36</v>
      </c>
      <c r="BK598" s="45">
        <v>328.95</v>
      </c>
      <c r="BL598" s="45">
        <v>352.09</v>
      </c>
      <c r="BM598" s="45">
        <v>374.47</v>
      </c>
      <c r="BN598" s="45">
        <v>396.8</v>
      </c>
      <c r="BO598" s="45">
        <v>418.66</v>
      </c>
      <c r="BP598" s="45">
        <v>439.65</v>
      </c>
      <c r="BQ598" s="45">
        <v>459.36</v>
      </c>
      <c r="BR598" s="45">
        <v>477.43</v>
      </c>
      <c r="BS598" s="45">
        <v>503.32</v>
      </c>
      <c r="BT598" s="45">
        <v>530.61</v>
      </c>
      <c r="BU598" s="45">
        <v>559.39</v>
      </c>
      <c r="BV598" s="45">
        <v>589.72</v>
      </c>
      <c r="BW598" s="45">
        <v>621.70000000000005</v>
      </c>
      <c r="BX598" s="45">
        <v>655.42</v>
      </c>
      <c r="BY598" s="45">
        <v>690.96</v>
      </c>
      <c r="BZ598" s="45">
        <v>728.43</v>
      </c>
      <c r="CA598" s="45">
        <v>767.94</v>
      </c>
      <c r="CB598" s="45">
        <v>809.58</v>
      </c>
      <c r="CC598" s="45">
        <v>853.48</v>
      </c>
      <c r="CD598" s="45">
        <v>899.77</v>
      </c>
      <c r="CE598" s="45">
        <v>948.56</v>
      </c>
      <c r="CF598" s="45">
        <v>1000</v>
      </c>
      <c r="CG598" s="45"/>
      <c r="CH598" s="45"/>
      <c r="CI598" s="45"/>
      <c r="CJ598" s="45"/>
      <c r="CK598" s="45"/>
      <c r="CL598" s="45"/>
      <c r="CM598" s="45"/>
      <c r="CN598" s="45"/>
      <c r="CO598" s="45"/>
      <c r="CP598" s="45"/>
      <c r="CQ598" s="45"/>
      <c r="CR598" s="45"/>
      <c r="CS598" s="45"/>
      <c r="CT598" s="45"/>
      <c r="CU598" s="45"/>
      <c r="CV598" s="45"/>
      <c r="CW598" s="45"/>
    </row>
    <row r="599" spans="1:101" ht="14.25" customHeight="1">
      <c r="A599" s="67">
        <v>39</v>
      </c>
      <c r="B599" s="68">
        <v>0.56000000000000005</v>
      </c>
      <c r="C599" s="68">
        <v>0.93</v>
      </c>
      <c r="D599" s="68">
        <v>1.33</v>
      </c>
      <c r="E599" s="68">
        <v>1.53</v>
      </c>
      <c r="F599" s="68">
        <v>1.76</v>
      </c>
      <c r="G599" s="68">
        <v>1.95</v>
      </c>
      <c r="H599" s="68">
        <v>2.08</v>
      </c>
      <c r="I599" s="68">
        <v>2.4</v>
      </c>
      <c r="J599" s="68">
        <v>2.75</v>
      </c>
      <c r="K599" s="68">
        <v>3.15</v>
      </c>
      <c r="L599" s="68">
        <v>3.56</v>
      </c>
      <c r="M599" s="68">
        <v>4</v>
      </c>
      <c r="N599" s="68">
        <v>4.5599999999999996</v>
      </c>
      <c r="O599" s="68">
        <v>5.16</v>
      </c>
      <c r="P599" s="68">
        <v>5.8</v>
      </c>
      <c r="Q599" s="68">
        <v>6.53</v>
      </c>
      <c r="R599" s="68">
        <v>7.31</v>
      </c>
      <c r="S599" s="68">
        <v>8.08</v>
      </c>
      <c r="T599" s="68">
        <v>8.9600000000000009</v>
      </c>
      <c r="U599" s="68">
        <v>9.9700000000000006</v>
      </c>
      <c r="V599" s="68">
        <v>11</v>
      </c>
      <c r="W599" s="68">
        <v>12.24</v>
      </c>
      <c r="X599" s="68">
        <v>13.62</v>
      </c>
      <c r="Y599" s="68">
        <v>15.19</v>
      </c>
      <c r="Z599" s="69">
        <v>16.93</v>
      </c>
      <c r="AA599" s="69">
        <v>18.809999999999999</v>
      </c>
      <c r="AB599" s="45">
        <v>20.88</v>
      </c>
      <c r="AC599" s="45">
        <v>23.06</v>
      </c>
      <c r="AD599" s="45">
        <v>25.35</v>
      </c>
      <c r="AE599" s="45">
        <v>27.76</v>
      </c>
      <c r="AF599" s="45">
        <v>30.39</v>
      </c>
      <c r="AG599" s="45">
        <v>33.31</v>
      </c>
      <c r="AH599" s="45">
        <v>36.65</v>
      </c>
      <c r="AI599" s="45">
        <v>40.409999999999997</v>
      </c>
      <c r="AJ599" s="45">
        <v>44.53</v>
      </c>
      <c r="AK599" s="45">
        <v>48.86</v>
      </c>
      <c r="AL599" s="45">
        <v>53.26</v>
      </c>
      <c r="AM599" s="45">
        <v>57.61</v>
      </c>
      <c r="AN599" s="45">
        <v>61.87</v>
      </c>
      <c r="AO599" s="45">
        <v>66.099999999999994</v>
      </c>
      <c r="AP599" s="45">
        <v>70.52</v>
      </c>
      <c r="AQ599" s="45">
        <v>75.239999999999995</v>
      </c>
      <c r="AR599" s="45">
        <v>80.489999999999995</v>
      </c>
      <c r="AS599" s="45">
        <v>85.84</v>
      </c>
      <c r="AT599" s="45">
        <v>94.14</v>
      </c>
      <c r="AU599" s="45">
        <v>103.51</v>
      </c>
      <c r="AV599" s="45">
        <v>114.16</v>
      </c>
      <c r="AW599" s="45">
        <v>126.2</v>
      </c>
      <c r="AX599" s="45">
        <v>139.6</v>
      </c>
      <c r="AY599" s="45">
        <v>154.28</v>
      </c>
      <c r="AZ599" s="45">
        <v>169.59</v>
      </c>
      <c r="BA599" s="45">
        <v>185.33</v>
      </c>
      <c r="BB599" s="45">
        <v>200.79</v>
      </c>
      <c r="BC599" s="45">
        <v>215.67</v>
      </c>
      <c r="BD599" s="45">
        <v>229.99</v>
      </c>
      <c r="BE599" s="45">
        <v>242.99</v>
      </c>
      <c r="BF599" s="45">
        <v>254.1</v>
      </c>
      <c r="BG599" s="45">
        <v>270.08999999999997</v>
      </c>
      <c r="BH599" s="45">
        <v>287.62</v>
      </c>
      <c r="BI599" s="45">
        <v>307.36</v>
      </c>
      <c r="BJ599" s="45">
        <v>328.95</v>
      </c>
      <c r="BK599" s="45">
        <v>352.09</v>
      </c>
      <c r="BL599" s="45">
        <v>374.47</v>
      </c>
      <c r="BM599" s="45">
        <v>396.8</v>
      </c>
      <c r="BN599" s="45">
        <v>418.66</v>
      </c>
      <c r="BO599" s="45">
        <v>439.65</v>
      </c>
      <c r="BP599" s="45">
        <v>459.36</v>
      </c>
      <c r="BQ599" s="45">
        <v>477.43</v>
      </c>
      <c r="BR599" s="45">
        <v>503.32</v>
      </c>
      <c r="BS599" s="45">
        <v>530.61</v>
      </c>
      <c r="BT599" s="45">
        <v>559.39</v>
      </c>
      <c r="BU599" s="45">
        <v>589.72</v>
      </c>
      <c r="BV599" s="45">
        <v>621.70000000000005</v>
      </c>
      <c r="BW599" s="45">
        <v>655.42</v>
      </c>
      <c r="BX599" s="45">
        <v>690.96</v>
      </c>
      <c r="BY599" s="45">
        <v>728.43</v>
      </c>
      <c r="BZ599" s="45">
        <v>767.94</v>
      </c>
      <c r="CA599" s="45">
        <v>809.58</v>
      </c>
      <c r="CB599" s="45">
        <v>853.48</v>
      </c>
      <c r="CC599" s="45">
        <v>899.77</v>
      </c>
      <c r="CD599" s="45">
        <v>948.56</v>
      </c>
      <c r="CE599" s="45">
        <v>1000</v>
      </c>
      <c r="CF599" s="45"/>
      <c r="CG599" s="45"/>
      <c r="CH599" s="45"/>
      <c r="CI599" s="45"/>
      <c r="CJ599" s="45"/>
      <c r="CK599" s="45"/>
      <c r="CL599" s="45"/>
      <c r="CM599" s="45"/>
      <c r="CN599" s="45"/>
      <c r="CO599" s="45"/>
      <c r="CP599" s="45"/>
      <c r="CQ599" s="45"/>
      <c r="CR599" s="45"/>
      <c r="CS599" s="45"/>
      <c r="CT599" s="45"/>
      <c r="CU599" s="45"/>
      <c r="CV599" s="45"/>
      <c r="CW599" s="45"/>
    </row>
    <row r="600" spans="1:101" ht="14.25" customHeight="1">
      <c r="A600" s="67">
        <v>40</v>
      </c>
      <c r="B600" s="68">
        <v>0.62</v>
      </c>
      <c r="C600" s="68">
        <v>1.03</v>
      </c>
      <c r="D600" s="68">
        <v>1.44</v>
      </c>
      <c r="E600" s="68">
        <v>1.65</v>
      </c>
      <c r="F600" s="68">
        <v>1.86</v>
      </c>
      <c r="G600" s="68">
        <v>2.0099999999999998</v>
      </c>
      <c r="H600" s="68">
        <v>2.31</v>
      </c>
      <c r="I600" s="68">
        <v>2.66</v>
      </c>
      <c r="J600" s="68">
        <v>3.04</v>
      </c>
      <c r="K600" s="68">
        <v>3.48</v>
      </c>
      <c r="L600" s="68">
        <v>3.92</v>
      </c>
      <c r="M600" s="68">
        <v>4.41</v>
      </c>
      <c r="N600" s="68">
        <v>5.03</v>
      </c>
      <c r="O600" s="68">
        <v>5.69</v>
      </c>
      <c r="P600" s="68">
        <v>6.39</v>
      </c>
      <c r="Q600" s="68">
        <v>7.16</v>
      </c>
      <c r="R600" s="68">
        <v>7.99</v>
      </c>
      <c r="S600" s="68">
        <v>8.83</v>
      </c>
      <c r="T600" s="68">
        <v>9.9499999999999993</v>
      </c>
      <c r="U600" s="68">
        <v>10.97</v>
      </c>
      <c r="V600" s="68">
        <v>12.21</v>
      </c>
      <c r="W600" s="68">
        <v>13.58</v>
      </c>
      <c r="X600" s="68">
        <v>15.16</v>
      </c>
      <c r="Y600" s="68">
        <v>16.899999999999999</v>
      </c>
      <c r="Z600" s="69">
        <v>18.77</v>
      </c>
      <c r="AA600" s="69">
        <v>20.88</v>
      </c>
      <c r="AB600" s="45">
        <v>23.06</v>
      </c>
      <c r="AC600" s="45">
        <v>25.35</v>
      </c>
      <c r="AD600" s="45">
        <v>27.76</v>
      </c>
      <c r="AE600" s="45">
        <v>30.39</v>
      </c>
      <c r="AF600" s="45">
        <v>33.31</v>
      </c>
      <c r="AG600" s="45">
        <v>36.65</v>
      </c>
      <c r="AH600" s="45">
        <v>40.409999999999997</v>
      </c>
      <c r="AI600" s="45">
        <v>44.53</v>
      </c>
      <c r="AJ600" s="45">
        <v>48.86</v>
      </c>
      <c r="AK600" s="45">
        <v>53.26</v>
      </c>
      <c r="AL600" s="45">
        <v>57.61</v>
      </c>
      <c r="AM600" s="45">
        <v>61.87</v>
      </c>
      <c r="AN600" s="45">
        <v>66.099999999999994</v>
      </c>
      <c r="AO600" s="45">
        <v>70.52</v>
      </c>
      <c r="AP600" s="45">
        <v>75.239999999999995</v>
      </c>
      <c r="AQ600" s="45">
        <v>80.489999999999995</v>
      </c>
      <c r="AR600" s="45">
        <v>85.84</v>
      </c>
      <c r="AS600" s="45">
        <v>94.14</v>
      </c>
      <c r="AT600" s="45">
        <v>103.51</v>
      </c>
      <c r="AU600" s="45">
        <v>114.16</v>
      </c>
      <c r="AV600" s="45">
        <v>126.2</v>
      </c>
      <c r="AW600" s="45">
        <v>139.6</v>
      </c>
      <c r="AX600" s="45">
        <v>154.28</v>
      </c>
      <c r="AY600" s="45">
        <v>169.59</v>
      </c>
      <c r="AZ600" s="45">
        <v>185.33</v>
      </c>
      <c r="BA600" s="45">
        <v>200.79</v>
      </c>
      <c r="BB600" s="45">
        <v>215.67</v>
      </c>
      <c r="BC600" s="45">
        <v>229.99</v>
      </c>
      <c r="BD600" s="45">
        <v>242.99</v>
      </c>
      <c r="BE600" s="45">
        <v>254.1</v>
      </c>
      <c r="BF600" s="45">
        <v>270.08999999999997</v>
      </c>
      <c r="BG600" s="45">
        <v>287.62</v>
      </c>
      <c r="BH600" s="45">
        <v>307.36</v>
      </c>
      <c r="BI600" s="45">
        <v>328.95</v>
      </c>
      <c r="BJ600" s="45">
        <v>352.09</v>
      </c>
      <c r="BK600" s="45">
        <v>374.47</v>
      </c>
      <c r="BL600" s="45">
        <v>396.8</v>
      </c>
      <c r="BM600" s="45">
        <v>418.66</v>
      </c>
      <c r="BN600" s="45">
        <v>439.65</v>
      </c>
      <c r="BO600" s="45">
        <v>459.36</v>
      </c>
      <c r="BP600" s="45">
        <v>477.43</v>
      </c>
      <c r="BQ600" s="45">
        <v>503.32</v>
      </c>
      <c r="BR600" s="45">
        <v>530.61</v>
      </c>
      <c r="BS600" s="45">
        <v>559.39</v>
      </c>
      <c r="BT600" s="45">
        <v>589.72</v>
      </c>
      <c r="BU600" s="45">
        <v>621.70000000000005</v>
      </c>
      <c r="BV600" s="45">
        <v>655.42</v>
      </c>
      <c r="BW600" s="45">
        <v>690.96</v>
      </c>
      <c r="BX600" s="45">
        <v>728.43</v>
      </c>
      <c r="BY600" s="45">
        <v>767.94</v>
      </c>
      <c r="BZ600" s="45">
        <v>809.58</v>
      </c>
      <c r="CA600" s="45">
        <v>853.48</v>
      </c>
      <c r="CB600" s="45">
        <v>899.77</v>
      </c>
      <c r="CC600" s="45">
        <v>948.56</v>
      </c>
      <c r="CD600" s="45">
        <v>1000</v>
      </c>
      <c r="CE600" s="45"/>
      <c r="CF600" s="45"/>
      <c r="CG600" s="45"/>
      <c r="CH600" s="45"/>
      <c r="CI600" s="45"/>
      <c r="CJ600" s="45"/>
      <c r="CK600" s="45"/>
      <c r="CL600" s="45"/>
      <c r="CM600" s="45"/>
      <c r="CN600" s="45"/>
      <c r="CO600" s="45"/>
      <c r="CP600" s="45"/>
      <c r="CQ600" s="45"/>
      <c r="CR600" s="45"/>
      <c r="CS600" s="45"/>
      <c r="CT600" s="45"/>
      <c r="CU600" s="45"/>
      <c r="CV600" s="45"/>
      <c r="CW600" s="45"/>
    </row>
    <row r="601" spans="1:101" ht="14.25" customHeight="1">
      <c r="A601" s="67">
        <v>41</v>
      </c>
      <c r="B601" s="68">
        <v>0.68</v>
      </c>
      <c r="C601" s="68">
        <v>1.1299999999999999</v>
      </c>
      <c r="D601" s="68">
        <v>1.54</v>
      </c>
      <c r="E601" s="68">
        <v>1.76</v>
      </c>
      <c r="F601" s="68">
        <v>1.94</v>
      </c>
      <c r="G601" s="68">
        <v>2.23</v>
      </c>
      <c r="H601" s="68">
        <v>2.58</v>
      </c>
      <c r="I601" s="68">
        <v>2.96</v>
      </c>
      <c r="J601" s="68">
        <v>3.37</v>
      </c>
      <c r="K601" s="68">
        <v>3.84</v>
      </c>
      <c r="L601" s="68">
        <v>4.32</v>
      </c>
      <c r="M601" s="68">
        <v>4.88</v>
      </c>
      <c r="N601" s="68">
        <v>5.57</v>
      </c>
      <c r="O601" s="68">
        <v>6.3</v>
      </c>
      <c r="P601" s="68">
        <v>7.05</v>
      </c>
      <c r="Q601" s="68">
        <v>7.87</v>
      </c>
      <c r="R601" s="68">
        <v>8.75</v>
      </c>
      <c r="S601" s="68">
        <v>9.93</v>
      </c>
      <c r="T601" s="68">
        <v>10.94</v>
      </c>
      <c r="U601" s="68">
        <v>12.18</v>
      </c>
      <c r="V601" s="68">
        <v>13.56</v>
      </c>
      <c r="W601" s="68">
        <v>15.13</v>
      </c>
      <c r="X601" s="68">
        <v>16.87</v>
      </c>
      <c r="Y601" s="68">
        <v>18.73</v>
      </c>
      <c r="Z601" s="69">
        <v>20.82</v>
      </c>
      <c r="AA601" s="69">
        <v>23.06</v>
      </c>
      <c r="AB601" s="45">
        <v>25.35</v>
      </c>
      <c r="AC601" s="45">
        <v>27.76</v>
      </c>
      <c r="AD601" s="45">
        <v>30.39</v>
      </c>
      <c r="AE601" s="45">
        <v>33.31</v>
      </c>
      <c r="AF601" s="45">
        <v>36.65</v>
      </c>
      <c r="AG601" s="45">
        <v>40.409999999999997</v>
      </c>
      <c r="AH601" s="45">
        <v>44.53</v>
      </c>
      <c r="AI601" s="45">
        <v>48.86</v>
      </c>
      <c r="AJ601" s="45">
        <v>53.26</v>
      </c>
      <c r="AK601" s="45">
        <v>57.61</v>
      </c>
      <c r="AL601" s="45">
        <v>61.87</v>
      </c>
      <c r="AM601" s="45">
        <v>66.099999999999994</v>
      </c>
      <c r="AN601" s="45">
        <v>70.52</v>
      </c>
      <c r="AO601" s="45">
        <v>75.239999999999995</v>
      </c>
      <c r="AP601" s="45">
        <v>80.489999999999995</v>
      </c>
      <c r="AQ601" s="45">
        <v>85.84</v>
      </c>
      <c r="AR601" s="45">
        <v>94.14</v>
      </c>
      <c r="AS601" s="45">
        <v>103.51</v>
      </c>
      <c r="AT601" s="45">
        <v>114.16</v>
      </c>
      <c r="AU601" s="45">
        <v>126.2</v>
      </c>
      <c r="AV601" s="45">
        <v>139.6</v>
      </c>
      <c r="AW601" s="45">
        <v>154.28</v>
      </c>
      <c r="AX601" s="45">
        <v>169.59</v>
      </c>
      <c r="AY601" s="45">
        <v>185.33</v>
      </c>
      <c r="AZ601" s="45">
        <v>200.79</v>
      </c>
      <c r="BA601" s="45">
        <v>215.67</v>
      </c>
      <c r="BB601" s="45">
        <v>229.99</v>
      </c>
      <c r="BC601" s="45">
        <v>242.99</v>
      </c>
      <c r="BD601" s="45">
        <v>254.1</v>
      </c>
      <c r="BE601" s="45">
        <v>270.08999999999997</v>
      </c>
      <c r="BF601" s="45">
        <v>287.62</v>
      </c>
      <c r="BG601" s="45">
        <v>307.36</v>
      </c>
      <c r="BH601" s="45">
        <v>328.95</v>
      </c>
      <c r="BI601" s="45">
        <v>352.09</v>
      </c>
      <c r="BJ601" s="45">
        <v>374.47</v>
      </c>
      <c r="BK601" s="45">
        <v>396.8</v>
      </c>
      <c r="BL601" s="45">
        <v>418.66</v>
      </c>
      <c r="BM601" s="45">
        <v>439.65</v>
      </c>
      <c r="BN601" s="45">
        <v>459.36</v>
      </c>
      <c r="BO601" s="45">
        <v>477.43</v>
      </c>
      <c r="BP601" s="45">
        <v>503.32</v>
      </c>
      <c r="BQ601" s="45">
        <v>530.61</v>
      </c>
      <c r="BR601" s="45">
        <v>559.39</v>
      </c>
      <c r="BS601" s="45">
        <v>589.72</v>
      </c>
      <c r="BT601" s="45">
        <v>621.70000000000005</v>
      </c>
      <c r="BU601" s="45">
        <v>655.42</v>
      </c>
      <c r="BV601" s="45">
        <v>690.96</v>
      </c>
      <c r="BW601" s="45">
        <v>728.43</v>
      </c>
      <c r="BX601" s="45">
        <v>767.94</v>
      </c>
      <c r="BY601" s="45">
        <v>809.58</v>
      </c>
      <c r="BZ601" s="45">
        <v>853.48</v>
      </c>
      <c r="CA601" s="45">
        <v>899.77</v>
      </c>
      <c r="CB601" s="45">
        <v>948.56</v>
      </c>
      <c r="CC601" s="45">
        <v>1000</v>
      </c>
      <c r="CD601" s="45"/>
      <c r="CE601" s="45"/>
      <c r="CF601" s="45"/>
      <c r="CG601" s="45"/>
      <c r="CH601" s="45"/>
      <c r="CI601" s="45"/>
      <c r="CJ601" s="45"/>
      <c r="CK601" s="45"/>
      <c r="CL601" s="45"/>
      <c r="CM601" s="45"/>
      <c r="CN601" s="45"/>
      <c r="CO601" s="45"/>
      <c r="CP601" s="45"/>
      <c r="CQ601" s="45"/>
      <c r="CR601" s="45"/>
      <c r="CS601" s="45"/>
      <c r="CT601" s="45"/>
      <c r="CU601" s="45"/>
      <c r="CV601" s="45"/>
      <c r="CW601" s="45"/>
    </row>
    <row r="602" spans="1:101" ht="14.25" customHeight="1">
      <c r="A602" s="67">
        <v>42</v>
      </c>
      <c r="B602" s="68">
        <v>0.74</v>
      </c>
      <c r="C602" s="68">
        <v>1.23</v>
      </c>
      <c r="D602" s="68">
        <v>1.63</v>
      </c>
      <c r="E602" s="68">
        <v>1.86</v>
      </c>
      <c r="F602" s="68">
        <v>2.14</v>
      </c>
      <c r="G602" s="68">
        <v>2.4900000000000002</v>
      </c>
      <c r="H602" s="68">
        <v>2.88</v>
      </c>
      <c r="I602" s="68">
        <v>3.29</v>
      </c>
      <c r="J602" s="68">
        <v>3.73</v>
      </c>
      <c r="K602" s="68">
        <v>4.24</v>
      </c>
      <c r="L602" s="68">
        <v>4.78</v>
      </c>
      <c r="M602" s="68">
        <v>5.41</v>
      </c>
      <c r="N602" s="68">
        <v>6.17</v>
      </c>
      <c r="O602" s="68">
        <v>6.98</v>
      </c>
      <c r="P602" s="68">
        <v>7.78</v>
      </c>
      <c r="Q602" s="68">
        <v>8.66</v>
      </c>
      <c r="R602" s="68">
        <v>9.91</v>
      </c>
      <c r="S602" s="68">
        <v>10.91</v>
      </c>
      <c r="T602" s="68">
        <v>12.16</v>
      </c>
      <c r="U602" s="68">
        <v>13.53</v>
      </c>
      <c r="V602" s="68">
        <v>15.11</v>
      </c>
      <c r="W602" s="68">
        <v>16.850000000000001</v>
      </c>
      <c r="X602" s="68">
        <v>18.690000000000001</v>
      </c>
      <c r="Y602" s="68">
        <v>20.77</v>
      </c>
      <c r="Z602" s="69">
        <v>23.03</v>
      </c>
      <c r="AA602" s="69">
        <v>25.35</v>
      </c>
      <c r="AB602" s="45">
        <v>27.76</v>
      </c>
      <c r="AC602" s="45">
        <v>30.39</v>
      </c>
      <c r="AD602" s="45">
        <v>33.31</v>
      </c>
      <c r="AE602" s="45">
        <v>36.65</v>
      </c>
      <c r="AF602" s="45">
        <v>40.409999999999997</v>
      </c>
      <c r="AG602" s="45">
        <v>44.53</v>
      </c>
      <c r="AH602" s="45">
        <v>48.86</v>
      </c>
      <c r="AI602" s="45">
        <v>53.26</v>
      </c>
      <c r="AJ602" s="45">
        <v>57.61</v>
      </c>
      <c r="AK602" s="45">
        <v>61.87</v>
      </c>
      <c r="AL602" s="45">
        <v>66.099999999999994</v>
      </c>
      <c r="AM602" s="45">
        <v>70.52</v>
      </c>
      <c r="AN602" s="45">
        <v>75.239999999999995</v>
      </c>
      <c r="AO602" s="45">
        <v>80.489999999999995</v>
      </c>
      <c r="AP602" s="45">
        <v>85.84</v>
      </c>
      <c r="AQ602" s="45">
        <v>94.14</v>
      </c>
      <c r="AR602" s="45">
        <v>103.51</v>
      </c>
      <c r="AS602" s="45">
        <v>114.16</v>
      </c>
      <c r="AT602" s="45">
        <v>126.2</v>
      </c>
      <c r="AU602" s="45">
        <v>139.6</v>
      </c>
      <c r="AV602" s="45">
        <v>154.28</v>
      </c>
      <c r="AW602" s="45">
        <v>169.59</v>
      </c>
      <c r="AX602" s="45">
        <v>185.33</v>
      </c>
      <c r="AY602" s="45">
        <v>200.79</v>
      </c>
      <c r="AZ602" s="45">
        <v>215.67</v>
      </c>
      <c r="BA602" s="45">
        <v>229.99</v>
      </c>
      <c r="BB602" s="45">
        <v>242.99</v>
      </c>
      <c r="BC602" s="45">
        <v>254.1</v>
      </c>
      <c r="BD602" s="45">
        <v>270.08999999999997</v>
      </c>
      <c r="BE602" s="45">
        <v>287.62</v>
      </c>
      <c r="BF602" s="45">
        <v>307.36</v>
      </c>
      <c r="BG602" s="45">
        <v>328.95</v>
      </c>
      <c r="BH602" s="45">
        <v>352.09</v>
      </c>
      <c r="BI602" s="45">
        <v>374.47</v>
      </c>
      <c r="BJ602" s="45">
        <v>396.8</v>
      </c>
      <c r="BK602" s="45">
        <v>418.66</v>
      </c>
      <c r="BL602" s="45">
        <v>439.65</v>
      </c>
      <c r="BM602" s="45">
        <v>459.36</v>
      </c>
      <c r="BN602" s="45">
        <v>477.43</v>
      </c>
      <c r="BO602" s="45">
        <v>503.32</v>
      </c>
      <c r="BP602" s="45">
        <v>530.61</v>
      </c>
      <c r="BQ602" s="45">
        <v>559.39</v>
      </c>
      <c r="BR602" s="45">
        <v>589.72</v>
      </c>
      <c r="BS602" s="45">
        <v>621.70000000000005</v>
      </c>
      <c r="BT602" s="45">
        <v>655.42</v>
      </c>
      <c r="BU602" s="45">
        <v>690.96</v>
      </c>
      <c r="BV602" s="45">
        <v>728.43</v>
      </c>
      <c r="BW602" s="45">
        <v>767.94</v>
      </c>
      <c r="BX602" s="45">
        <v>809.58</v>
      </c>
      <c r="BY602" s="45">
        <v>853.48</v>
      </c>
      <c r="BZ602" s="45">
        <v>899.77</v>
      </c>
      <c r="CA602" s="45">
        <v>948.56</v>
      </c>
      <c r="CB602" s="45">
        <v>1000</v>
      </c>
      <c r="CC602" s="45"/>
      <c r="CD602" s="45"/>
      <c r="CE602" s="45"/>
      <c r="CF602" s="45"/>
      <c r="CG602" s="45"/>
      <c r="CH602" s="45"/>
      <c r="CI602" s="45"/>
      <c r="CJ602" s="45"/>
      <c r="CK602" s="45"/>
      <c r="CL602" s="45"/>
      <c r="CM602" s="45"/>
      <c r="CN602" s="45"/>
      <c r="CO602" s="45"/>
      <c r="CP602" s="45"/>
      <c r="CQ602" s="45"/>
      <c r="CR602" s="45"/>
      <c r="CS602" s="45"/>
      <c r="CT602" s="45"/>
      <c r="CU602" s="45"/>
      <c r="CV602" s="45"/>
      <c r="CW602" s="45"/>
    </row>
    <row r="603" spans="1:101" ht="14.25" customHeight="1">
      <c r="A603" s="67">
        <v>43</v>
      </c>
      <c r="B603" s="68">
        <v>0.8</v>
      </c>
      <c r="C603" s="68">
        <v>1.31</v>
      </c>
      <c r="D603" s="68">
        <v>1.71</v>
      </c>
      <c r="E603" s="68">
        <v>2.02</v>
      </c>
      <c r="F603" s="68">
        <v>2.37</v>
      </c>
      <c r="G603" s="68">
        <v>2.78</v>
      </c>
      <c r="H603" s="68">
        <v>3.22</v>
      </c>
      <c r="I603" s="68">
        <v>3.66</v>
      </c>
      <c r="J603" s="68">
        <v>4.1399999999999997</v>
      </c>
      <c r="K603" s="68">
        <v>4.7</v>
      </c>
      <c r="L603" s="68">
        <v>5.31</v>
      </c>
      <c r="M603" s="68">
        <v>6.01</v>
      </c>
      <c r="N603" s="68">
        <v>6.87</v>
      </c>
      <c r="O603" s="68">
        <v>7.74</v>
      </c>
      <c r="P603" s="68">
        <v>8.6300000000000008</v>
      </c>
      <c r="Q603" s="68">
        <v>9.7799999999999994</v>
      </c>
      <c r="R603" s="68">
        <v>10.89</v>
      </c>
      <c r="S603" s="68">
        <v>12.15</v>
      </c>
      <c r="T603" s="68">
        <v>13.51</v>
      </c>
      <c r="U603" s="68">
        <v>15.09</v>
      </c>
      <c r="V603" s="68">
        <v>16.829999999999998</v>
      </c>
      <c r="W603" s="68">
        <v>18.66</v>
      </c>
      <c r="X603" s="68">
        <v>20.73</v>
      </c>
      <c r="Y603" s="68">
        <v>23.01</v>
      </c>
      <c r="Z603" s="69">
        <v>25.33</v>
      </c>
      <c r="AA603" s="69">
        <v>27.76</v>
      </c>
      <c r="AB603" s="45">
        <v>30.39</v>
      </c>
      <c r="AC603" s="45">
        <v>33.31</v>
      </c>
      <c r="AD603" s="45">
        <v>36.65</v>
      </c>
      <c r="AE603" s="45">
        <v>40.409999999999997</v>
      </c>
      <c r="AF603" s="45">
        <v>44.53</v>
      </c>
      <c r="AG603" s="45">
        <v>48.86</v>
      </c>
      <c r="AH603" s="45">
        <v>53.26</v>
      </c>
      <c r="AI603" s="45">
        <v>57.61</v>
      </c>
      <c r="AJ603" s="45">
        <v>61.87</v>
      </c>
      <c r="AK603" s="45">
        <v>66.099999999999994</v>
      </c>
      <c r="AL603" s="45">
        <v>70.52</v>
      </c>
      <c r="AM603" s="45">
        <v>75.239999999999995</v>
      </c>
      <c r="AN603" s="45">
        <v>80.489999999999995</v>
      </c>
      <c r="AO603" s="45">
        <v>85.84</v>
      </c>
      <c r="AP603" s="45">
        <v>94.14</v>
      </c>
      <c r="AQ603" s="45">
        <v>103.51</v>
      </c>
      <c r="AR603" s="45">
        <v>114.16</v>
      </c>
      <c r="AS603" s="45">
        <v>126.2</v>
      </c>
      <c r="AT603" s="45">
        <v>139.6</v>
      </c>
      <c r="AU603" s="45">
        <v>154.28</v>
      </c>
      <c r="AV603" s="45">
        <v>169.59</v>
      </c>
      <c r="AW603" s="45">
        <v>185.33</v>
      </c>
      <c r="AX603" s="45">
        <v>200.79</v>
      </c>
      <c r="AY603" s="45">
        <v>215.67</v>
      </c>
      <c r="AZ603" s="45">
        <v>229.99</v>
      </c>
      <c r="BA603" s="45">
        <v>242.99</v>
      </c>
      <c r="BB603" s="45">
        <v>254.1</v>
      </c>
      <c r="BC603" s="45">
        <v>270.08999999999997</v>
      </c>
      <c r="BD603" s="45">
        <v>287.62</v>
      </c>
      <c r="BE603" s="45">
        <v>307.36</v>
      </c>
      <c r="BF603" s="45">
        <v>328.95</v>
      </c>
      <c r="BG603" s="45">
        <v>352.09</v>
      </c>
      <c r="BH603" s="45">
        <v>374.47</v>
      </c>
      <c r="BI603" s="45">
        <v>396.8</v>
      </c>
      <c r="BJ603" s="45">
        <v>418.66</v>
      </c>
      <c r="BK603" s="45">
        <v>439.65</v>
      </c>
      <c r="BL603" s="45">
        <v>459.36</v>
      </c>
      <c r="BM603" s="45">
        <v>477.43</v>
      </c>
      <c r="BN603" s="45">
        <v>503.32</v>
      </c>
      <c r="BO603" s="45">
        <v>530.61</v>
      </c>
      <c r="BP603" s="45">
        <v>559.39</v>
      </c>
      <c r="BQ603" s="45">
        <v>589.72</v>
      </c>
      <c r="BR603" s="45">
        <v>621.70000000000005</v>
      </c>
      <c r="BS603" s="45">
        <v>655.42</v>
      </c>
      <c r="BT603" s="45">
        <v>690.96</v>
      </c>
      <c r="BU603" s="45">
        <v>728.43</v>
      </c>
      <c r="BV603" s="45">
        <v>767.94</v>
      </c>
      <c r="BW603" s="45">
        <v>809.58</v>
      </c>
      <c r="BX603" s="45">
        <v>853.48</v>
      </c>
      <c r="BY603" s="45">
        <v>899.77</v>
      </c>
      <c r="BZ603" s="45">
        <v>948.56</v>
      </c>
      <c r="CA603" s="45">
        <v>1000</v>
      </c>
      <c r="CB603" s="45"/>
      <c r="CC603" s="45"/>
      <c r="CD603" s="45"/>
      <c r="CE603" s="45"/>
      <c r="CF603" s="45"/>
      <c r="CG603" s="45"/>
      <c r="CH603" s="45"/>
      <c r="CI603" s="45"/>
      <c r="CJ603" s="45"/>
      <c r="CK603" s="45"/>
      <c r="CL603" s="45"/>
      <c r="CM603" s="45"/>
      <c r="CN603" s="45"/>
      <c r="CO603" s="45"/>
      <c r="CP603" s="45"/>
      <c r="CQ603" s="45"/>
      <c r="CR603" s="45"/>
      <c r="CS603" s="45"/>
      <c r="CT603" s="45"/>
      <c r="CU603" s="45"/>
      <c r="CV603" s="45"/>
      <c r="CW603" s="45"/>
    </row>
    <row r="604" spans="1:101" ht="14.25" customHeight="1">
      <c r="A604" s="67">
        <v>44</v>
      </c>
      <c r="B604" s="68">
        <v>0.86</v>
      </c>
      <c r="C604" s="68">
        <v>1.39</v>
      </c>
      <c r="D604" s="68">
        <v>1.84</v>
      </c>
      <c r="E604" s="68">
        <v>2.21</v>
      </c>
      <c r="F604" s="68">
        <v>2.64</v>
      </c>
      <c r="G604" s="68">
        <v>3.11</v>
      </c>
      <c r="H604" s="68">
        <v>3.58</v>
      </c>
      <c r="I604" s="68">
        <v>4.0599999999999996</v>
      </c>
      <c r="J604" s="68">
        <v>4.58</v>
      </c>
      <c r="K604" s="68">
        <v>5.22</v>
      </c>
      <c r="L604" s="68">
        <v>5.91</v>
      </c>
      <c r="M604" s="68">
        <v>6.71</v>
      </c>
      <c r="N604" s="68">
        <v>7.65</v>
      </c>
      <c r="O604" s="68">
        <v>8.6</v>
      </c>
      <c r="P604" s="68">
        <v>9.65</v>
      </c>
      <c r="Q604" s="68">
        <v>10.87</v>
      </c>
      <c r="R604" s="68">
        <v>12.13</v>
      </c>
      <c r="S604" s="68">
        <v>13.5</v>
      </c>
      <c r="T604" s="68">
        <v>15.08</v>
      </c>
      <c r="U604" s="68">
        <v>16.809999999999999</v>
      </c>
      <c r="V604" s="68">
        <v>18.64</v>
      </c>
      <c r="W604" s="68">
        <v>20.69</v>
      </c>
      <c r="X604" s="68">
        <v>22.99</v>
      </c>
      <c r="Y604" s="68">
        <v>25.31</v>
      </c>
      <c r="Z604" s="69">
        <v>27.74</v>
      </c>
      <c r="AA604" s="69">
        <v>30.39</v>
      </c>
      <c r="AB604" s="45">
        <v>33.31</v>
      </c>
      <c r="AC604" s="45">
        <v>36.65</v>
      </c>
      <c r="AD604" s="45">
        <v>40.409999999999997</v>
      </c>
      <c r="AE604" s="45">
        <v>44.53</v>
      </c>
      <c r="AF604" s="45">
        <v>48.86</v>
      </c>
      <c r="AG604" s="45">
        <v>53.26</v>
      </c>
      <c r="AH604" s="45">
        <v>57.61</v>
      </c>
      <c r="AI604" s="45">
        <v>61.87</v>
      </c>
      <c r="AJ604" s="45">
        <v>66.099999999999994</v>
      </c>
      <c r="AK604" s="45">
        <v>70.52</v>
      </c>
      <c r="AL604" s="45">
        <v>75.239999999999995</v>
      </c>
      <c r="AM604" s="45">
        <v>80.489999999999995</v>
      </c>
      <c r="AN604" s="45">
        <v>85.84</v>
      </c>
      <c r="AO604" s="45">
        <v>94.14</v>
      </c>
      <c r="AP604" s="45">
        <v>103.51</v>
      </c>
      <c r="AQ604" s="45">
        <v>114.16</v>
      </c>
      <c r="AR604" s="45">
        <v>126.2</v>
      </c>
      <c r="AS604" s="45">
        <v>139.6</v>
      </c>
      <c r="AT604" s="45">
        <v>154.28</v>
      </c>
      <c r="AU604" s="45">
        <v>169.59</v>
      </c>
      <c r="AV604" s="45">
        <v>185.33</v>
      </c>
      <c r="AW604" s="45">
        <v>200.79</v>
      </c>
      <c r="AX604" s="45">
        <v>215.67</v>
      </c>
      <c r="AY604" s="45">
        <v>229.99</v>
      </c>
      <c r="AZ604" s="45">
        <v>242.99</v>
      </c>
      <c r="BA604" s="45">
        <v>254.1</v>
      </c>
      <c r="BB604" s="45">
        <v>270.08999999999997</v>
      </c>
      <c r="BC604" s="45">
        <v>287.62</v>
      </c>
      <c r="BD604" s="45">
        <v>307.36</v>
      </c>
      <c r="BE604" s="45">
        <v>328.95</v>
      </c>
      <c r="BF604" s="45">
        <v>352.09</v>
      </c>
      <c r="BG604" s="45">
        <v>374.47</v>
      </c>
      <c r="BH604" s="45">
        <v>396.8</v>
      </c>
      <c r="BI604" s="45">
        <v>418.66</v>
      </c>
      <c r="BJ604" s="45">
        <v>439.65</v>
      </c>
      <c r="BK604" s="45">
        <v>459.36</v>
      </c>
      <c r="BL604" s="45">
        <v>477.43</v>
      </c>
      <c r="BM604" s="45">
        <v>503.32</v>
      </c>
      <c r="BN604" s="45">
        <v>530.61</v>
      </c>
      <c r="BO604" s="45">
        <v>559.39</v>
      </c>
      <c r="BP604" s="45">
        <v>589.72</v>
      </c>
      <c r="BQ604" s="45">
        <v>621.70000000000005</v>
      </c>
      <c r="BR604" s="45">
        <v>655.42</v>
      </c>
      <c r="BS604" s="45">
        <v>690.96</v>
      </c>
      <c r="BT604" s="45">
        <v>728.43</v>
      </c>
      <c r="BU604" s="45">
        <v>767.94</v>
      </c>
      <c r="BV604" s="45">
        <v>809.58</v>
      </c>
      <c r="BW604" s="45">
        <v>853.48</v>
      </c>
      <c r="BX604" s="45">
        <v>899.77</v>
      </c>
      <c r="BY604" s="45">
        <v>948.56</v>
      </c>
      <c r="BZ604" s="45">
        <v>1000</v>
      </c>
      <c r="CA604" s="45"/>
      <c r="CB604" s="45"/>
      <c r="CC604" s="45"/>
      <c r="CD604" s="45"/>
      <c r="CE604" s="45"/>
      <c r="CF604" s="45"/>
      <c r="CG604" s="45"/>
      <c r="CH604" s="45"/>
      <c r="CI604" s="45"/>
      <c r="CJ604" s="45"/>
      <c r="CK604" s="45"/>
      <c r="CL604" s="45"/>
      <c r="CM604" s="45"/>
      <c r="CN604" s="45"/>
      <c r="CO604" s="45"/>
      <c r="CP604" s="45"/>
      <c r="CQ604" s="45"/>
      <c r="CR604" s="45"/>
      <c r="CS604" s="45"/>
      <c r="CT604" s="45"/>
      <c r="CU604" s="45"/>
      <c r="CV604" s="45"/>
      <c r="CW604" s="45"/>
    </row>
    <row r="605" spans="1:101" ht="14.25" customHeight="1">
      <c r="A605" s="67">
        <v>45</v>
      </c>
      <c r="B605" s="68">
        <v>0.91</v>
      </c>
      <c r="C605" s="68">
        <v>1.51</v>
      </c>
      <c r="D605" s="68">
        <v>1.99</v>
      </c>
      <c r="E605" s="68">
        <v>2.44</v>
      </c>
      <c r="F605" s="68">
        <v>2.94</v>
      </c>
      <c r="G605" s="68">
        <v>3.46</v>
      </c>
      <c r="H605" s="68">
        <v>3.98</v>
      </c>
      <c r="I605" s="68">
        <v>4.5</v>
      </c>
      <c r="J605" s="68">
        <v>5.08</v>
      </c>
      <c r="K605" s="68">
        <v>5.8</v>
      </c>
      <c r="L605" s="68">
        <v>6.6</v>
      </c>
      <c r="M605" s="68">
        <v>7.5</v>
      </c>
      <c r="N605" s="68">
        <v>8.5500000000000007</v>
      </c>
      <c r="O605" s="68">
        <v>9.6</v>
      </c>
      <c r="P605" s="68">
        <v>10.77</v>
      </c>
      <c r="Q605" s="68">
        <v>12.13</v>
      </c>
      <c r="R605" s="68">
        <v>13.49</v>
      </c>
      <c r="S605" s="68">
        <v>15.07</v>
      </c>
      <c r="T605" s="68">
        <v>16.809999999999999</v>
      </c>
      <c r="U605" s="68">
        <v>18.62</v>
      </c>
      <c r="V605" s="68">
        <v>20.66</v>
      </c>
      <c r="W605" s="68">
        <v>22.98</v>
      </c>
      <c r="X605" s="68">
        <v>25.29</v>
      </c>
      <c r="Y605" s="68">
        <v>27.73</v>
      </c>
      <c r="Z605" s="69">
        <v>30.36</v>
      </c>
      <c r="AA605" s="69">
        <v>33.31</v>
      </c>
      <c r="AB605" s="45">
        <v>36.65</v>
      </c>
      <c r="AC605" s="45">
        <v>40.409999999999997</v>
      </c>
      <c r="AD605" s="45">
        <v>44.53</v>
      </c>
      <c r="AE605" s="45">
        <v>48.86</v>
      </c>
      <c r="AF605" s="45">
        <v>53.26</v>
      </c>
      <c r="AG605" s="45">
        <v>57.61</v>
      </c>
      <c r="AH605" s="45">
        <v>61.87</v>
      </c>
      <c r="AI605" s="45">
        <v>66.099999999999994</v>
      </c>
      <c r="AJ605" s="45">
        <v>70.52</v>
      </c>
      <c r="AK605" s="45">
        <v>75.239999999999995</v>
      </c>
      <c r="AL605" s="45">
        <v>80.489999999999995</v>
      </c>
      <c r="AM605" s="45">
        <v>85.84</v>
      </c>
      <c r="AN605" s="45">
        <v>94.14</v>
      </c>
      <c r="AO605" s="45">
        <v>103.51</v>
      </c>
      <c r="AP605" s="45">
        <v>114.16</v>
      </c>
      <c r="AQ605" s="45">
        <v>126.2</v>
      </c>
      <c r="AR605" s="45">
        <v>139.6</v>
      </c>
      <c r="AS605" s="45">
        <v>154.28</v>
      </c>
      <c r="AT605" s="45">
        <v>169.59</v>
      </c>
      <c r="AU605" s="45">
        <v>185.33</v>
      </c>
      <c r="AV605" s="45">
        <v>200.79</v>
      </c>
      <c r="AW605" s="45">
        <v>215.67</v>
      </c>
      <c r="AX605" s="45">
        <v>229.99</v>
      </c>
      <c r="AY605" s="45">
        <v>242.99</v>
      </c>
      <c r="AZ605" s="45">
        <v>254.1</v>
      </c>
      <c r="BA605" s="45">
        <v>270.08999999999997</v>
      </c>
      <c r="BB605" s="45">
        <v>287.62</v>
      </c>
      <c r="BC605" s="45">
        <v>307.36</v>
      </c>
      <c r="BD605" s="45">
        <v>328.95</v>
      </c>
      <c r="BE605" s="45">
        <v>352.09</v>
      </c>
      <c r="BF605" s="45">
        <v>374.47</v>
      </c>
      <c r="BG605" s="45">
        <v>396.8</v>
      </c>
      <c r="BH605" s="45">
        <v>418.66</v>
      </c>
      <c r="BI605" s="45">
        <v>439.65</v>
      </c>
      <c r="BJ605" s="45">
        <v>459.36</v>
      </c>
      <c r="BK605" s="45">
        <v>477.43</v>
      </c>
      <c r="BL605" s="45">
        <v>503.32</v>
      </c>
      <c r="BM605" s="45">
        <v>530.61</v>
      </c>
      <c r="BN605" s="45">
        <v>559.39</v>
      </c>
      <c r="BO605" s="45">
        <v>589.72</v>
      </c>
      <c r="BP605" s="45">
        <v>621.70000000000005</v>
      </c>
      <c r="BQ605" s="45">
        <v>655.42</v>
      </c>
      <c r="BR605" s="45">
        <v>690.96</v>
      </c>
      <c r="BS605" s="45">
        <v>728.43</v>
      </c>
      <c r="BT605" s="45">
        <v>767.94</v>
      </c>
      <c r="BU605" s="45">
        <v>809.58</v>
      </c>
      <c r="BV605" s="45">
        <v>853.48</v>
      </c>
      <c r="BW605" s="45">
        <v>899.77</v>
      </c>
      <c r="BX605" s="45">
        <v>948.56</v>
      </c>
      <c r="BY605" s="45">
        <v>1000</v>
      </c>
      <c r="BZ605" s="45"/>
      <c r="CA605" s="45"/>
      <c r="CB605" s="45"/>
      <c r="CC605" s="45"/>
      <c r="CD605" s="45"/>
      <c r="CE605" s="45"/>
      <c r="CF605" s="45"/>
      <c r="CG605" s="45"/>
      <c r="CH605" s="45"/>
      <c r="CI605" s="45"/>
      <c r="CJ605" s="45"/>
      <c r="CK605" s="45"/>
      <c r="CL605" s="45"/>
      <c r="CM605" s="45"/>
      <c r="CN605" s="45"/>
      <c r="CO605" s="45"/>
      <c r="CP605" s="45"/>
      <c r="CQ605" s="45"/>
      <c r="CR605" s="45"/>
      <c r="CS605" s="45"/>
      <c r="CT605" s="45"/>
      <c r="CU605" s="45"/>
      <c r="CV605" s="45"/>
      <c r="CW605" s="45"/>
    </row>
    <row r="606" spans="1:101" ht="14.25" customHeight="1">
      <c r="A606" s="67">
        <v>46</v>
      </c>
      <c r="B606" s="68">
        <v>0.98</v>
      </c>
      <c r="C606" s="68">
        <v>1.64</v>
      </c>
      <c r="D606" s="68">
        <v>2.17</v>
      </c>
      <c r="E606" s="68">
        <v>2.7</v>
      </c>
      <c r="F606" s="68">
        <v>3.28</v>
      </c>
      <c r="G606" s="68">
        <v>3.85</v>
      </c>
      <c r="H606" s="68">
        <v>4.41</v>
      </c>
      <c r="I606" s="68">
        <v>4.9800000000000004</v>
      </c>
      <c r="J606" s="68">
        <v>5.65</v>
      </c>
      <c r="K606" s="68">
        <v>6.48</v>
      </c>
      <c r="L606" s="68">
        <v>7.38</v>
      </c>
      <c r="M606" s="68">
        <v>8.4</v>
      </c>
      <c r="N606" s="68">
        <v>9.57</v>
      </c>
      <c r="O606" s="68">
        <v>10.74</v>
      </c>
      <c r="P606" s="68">
        <v>12.05</v>
      </c>
      <c r="Q606" s="68">
        <v>13.48</v>
      </c>
      <c r="R606" s="68">
        <v>15.07</v>
      </c>
      <c r="S606" s="68">
        <v>16.809999999999999</v>
      </c>
      <c r="T606" s="68">
        <v>18.61</v>
      </c>
      <c r="U606" s="68">
        <v>20.64</v>
      </c>
      <c r="V606" s="68">
        <v>22.97</v>
      </c>
      <c r="W606" s="68">
        <v>25.29</v>
      </c>
      <c r="X606" s="68">
        <v>27.72</v>
      </c>
      <c r="Y606" s="68">
        <v>30.34</v>
      </c>
      <c r="Z606" s="69">
        <v>33.229999999999997</v>
      </c>
      <c r="AA606" s="69">
        <v>36.65</v>
      </c>
      <c r="AB606" s="45">
        <v>40.409999999999997</v>
      </c>
      <c r="AC606" s="45">
        <v>44.53</v>
      </c>
      <c r="AD606" s="45">
        <v>48.86</v>
      </c>
      <c r="AE606" s="45">
        <v>53.26</v>
      </c>
      <c r="AF606" s="45">
        <v>57.61</v>
      </c>
      <c r="AG606" s="45">
        <v>61.87</v>
      </c>
      <c r="AH606" s="45">
        <v>66.099999999999994</v>
      </c>
      <c r="AI606" s="45">
        <v>70.52</v>
      </c>
      <c r="AJ606" s="45">
        <v>75.239999999999995</v>
      </c>
      <c r="AK606" s="45">
        <v>80.489999999999995</v>
      </c>
      <c r="AL606" s="45">
        <v>85.84</v>
      </c>
      <c r="AM606" s="45">
        <v>94.14</v>
      </c>
      <c r="AN606" s="45">
        <v>103.51</v>
      </c>
      <c r="AO606" s="45">
        <v>114.16</v>
      </c>
      <c r="AP606" s="45">
        <v>126.2</v>
      </c>
      <c r="AQ606" s="45">
        <v>139.6</v>
      </c>
      <c r="AR606" s="45">
        <v>154.28</v>
      </c>
      <c r="AS606" s="45">
        <v>169.59</v>
      </c>
      <c r="AT606" s="45">
        <v>185.33</v>
      </c>
      <c r="AU606" s="45">
        <v>200.79</v>
      </c>
      <c r="AV606" s="45">
        <v>215.67</v>
      </c>
      <c r="AW606" s="45">
        <v>229.99</v>
      </c>
      <c r="AX606" s="45">
        <v>242.99</v>
      </c>
      <c r="AY606" s="45">
        <v>254.1</v>
      </c>
      <c r="AZ606" s="45">
        <v>270.08999999999997</v>
      </c>
      <c r="BA606" s="45">
        <v>287.62</v>
      </c>
      <c r="BB606" s="45">
        <v>307.36</v>
      </c>
      <c r="BC606" s="45">
        <v>328.95</v>
      </c>
      <c r="BD606" s="45">
        <v>352.09</v>
      </c>
      <c r="BE606" s="45">
        <v>374.47</v>
      </c>
      <c r="BF606" s="45">
        <v>396.8</v>
      </c>
      <c r="BG606" s="45">
        <v>418.66</v>
      </c>
      <c r="BH606" s="45">
        <v>439.65</v>
      </c>
      <c r="BI606" s="45">
        <v>459.36</v>
      </c>
      <c r="BJ606" s="45">
        <v>477.43</v>
      </c>
      <c r="BK606" s="45">
        <v>503.32</v>
      </c>
      <c r="BL606" s="45">
        <v>530.61</v>
      </c>
      <c r="BM606" s="45">
        <v>559.39</v>
      </c>
      <c r="BN606" s="45">
        <v>589.72</v>
      </c>
      <c r="BO606" s="45">
        <v>621.70000000000005</v>
      </c>
      <c r="BP606" s="45">
        <v>655.42</v>
      </c>
      <c r="BQ606" s="45">
        <v>690.96</v>
      </c>
      <c r="BR606" s="45">
        <v>728.43</v>
      </c>
      <c r="BS606" s="45">
        <v>767.94</v>
      </c>
      <c r="BT606" s="45">
        <v>809.58</v>
      </c>
      <c r="BU606" s="45">
        <v>853.48</v>
      </c>
      <c r="BV606" s="45">
        <v>899.77</v>
      </c>
      <c r="BW606" s="45">
        <v>948.56</v>
      </c>
      <c r="BX606" s="45">
        <v>1000</v>
      </c>
      <c r="BY606" s="45"/>
      <c r="BZ606" s="45"/>
      <c r="CA606" s="45"/>
      <c r="CB606" s="45"/>
      <c r="CC606" s="45"/>
      <c r="CD606" s="45"/>
      <c r="CE606" s="45"/>
      <c r="CF606" s="45"/>
      <c r="CG606" s="45"/>
      <c r="CH606" s="45"/>
      <c r="CI606" s="45"/>
      <c r="CJ606" s="45"/>
      <c r="CK606" s="45"/>
      <c r="CL606" s="45"/>
      <c r="CM606" s="45"/>
      <c r="CN606" s="45"/>
      <c r="CO606" s="45"/>
      <c r="CP606" s="45"/>
      <c r="CQ606" s="45"/>
      <c r="CR606" s="45"/>
      <c r="CS606" s="45"/>
      <c r="CT606" s="45"/>
      <c r="CU606" s="45"/>
      <c r="CV606" s="45"/>
      <c r="CW606" s="45"/>
    </row>
    <row r="607" spans="1:101" ht="14.25" customHeight="1">
      <c r="A607" s="67">
        <v>47</v>
      </c>
      <c r="B607" s="68">
        <v>1.07</v>
      </c>
      <c r="C607" s="68">
        <v>1.78</v>
      </c>
      <c r="D607" s="68">
        <v>2.39</v>
      </c>
      <c r="E607" s="68">
        <v>3.01</v>
      </c>
      <c r="F607" s="68">
        <v>3.67</v>
      </c>
      <c r="G607" s="68">
        <v>4.28</v>
      </c>
      <c r="H607" s="68">
        <v>4.88</v>
      </c>
      <c r="I607" s="68">
        <v>5.52</v>
      </c>
      <c r="J607" s="68">
        <v>6.28</v>
      </c>
      <c r="K607" s="68">
        <v>7.24</v>
      </c>
      <c r="L607" s="68">
        <v>8.2799999999999994</v>
      </c>
      <c r="M607" s="68">
        <v>9.56</v>
      </c>
      <c r="N607" s="68">
        <v>10.73</v>
      </c>
      <c r="O607" s="68">
        <v>12.05</v>
      </c>
      <c r="P607" s="68">
        <v>13.48</v>
      </c>
      <c r="Q607" s="68">
        <v>15.07</v>
      </c>
      <c r="R607" s="68">
        <v>16.809999999999999</v>
      </c>
      <c r="S607" s="68">
        <v>18.61</v>
      </c>
      <c r="T607" s="68">
        <v>20.63</v>
      </c>
      <c r="U607" s="68">
        <v>22.97</v>
      </c>
      <c r="V607" s="68">
        <v>25.29</v>
      </c>
      <c r="W607" s="68">
        <v>27.71</v>
      </c>
      <c r="X607" s="68">
        <v>30.33</v>
      </c>
      <c r="Y607" s="68">
        <v>33.17</v>
      </c>
      <c r="Z607" s="69">
        <v>36.6</v>
      </c>
      <c r="AA607" s="69">
        <v>40.409999999999997</v>
      </c>
      <c r="AB607" s="45">
        <v>44.53</v>
      </c>
      <c r="AC607" s="45">
        <v>48.86</v>
      </c>
      <c r="AD607" s="45">
        <v>53.26</v>
      </c>
      <c r="AE607" s="45">
        <v>57.61</v>
      </c>
      <c r="AF607" s="45">
        <v>61.87</v>
      </c>
      <c r="AG607" s="45">
        <v>66.099999999999994</v>
      </c>
      <c r="AH607" s="45">
        <v>70.52</v>
      </c>
      <c r="AI607" s="45">
        <v>75.239999999999995</v>
      </c>
      <c r="AJ607" s="45">
        <v>80.489999999999995</v>
      </c>
      <c r="AK607" s="45">
        <v>85.84</v>
      </c>
      <c r="AL607" s="45">
        <v>94.14</v>
      </c>
      <c r="AM607" s="45">
        <v>103.51</v>
      </c>
      <c r="AN607" s="45">
        <v>114.16</v>
      </c>
      <c r="AO607" s="45">
        <v>126.2</v>
      </c>
      <c r="AP607" s="45">
        <v>139.6</v>
      </c>
      <c r="AQ607" s="45">
        <v>154.28</v>
      </c>
      <c r="AR607" s="45">
        <v>169.59</v>
      </c>
      <c r="AS607" s="45">
        <v>185.33</v>
      </c>
      <c r="AT607" s="45">
        <v>200.79</v>
      </c>
      <c r="AU607" s="45">
        <v>215.67</v>
      </c>
      <c r="AV607" s="45">
        <v>229.99</v>
      </c>
      <c r="AW607" s="45">
        <v>242.99</v>
      </c>
      <c r="AX607" s="45">
        <v>254.1</v>
      </c>
      <c r="AY607" s="45">
        <v>270.08999999999997</v>
      </c>
      <c r="AZ607" s="45">
        <v>287.62</v>
      </c>
      <c r="BA607" s="45">
        <v>307.36</v>
      </c>
      <c r="BB607" s="45">
        <v>328.95</v>
      </c>
      <c r="BC607" s="45">
        <v>352.09</v>
      </c>
      <c r="BD607" s="45">
        <v>374.47</v>
      </c>
      <c r="BE607" s="45">
        <v>396.8</v>
      </c>
      <c r="BF607" s="45">
        <v>418.66</v>
      </c>
      <c r="BG607" s="45">
        <v>439.65</v>
      </c>
      <c r="BH607" s="45">
        <v>459.36</v>
      </c>
      <c r="BI607" s="45">
        <v>477.43</v>
      </c>
      <c r="BJ607" s="45">
        <v>503.32</v>
      </c>
      <c r="BK607" s="45">
        <v>530.61</v>
      </c>
      <c r="BL607" s="45">
        <v>559.39</v>
      </c>
      <c r="BM607" s="45">
        <v>589.72</v>
      </c>
      <c r="BN607" s="45">
        <v>621.70000000000005</v>
      </c>
      <c r="BO607" s="45">
        <v>655.42</v>
      </c>
      <c r="BP607" s="45">
        <v>690.96</v>
      </c>
      <c r="BQ607" s="45">
        <v>728.43</v>
      </c>
      <c r="BR607" s="45">
        <v>767.94</v>
      </c>
      <c r="BS607" s="45">
        <v>809.58</v>
      </c>
      <c r="BT607" s="45">
        <v>853.48</v>
      </c>
      <c r="BU607" s="45">
        <v>899.77</v>
      </c>
      <c r="BV607" s="45">
        <v>948.56</v>
      </c>
      <c r="BW607" s="45">
        <v>1000</v>
      </c>
      <c r="BX607" s="45"/>
      <c r="BY607" s="45"/>
      <c r="BZ607" s="45"/>
      <c r="CA607" s="45"/>
      <c r="CB607" s="45"/>
      <c r="CC607" s="45"/>
      <c r="CD607" s="45"/>
      <c r="CE607" s="45"/>
      <c r="CF607" s="45"/>
      <c r="CG607" s="45"/>
      <c r="CH607" s="45"/>
      <c r="CI607" s="45"/>
      <c r="CJ607" s="45"/>
      <c r="CK607" s="45"/>
      <c r="CL607" s="45"/>
      <c r="CM607" s="45"/>
      <c r="CN607" s="45"/>
      <c r="CO607" s="45"/>
      <c r="CP607" s="45"/>
      <c r="CQ607" s="45"/>
      <c r="CR607" s="45"/>
      <c r="CS607" s="45"/>
      <c r="CT607" s="45"/>
      <c r="CU607" s="45"/>
      <c r="CV607" s="45"/>
      <c r="CW607" s="45"/>
    </row>
    <row r="608" spans="1:101" ht="14.25" customHeight="1">
      <c r="A608" s="67">
        <v>48</v>
      </c>
      <c r="B608" s="68">
        <v>1.1599999999999999</v>
      </c>
      <c r="C608" s="68">
        <v>1.93</v>
      </c>
      <c r="D608" s="68">
        <v>2.64</v>
      </c>
      <c r="E608" s="68">
        <v>3.38</v>
      </c>
      <c r="F608" s="68">
        <v>4.0999999999999996</v>
      </c>
      <c r="G608" s="68">
        <v>4.76</v>
      </c>
      <c r="H608" s="68">
        <v>5.4</v>
      </c>
      <c r="I608" s="68">
        <v>6.12</v>
      </c>
      <c r="J608" s="68">
        <v>7.01</v>
      </c>
      <c r="K608" s="68">
        <v>8.1199999999999992</v>
      </c>
      <c r="L608" s="68">
        <v>9.56</v>
      </c>
      <c r="M608" s="68">
        <v>10.73</v>
      </c>
      <c r="N608" s="68">
        <v>12.05</v>
      </c>
      <c r="O608" s="68">
        <v>13.48</v>
      </c>
      <c r="P608" s="68">
        <v>15.07</v>
      </c>
      <c r="Q608" s="68">
        <v>16.809999999999999</v>
      </c>
      <c r="R608" s="68">
        <v>18.61</v>
      </c>
      <c r="S608" s="68">
        <v>20.63</v>
      </c>
      <c r="T608" s="68">
        <v>22.97</v>
      </c>
      <c r="U608" s="68">
        <v>25.29</v>
      </c>
      <c r="V608" s="68">
        <v>27.71</v>
      </c>
      <c r="W608" s="68">
        <v>30.32</v>
      </c>
      <c r="X608" s="68">
        <v>33.11</v>
      </c>
      <c r="Y608" s="68">
        <v>36.56</v>
      </c>
      <c r="Z608" s="69">
        <v>40.39</v>
      </c>
      <c r="AA608" s="69">
        <v>44.53</v>
      </c>
      <c r="AB608" s="45">
        <v>48.86</v>
      </c>
      <c r="AC608" s="45">
        <v>53.26</v>
      </c>
      <c r="AD608" s="45">
        <v>57.61</v>
      </c>
      <c r="AE608" s="45">
        <v>61.87</v>
      </c>
      <c r="AF608" s="45">
        <v>66.099999999999994</v>
      </c>
      <c r="AG608" s="45">
        <v>70.52</v>
      </c>
      <c r="AH608" s="45">
        <v>75.239999999999995</v>
      </c>
      <c r="AI608" s="45">
        <v>80.489999999999995</v>
      </c>
      <c r="AJ608" s="45">
        <v>85.84</v>
      </c>
      <c r="AK608" s="45">
        <v>94.14</v>
      </c>
      <c r="AL608" s="45">
        <v>103.51</v>
      </c>
      <c r="AM608" s="45">
        <v>114.16</v>
      </c>
      <c r="AN608" s="45">
        <v>126.2</v>
      </c>
      <c r="AO608" s="45">
        <v>139.6</v>
      </c>
      <c r="AP608" s="45">
        <v>154.28</v>
      </c>
      <c r="AQ608" s="45">
        <v>169.59</v>
      </c>
      <c r="AR608" s="45">
        <v>185.33</v>
      </c>
      <c r="AS608" s="45">
        <v>200.79</v>
      </c>
      <c r="AT608" s="45">
        <v>215.67</v>
      </c>
      <c r="AU608" s="45">
        <v>229.99</v>
      </c>
      <c r="AV608" s="45">
        <v>242.99</v>
      </c>
      <c r="AW608" s="45">
        <v>254.1</v>
      </c>
      <c r="AX608" s="45">
        <v>270.08999999999997</v>
      </c>
      <c r="AY608" s="45">
        <v>287.62</v>
      </c>
      <c r="AZ608" s="45">
        <v>307.36</v>
      </c>
      <c r="BA608" s="45">
        <v>328.95</v>
      </c>
      <c r="BB608" s="45">
        <v>352.09</v>
      </c>
      <c r="BC608" s="45">
        <v>374.47</v>
      </c>
      <c r="BD608" s="45">
        <v>396.8</v>
      </c>
      <c r="BE608" s="45">
        <v>418.66</v>
      </c>
      <c r="BF608" s="45">
        <v>439.65</v>
      </c>
      <c r="BG608" s="45">
        <v>459.36</v>
      </c>
      <c r="BH608" s="45">
        <v>477.43</v>
      </c>
      <c r="BI608" s="45">
        <v>503.32</v>
      </c>
      <c r="BJ608" s="45">
        <v>530.61</v>
      </c>
      <c r="BK608" s="45">
        <v>559.39</v>
      </c>
      <c r="BL608" s="45">
        <v>589.72</v>
      </c>
      <c r="BM608" s="45">
        <v>621.70000000000005</v>
      </c>
      <c r="BN608" s="45">
        <v>655.42</v>
      </c>
      <c r="BO608" s="45">
        <v>690.96</v>
      </c>
      <c r="BP608" s="45">
        <v>728.43</v>
      </c>
      <c r="BQ608" s="45">
        <v>767.94</v>
      </c>
      <c r="BR608" s="45">
        <v>809.58</v>
      </c>
      <c r="BS608" s="45">
        <v>853.48</v>
      </c>
      <c r="BT608" s="45">
        <v>899.77</v>
      </c>
      <c r="BU608" s="45">
        <v>948.56</v>
      </c>
      <c r="BV608" s="45">
        <v>1000</v>
      </c>
      <c r="BW608" s="45"/>
      <c r="BX608" s="45"/>
      <c r="BY608" s="45"/>
      <c r="BZ608" s="45"/>
      <c r="CA608" s="45"/>
      <c r="CB608" s="45"/>
      <c r="CC608" s="45"/>
      <c r="CD608" s="45"/>
      <c r="CE608" s="45"/>
      <c r="CF608" s="45"/>
      <c r="CG608" s="45"/>
      <c r="CH608" s="45"/>
      <c r="CI608" s="45"/>
      <c r="CJ608" s="45"/>
      <c r="CK608" s="45"/>
      <c r="CL608" s="45"/>
      <c r="CM608" s="45"/>
      <c r="CN608" s="45"/>
      <c r="CO608" s="45"/>
      <c r="CP608" s="45"/>
      <c r="CQ608" s="45"/>
      <c r="CR608" s="45"/>
      <c r="CS608" s="45"/>
      <c r="CT608" s="45"/>
      <c r="CU608" s="45"/>
      <c r="CV608" s="45"/>
      <c r="CW608" s="45"/>
    </row>
    <row r="609" spans="1:101" ht="14.25" customHeight="1">
      <c r="A609" s="67">
        <v>49</v>
      </c>
      <c r="B609" s="68">
        <v>1.27</v>
      </c>
      <c r="C609" s="68">
        <v>2.11</v>
      </c>
      <c r="D609" s="68">
        <v>2.95</v>
      </c>
      <c r="E609" s="68">
        <v>3.81</v>
      </c>
      <c r="F609" s="68">
        <v>4.59</v>
      </c>
      <c r="G609" s="68">
        <v>5.28</v>
      </c>
      <c r="H609" s="68">
        <v>5.98</v>
      </c>
      <c r="I609" s="68">
        <v>6.8</v>
      </c>
      <c r="J609" s="68">
        <v>7.84</v>
      </c>
      <c r="K609" s="68">
        <v>9.56</v>
      </c>
      <c r="L609" s="68">
        <v>10.73</v>
      </c>
      <c r="M609" s="68">
        <v>12.03</v>
      </c>
      <c r="N609" s="68">
        <v>13.48</v>
      </c>
      <c r="O609" s="68">
        <v>15.07</v>
      </c>
      <c r="P609" s="68">
        <v>16.809999999999999</v>
      </c>
      <c r="Q609" s="68">
        <v>18.61</v>
      </c>
      <c r="R609" s="68">
        <v>20.62</v>
      </c>
      <c r="S609" s="68">
        <v>22.97</v>
      </c>
      <c r="T609" s="68">
        <v>25.29</v>
      </c>
      <c r="U609" s="68">
        <v>27.71</v>
      </c>
      <c r="V609" s="68">
        <v>30.32</v>
      </c>
      <c r="W609" s="68">
        <v>33.06</v>
      </c>
      <c r="X609" s="68">
        <v>36.520000000000003</v>
      </c>
      <c r="Y609" s="68">
        <v>40.35</v>
      </c>
      <c r="Z609" s="69">
        <v>44.52</v>
      </c>
      <c r="AA609" s="69">
        <v>48.86</v>
      </c>
      <c r="AB609" s="45">
        <v>53.26</v>
      </c>
      <c r="AC609" s="45">
        <v>57.61</v>
      </c>
      <c r="AD609" s="45">
        <v>61.87</v>
      </c>
      <c r="AE609" s="45">
        <v>66.099999999999994</v>
      </c>
      <c r="AF609" s="45">
        <v>70.52</v>
      </c>
      <c r="AG609" s="45">
        <v>75.239999999999995</v>
      </c>
      <c r="AH609" s="45">
        <v>80.489999999999995</v>
      </c>
      <c r="AI609" s="45">
        <v>85.84</v>
      </c>
      <c r="AJ609" s="45">
        <v>94.14</v>
      </c>
      <c r="AK609" s="45">
        <v>103.51</v>
      </c>
      <c r="AL609" s="45">
        <v>114.16</v>
      </c>
      <c r="AM609" s="45">
        <v>126.2</v>
      </c>
      <c r="AN609" s="45">
        <v>139.6</v>
      </c>
      <c r="AO609" s="45">
        <v>154.28</v>
      </c>
      <c r="AP609" s="45">
        <v>169.59</v>
      </c>
      <c r="AQ609" s="45">
        <v>185.33</v>
      </c>
      <c r="AR609" s="45">
        <v>200.79</v>
      </c>
      <c r="AS609" s="45">
        <v>215.67</v>
      </c>
      <c r="AT609" s="45">
        <v>229.99</v>
      </c>
      <c r="AU609" s="45">
        <v>242.99</v>
      </c>
      <c r="AV609" s="45">
        <v>254.1</v>
      </c>
      <c r="AW609" s="45">
        <v>270.08999999999997</v>
      </c>
      <c r="AX609" s="45">
        <v>287.62</v>
      </c>
      <c r="AY609" s="45">
        <v>307.36</v>
      </c>
      <c r="AZ609" s="45">
        <v>328.95</v>
      </c>
      <c r="BA609" s="45">
        <v>352.09</v>
      </c>
      <c r="BB609" s="45">
        <v>374.47</v>
      </c>
      <c r="BC609" s="45">
        <v>396.8</v>
      </c>
      <c r="BD609" s="45">
        <v>418.66</v>
      </c>
      <c r="BE609" s="45">
        <v>439.65</v>
      </c>
      <c r="BF609" s="45">
        <v>459.36</v>
      </c>
      <c r="BG609" s="45">
        <v>477.43</v>
      </c>
      <c r="BH609" s="45">
        <v>503.32</v>
      </c>
      <c r="BI609" s="45">
        <v>530.61</v>
      </c>
      <c r="BJ609" s="45">
        <v>559.39</v>
      </c>
      <c r="BK609" s="45">
        <v>589.72</v>
      </c>
      <c r="BL609" s="45">
        <v>621.70000000000005</v>
      </c>
      <c r="BM609" s="45">
        <v>655.42</v>
      </c>
      <c r="BN609" s="45">
        <v>690.96</v>
      </c>
      <c r="BO609" s="45">
        <v>728.43</v>
      </c>
      <c r="BP609" s="45">
        <v>767.94</v>
      </c>
      <c r="BQ609" s="45">
        <v>809.58</v>
      </c>
      <c r="BR609" s="45">
        <v>853.48</v>
      </c>
      <c r="BS609" s="45">
        <v>899.77</v>
      </c>
      <c r="BT609" s="45">
        <v>948.56</v>
      </c>
      <c r="BU609" s="45">
        <v>1000</v>
      </c>
      <c r="BV609" s="45"/>
      <c r="BW609" s="45"/>
      <c r="BX609" s="45"/>
      <c r="BY609" s="45"/>
      <c r="BZ609" s="45"/>
      <c r="CA609" s="45"/>
      <c r="CB609" s="45"/>
      <c r="CC609" s="45"/>
      <c r="CD609" s="45"/>
      <c r="CE609" s="45"/>
      <c r="CF609" s="45"/>
      <c r="CG609" s="45"/>
      <c r="CH609" s="45"/>
      <c r="CI609" s="45"/>
      <c r="CJ609" s="45"/>
      <c r="CK609" s="45"/>
      <c r="CL609" s="45"/>
      <c r="CM609" s="45"/>
      <c r="CN609" s="45"/>
      <c r="CO609" s="45"/>
      <c r="CP609" s="45"/>
      <c r="CQ609" s="45"/>
      <c r="CR609" s="45"/>
      <c r="CS609" s="45"/>
      <c r="CT609" s="45"/>
      <c r="CU609" s="45"/>
      <c r="CV609" s="45"/>
      <c r="CW609" s="45"/>
    </row>
    <row r="610" spans="1:101" ht="14.25" customHeight="1">
      <c r="A610" s="67">
        <v>50</v>
      </c>
      <c r="B610" s="68">
        <v>1.39</v>
      </c>
      <c r="C610" s="68">
        <v>2.31</v>
      </c>
      <c r="D610" s="68">
        <v>3.31</v>
      </c>
      <c r="E610" s="68">
        <v>4.32</v>
      </c>
      <c r="F610" s="68">
        <v>5.14</v>
      </c>
      <c r="G610" s="68">
        <v>5.86</v>
      </c>
      <c r="H610" s="68">
        <v>6.63</v>
      </c>
      <c r="I610" s="68">
        <v>7.58</v>
      </c>
      <c r="J610" s="68">
        <v>9.56</v>
      </c>
      <c r="K610" s="68">
        <v>10.73</v>
      </c>
      <c r="L610" s="68">
        <v>12.01</v>
      </c>
      <c r="M610" s="68">
        <v>13.48</v>
      </c>
      <c r="N610" s="68">
        <v>15.07</v>
      </c>
      <c r="O610" s="68">
        <v>16.809999999999999</v>
      </c>
      <c r="P610" s="68">
        <v>18.61</v>
      </c>
      <c r="Q610" s="68">
        <v>20.62</v>
      </c>
      <c r="R610" s="68">
        <v>22.97</v>
      </c>
      <c r="S610" s="68">
        <v>25.29</v>
      </c>
      <c r="T610" s="68">
        <v>27.71</v>
      </c>
      <c r="U610" s="68">
        <v>30.31</v>
      </c>
      <c r="V610" s="68">
        <v>33.020000000000003</v>
      </c>
      <c r="W610" s="68">
        <v>36.49</v>
      </c>
      <c r="X610" s="68">
        <v>40.32</v>
      </c>
      <c r="Y610" s="68">
        <v>44.52</v>
      </c>
      <c r="Z610" s="69">
        <v>48.81</v>
      </c>
      <c r="AA610" s="69">
        <v>53.26</v>
      </c>
      <c r="AB610" s="45">
        <v>57.61</v>
      </c>
      <c r="AC610" s="45">
        <v>61.87</v>
      </c>
      <c r="AD610" s="45">
        <v>66.099999999999994</v>
      </c>
      <c r="AE610" s="45">
        <v>70.52</v>
      </c>
      <c r="AF610" s="45">
        <v>75.239999999999995</v>
      </c>
      <c r="AG610" s="45">
        <v>80.489999999999995</v>
      </c>
      <c r="AH610" s="45">
        <v>85.84</v>
      </c>
      <c r="AI610" s="45">
        <v>94.14</v>
      </c>
      <c r="AJ610" s="45">
        <v>103.51</v>
      </c>
      <c r="AK610" s="45">
        <v>114.16</v>
      </c>
      <c r="AL610" s="45">
        <v>126.2</v>
      </c>
      <c r="AM610" s="45">
        <v>139.6</v>
      </c>
      <c r="AN610" s="45">
        <v>154.28</v>
      </c>
      <c r="AO610" s="45">
        <v>169.59</v>
      </c>
      <c r="AP610" s="45">
        <v>185.33</v>
      </c>
      <c r="AQ610" s="45">
        <v>200.79</v>
      </c>
      <c r="AR610" s="45">
        <v>215.67</v>
      </c>
      <c r="AS610" s="45">
        <v>229.99</v>
      </c>
      <c r="AT610" s="45">
        <v>242.99</v>
      </c>
      <c r="AU610" s="45">
        <v>254.1</v>
      </c>
      <c r="AV610" s="45">
        <v>270.08999999999997</v>
      </c>
      <c r="AW610" s="45">
        <v>287.62</v>
      </c>
      <c r="AX610" s="45">
        <v>307.36</v>
      </c>
      <c r="AY610" s="45">
        <v>328.95</v>
      </c>
      <c r="AZ610" s="45">
        <v>352.09</v>
      </c>
      <c r="BA610" s="45">
        <v>374.47</v>
      </c>
      <c r="BB610" s="45">
        <v>396.8</v>
      </c>
      <c r="BC610" s="45">
        <v>418.66</v>
      </c>
      <c r="BD610" s="45">
        <v>439.65</v>
      </c>
      <c r="BE610" s="45">
        <v>459.36</v>
      </c>
      <c r="BF610" s="45">
        <v>477.43</v>
      </c>
      <c r="BG610" s="45">
        <v>503.32</v>
      </c>
      <c r="BH610" s="45">
        <v>530.61</v>
      </c>
      <c r="BI610" s="45">
        <v>559.39</v>
      </c>
      <c r="BJ610" s="45">
        <v>589.72</v>
      </c>
      <c r="BK610" s="45">
        <v>621.70000000000005</v>
      </c>
      <c r="BL610" s="45">
        <v>655.42</v>
      </c>
      <c r="BM610" s="45">
        <v>690.96</v>
      </c>
      <c r="BN610" s="45">
        <v>728.43</v>
      </c>
      <c r="BO610" s="45">
        <v>767.94</v>
      </c>
      <c r="BP610" s="45">
        <v>809.58</v>
      </c>
      <c r="BQ610" s="45">
        <v>853.48</v>
      </c>
      <c r="BR610" s="45">
        <v>899.77</v>
      </c>
      <c r="BS610" s="45">
        <v>948.56</v>
      </c>
      <c r="BT610" s="45">
        <v>1000</v>
      </c>
      <c r="BU610" s="45"/>
      <c r="BV610" s="45"/>
      <c r="BW610" s="45"/>
      <c r="BX610" s="45"/>
      <c r="BY610" s="45"/>
      <c r="BZ610" s="45"/>
      <c r="CA610" s="45"/>
      <c r="CB610" s="45"/>
      <c r="CC610" s="45"/>
      <c r="CD610" s="45"/>
      <c r="CE610" s="45"/>
      <c r="CF610" s="45"/>
      <c r="CG610" s="45"/>
      <c r="CH610" s="45"/>
      <c r="CI610" s="45"/>
      <c r="CJ610" s="45"/>
      <c r="CK610" s="45"/>
      <c r="CL610" s="45"/>
      <c r="CM610" s="45"/>
      <c r="CN610" s="45"/>
      <c r="CO610" s="45"/>
      <c r="CP610" s="45"/>
      <c r="CQ610" s="45"/>
      <c r="CR610" s="45"/>
      <c r="CS610" s="45"/>
      <c r="CT610" s="45"/>
      <c r="CU610" s="45"/>
      <c r="CV610" s="45"/>
      <c r="CW610" s="45"/>
    </row>
    <row r="611" spans="1:101" ht="14.25" customHeight="1">
      <c r="A611" s="67">
        <v>51</v>
      </c>
      <c r="B611" s="68">
        <v>1.52</v>
      </c>
      <c r="C611" s="68">
        <v>2.5299999999999998</v>
      </c>
      <c r="D611" s="68">
        <v>3.73</v>
      </c>
      <c r="E611" s="68">
        <v>4.91</v>
      </c>
      <c r="F611" s="68">
        <v>5.77</v>
      </c>
      <c r="G611" s="68">
        <v>6.52</v>
      </c>
      <c r="H611" s="68">
        <v>7.52</v>
      </c>
      <c r="I611" s="68">
        <v>9.41</v>
      </c>
      <c r="J611" s="68">
        <v>10.73</v>
      </c>
      <c r="K611" s="68">
        <v>11.99</v>
      </c>
      <c r="L611" s="68">
        <v>13.47</v>
      </c>
      <c r="M611" s="68">
        <v>15.06</v>
      </c>
      <c r="N611" s="68">
        <v>16.809999999999999</v>
      </c>
      <c r="O611" s="68">
        <v>18.600000000000001</v>
      </c>
      <c r="P611" s="68">
        <v>20.62</v>
      </c>
      <c r="Q611" s="68">
        <v>22.97</v>
      </c>
      <c r="R611" s="68">
        <v>25.29</v>
      </c>
      <c r="S611" s="68">
        <v>27.71</v>
      </c>
      <c r="T611" s="68">
        <v>30.23</v>
      </c>
      <c r="U611" s="68">
        <v>32.97</v>
      </c>
      <c r="V611" s="68">
        <v>36.46</v>
      </c>
      <c r="W611" s="68">
        <v>40.29</v>
      </c>
      <c r="X611" s="68">
        <v>44.52</v>
      </c>
      <c r="Y611" s="68">
        <v>48.72</v>
      </c>
      <c r="Z611" s="69">
        <v>53.26</v>
      </c>
      <c r="AA611" s="69">
        <v>57.61</v>
      </c>
      <c r="AB611" s="45">
        <v>61.87</v>
      </c>
      <c r="AC611" s="45">
        <v>66.099999999999994</v>
      </c>
      <c r="AD611" s="45">
        <v>70.52</v>
      </c>
      <c r="AE611" s="45">
        <v>75.239999999999995</v>
      </c>
      <c r="AF611" s="45">
        <v>80.489999999999995</v>
      </c>
      <c r="AG611" s="45">
        <v>85.84</v>
      </c>
      <c r="AH611" s="45">
        <v>94.14</v>
      </c>
      <c r="AI611" s="45">
        <v>103.51</v>
      </c>
      <c r="AJ611" s="45">
        <v>114.16</v>
      </c>
      <c r="AK611" s="45">
        <v>126.2</v>
      </c>
      <c r="AL611" s="45">
        <v>139.6</v>
      </c>
      <c r="AM611" s="45">
        <v>154.28</v>
      </c>
      <c r="AN611" s="45">
        <v>169.59</v>
      </c>
      <c r="AO611" s="45">
        <v>185.33</v>
      </c>
      <c r="AP611" s="45">
        <v>200.79</v>
      </c>
      <c r="AQ611" s="45">
        <v>215.67</v>
      </c>
      <c r="AR611" s="45">
        <v>229.99</v>
      </c>
      <c r="AS611" s="45">
        <v>242.99</v>
      </c>
      <c r="AT611" s="45">
        <v>254.1</v>
      </c>
      <c r="AU611" s="45">
        <v>270.08999999999997</v>
      </c>
      <c r="AV611" s="45">
        <v>287.62</v>
      </c>
      <c r="AW611" s="45">
        <v>307.36</v>
      </c>
      <c r="AX611" s="45">
        <v>328.95</v>
      </c>
      <c r="AY611" s="45">
        <v>352.09</v>
      </c>
      <c r="AZ611" s="45">
        <v>374.47</v>
      </c>
      <c r="BA611" s="45">
        <v>396.8</v>
      </c>
      <c r="BB611" s="45">
        <v>418.66</v>
      </c>
      <c r="BC611" s="45">
        <v>439.65</v>
      </c>
      <c r="BD611" s="45">
        <v>459.36</v>
      </c>
      <c r="BE611" s="45">
        <v>477.43</v>
      </c>
      <c r="BF611" s="45">
        <v>503.32</v>
      </c>
      <c r="BG611" s="45">
        <v>530.61</v>
      </c>
      <c r="BH611" s="45">
        <v>559.39</v>
      </c>
      <c r="BI611" s="45">
        <v>589.72</v>
      </c>
      <c r="BJ611" s="45">
        <v>621.70000000000005</v>
      </c>
      <c r="BK611" s="45">
        <v>655.42</v>
      </c>
      <c r="BL611" s="45">
        <v>690.96</v>
      </c>
      <c r="BM611" s="45">
        <v>728.43</v>
      </c>
      <c r="BN611" s="45">
        <v>767.94</v>
      </c>
      <c r="BO611" s="45">
        <v>809.58</v>
      </c>
      <c r="BP611" s="45">
        <v>853.48</v>
      </c>
      <c r="BQ611" s="45">
        <v>899.77</v>
      </c>
      <c r="BR611" s="45">
        <v>948.56</v>
      </c>
      <c r="BS611" s="45">
        <v>1000</v>
      </c>
      <c r="BT611" s="45"/>
      <c r="BU611" s="45"/>
      <c r="BV611" s="45"/>
      <c r="BW611" s="45"/>
      <c r="BX611" s="45"/>
      <c r="BY611" s="45"/>
      <c r="BZ611" s="45"/>
      <c r="CA611" s="45"/>
      <c r="CB611" s="45"/>
      <c r="CC611" s="45"/>
      <c r="CD611" s="45"/>
      <c r="CE611" s="45"/>
      <c r="CF611" s="45"/>
      <c r="CG611" s="45"/>
      <c r="CH611" s="45"/>
      <c r="CI611" s="45"/>
      <c r="CJ611" s="45"/>
      <c r="CK611" s="45"/>
      <c r="CL611" s="45"/>
      <c r="CM611" s="45"/>
      <c r="CN611" s="45"/>
      <c r="CO611" s="45"/>
      <c r="CP611" s="45"/>
      <c r="CQ611" s="45"/>
      <c r="CR611" s="45"/>
      <c r="CS611" s="45"/>
      <c r="CT611" s="45"/>
      <c r="CU611" s="45"/>
      <c r="CV611" s="45"/>
      <c r="CW611" s="45"/>
    </row>
    <row r="612" spans="1:101" ht="14.25" customHeight="1">
      <c r="A612" s="67">
        <v>52</v>
      </c>
      <c r="B612" s="68">
        <v>1.67</v>
      </c>
      <c r="C612" s="68">
        <v>2.79</v>
      </c>
      <c r="D612" s="68">
        <v>4.2300000000000004</v>
      </c>
      <c r="E612" s="68">
        <v>5.59</v>
      </c>
      <c r="F612" s="68">
        <v>6.48</v>
      </c>
      <c r="G612" s="68">
        <v>7.44</v>
      </c>
      <c r="H612" s="68">
        <v>9.2100000000000009</v>
      </c>
      <c r="I612" s="68">
        <v>10.6</v>
      </c>
      <c r="J612" s="68">
        <v>11.97</v>
      </c>
      <c r="K612" s="68">
        <v>13.46</v>
      </c>
      <c r="L612" s="68">
        <v>15.06</v>
      </c>
      <c r="M612" s="68">
        <v>16.8</v>
      </c>
      <c r="N612" s="68">
        <v>18.600000000000001</v>
      </c>
      <c r="O612" s="68">
        <v>20.61</v>
      </c>
      <c r="P612" s="68">
        <v>22.97</v>
      </c>
      <c r="Q612" s="68">
        <v>25.28</v>
      </c>
      <c r="R612" s="68">
        <v>27.7</v>
      </c>
      <c r="S612" s="68">
        <v>30.11</v>
      </c>
      <c r="T612" s="68">
        <v>32.94</v>
      </c>
      <c r="U612" s="68">
        <v>36.43</v>
      </c>
      <c r="V612" s="68">
        <v>40.270000000000003</v>
      </c>
      <c r="W612" s="68">
        <v>44.52</v>
      </c>
      <c r="X612" s="68">
        <v>48.64</v>
      </c>
      <c r="Y612" s="68">
        <v>53.26</v>
      </c>
      <c r="Z612" s="69">
        <v>57.56</v>
      </c>
      <c r="AA612" s="69">
        <v>61.87</v>
      </c>
      <c r="AB612" s="45">
        <v>66.099999999999994</v>
      </c>
      <c r="AC612" s="45">
        <v>70.52</v>
      </c>
      <c r="AD612" s="45">
        <v>75.239999999999995</v>
      </c>
      <c r="AE612" s="45">
        <v>80.489999999999995</v>
      </c>
      <c r="AF612" s="45">
        <v>85.84</v>
      </c>
      <c r="AG612" s="45">
        <v>94.14</v>
      </c>
      <c r="AH612" s="45">
        <v>103.51</v>
      </c>
      <c r="AI612" s="45">
        <v>114.16</v>
      </c>
      <c r="AJ612" s="45">
        <v>126.2</v>
      </c>
      <c r="AK612" s="45">
        <v>139.6</v>
      </c>
      <c r="AL612" s="45">
        <v>154.28</v>
      </c>
      <c r="AM612" s="45">
        <v>169.59</v>
      </c>
      <c r="AN612" s="45">
        <v>185.33</v>
      </c>
      <c r="AO612" s="45">
        <v>200.79</v>
      </c>
      <c r="AP612" s="45">
        <v>215.67</v>
      </c>
      <c r="AQ612" s="45">
        <v>229.99</v>
      </c>
      <c r="AR612" s="45">
        <v>242.99</v>
      </c>
      <c r="AS612" s="45">
        <v>254.1</v>
      </c>
      <c r="AT612" s="45">
        <v>270.08999999999997</v>
      </c>
      <c r="AU612" s="45">
        <v>287.62</v>
      </c>
      <c r="AV612" s="45">
        <v>307.36</v>
      </c>
      <c r="AW612" s="45">
        <v>328.95</v>
      </c>
      <c r="AX612" s="45">
        <v>352.09</v>
      </c>
      <c r="AY612" s="45">
        <v>374.47</v>
      </c>
      <c r="AZ612" s="45">
        <v>396.8</v>
      </c>
      <c r="BA612" s="45">
        <v>418.66</v>
      </c>
      <c r="BB612" s="45">
        <v>439.65</v>
      </c>
      <c r="BC612" s="45">
        <v>459.36</v>
      </c>
      <c r="BD612" s="45">
        <v>477.43</v>
      </c>
      <c r="BE612" s="45">
        <v>503.32</v>
      </c>
      <c r="BF612" s="45">
        <v>530.61</v>
      </c>
      <c r="BG612" s="45">
        <v>559.39</v>
      </c>
      <c r="BH612" s="45">
        <v>589.72</v>
      </c>
      <c r="BI612" s="45">
        <v>621.70000000000005</v>
      </c>
      <c r="BJ612" s="45">
        <v>655.42</v>
      </c>
      <c r="BK612" s="45">
        <v>690.96</v>
      </c>
      <c r="BL612" s="45">
        <v>728.43</v>
      </c>
      <c r="BM612" s="45">
        <v>767.94</v>
      </c>
      <c r="BN612" s="45">
        <v>809.58</v>
      </c>
      <c r="BO612" s="45">
        <v>853.48</v>
      </c>
      <c r="BP612" s="45">
        <v>899.77</v>
      </c>
      <c r="BQ612" s="45">
        <v>948.56</v>
      </c>
      <c r="BR612" s="45">
        <v>1000</v>
      </c>
      <c r="BS612" s="45"/>
      <c r="BT612" s="45"/>
      <c r="BU612" s="45"/>
      <c r="BV612" s="45"/>
      <c r="BW612" s="45"/>
      <c r="BX612" s="45"/>
      <c r="BY612" s="45"/>
      <c r="BZ612" s="45"/>
      <c r="CA612" s="45"/>
      <c r="CB612" s="45"/>
      <c r="CC612" s="45"/>
      <c r="CD612" s="45"/>
      <c r="CE612" s="45"/>
      <c r="CF612" s="45"/>
      <c r="CG612" s="45"/>
      <c r="CH612" s="45"/>
      <c r="CI612" s="45"/>
      <c r="CJ612" s="45"/>
      <c r="CK612" s="45"/>
      <c r="CL612" s="45"/>
      <c r="CM612" s="45"/>
      <c r="CN612" s="45"/>
      <c r="CO612" s="45"/>
      <c r="CP612" s="45"/>
      <c r="CQ612" s="45"/>
      <c r="CR612" s="45"/>
      <c r="CS612" s="45"/>
      <c r="CT612" s="45"/>
      <c r="CU612" s="45"/>
      <c r="CV612" s="45"/>
      <c r="CW612" s="45"/>
    </row>
    <row r="613" spans="1:101" ht="14.25" customHeight="1">
      <c r="A613" s="67">
        <v>53</v>
      </c>
      <c r="B613" s="68">
        <v>1.84</v>
      </c>
      <c r="C613" s="68">
        <v>3.08</v>
      </c>
      <c r="D613" s="68">
        <v>4.8099999999999996</v>
      </c>
      <c r="E613" s="68">
        <v>6.38</v>
      </c>
      <c r="F613" s="68">
        <v>7.36</v>
      </c>
      <c r="G613" s="68">
        <v>8.9600000000000009</v>
      </c>
      <c r="H613" s="68">
        <v>10.4</v>
      </c>
      <c r="I613" s="68">
        <v>11.94</v>
      </c>
      <c r="J613" s="68">
        <v>13.45</v>
      </c>
      <c r="K613" s="68">
        <v>15.05</v>
      </c>
      <c r="L613" s="68">
        <v>16.79</v>
      </c>
      <c r="M613" s="68">
        <v>18.600000000000001</v>
      </c>
      <c r="N613" s="68">
        <v>20.61</v>
      </c>
      <c r="O613" s="68">
        <v>22.96</v>
      </c>
      <c r="P613" s="68">
        <v>25.27</v>
      </c>
      <c r="Q613" s="68">
        <v>27.7</v>
      </c>
      <c r="R613" s="68">
        <v>30</v>
      </c>
      <c r="S613" s="68">
        <v>32.9</v>
      </c>
      <c r="T613" s="68">
        <v>36.409999999999997</v>
      </c>
      <c r="U613" s="68">
        <v>40.24</v>
      </c>
      <c r="V613" s="68">
        <v>44.51</v>
      </c>
      <c r="W613" s="68">
        <v>48.55</v>
      </c>
      <c r="X613" s="68">
        <v>53.25</v>
      </c>
      <c r="Y613" s="68">
        <v>57.44</v>
      </c>
      <c r="Z613" s="69">
        <v>61.76</v>
      </c>
      <c r="AA613" s="69">
        <v>66.099999999999994</v>
      </c>
      <c r="AB613" s="45">
        <v>70.52</v>
      </c>
      <c r="AC613" s="45">
        <v>75.239999999999995</v>
      </c>
      <c r="AD613" s="45">
        <v>80.489999999999995</v>
      </c>
      <c r="AE613" s="45">
        <v>85.84</v>
      </c>
      <c r="AF613" s="45">
        <v>94.14</v>
      </c>
      <c r="AG613" s="45">
        <v>103.51</v>
      </c>
      <c r="AH613" s="45">
        <v>114.16</v>
      </c>
      <c r="AI613" s="45">
        <v>126.2</v>
      </c>
      <c r="AJ613" s="45">
        <v>139.6</v>
      </c>
      <c r="AK613" s="45">
        <v>154.28</v>
      </c>
      <c r="AL613" s="45">
        <v>169.59</v>
      </c>
      <c r="AM613" s="45">
        <v>185.33</v>
      </c>
      <c r="AN613" s="45">
        <v>200.79</v>
      </c>
      <c r="AO613" s="45">
        <v>215.67</v>
      </c>
      <c r="AP613" s="45">
        <v>229.99</v>
      </c>
      <c r="AQ613" s="45">
        <v>242.99</v>
      </c>
      <c r="AR613" s="45">
        <v>254.1</v>
      </c>
      <c r="AS613" s="45">
        <v>270.08999999999997</v>
      </c>
      <c r="AT613" s="45">
        <v>287.62</v>
      </c>
      <c r="AU613" s="45">
        <v>307.36</v>
      </c>
      <c r="AV613" s="45">
        <v>328.95</v>
      </c>
      <c r="AW613" s="45">
        <v>352.09</v>
      </c>
      <c r="AX613" s="45">
        <v>374.47</v>
      </c>
      <c r="AY613" s="45">
        <v>396.8</v>
      </c>
      <c r="AZ613" s="45">
        <v>418.66</v>
      </c>
      <c r="BA613" s="45">
        <v>439.65</v>
      </c>
      <c r="BB613" s="45">
        <v>459.36</v>
      </c>
      <c r="BC613" s="45">
        <v>477.43</v>
      </c>
      <c r="BD613" s="45">
        <v>503.32</v>
      </c>
      <c r="BE613" s="45">
        <v>530.61</v>
      </c>
      <c r="BF613" s="45">
        <v>559.39</v>
      </c>
      <c r="BG613" s="45">
        <v>589.72</v>
      </c>
      <c r="BH613" s="45">
        <v>621.70000000000005</v>
      </c>
      <c r="BI613" s="45">
        <v>655.42</v>
      </c>
      <c r="BJ613" s="45">
        <v>690.96</v>
      </c>
      <c r="BK613" s="45">
        <v>728.43</v>
      </c>
      <c r="BL613" s="45">
        <v>767.94</v>
      </c>
      <c r="BM613" s="45">
        <v>809.58</v>
      </c>
      <c r="BN613" s="45">
        <v>853.48</v>
      </c>
      <c r="BO613" s="45">
        <v>899.77</v>
      </c>
      <c r="BP613" s="45">
        <v>948.56</v>
      </c>
      <c r="BQ613" s="45">
        <v>1000</v>
      </c>
      <c r="BR613" s="45"/>
      <c r="BS613" s="45"/>
      <c r="BT613" s="45"/>
      <c r="BU613" s="45"/>
      <c r="BV613" s="45"/>
      <c r="BW613" s="45"/>
      <c r="BX613" s="45"/>
      <c r="BY613" s="45"/>
      <c r="BZ613" s="45"/>
      <c r="CA613" s="45"/>
      <c r="CB613" s="45"/>
      <c r="CC613" s="45"/>
      <c r="CD613" s="45"/>
      <c r="CE613" s="45"/>
      <c r="CF613" s="45"/>
      <c r="CG613" s="45"/>
      <c r="CH613" s="45"/>
      <c r="CI613" s="45"/>
      <c r="CJ613" s="45"/>
      <c r="CK613" s="45"/>
      <c r="CL613" s="45"/>
      <c r="CM613" s="45"/>
      <c r="CN613" s="45"/>
      <c r="CO613" s="45"/>
      <c r="CP613" s="45"/>
      <c r="CQ613" s="45"/>
      <c r="CR613" s="45"/>
      <c r="CS613" s="45"/>
      <c r="CT613" s="45"/>
      <c r="CU613" s="45"/>
      <c r="CV613" s="45"/>
      <c r="CW613" s="45"/>
    </row>
    <row r="614" spans="1:101" ht="14.25" customHeight="1">
      <c r="A614" s="67">
        <v>54</v>
      </c>
      <c r="B614" s="68">
        <v>2.0299999999999998</v>
      </c>
      <c r="C614" s="68">
        <v>3.42</v>
      </c>
      <c r="D614" s="68">
        <v>5.49</v>
      </c>
      <c r="E614" s="68">
        <v>7.28</v>
      </c>
      <c r="F614" s="68">
        <v>8.65</v>
      </c>
      <c r="G614" s="68">
        <v>10.130000000000001</v>
      </c>
      <c r="H614" s="68">
        <v>11.72</v>
      </c>
      <c r="I614" s="68">
        <v>13.44</v>
      </c>
      <c r="J614" s="68">
        <v>15.04</v>
      </c>
      <c r="K614" s="68">
        <v>16.79</v>
      </c>
      <c r="L614" s="68">
        <v>18.600000000000001</v>
      </c>
      <c r="M614" s="68">
        <v>20.6</v>
      </c>
      <c r="N614" s="68">
        <v>22.96</v>
      </c>
      <c r="O614" s="68">
        <v>25.26</v>
      </c>
      <c r="P614" s="68">
        <v>27.7</v>
      </c>
      <c r="Q614" s="68">
        <v>29.89</v>
      </c>
      <c r="R614" s="68">
        <v>32.86</v>
      </c>
      <c r="S614" s="68">
        <v>36.380000000000003</v>
      </c>
      <c r="T614" s="68">
        <v>40.22</v>
      </c>
      <c r="U614" s="68">
        <v>44.51</v>
      </c>
      <c r="V614" s="68">
        <v>48.47</v>
      </c>
      <c r="W614" s="68">
        <v>53.25</v>
      </c>
      <c r="X614" s="68">
        <v>57.33</v>
      </c>
      <c r="Y614" s="68">
        <v>61.57</v>
      </c>
      <c r="Z614" s="70">
        <v>65.930000000000007</v>
      </c>
      <c r="AA614" s="69">
        <v>70.52</v>
      </c>
      <c r="AB614" s="45">
        <v>75.239999999999995</v>
      </c>
      <c r="AC614" s="45">
        <v>80.489999999999995</v>
      </c>
      <c r="AD614" s="45">
        <v>85.84</v>
      </c>
      <c r="AE614" s="45">
        <v>94.14</v>
      </c>
      <c r="AF614" s="45">
        <v>103.51</v>
      </c>
      <c r="AG614" s="45">
        <v>114.16</v>
      </c>
      <c r="AH614" s="45">
        <v>126.2</v>
      </c>
      <c r="AI614" s="45">
        <v>139.6</v>
      </c>
      <c r="AJ614" s="45">
        <v>154.28</v>
      </c>
      <c r="AK614" s="45">
        <v>169.59</v>
      </c>
      <c r="AL614" s="45">
        <v>185.33</v>
      </c>
      <c r="AM614" s="45">
        <v>200.79</v>
      </c>
      <c r="AN614" s="45">
        <v>215.67</v>
      </c>
      <c r="AO614" s="45">
        <v>229.99</v>
      </c>
      <c r="AP614" s="45">
        <v>242.99</v>
      </c>
      <c r="AQ614" s="45">
        <v>254.1</v>
      </c>
      <c r="AR614" s="45">
        <v>270.08999999999997</v>
      </c>
      <c r="AS614" s="45">
        <v>287.62</v>
      </c>
      <c r="AT614" s="45">
        <v>307.36</v>
      </c>
      <c r="AU614" s="45">
        <v>328.95</v>
      </c>
      <c r="AV614" s="45">
        <v>352.09</v>
      </c>
      <c r="AW614" s="45">
        <v>374.47</v>
      </c>
      <c r="AX614" s="45">
        <v>396.8</v>
      </c>
      <c r="AY614" s="45">
        <v>418.66</v>
      </c>
      <c r="AZ614" s="45">
        <v>439.65</v>
      </c>
      <c r="BA614" s="45">
        <v>459.36</v>
      </c>
      <c r="BB614" s="45">
        <v>477.43</v>
      </c>
      <c r="BC614" s="45">
        <v>503.32</v>
      </c>
      <c r="BD614" s="45">
        <v>530.61</v>
      </c>
      <c r="BE614" s="45">
        <v>559.39</v>
      </c>
      <c r="BF614" s="45">
        <v>589.72</v>
      </c>
      <c r="BG614" s="45">
        <v>621.70000000000005</v>
      </c>
      <c r="BH614" s="45">
        <v>655.42</v>
      </c>
      <c r="BI614" s="45">
        <v>690.96</v>
      </c>
      <c r="BJ614" s="45">
        <v>728.43</v>
      </c>
      <c r="BK614" s="45">
        <v>767.94</v>
      </c>
      <c r="BL614" s="45">
        <v>809.58</v>
      </c>
      <c r="BM614" s="45">
        <v>853.48</v>
      </c>
      <c r="BN614" s="45">
        <v>899.77</v>
      </c>
      <c r="BO614" s="45">
        <v>948.56</v>
      </c>
      <c r="BP614" s="45">
        <v>1000</v>
      </c>
      <c r="BQ614" s="45"/>
      <c r="BR614" s="45"/>
      <c r="BS614" s="45"/>
      <c r="BT614" s="45"/>
      <c r="BU614" s="45"/>
      <c r="BV614" s="45"/>
      <c r="BW614" s="45"/>
      <c r="BX614" s="45"/>
      <c r="BY614" s="45"/>
      <c r="BZ614" s="45"/>
      <c r="CA614" s="45"/>
      <c r="CB614" s="45"/>
      <c r="CC614" s="45"/>
      <c r="CD614" s="45"/>
      <c r="CE614" s="45"/>
      <c r="CF614" s="45"/>
      <c r="CG614" s="45"/>
      <c r="CH614" s="45"/>
      <c r="CI614" s="45"/>
      <c r="CJ614" s="45"/>
      <c r="CK614" s="45"/>
      <c r="CL614" s="45"/>
      <c r="CM614" s="45"/>
      <c r="CN614" s="45"/>
      <c r="CO614" s="45"/>
      <c r="CP614" s="45"/>
      <c r="CQ614" s="45"/>
      <c r="CR614" s="45"/>
      <c r="CS614" s="45"/>
      <c r="CT614" s="45"/>
      <c r="CU614" s="45"/>
      <c r="CV614" s="45"/>
      <c r="CW614" s="45"/>
    </row>
    <row r="615" spans="1:101" ht="14.25" customHeight="1">
      <c r="A615" s="67">
        <v>55</v>
      </c>
      <c r="B615" s="68">
        <v>2.2400000000000002</v>
      </c>
      <c r="C615" s="68">
        <v>3.8</v>
      </c>
      <c r="D615" s="68">
        <v>6.26</v>
      </c>
      <c r="E615" s="68">
        <v>8.3000000000000007</v>
      </c>
      <c r="F615" s="68">
        <v>9.8000000000000007</v>
      </c>
      <c r="G615" s="68">
        <v>11.43</v>
      </c>
      <c r="H615" s="68">
        <v>13.2</v>
      </c>
      <c r="I615" s="68">
        <v>15.04</v>
      </c>
      <c r="J615" s="68">
        <v>16.78</v>
      </c>
      <c r="K615" s="68">
        <v>18.600000000000001</v>
      </c>
      <c r="L615" s="68">
        <v>20.6</v>
      </c>
      <c r="M615" s="68">
        <v>22.96</v>
      </c>
      <c r="N615" s="68">
        <v>25.25</v>
      </c>
      <c r="O615" s="68">
        <v>27.69</v>
      </c>
      <c r="P615" s="68">
        <v>29.78</v>
      </c>
      <c r="Q615" s="68">
        <v>32.82</v>
      </c>
      <c r="R615" s="68">
        <v>36.36</v>
      </c>
      <c r="S615" s="68">
        <v>40.19</v>
      </c>
      <c r="T615" s="68">
        <v>44.51</v>
      </c>
      <c r="U615" s="68">
        <v>48.38</v>
      </c>
      <c r="V615" s="68">
        <v>53.25</v>
      </c>
      <c r="W615" s="68">
        <v>57.21</v>
      </c>
      <c r="X615" s="68">
        <v>61.37</v>
      </c>
      <c r="Y615" s="70">
        <v>65.650000000000006</v>
      </c>
      <c r="Z615" s="68">
        <v>70.52</v>
      </c>
      <c r="AA615" s="69">
        <v>75.239999999999995</v>
      </c>
      <c r="AB615" s="45">
        <v>80.489999999999995</v>
      </c>
      <c r="AC615" s="45">
        <v>85.84</v>
      </c>
      <c r="AD615" s="45">
        <v>94.14</v>
      </c>
      <c r="AE615" s="45">
        <v>103.51</v>
      </c>
      <c r="AF615" s="45">
        <v>114.16</v>
      </c>
      <c r="AG615" s="45">
        <v>126.2</v>
      </c>
      <c r="AH615" s="45">
        <v>139.6</v>
      </c>
      <c r="AI615" s="45">
        <v>154.28</v>
      </c>
      <c r="AJ615" s="45">
        <v>169.59</v>
      </c>
      <c r="AK615" s="45">
        <v>185.33</v>
      </c>
      <c r="AL615" s="45">
        <v>200.79</v>
      </c>
      <c r="AM615" s="45">
        <v>215.67</v>
      </c>
      <c r="AN615" s="45">
        <v>229.99</v>
      </c>
      <c r="AO615" s="45">
        <v>242.99</v>
      </c>
      <c r="AP615" s="45">
        <v>254.1</v>
      </c>
      <c r="AQ615" s="45">
        <v>270.08999999999997</v>
      </c>
      <c r="AR615" s="45">
        <v>287.62</v>
      </c>
      <c r="AS615" s="45">
        <v>307.36</v>
      </c>
      <c r="AT615" s="45">
        <v>328.95</v>
      </c>
      <c r="AU615" s="45">
        <v>352.09</v>
      </c>
      <c r="AV615" s="45">
        <v>374.47</v>
      </c>
      <c r="AW615" s="45">
        <v>396.8</v>
      </c>
      <c r="AX615" s="45">
        <v>418.66</v>
      </c>
      <c r="AY615" s="45">
        <v>439.65</v>
      </c>
      <c r="AZ615" s="45">
        <v>459.36</v>
      </c>
      <c r="BA615" s="45">
        <v>477.43</v>
      </c>
      <c r="BB615" s="45">
        <v>503.32</v>
      </c>
      <c r="BC615" s="45">
        <v>530.61</v>
      </c>
      <c r="BD615" s="45">
        <v>559.39</v>
      </c>
      <c r="BE615" s="45">
        <v>589.72</v>
      </c>
      <c r="BF615" s="45">
        <v>621.70000000000005</v>
      </c>
      <c r="BG615" s="45">
        <v>655.42</v>
      </c>
      <c r="BH615" s="45">
        <v>690.96</v>
      </c>
      <c r="BI615" s="45">
        <v>728.43</v>
      </c>
      <c r="BJ615" s="45">
        <v>767.94</v>
      </c>
      <c r="BK615" s="45">
        <v>809.58</v>
      </c>
      <c r="BL615" s="45">
        <v>853.48</v>
      </c>
      <c r="BM615" s="45">
        <v>899.77</v>
      </c>
      <c r="BN615" s="45">
        <v>948.56</v>
      </c>
      <c r="BO615" s="45">
        <v>1000</v>
      </c>
      <c r="BP615" s="45"/>
      <c r="BQ615" s="45"/>
      <c r="BR615" s="45"/>
      <c r="BS615" s="45"/>
      <c r="BT615" s="45"/>
      <c r="BU615" s="45"/>
      <c r="BV615" s="45"/>
      <c r="BW615" s="45"/>
      <c r="BX615" s="45"/>
      <c r="BY615" s="45"/>
      <c r="BZ615" s="45"/>
      <c r="CA615" s="45"/>
      <c r="CB615" s="45"/>
      <c r="CC615" s="45"/>
      <c r="CD615" s="45"/>
      <c r="CE615" s="45"/>
      <c r="CF615" s="45"/>
      <c r="CG615" s="45"/>
      <c r="CH615" s="45"/>
      <c r="CI615" s="45"/>
      <c r="CJ615" s="45"/>
      <c r="CK615" s="45"/>
      <c r="CL615" s="45"/>
      <c r="CM615" s="45"/>
      <c r="CN615" s="45"/>
      <c r="CO615" s="45"/>
      <c r="CP615" s="45"/>
      <c r="CQ615" s="45"/>
      <c r="CR615" s="45"/>
      <c r="CS615" s="45"/>
      <c r="CT615" s="45"/>
      <c r="CU615" s="45"/>
      <c r="CV615" s="45"/>
      <c r="CW615" s="45"/>
    </row>
    <row r="616" spans="1:101" ht="14.25" customHeight="1">
      <c r="A616" s="67">
        <v>56</v>
      </c>
      <c r="B616" s="68">
        <v>2.48</v>
      </c>
      <c r="C616" s="68">
        <v>4.24</v>
      </c>
      <c r="D616" s="68">
        <v>7.13</v>
      </c>
      <c r="E616" s="68">
        <v>9.43</v>
      </c>
      <c r="F616" s="68">
        <v>11.08</v>
      </c>
      <c r="G616" s="68">
        <v>12.87</v>
      </c>
      <c r="H616" s="68">
        <v>14.81</v>
      </c>
      <c r="I616" s="68">
        <v>16.78</v>
      </c>
      <c r="J616" s="68">
        <v>18.59</v>
      </c>
      <c r="K616" s="68">
        <v>20.59</v>
      </c>
      <c r="L616" s="68">
        <v>22.95</v>
      </c>
      <c r="M616" s="68">
        <v>25.23</v>
      </c>
      <c r="N616" s="68">
        <v>27.69</v>
      </c>
      <c r="O616" s="68">
        <v>29.66</v>
      </c>
      <c r="P616" s="68">
        <v>32.78</v>
      </c>
      <c r="Q616" s="68">
        <v>36.33</v>
      </c>
      <c r="R616" s="68">
        <v>40.159999999999997</v>
      </c>
      <c r="S616" s="68">
        <v>44.5</v>
      </c>
      <c r="T616" s="68">
        <v>48.29</v>
      </c>
      <c r="U616" s="68">
        <v>53.24</v>
      </c>
      <c r="V616" s="68">
        <v>57.08</v>
      </c>
      <c r="W616" s="68">
        <v>61.16</v>
      </c>
      <c r="X616" s="69">
        <v>65.349999999999994</v>
      </c>
      <c r="Y616" s="68">
        <v>70.52</v>
      </c>
      <c r="Z616" s="68">
        <v>75.239999999999995</v>
      </c>
      <c r="AA616" s="69">
        <v>80.489999999999995</v>
      </c>
      <c r="AB616" s="45">
        <v>85.84</v>
      </c>
      <c r="AC616" s="45">
        <v>94.14</v>
      </c>
      <c r="AD616" s="45">
        <v>103.51</v>
      </c>
      <c r="AE616" s="45">
        <v>114.16</v>
      </c>
      <c r="AF616" s="45">
        <v>126.2</v>
      </c>
      <c r="AG616" s="45">
        <v>139.6</v>
      </c>
      <c r="AH616" s="45">
        <v>154.28</v>
      </c>
      <c r="AI616" s="45">
        <v>169.59</v>
      </c>
      <c r="AJ616" s="45">
        <v>185.33</v>
      </c>
      <c r="AK616" s="45">
        <v>200.79</v>
      </c>
      <c r="AL616" s="45">
        <v>215.67</v>
      </c>
      <c r="AM616" s="45">
        <v>229.99</v>
      </c>
      <c r="AN616" s="45">
        <v>242.99</v>
      </c>
      <c r="AO616" s="45">
        <v>254.1</v>
      </c>
      <c r="AP616" s="45">
        <v>270.08999999999997</v>
      </c>
      <c r="AQ616" s="45">
        <v>287.62</v>
      </c>
      <c r="AR616" s="45">
        <v>307.36</v>
      </c>
      <c r="AS616" s="45">
        <v>328.95</v>
      </c>
      <c r="AT616" s="45">
        <v>352.09</v>
      </c>
      <c r="AU616" s="45">
        <v>374.47</v>
      </c>
      <c r="AV616" s="45">
        <v>396.8</v>
      </c>
      <c r="AW616" s="45">
        <v>418.66</v>
      </c>
      <c r="AX616" s="45">
        <v>439.65</v>
      </c>
      <c r="AY616" s="45">
        <v>459.36</v>
      </c>
      <c r="AZ616" s="45">
        <v>477.43</v>
      </c>
      <c r="BA616" s="45">
        <v>503.32</v>
      </c>
      <c r="BB616" s="45">
        <v>530.61</v>
      </c>
      <c r="BC616" s="45">
        <v>559.39</v>
      </c>
      <c r="BD616" s="45">
        <v>589.72</v>
      </c>
      <c r="BE616" s="45">
        <v>621.70000000000005</v>
      </c>
      <c r="BF616" s="45">
        <v>655.42</v>
      </c>
      <c r="BG616" s="45">
        <v>690.96</v>
      </c>
      <c r="BH616" s="45">
        <v>728.43</v>
      </c>
      <c r="BI616" s="45">
        <v>767.94</v>
      </c>
      <c r="BJ616" s="45">
        <v>809.58</v>
      </c>
      <c r="BK616" s="45">
        <v>853.48</v>
      </c>
      <c r="BL616" s="45">
        <v>899.77</v>
      </c>
      <c r="BM616" s="45">
        <v>948.56</v>
      </c>
      <c r="BN616" s="45">
        <v>1000</v>
      </c>
      <c r="BO616" s="45"/>
      <c r="BP616" s="45"/>
      <c r="BQ616" s="45"/>
      <c r="BR616" s="45"/>
      <c r="BS616" s="45"/>
      <c r="BT616" s="45"/>
      <c r="BU616" s="45"/>
      <c r="BV616" s="45"/>
      <c r="BW616" s="45"/>
      <c r="BX616" s="45"/>
      <c r="BY616" s="45"/>
      <c r="BZ616" s="45"/>
      <c r="CA616" s="45"/>
      <c r="CB616" s="45"/>
      <c r="CC616" s="45"/>
      <c r="CD616" s="45"/>
      <c r="CE616" s="45"/>
      <c r="CF616" s="45"/>
      <c r="CG616" s="45"/>
      <c r="CH616" s="45"/>
      <c r="CI616" s="45"/>
      <c r="CJ616" s="45"/>
      <c r="CK616" s="45"/>
      <c r="CL616" s="45"/>
      <c r="CM616" s="45"/>
      <c r="CN616" s="45"/>
      <c r="CO616" s="45"/>
      <c r="CP616" s="45"/>
      <c r="CQ616" s="45"/>
      <c r="CR616" s="45"/>
      <c r="CS616" s="45"/>
      <c r="CT616" s="45"/>
      <c r="CU616" s="45"/>
      <c r="CV616" s="45"/>
      <c r="CW616" s="45"/>
    </row>
    <row r="617" spans="1:101" ht="14.25" customHeight="1">
      <c r="A617" s="67">
        <v>57</v>
      </c>
      <c r="B617" s="68">
        <v>2.75</v>
      </c>
      <c r="C617" s="68">
        <v>4.7300000000000004</v>
      </c>
      <c r="D617" s="68">
        <v>8.09</v>
      </c>
      <c r="E617" s="68">
        <v>10.68</v>
      </c>
      <c r="F617" s="68">
        <v>12.47</v>
      </c>
      <c r="G617" s="68">
        <v>14.42</v>
      </c>
      <c r="H617" s="68">
        <v>16.53</v>
      </c>
      <c r="I617" s="68">
        <v>18.59</v>
      </c>
      <c r="J617" s="68">
        <v>20.59</v>
      </c>
      <c r="K617" s="68">
        <v>22.95</v>
      </c>
      <c r="L617" s="68">
        <v>25.22</v>
      </c>
      <c r="M617" s="68">
        <v>27.69</v>
      </c>
      <c r="N617" s="68">
        <v>29.54</v>
      </c>
      <c r="O617" s="68">
        <v>32.729999999999997</v>
      </c>
      <c r="P617" s="68">
        <v>36.29</v>
      </c>
      <c r="Q617" s="68">
        <v>40.130000000000003</v>
      </c>
      <c r="R617" s="68">
        <v>44.5</v>
      </c>
      <c r="S617" s="68">
        <v>48.2</v>
      </c>
      <c r="T617" s="68">
        <v>53.24</v>
      </c>
      <c r="U617" s="68">
        <v>56.95</v>
      </c>
      <c r="V617" s="68">
        <v>60.96</v>
      </c>
      <c r="W617" s="68">
        <v>65.06</v>
      </c>
      <c r="X617" s="70">
        <v>70.5</v>
      </c>
      <c r="Y617" s="68">
        <v>75.239999999999995</v>
      </c>
      <c r="Z617" s="68">
        <v>80.489999999999995</v>
      </c>
      <c r="AA617" s="69">
        <v>85.84</v>
      </c>
      <c r="AB617" s="45">
        <v>94.14</v>
      </c>
      <c r="AC617" s="45">
        <v>103.51</v>
      </c>
      <c r="AD617" s="45">
        <v>114.16</v>
      </c>
      <c r="AE617" s="45">
        <v>126.2</v>
      </c>
      <c r="AF617" s="45">
        <v>139.6</v>
      </c>
      <c r="AG617" s="45">
        <v>154.28</v>
      </c>
      <c r="AH617" s="45">
        <v>169.59</v>
      </c>
      <c r="AI617" s="45">
        <v>185.33</v>
      </c>
      <c r="AJ617" s="45">
        <v>200.79</v>
      </c>
      <c r="AK617" s="45">
        <v>215.67</v>
      </c>
      <c r="AL617" s="45">
        <v>229.99</v>
      </c>
      <c r="AM617" s="45">
        <v>242.99</v>
      </c>
      <c r="AN617" s="45">
        <v>254.1</v>
      </c>
      <c r="AO617" s="45">
        <v>270.08999999999997</v>
      </c>
      <c r="AP617" s="45">
        <v>287.62</v>
      </c>
      <c r="AQ617" s="45">
        <v>307.36</v>
      </c>
      <c r="AR617" s="45">
        <v>328.95</v>
      </c>
      <c r="AS617" s="45">
        <v>352.09</v>
      </c>
      <c r="AT617" s="45">
        <v>374.47</v>
      </c>
      <c r="AU617" s="45">
        <v>396.8</v>
      </c>
      <c r="AV617" s="45">
        <v>418.66</v>
      </c>
      <c r="AW617" s="45">
        <v>439.65</v>
      </c>
      <c r="AX617" s="45">
        <v>459.36</v>
      </c>
      <c r="AY617" s="45">
        <v>477.43</v>
      </c>
      <c r="AZ617" s="45">
        <v>503.32</v>
      </c>
      <c r="BA617" s="45">
        <v>530.61</v>
      </c>
      <c r="BB617" s="45">
        <v>559.39</v>
      </c>
      <c r="BC617" s="45">
        <v>589.72</v>
      </c>
      <c r="BD617" s="45">
        <v>621.70000000000005</v>
      </c>
      <c r="BE617" s="45">
        <v>655.42</v>
      </c>
      <c r="BF617" s="45">
        <v>690.96</v>
      </c>
      <c r="BG617" s="45">
        <v>728.43</v>
      </c>
      <c r="BH617" s="45">
        <v>767.94</v>
      </c>
      <c r="BI617" s="45">
        <v>809.58</v>
      </c>
      <c r="BJ617" s="45">
        <v>853.48</v>
      </c>
      <c r="BK617" s="45">
        <v>899.77</v>
      </c>
      <c r="BL617" s="45">
        <v>948.56</v>
      </c>
      <c r="BM617" s="45">
        <v>1000</v>
      </c>
      <c r="BN617" s="45"/>
      <c r="BO617" s="45"/>
      <c r="BP617" s="45"/>
      <c r="BQ617" s="45"/>
      <c r="BR617" s="45"/>
      <c r="BS617" s="45"/>
      <c r="BT617" s="45"/>
      <c r="BU617" s="45"/>
      <c r="BV617" s="45"/>
      <c r="BW617" s="45"/>
      <c r="BX617" s="45"/>
      <c r="BY617" s="45"/>
      <c r="BZ617" s="45"/>
      <c r="CA617" s="45"/>
      <c r="CB617" s="45"/>
      <c r="CC617" s="45"/>
      <c r="CD617" s="45"/>
      <c r="CE617" s="45"/>
      <c r="CF617" s="45"/>
      <c r="CG617" s="45"/>
      <c r="CH617" s="45"/>
      <c r="CI617" s="45"/>
      <c r="CJ617" s="45"/>
      <c r="CK617" s="45"/>
      <c r="CL617" s="45"/>
      <c r="CM617" s="45"/>
      <c r="CN617" s="45"/>
      <c r="CO617" s="45"/>
      <c r="CP617" s="45"/>
      <c r="CQ617" s="45"/>
      <c r="CR617" s="45"/>
      <c r="CS617" s="45"/>
      <c r="CT617" s="45"/>
      <c r="CU617" s="45"/>
      <c r="CV617" s="45"/>
      <c r="CW617" s="45"/>
    </row>
    <row r="618" spans="1:101" ht="14.25" customHeight="1">
      <c r="A618" s="67">
        <v>58</v>
      </c>
      <c r="B618" s="68">
        <v>3.04</v>
      </c>
      <c r="C618" s="68">
        <v>5.29</v>
      </c>
      <c r="D618" s="68">
        <v>9.1199999999999992</v>
      </c>
      <c r="E618" s="68">
        <v>12.02</v>
      </c>
      <c r="F618" s="68">
        <v>13.96</v>
      </c>
      <c r="G618" s="68">
        <v>16.059999999999999</v>
      </c>
      <c r="H618" s="68">
        <v>18.32</v>
      </c>
      <c r="I618" s="68">
        <v>20.58</v>
      </c>
      <c r="J618" s="68">
        <v>22.94</v>
      </c>
      <c r="K618" s="68">
        <v>25.21</v>
      </c>
      <c r="L618" s="68">
        <v>27.68</v>
      </c>
      <c r="M618" s="68">
        <v>29.41</v>
      </c>
      <c r="N618" s="68">
        <v>32.68</v>
      </c>
      <c r="O618" s="68">
        <v>36.25</v>
      </c>
      <c r="P618" s="68">
        <v>40.090000000000003</v>
      </c>
      <c r="Q618" s="68">
        <v>44.5</v>
      </c>
      <c r="R618" s="68">
        <v>48.1</v>
      </c>
      <c r="S618" s="68">
        <v>53.24</v>
      </c>
      <c r="T618" s="68">
        <v>56.82</v>
      </c>
      <c r="U618" s="68">
        <v>60.74</v>
      </c>
      <c r="V618" s="68">
        <v>64.760000000000005</v>
      </c>
      <c r="W618" s="69">
        <v>70.48</v>
      </c>
      <c r="X618" s="68">
        <v>75.239999999999995</v>
      </c>
      <c r="Y618" s="68">
        <v>80.489999999999995</v>
      </c>
      <c r="Z618" s="68">
        <v>85.84</v>
      </c>
      <c r="AA618" s="71">
        <v>94.14</v>
      </c>
      <c r="AB618" s="45">
        <v>103.51</v>
      </c>
      <c r="AC618" s="45">
        <v>114.16</v>
      </c>
      <c r="AD618" s="45">
        <v>126.2</v>
      </c>
      <c r="AE618" s="45">
        <v>139.6</v>
      </c>
      <c r="AF618" s="45">
        <v>154.28</v>
      </c>
      <c r="AG618" s="45">
        <v>169.59</v>
      </c>
      <c r="AH618" s="45">
        <v>185.33</v>
      </c>
      <c r="AI618" s="45">
        <v>200.79</v>
      </c>
      <c r="AJ618" s="45">
        <v>215.67</v>
      </c>
      <c r="AK618" s="45">
        <v>229.99</v>
      </c>
      <c r="AL618" s="45">
        <v>242.99</v>
      </c>
      <c r="AM618" s="45">
        <v>254.1</v>
      </c>
      <c r="AN618" s="45">
        <v>270.08999999999997</v>
      </c>
      <c r="AO618" s="45">
        <v>287.62</v>
      </c>
      <c r="AP618" s="45">
        <v>307.36</v>
      </c>
      <c r="AQ618" s="45">
        <v>328.95</v>
      </c>
      <c r="AR618" s="45">
        <v>352.09</v>
      </c>
      <c r="AS618" s="45">
        <v>374.47</v>
      </c>
      <c r="AT618" s="45">
        <v>396.8</v>
      </c>
      <c r="AU618" s="45">
        <v>418.66</v>
      </c>
      <c r="AV618" s="45">
        <v>439.65</v>
      </c>
      <c r="AW618" s="45">
        <v>459.36</v>
      </c>
      <c r="AX618" s="45">
        <v>477.43</v>
      </c>
      <c r="AY618" s="45">
        <v>503.32</v>
      </c>
      <c r="AZ618" s="45">
        <v>530.61</v>
      </c>
      <c r="BA618" s="45">
        <v>559.39</v>
      </c>
      <c r="BB618" s="45">
        <v>589.72</v>
      </c>
      <c r="BC618" s="45">
        <v>621.70000000000005</v>
      </c>
      <c r="BD618" s="45">
        <v>655.42</v>
      </c>
      <c r="BE618" s="45">
        <v>690.96</v>
      </c>
      <c r="BF618" s="45">
        <v>728.43</v>
      </c>
      <c r="BG618" s="45">
        <v>767.94</v>
      </c>
      <c r="BH618" s="45">
        <v>809.58</v>
      </c>
      <c r="BI618" s="45">
        <v>853.48</v>
      </c>
      <c r="BJ618" s="45">
        <v>899.77</v>
      </c>
      <c r="BK618" s="45">
        <v>948.56</v>
      </c>
      <c r="BL618" s="45">
        <v>1000</v>
      </c>
      <c r="BM618" s="45"/>
      <c r="BN618" s="45"/>
      <c r="BO618" s="45"/>
      <c r="BP618" s="45"/>
      <c r="BQ618" s="45"/>
      <c r="BR618" s="45"/>
      <c r="BS618" s="45"/>
      <c r="BT618" s="45"/>
      <c r="BU618" s="45"/>
      <c r="BV618" s="45"/>
      <c r="BW618" s="45"/>
      <c r="BX618" s="45"/>
      <c r="BY618" s="45"/>
      <c r="BZ618" s="45"/>
      <c r="CA618" s="45"/>
      <c r="CB618" s="45"/>
      <c r="CC618" s="45"/>
      <c r="CD618" s="45"/>
      <c r="CE618" s="45"/>
      <c r="CF618" s="45"/>
      <c r="CG618" s="45"/>
      <c r="CH618" s="45"/>
      <c r="CI618" s="45"/>
      <c r="CJ618" s="45"/>
      <c r="CK618" s="45"/>
      <c r="CL618" s="45"/>
      <c r="CM618" s="45"/>
      <c r="CN618" s="45"/>
      <c r="CO618" s="45"/>
      <c r="CP618" s="45"/>
      <c r="CQ618" s="45"/>
      <c r="CR618" s="45"/>
      <c r="CS618" s="45"/>
      <c r="CT618" s="45"/>
      <c r="CU618" s="45"/>
      <c r="CV618" s="45"/>
      <c r="CW618" s="45"/>
    </row>
    <row r="619" spans="1:101" ht="14.25" customHeight="1">
      <c r="A619" s="67">
        <v>59</v>
      </c>
      <c r="B619" s="68">
        <v>3.37</v>
      </c>
      <c r="C619" s="68">
        <v>5.91</v>
      </c>
      <c r="D619" s="68">
        <v>10.19</v>
      </c>
      <c r="E619" s="68">
        <v>13.43</v>
      </c>
      <c r="F619" s="68">
        <v>15.51</v>
      </c>
      <c r="G619" s="68">
        <v>17.760000000000002</v>
      </c>
      <c r="H619" s="68">
        <v>20.149999999999999</v>
      </c>
      <c r="I619" s="68">
        <v>22.62</v>
      </c>
      <c r="J619" s="68">
        <v>25.2</v>
      </c>
      <c r="K619" s="68">
        <v>27.68</v>
      </c>
      <c r="L619" s="68">
        <v>29.28</v>
      </c>
      <c r="M619" s="68">
        <v>32.619999999999997</v>
      </c>
      <c r="N619" s="68">
        <v>36.21</v>
      </c>
      <c r="O619" s="68">
        <v>40.049999999999997</v>
      </c>
      <c r="P619" s="68">
        <v>44.5</v>
      </c>
      <c r="Q619" s="68">
        <v>47.99</v>
      </c>
      <c r="R619" s="68">
        <v>53.23</v>
      </c>
      <c r="S619" s="68">
        <v>56.67</v>
      </c>
      <c r="T619" s="68">
        <v>60.52</v>
      </c>
      <c r="U619" s="68">
        <v>64.45</v>
      </c>
      <c r="V619" s="68">
        <v>70.459999999999994</v>
      </c>
      <c r="W619" s="70">
        <v>75.23</v>
      </c>
      <c r="X619" s="68">
        <v>80.489999999999995</v>
      </c>
      <c r="Y619" s="68">
        <v>85.84</v>
      </c>
      <c r="Z619" s="68">
        <v>94.14</v>
      </c>
      <c r="AA619" s="71">
        <v>103.51</v>
      </c>
      <c r="AB619" s="45">
        <v>114.16</v>
      </c>
      <c r="AC619" s="45">
        <v>126.2</v>
      </c>
      <c r="AD619" s="45">
        <v>139.6</v>
      </c>
      <c r="AE619" s="45">
        <v>154.28</v>
      </c>
      <c r="AF619" s="45">
        <v>169.59</v>
      </c>
      <c r="AG619" s="45">
        <v>185.33</v>
      </c>
      <c r="AH619" s="45">
        <v>200.79</v>
      </c>
      <c r="AI619" s="45">
        <v>215.67</v>
      </c>
      <c r="AJ619" s="45">
        <v>229.99</v>
      </c>
      <c r="AK619" s="45">
        <v>242.99</v>
      </c>
      <c r="AL619" s="45">
        <v>254.1</v>
      </c>
      <c r="AM619" s="45">
        <v>270.08999999999997</v>
      </c>
      <c r="AN619" s="45">
        <v>287.62</v>
      </c>
      <c r="AO619" s="45">
        <v>307.36</v>
      </c>
      <c r="AP619" s="45">
        <v>328.95</v>
      </c>
      <c r="AQ619" s="45">
        <v>352.09</v>
      </c>
      <c r="AR619" s="45">
        <v>374.47</v>
      </c>
      <c r="AS619" s="45">
        <v>396.8</v>
      </c>
      <c r="AT619" s="45">
        <v>418.66</v>
      </c>
      <c r="AU619" s="45">
        <v>439.65</v>
      </c>
      <c r="AV619" s="45">
        <v>459.36</v>
      </c>
      <c r="AW619" s="45">
        <v>477.43</v>
      </c>
      <c r="AX619" s="45">
        <v>503.32</v>
      </c>
      <c r="AY619" s="45">
        <v>530.61</v>
      </c>
      <c r="AZ619" s="45">
        <v>559.39</v>
      </c>
      <c r="BA619" s="45">
        <v>589.72</v>
      </c>
      <c r="BB619" s="45">
        <v>621.70000000000005</v>
      </c>
      <c r="BC619" s="45">
        <v>655.42</v>
      </c>
      <c r="BD619" s="45">
        <v>690.96</v>
      </c>
      <c r="BE619" s="45">
        <v>728.43</v>
      </c>
      <c r="BF619" s="45">
        <v>767.94</v>
      </c>
      <c r="BG619" s="45">
        <v>809.58</v>
      </c>
      <c r="BH619" s="45">
        <v>853.48</v>
      </c>
      <c r="BI619" s="45">
        <v>899.77</v>
      </c>
      <c r="BJ619" s="45">
        <v>948.56</v>
      </c>
      <c r="BK619" s="45">
        <v>1000</v>
      </c>
      <c r="BL619" s="45"/>
      <c r="BM619" s="45"/>
      <c r="BN619" s="45"/>
      <c r="BO619" s="45"/>
      <c r="BP619" s="45"/>
      <c r="BQ619" s="45"/>
      <c r="BR619" s="45"/>
      <c r="BS619" s="45"/>
      <c r="BT619" s="45"/>
      <c r="BU619" s="45"/>
      <c r="BV619" s="45"/>
      <c r="BW619" s="45"/>
      <c r="BX619" s="45"/>
      <c r="BY619" s="45"/>
      <c r="BZ619" s="45"/>
      <c r="CA619" s="45"/>
      <c r="CB619" s="45"/>
      <c r="CC619" s="45"/>
      <c r="CD619" s="45"/>
      <c r="CE619" s="45"/>
      <c r="CF619" s="45"/>
      <c r="CG619" s="45"/>
      <c r="CH619" s="45"/>
      <c r="CI619" s="45"/>
      <c r="CJ619" s="45"/>
      <c r="CK619" s="45"/>
      <c r="CL619" s="45"/>
      <c r="CM619" s="45"/>
      <c r="CN619" s="45"/>
      <c r="CO619" s="45"/>
      <c r="CP619" s="45"/>
      <c r="CQ619" s="45"/>
      <c r="CR619" s="45"/>
      <c r="CS619" s="45"/>
      <c r="CT619" s="45"/>
      <c r="CU619" s="45"/>
      <c r="CV619" s="45"/>
      <c r="CW619" s="45"/>
    </row>
    <row r="620" spans="1:101" ht="14.25" customHeight="1">
      <c r="A620" s="67">
        <v>60</v>
      </c>
      <c r="B620" s="68">
        <v>3.74</v>
      </c>
      <c r="C620" s="68">
        <v>6.6</v>
      </c>
      <c r="D620" s="68">
        <v>11.28</v>
      </c>
      <c r="E620" s="68">
        <v>14.9</v>
      </c>
      <c r="F620" s="68">
        <v>17.11</v>
      </c>
      <c r="G620" s="68">
        <v>19.48</v>
      </c>
      <c r="H620" s="68">
        <v>21.97</v>
      </c>
      <c r="I620" s="68">
        <v>24.57</v>
      </c>
      <c r="J620" s="68">
        <v>27.36</v>
      </c>
      <c r="K620" s="68">
        <v>29.15</v>
      </c>
      <c r="L620" s="68">
        <v>32.56</v>
      </c>
      <c r="M620" s="68">
        <v>36.159999999999997</v>
      </c>
      <c r="N620" s="68">
        <v>40</v>
      </c>
      <c r="O620" s="68">
        <v>44.49</v>
      </c>
      <c r="P620" s="68">
        <v>47.88</v>
      </c>
      <c r="Q620" s="68">
        <v>53.23</v>
      </c>
      <c r="R620" s="68">
        <v>56.52</v>
      </c>
      <c r="S620" s="68">
        <v>60.29</v>
      </c>
      <c r="T620" s="68">
        <v>64.13</v>
      </c>
      <c r="U620" s="68">
        <v>70.44</v>
      </c>
      <c r="V620" s="69">
        <v>75.22</v>
      </c>
      <c r="W620" s="68">
        <v>80.489999999999995</v>
      </c>
      <c r="X620" s="68">
        <v>85.84</v>
      </c>
      <c r="Y620" s="68">
        <v>94.14</v>
      </c>
      <c r="Z620" s="68">
        <v>103.51</v>
      </c>
      <c r="AA620" s="71">
        <v>114.16</v>
      </c>
      <c r="AB620" s="45">
        <v>126.2</v>
      </c>
      <c r="AC620" s="45">
        <v>139.6</v>
      </c>
      <c r="AD620" s="45">
        <v>154.28</v>
      </c>
      <c r="AE620" s="45">
        <v>169.59</v>
      </c>
      <c r="AF620" s="45">
        <v>185.33</v>
      </c>
      <c r="AG620" s="45">
        <v>200.79</v>
      </c>
      <c r="AH620" s="45">
        <v>215.67</v>
      </c>
      <c r="AI620" s="45">
        <v>229.99</v>
      </c>
      <c r="AJ620" s="45">
        <v>242.99</v>
      </c>
      <c r="AK620" s="45">
        <v>254.1</v>
      </c>
      <c r="AL620" s="45">
        <v>270.08999999999997</v>
      </c>
      <c r="AM620" s="45">
        <v>287.62</v>
      </c>
      <c r="AN620" s="45">
        <v>307.36</v>
      </c>
      <c r="AO620" s="45">
        <v>328.95</v>
      </c>
      <c r="AP620" s="45">
        <v>352.09</v>
      </c>
      <c r="AQ620" s="45">
        <v>374.47</v>
      </c>
      <c r="AR620" s="45">
        <v>396.8</v>
      </c>
      <c r="AS620" s="45">
        <v>418.66</v>
      </c>
      <c r="AT620" s="45">
        <v>439.65</v>
      </c>
      <c r="AU620" s="45">
        <v>459.36</v>
      </c>
      <c r="AV620" s="45">
        <v>477.43</v>
      </c>
      <c r="AW620" s="45">
        <v>503.32</v>
      </c>
      <c r="AX620" s="45">
        <v>530.61</v>
      </c>
      <c r="AY620" s="45">
        <v>559.39</v>
      </c>
      <c r="AZ620" s="45">
        <v>589.72</v>
      </c>
      <c r="BA620" s="45">
        <v>621.70000000000005</v>
      </c>
      <c r="BB620" s="45">
        <v>655.42</v>
      </c>
      <c r="BC620" s="45">
        <v>690.96</v>
      </c>
      <c r="BD620" s="45">
        <v>728.43</v>
      </c>
      <c r="BE620" s="45">
        <v>767.94</v>
      </c>
      <c r="BF620" s="45">
        <v>809.58</v>
      </c>
      <c r="BG620" s="45">
        <v>853.48</v>
      </c>
      <c r="BH620" s="45">
        <v>899.77</v>
      </c>
      <c r="BI620" s="45">
        <v>948.56</v>
      </c>
      <c r="BJ620" s="45">
        <v>1000</v>
      </c>
      <c r="BK620" s="45"/>
      <c r="BL620" s="45"/>
      <c r="BM620" s="45"/>
      <c r="BN620" s="45"/>
      <c r="BO620" s="45"/>
      <c r="BP620" s="45"/>
      <c r="BQ620" s="45"/>
      <c r="BR620" s="45"/>
      <c r="BS620" s="45"/>
      <c r="BT620" s="45"/>
      <c r="BU620" s="45"/>
      <c r="BV620" s="45"/>
      <c r="BW620" s="45"/>
      <c r="BX620" s="45"/>
      <c r="BY620" s="45"/>
      <c r="BZ620" s="45"/>
      <c r="CA620" s="45"/>
      <c r="CB620" s="45"/>
      <c r="CC620" s="45"/>
      <c r="CD620" s="45"/>
      <c r="CE620" s="45"/>
      <c r="CF620" s="45"/>
      <c r="CG620" s="45"/>
      <c r="CH620" s="45"/>
      <c r="CI620" s="45"/>
      <c r="CJ620" s="45"/>
      <c r="CK620" s="45"/>
      <c r="CL620" s="45"/>
      <c r="CM620" s="45"/>
      <c r="CN620" s="45"/>
      <c r="CO620" s="45"/>
      <c r="CP620" s="45"/>
      <c r="CQ620" s="45"/>
      <c r="CR620" s="45"/>
      <c r="CS620" s="45"/>
      <c r="CT620" s="45"/>
      <c r="CU620" s="45"/>
      <c r="CV620" s="45"/>
      <c r="CW620" s="45"/>
    </row>
    <row r="621" spans="1:101" ht="14.25" customHeight="1">
      <c r="A621" s="67">
        <v>61</v>
      </c>
      <c r="B621" s="68">
        <v>4.1399999999999997</v>
      </c>
      <c r="C621" s="68">
        <v>7.36</v>
      </c>
      <c r="D621" s="68">
        <v>12.39</v>
      </c>
      <c r="E621" s="68">
        <v>16.38</v>
      </c>
      <c r="F621" s="68">
        <v>18.71</v>
      </c>
      <c r="G621" s="68">
        <v>21.17</v>
      </c>
      <c r="H621" s="68">
        <v>23.33</v>
      </c>
      <c r="I621" s="68">
        <v>26.08</v>
      </c>
      <c r="J621" s="68">
        <v>29.01</v>
      </c>
      <c r="K621" s="68">
        <v>32.49</v>
      </c>
      <c r="L621" s="68">
        <v>36.1</v>
      </c>
      <c r="M621" s="68">
        <v>39.94</v>
      </c>
      <c r="N621" s="68">
        <v>44.49</v>
      </c>
      <c r="O621" s="68">
        <v>47.76</v>
      </c>
      <c r="P621" s="68">
        <v>53.23</v>
      </c>
      <c r="Q621" s="68">
        <v>56.37</v>
      </c>
      <c r="R621" s="68">
        <v>60.06</v>
      </c>
      <c r="S621" s="68">
        <v>63.81</v>
      </c>
      <c r="T621" s="68">
        <v>70.42</v>
      </c>
      <c r="U621" s="68">
        <v>75.209999999999994</v>
      </c>
      <c r="V621" s="70">
        <v>80.459999999999994</v>
      </c>
      <c r="W621" s="68">
        <v>85.84</v>
      </c>
      <c r="X621" s="68">
        <v>94.14</v>
      </c>
      <c r="Y621" s="68">
        <v>103.51</v>
      </c>
      <c r="Z621" s="68">
        <v>114.16</v>
      </c>
      <c r="AA621" s="71">
        <v>126.2</v>
      </c>
      <c r="AB621" s="45">
        <v>139.6</v>
      </c>
      <c r="AC621" s="45">
        <v>154.28</v>
      </c>
      <c r="AD621" s="45">
        <v>169.59</v>
      </c>
      <c r="AE621" s="45">
        <v>185.33</v>
      </c>
      <c r="AF621" s="45">
        <v>200.79</v>
      </c>
      <c r="AG621" s="45">
        <v>215.67</v>
      </c>
      <c r="AH621" s="45">
        <v>229.99</v>
      </c>
      <c r="AI621" s="45">
        <v>242.99</v>
      </c>
      <c r="AJ621" s="45">
        <v>254.1</v>
      </c>
      <c r="AK621" s="45">
        <v>270.08999999999997</v>
      </c>
      <c r="AL621" s="45">
        <v>287.62</v>
      </c>
      <c r="AM621" s="45">
        <v>307.36</v>
      </c>
      <c r="AN621" s="45">
        <v>328.95</v>
      </c>
      <c r="AO621" s="45">
        <v>352.09</v>
      </c>
      <c r="AP621" s="45">
        <v>374.47</v>
      </c>
      <c r="AQ621" s="45">
        <v>396.8</v>
      </c>
      <c r="AR621" s="45">
        <v>418.66</v>
      </c>
      <c r="AS621" s="45">
        <v>439.65</v>
      </c>
      <c r="AT621" s="45">
        <v>459.36</v>
      </c>
      <c r="AU621" s="45">
        <v>477.43</v>
      </c>
      <c r="AV621" s="45">
        <v>503.32</v>
      </c>
      <c r="AW621" s="45">
        <v>530.61</v>
      </c>
      <c r="AX621" s="45">
        <v>559.39</v>
      </c>
      <c r="AY621" s="45">
        <v>589.72</v>
      </c>
      <c r="AZ621" s="45">
        <v>621.70000000000005</v>
      </c>
      <c r="BA621" s="45">
        <v>655.42</v>
      </c>
      <c r="BB621" s="45">
        <v>690.96</v>
      </c>
      <c r="BC621" s="45">
        <v>728.43</v>
      </c>
      <c r="BD621" s="45">
        <v>767.94</v>
      </c>
      <c r="BE621" s="45">
        <v>809.58</v>
      </c>
      <c r="BF621" s="45">
        <v>853.48</v>
      </c>
      <c r="BG621" s="45">
        <v>899.77</v>
      </c>
      <c r="BH621" s="45">
        <v>948.56</v>
      </c>
      <c r="BI621" s="45">
        <v>1000</v>
      </c>
      <c r="BJ621" s="45"/>
      <c r="BK621" s="45"/>
      <c r="BL621" s="45"/>
      <c r="BM621" s="45"/>
      <c r="BN621" s="45"/>
      <c r="BO621" s="45"/>
      <c r="BP621" s="45"/>
      <c r="BQ621" s="45"/>
      <c r="BR621" s="45"/>
      <c r="BS621" s="45"/>
      <c r="BT621" s="45"/>
      <c r="BU621" s="45"/>
      <c r="BV621" s="45"/>
      <c r="BW621" s="45"/>
      <c r="BX621" s="45"/>
      <c r="BY621" s="45"/>
      <c r="BZ621" s="45"/>
      <c r="CA621" s="45"/>
      <c r="CB621" s="45"/>
      <c r="CC621" s="45"/>
      <c r="CD621" s="45"/>
      <c r="CE621" s="45"/>
      <c r="CF621" s="45"/>
      <c r="CG621" s="45"/>
      <c r="CH621" s="45"/>
      <c r="CI621" s="45"/>
      <c r="CJ621" s="45"/>
      <c r="CK621" s="45"/>
      <c r="CL621" s="45"/>
      <c r="CM621" s="45"/>
      <c r="CN621" s="45"/>
      <c r="CO621" s="45"/>
      <c r="CP621" s="45"/>
      <c r="CQ621" s="45"/>
      <c r="CR621" s="45"/>
      <c r="CS621" s="45"/>
      <c r="CT621" s="45"/>
      <c r="CU621" s="45"/>
      <c r="CV621" s="45"/>
      <c r="CW621" s="45"/>
    </row>
    <row r="622" spans="1:101" ht="14.25" customHeight="1">
      <c r="A622" s="67">
        <v>62</v>
      </c>
      <c r="B622" s="68">
        <v>4.57</v>
      </c>
      <c r="C622" s="68">
        <v>8.17</v>
      </c>
      <c r="D622" s="68">
        <v>13.49</v>
      </c>
      <c r="E622" s="68">
        <v>17.84</v>
      </c>
      <c r="F622" s="68">
        <v>20.27</v>
      </c>
      <c r="G622" s="68">
        <v>22.41</v>
      </c>
      <c r="H622" s="68">
        <v>24.43</v>
      </c>
      <c r="I622" s="68">
        <v>27.22</v>
      </c>
      <c r="J622" s="68">
        <v>30.35</v>
      </c>
      <c r="K622" s="68">
        <v>34.14</v>
      </c>
      <c r="L622" s="68">
        <v>38</v>
      </c>
      <c r="M622" s="68">
        <v>41.98</v>
      </c>
      <c r="N622" s="68">
        <v>47.63</v>
      </c>
      <c r="O622" s="68">
        <v>53.22</v>
      </c>
      <c r="P622" s="68">
        <v>56.21</v>
      </c>
      <c r="Q622" s="68">
        <v>59.81</v>
      </c>
      <c r="R622" s="68">
        <v>63.48</v>
      </c>
      <c r="S622" s="68">
        <v>70.36</v>
      </c>
      <c r="T622" s="68">
        <v>75.2</v>
      </c>
      <c r="U622" s="69">
        <v>80.45</v>
      </c>
      <c r="V622" s="68">
        <v>85.84</v>
      </c>
      <c r="W622" s="68">
        <v>94.14</v>
      </c>
      <c r="X622" s="68">
        <v>103.51</v>
      </c>
      <c r="Y622" s="68">
        <v>114.16</v>
      </c>
      <c r="Z622" s="68">
        <v>126.2</v>
      </c>
      <c r="AA622" s="71">
        <v>139.6</v>
      </c>
      <c r="AB622" s="45">
        <v>154.28</v>
      </c>
      <c r="AC622" s="45">
        <v>169.59</v>
      </c>
      <c r="AD622" s="45">
        <v>185.33</v>
      </c>
      <c r="AE622" s="45">
        <v>200.79</v>
      </c>
      <c r="AF622" s="45">
        <v>215.67</v>
      </c>
      <c r="AG622" s="45">
        <v>229.99</v>
      </c>
      <c r="AH622" s="45">
        <v>242.99</v>
      </c>
      <c r="AI622" s="45">
        <v>254.1</v>
      </c>
      <c r="AJ622" s="45">
        <v>270.08999999999997</v>
      </c>
      <c r="AK622" s="45">
        <v>287.62</v>
      </c>
      <c r="AL622" s="45">
        <v>307.36</v>
      </c>
      <c r="AM622" s="45">
        <v>328.95</v>
      </c>
      <c r="AN622" s="45">
        <v>352.09</v>
      </c>
      <c r="AO622" s="45">
        <v>374.47</v>
      </c>
      <c r="AP622" s="45">
        <v>396.8</v>
      </c>
      <c r="AQ622" s="45">
        <v>418.66</v>
      </c>
      <c r="AR622" s="45">
        <v>439.65</v>
      </c>
      <c r="AS622" s="45">
        <v>459.36</v>
      </c>
      <c r="AT622" s="45">
        <v>477.43</v>
      </c>
      <c r="AU622" s="45">
        <v>503.32</v>
      </c>
      <c r="AV622" s="45">
        <v>530.61</v>
      </c>
      <c r="AW622" s="45">
        <v>559.39</v>
      </c>
      <c r="AX622" s="45">
        <v>589.72</v>
      </c>
      <c r="AY622" s="45">
        <v>621.70000000000005</v>
      </c>
      <c r="AZ622" s="45">
        <v>655.42</v>
      </c>
      <c r="BA622" s="45">
        <v>690.96</v>
      </c>
      <c r="BB622" s="45">
        <v>728.43</v>
      </c>
      <c r="BC622" s="45">
        <v>767.94</v>
      </c>
      <c r="BD622" s="45">
        <v>809.58</v>
      </c>
      <c r="BE622" s="45">
        <v>853.48</v>
      </c>
      <c r="BF622" s="45">
        <v>899.77</v>
      </c>
      <c r="BG622" s="45">
        <v>948.56</v>
      </c>
      <c r="BH622" s="45">
        <v>1000</v>
      </c>
      <c r="BI622" s="45"/>
      <c r="BJ622" s="45"/>
      <c r="BK622" s="45"/>
      <c r="BL622" s="45"/>
      <c r="BM622" s="45"/>
      <c r="BN622" s="45"/>
      <c r="BO622" s="45"/>
      <c r="BP622" s="45"/>
      <c r="BQ622" s="45"/>
      <c r="BR622" s="45"/>
      <c r="BS622" s="45"/>
      <c r="BT622" s="45"/>
      <c r="BU622" s="45"/>
      <c r="BV622" s="45"/>
      <c r="BW622" s="45"/>
      <c r="BX622" s="45"/>
      <c r="BY622" s="45"/>
      <c r="BZ622" s="45"/>
      <c r="CA622" s="45"/>
      <c r="CB622" s="45"/>
      <c r="CC622" s="45"/>
      <c r="CD622" s="45"/>
      <c r="CE622" s="45"/>
      <c r="CF622" s="45"/>
      <c r="CG622" s="45"/>
      <c r="CH622" s="45"/>
      <c r="CI622" s="45"/>
      <c r="CJ622" s="45"/>
      <c r="CK622" s="45"/>
      <c r="CL622" s="45"/>
      <c r="CM622" s="45"/>
      <c r="CN622" s="45"/>
      <c r="CO622" s="45"/>
      <c r="CP622" s="45"/>
      <c r="CQ622" s="45"/>
      <c r="CR622" s="45"/>
      <c r="CS622" s="45"/>
      <c r="CT622" s="45"/>
      <c r="CU622" s="45"/>
      <c r="CV622" s="45"/>
      <c r="CW622" s="45"/>
    </row>
    <row r="623" spans="1:101" ht="14.25" customHeight="1">
      <c r="A623" s="67">
        <v>63</v>
      </c>
      <c r="B623" s="68">
        <v>5.04</v>
      </c>
      <c r="C623" s="68">
        <v>9.02</v>
      </c>
      <c r="D623" s="68">
        <v>14.56</v>
      </c>
      <c r="E623" s="68">
        <v>19.25</v>
      </c>
      <c r="F623" s="68">
        <v>21.83</v>
      </c>
      <c r="G623" s="68">
        <v>24.16</v>
      </c>
      <c r="H623" s="68">
        <v>25.64</v>
      </c>
      <c r="I623" s="68">
        <v>28.1</v>
      </c>
      <c r="J623" s="68">
        <v>31.47</v>
      </c>
      <c r="K623" s="68">
        <v>35.46</v>
      </c>
      <c r="L623" s="68">
        <v>39.4</v>
      </c>
      <c r="M623" s="68">
        <v>43.43</v>
      </c>
      <c r="N623" s="68">
        <v>49.04</v>
      </c>
      <c r="O623" s="68">
        <v>56.04</v>
      </c>
      <c r="P623" s="68">
        <v>59.57</v>
      </c>
      <c r="Q623" s="68">
        <v>63.15</v>
      </c>
      <c r="R623" s="68">
        <v>70.27</v>
      </c>
      <c r="S623" s="68">
        <v>75.19</v>
      </c>
      <c r="T623" s="68">
        <v>80.39</v>
      </c>
      <c r="U623" s="70">
        <v>85.76</v>
      </c>
      <c r="V623" s="68">
        <v>94.14</v>
      </c>
      <c r="W623" s="68">
        <v>103.51</v>
      </c>
      <c r="X623" s="68">
        <v>114.16</v>
      </c>
      <c r="Y623" s="68">
        <v>126.2</v>
      </c>
      <c r="Z623" s="68">
        <v>139.6</v>
      </c>
      <c r="AA623" s="71">
        <v>154.28</v>
      </c>
      <c r="AB623" s="45">
        <v>169.59</v>
      </c>
      <c r="AC623" s="45">
        <v>185.33</v>
      </c>
      <c r="AD623" s="45">
        <v>200.79</v>
      </c>
      <c r="AE623" s="45">
        <v>215.67</v>
      </c>
      <c r="AF623" s="45">
        <v>229.99</v>
      </c>
      <c r="AG623" s="45">
        <v>242.99</v>
      </c>
      <c r="AH623" s="45">
        <v>254.1</v>
      </c>
      <c r="AI623" s="45">
        <v>270.08999999999997</v>
      </c>
      <c r="AJ623" s="45">
        <v>287.62</v>
      </c>
      <c r="AK623" s="45">
        <v>307.36</v>
      </c>
      <c r="AL623" s="45">
        <v>328.95</v>
      </c>
      <c r="AM623" s="45">
        <v>352.09</v>
      </c>
      <c r="AN623" s="45">
        <v>374.47</v>
      </c>
      <c r="AO623" s="45">
        <v>396.8</v>
      </c>
      <c r="AP623" s="45">
        <v>418.66</v>
      </c>
      <c r="AQ623" s="45">
        <v>439.65</v>
      </c>
      <c r="AR623" s="45">
        <v>459.36</v>
      </c>
      <c r="AS623" s="45">
        <v>477.43</v>
      </c>
      <c r="AT623" s="45">
        <v>503.32</v>
      </c>
      <c r="AU623" s="45">
        <v>530.61</v>
      </c>
      <c r="AV623" s="45">
        <v>559.39</v>
      </c>
      <c r="AW623" s="45">
        <v>589.72</v>
      </c>
      <c r="AX623" s="45">
        <v>621.70000000000005</v>
      </c>
      <c r="AY623" s="45">
        <v>655.42</v>
      </c>
      <c r="AZ623" s="45">
        <v>690.96</v>
      </c>
      <c r="BA623" s="45">
        <v>728.43</v>
      </c>
      <c r="BB623" s="45">
        <v>767.94</v>
      </c>
      <c r="BC623" s="45">
        <v>809.58</v>
      </c>
      <c r="BD623" s="45">
        <v>853.48</v>
      </c>
      <c r="BE623" s="45">
        <v>899.77</v>
      </c>
      <c r="BF623" s="45">
        <v>948.56</v>
      </c>
      <c r="BG623" s="45">
        <v>1000</v>
      </c>
      <c r="BH623" s="45"/>
      <c r="BI623" s="45"/>
      <c r="BJ623" s="45"/>
      <c r="BK623" s="45"/>
      <c r="BL623" s="45"/>
      <c r="BM623" s="45"/>
      <c r="BN623" s="45"/>
      <c r="BO623" s="45"/>
      <c r="BP623" s="45"/>
      <c r="BQ623" s="45"/>
      <c r="BR623" s="45"/>
      <c r="BS623" s="45"/>
      <c r="BT623" s="45"/>
      <c r="BU623" s="45"/>
      <c r="BV623" s="45"/>
      <c r="BW623" s="45"/>
      <c r="BX623" s="45"/>
      <c r="BY623" s="45"/>
      <c r="BZ623" s="45"/>
      <c r="CA623" s="45"/>
      <c r="CB623" s="45"/>
      <c r="CC623" s="45"/>
      <c r="CD623" s="45"/>
      <c r="CE623" s="45"/>
      <c r="CF623" s="45"/>
      <c r="CG623" s="45"/>
      <c r="CH623" s="45"/>
      <c r="CI623" s="45"/>
      <c r="CJ623" s="45"/>
      <c r="CK623" s="45"/>
      <c r="CL623" s="45"/>
      <c r="CM623" s="45"/>
      <c r="CN623" s="45"/>
      <c r="CO623" s="45"/>
      <c r="CP623" s="45"/>
      <c r="CQ623" s="45"/>
      <c r="CR623" s="45"/>
      <c r="CS623" s="45"/>
      <c r="CT623" s="45"/>
      <c r="CU623" s="45"/>
      <c r="CV623" s="45"/>
      <c r="CW623" s="45"/>
    </row>
    <row r="624" spans="1:101" ht="14.25" customHeight="1">
      <c r="A624" s="67">
        <v>64</v>
      </c>
      <c r="B624" s="68">
        <v>5.52</v>
      </c>
      <c r="C624" s="68">
        <v>9.89</v>
      </c>
      <c r="D624" s="68">
        <v>15.6</v>
      </c>
      <c r="E624" s="68">
        <v>20.63</v>
      </c>
      <c r="F624" s="68">
        <v>23.45</v>
      </c>
      <c r="G624" s="68">
        <v>25.24</v>
      </c>
      <c r="H624" s="68">
        <v>27.3</v>
      </c>
      <c r="I624" s="68">
        <v>30.42</v>
      </c>
      <c r="J624" s="68">
        <v>34.409999999999997</v>
      </c>
      <c r="K624" s="68">
        <v>37.53</v>
      </c>
      <c r="L624" s="68">
        <v>41.38</v>
      </c>
      <c r="M624" s="68">
        <v>45.05</v>
      </c>
      <c r="N624" s="68">
        <v>50.52</v>
      </c>
      <c r="O624" s="68">
        <v>59.32</v>
      </c>
      <c r="P624" s="68">
        <v>62.81</v>
      </c>
      <c r="Q624" s="68">
        <v>70.180000000000007</v>
      </c>
      <c r="R624" s="68">
        <v>75.180000000000007</v>
      </c>
      <c r="S624" s="68">
        <v>80.150000000000006</v>
      </c>
      <c r="T624" s="69">
        <v>85.5</v>
      </c>
      <c r="U624" s="68">
        <v>94.14</v>
      </c>
      <c r="V624" s="68">
        <v>103.51</v>
      </c>
      <c r="W624" s="68">
        <v>114.16</v>
      </c>
      <c r="X624" s="68">
        <v>126.2</v>
      </c>
      <c r="Y624" s="68">
        <v>139.6</v>
      </c>
      <c r="Z624" s="17">
        <v>154.28</v>
      </c>
      <c r="AA624" s="71">
        <v>169.59</v>
      </c>
      <c r="AB624" s="45">
        <v>185.33</v>
      </c>
      <c r="AC624" s="45">
        <v>200.79</v>
      </c>
      <c r="AD624" s="45">
        <v>215.67</v>
      </c>
      <c r="AE624" s="45">
        <v>229.99</v>
      </c>
      <c r="AF624" s="45">
        <v>242.99</v>
      </c>
      <c r="AG624" s="45">
        <v>254.1</v>
      </c>
      <c r="AH624" s="45">
        <v>270.08999999999997</v>
      </c>
      <c r="AI624" s="45">
        <v>287.62</v>
      </c>
      <c r="AJ624" s="45">
        <v>307.36</v>
      </c>
      <c r="AK624" s="45">
        <v>328.95</v>
      </c>
      <c r="AL624" s="45">
        <v>352.09</v>
      </c>
      <c r="AM624" s="45">
        <v>374.47</v>
      </c>
      <c r="AN624" s="45">
        <v>396.8</v>
      </c>
      <c r="AO624" s="45">
        <v>418.66</v>
      </c>
      <c r="AP624" s="45">
        <v>439.65</v>
      </c>
      <c r="AQ624" s="45">
        <v>459.36</v>
      </c>
      <c r="AR624" s="45">
        <v>477.43</v>
      </c>
      <c r="AS624" s="45">
        <v>503.32</v>
      </c>
      <c r="AT624" s="45">
        <v>530.61</v>
      </c>
      <c r="AU624" s="45">
        <v>559.39</v>
      </c>
      <c r="AV624" s="45">
        <v>589.72</v>
      </c>
      <c r="AW624" s="45">
        <v>621.70000000000005</v>
      </c>
      <c r="AX624" s="45">
        <v>655.42</v>
      </c>
      <c r="AY624" s="45">
        <v>690.96</v>
      </c>
      <c r="AZ624" s="45">
        <v>728.43</v>
      </c>
      <c r="BA624" s="45">
        <v>767.94</v>
      </c>
      <c r="BB624" s="45">
        <v>809.58</v>
      </c>
      <c r="BC624" s="45">
        <v>853.48</v>
      </c>
      <c r="BD624" s="45">
        <v>899.77</v>
      </c>
      <c r="BE624" s="45">
        <v>948.56</v>
      </c>
      <c r="BF624" s="45">
        <v>1000</v>
      </c>
      <c r="BG624" s="45"/>
      <c r="BH624" s="45"/>
      <c r="BI624" s="45"/>
      <c r="BJ624" s="45"/>
      <c r="BK624" s="45"/>
      <c r="BL624" s="45"/>
      <c r="BM624" s="45"/>
      <c r="BN624" s="45"/>
      <c r="BO624" s="45"/>
      <c r="BP624" s="45"/>
      <c r="BQ624" s="45"/>
      <c r="BR624" s="45"/>
      <c r="BS624" s="45"/>
      <c r="BT624" s="45"/>
      <c r="BU624" s="45"/>
      <c r="BV624" s="45"/>
      <c r="BW624" s="45"/>
      <c r="BX624" s="45"/>
      <c r="BY624" s="45"/>
      <c r="BZ624" s="45"/>
      <c r="CA624" s="45"/>
      <c r="CB624" s="45"/>
      <c r="CC624" s="45"/>
      <c r="CD624" s="45"/>
      <c r="CE624" s="45"/>
      <c r="CF624" s="45"/>
      <c r="CG624" s="45"/>
      <c r="CH624" s="45"/>
      <c r="CI624" s="45"/>
      <c r="CJ624" s="45"/>
      <c r="CK624" s="45"/>
      <c r="CL624" s="45"/>
      <c r="CM624" s="45"/>
      <c r="CN624" s="45"/>
      <c r="CO624" s="45"/>
      <c r="CP624" s="45"/>
      <c r="CQ624" s="45"/>
      <c r="CR624" s="45"/>
      <c r="CS624" s="45"/>
      <c r="CT624" s="45"/>
      <c r="CU624" s="45"/>
      <c r="CV624" s="45"/>
      <c r="CW624" s="45"/>
    </row>
    <row r="625" spans="1:101" ht="14.25" customHeight="1">
      <c r="A625" s="67">
        <v>65</v>
      </c>
      <c r="B625" s="68">
        <v>6.03</v>
      </c>
      <c r="C625" s="68">
        <v>10.74</v>
      </c>
      <c r="D625" s="68">
        <v>16.61</v>
      </c>
      <c r="E625" s="68">
        <v>22.06</v>
      </c>
      <c r="F625" s="68">
        <v>24.85</v>
      </c>
      <c r="G625" s="68">
        <v>27.11</v>
      </c>
      <c r="H625" s="68">
        <v>29.85</v>
      </c>
      <c r="I625" s="68">
        <v>33.369999999999997</v>
      </c>
      <c r="J625" s="68">
        <v>36.56</v>
      </c>
      <c r="K625" s="68">
        <v>41.06</v>
      </c>
      <c r="L625" s="68">
        <v>44.71</v>
      </c>
      <c r="M625" s="68">
        <v>48</v>
      </c>
      <c r="N625" s="68">
        <v>53.46</v>
      </c>
      <c r="O625" s="68">
        <v>62.46</v>
      </c>
      <c r="P625" s="68">
        <v>70.08</v>
      </c>
      <c r="Q625" s="68">
        <v>75.180000000000007</v>
      </c>
      <c r="R625" s="68">
        <v>79.8</v>
      </c>
      <c r="S625" s="68">
        <v>85.11</v>
      </c>
      <c r="T625" s="70">
        <v>93.99</v>
      </c>
      <c r="U625" s="68">
        <v>103.51</v>
      </c>
      <c r="V625" s="68">
        <v>114.16</v>
      </c>
      <c r="W625" s="68">
        <v>126.2</v>
      </c>
      <c r="X625" s="68">
        <v>139.6</v>
      </c>
      <c r="Y625" s="17">
        <v>154.28</v>
      </c>
      <c r="Z625" s="17">
        <v>169.59</v>
      </c>
      <c r="AA625" s="71">
        <v>185.33</v>
      </c>
      <c r="AB625" s="45">
        <v>200.79</v>
      </c>
      <c r="AC625" s="45">
        <v>215.67</v>
      </c>
      <c r="AD625" s="45">
        <v>229.99</v>
      </c>
      <c r="AE625" s="45">
        <v>242.99</v>
      </c>
      <c r="AF625" s="45">
        <v>254.1</v>
      </c>
      <c r="AG625" s="45">
        <v>270.08999999999997</v>
      </c>
      <c r="AH625" s="45">
        <v>287.62</v>
      </c>
      <c r="AI625" s="45">
        <v>307.36</v>
      </c>
      <c r="AJ625" s="45">
        <v>328.95</v>
      </c>
      <c r="AK625" s="45">
        <v>352.09</v>
      </c>
      <c r="AL625" s="45">
        <v>374.47</v>
      </c>
      <c r="AM625" s="45">
        <v>396.8</v>
      </c>
      <c r="AN625" s="45">
        <v>418.66</v>
      </c>
      <c r="AO625" s="45">
        <v>439.65</v>
      </c>
      <c r="AP625" s="45">
        <v>459.36</v>
      </c>
      <c r="AQ625" s="45">
        <v>477.43</v>
      </c>
      <c r="AR625" s="45">
        <v>503.32</v>
      </c>
      <c r="AS625" s="45">
        <v>530.61</v>
      </c>
      <c r="AT625" s="45">
        <v>559.39</v>
      </c>
      <c r="AU625" s="45">
        <v>589.72</v>
      </c>
      <c r="AV625" s="45">
        <v>621.70000000000005</v>
      </c>
      <c r="AW625" s="45">
        <v>655.42</v>
      </c>
      <c r="AX625" s="45">
        <v>690.96</v>
      </c>
      <c r="AY625" s="45">
        <v>728.43</v>
      </c>
      <c r="AZ625" s="45">
        <v>767.94</v>
      </c>
      <c r="BA625" s="45">
        <v>809.58</v>
      </c>
      <c r="BB625" s="45">
        <v>853.48</v>
      </c>
      <c r="BC625" s="45">
        <v>899.77</v>
      </c>
      <c r="BD625" s="45">
        <v>948.56</v>
      </c>
      <c r="BE625" s="45">
        <v>1000</v>
      </c>
      <c r="BF625" s="45"/>
      <c r="BG625" s="45"/>
      <c r="BH625" s="45"/>
      <c r="BI625" s="45"/>
      <c r="BJ625" s="45"/>
      <c r="BK625" s="45"/>
      <c r="BL625" s="45"/>
      <c r="BM625" s="45"/>
      <c r="BN625" s="45"/>
      <c r="BO625" s="45"/>
      <c r="BP625" s="45"/>
      <c r="BQ625" s="45"/>
      <c r="BR625" s="45"/>
      <c r="BS625" s="45"/>
      <c r="BT625" s="45"/>
      <c r="BU625" s="45"/>
      <c r="BV625" s="45"/>
      <c r="BW625" s="45"/>
      <c r="BX625" s="45"/>
      <c r="BY625" s="45"/>
      <c r="BZ625" s="45"/>
      <c r="CA625" s="45"/>
      <c r="CB625" s="45"/>
      <c r="CC625" s="45"/>
      <c r="CD625" s="45"/>
      <c r="CE625" s="45"/>
      <c r="CF625" s="45"/>
      <c r="CG625" s="45"/>
      <c r="CH625" s="45"/>
      <c r="CI625" s="45"/>
      <c r="CJ625" s="45"/>
      <c r="CK625" s="45"/>
      <c r="CL625" s="45"/>
      <c r="CM625" s="45"/>
      <c r="CN625" s="45"/>
      <c r="CO625" s="45"/>
      <c r="CP625" s="45"/>
      <c r="CQ625" s="45"/>
      <c r="CR625" s="45"/>
      <c r="CS625" s="45"/>
      <c r="CT625" s="45"/>
      <c r="CU625" s="45"/>
      <c r="CV625" s="45"/>
      <c r="CW625" s="45"/>
    </row>
    <row r="626" spans="1:101" ht="14.25" customHeight="1">
      <c r="A626" s="67">
        <v>66</v>
      </c>
      <c r="B626" s="68">
        <v>6.54</v>
      </c>
      <c r="C626" s="68">
        <v>11.6</v>
      </c>
      <c r="D626" s="68">
        <v>17.66</v>
      </c>
      <c r="E626" s="68">
        <v>23.63</v>
      </c>
      <c r="F626" s="68">
        <v>26.88</v>
      </c>
      <c r="G626" s="68">
        <v>29.6</v>
      </c>
      <c r="H626" s="68">
        <v>32.729999999999997</v>
      </c>
      <c r="I626" s="68">
        <v>36.159999999999997</v>
      </c>
      <c r="J626" s="68">
        <v>39.99</v>
      </c>
      <c r="K626" s="68">
        <v>44.62</v>
      </c>
      <c r="L626" s="68">
        <v>47.65</v>
      </c>
      <c r="M626" s="68">
        <v>52.85</v>
      </c>
      <c r="N626" s="68">
        <v>56.29</v>
      </c>
      <c r="O626" s="68">
        <v>65.569999999999993</v>
      </c>
      <c r="P626" s="68">
        <v>73.48</v>
      </c>
      <c r="Q626" s="68">
        <v>79.540000000000006</v>
      </c>
      <c r="R626" s="68">
        <v>84.84</v>
      </c>
      <c r="S626" s="69">
        <v>93.86</v>
      </c>
      <c r="T626" s="68">
        <v>103.51</v>
      </c>
      <c r="U626" s="68">
        <v>114.16</v>
      </c>
      <c r="V626" s="68">
        <v>126.2</v>
      </c>
      <c r="W626" s="68">
        <v>139.6</v>
      </c>
      <c r="X626" s="68">
        <v>154.28</v>
      </c>
      <c r="Y626" s="17">
        <v>169.59</v>
      </c>
      <c r="Z626" s="17">
        <v>185.33</v>
      </c>
      <c r="AA626" s="71">
        <v>200.79</v>
      </c>
      <c r="AB626" s="45">
        <v>215.67</v>
      </c>
      <c r="AC626" s="45">
        <v>229.99</v>
      </c>
      <c r="AD626" s="45">
        <v>242.99</v>
      </c>
      <c r="AE626" s="45">
        <v>254.1</v>
      </c>
      <c r="AF626" s="45">
        <v>270.08999999999997</v>
      </c>
      <c r="AG626" s="45">
        <v>287.62</v>
      </c>
      <c r="AH626" s="45">
        <v>307.36</v>
      </c>
      <c r="AI626" s="45">
        <v>328.95</v>
      </c>
      <c r="AJ626" s="45">
        <v>352.09</v>
      </c>
      <c r="AK626" s="45">
        <v>374.47</v>
      </c>
      <c r="AL626" s="45">
        <v>396.8</v>
      </c>
      <c r="AM626" s="45">
        <v>418.66</v>
      </c>
      <c r="AN626" s="45">
        <v>439.65</v>
      </c>
      <c r="AO626" s="45">
        <v>459.36</v>
      </c>
      <c r="AP626" s="45">
        <v>477.43</v>
      </c>
      <c r="AQ626" s="45">
        <v>503.32</v>
      </c>
      <c r="AR626" s="45">
        <v>530.61</v>
      </c>
      <c r="AS626" s="45">
        <v>559.39</v>
      </c>
      <c r="AT626" s="45">
        <v>589.72</v>
      </c>
      <c r="AU626" s="45">
        <v>621.70000000000005</v>
      </c>
      <c r="AV626" s="45">
        <v>655.42</v>
      </c>
      <c r="AW626" s="45">
        <v>690.96</v>
      </c>
      <c r="AX626" s="45">
        <v>728.43</v>
      </c>
      <c r="AY626" s="45">
        <v>767.94</v>
      </c>
      <c r="AZ626" s="45">
        <v>809.58</v>
      </c>
      <c r="BA626" s="45">
        <v>853.48</v>
      </c>
      <c r="BB626" s="45">
        <v>899.77</v>
      </c>
      <c r="BC626" s="45">
        <v>948.56</v>
      </c>
      <c r="BD626" s="45">
        <v>1000</v>
      </c>
      <c r="BE626" s="45"/>
      <c r="BF626" s="45"/>
      <c r="BG626" s="45"/>
      <c r="BH626" s="45"/>
      <c r="BI626" s="45"/>
      <c r="BJ626" s="45"/>
      <c r="BK626" s="45"/>
      <c r="BL626" s="45"/>
      <c r="BM626" s="45"/>
      <c r="BN626" s="45"/>
      <c r="BO626" s="45"/>
      <c r="BP626" s="45"/>
      <c r="BQ626" s="45"/>
      <c r="BR626" s="45"/>
      <c r="BS626" s="45"/>
      <c r="BT626" s="45"/>
      <c r="BU626" s="45"/>
      <c r="BV626" s="45"/>
      <c r="BW626" s="45"/>
      <c r="BX626" s="45"/>
      <c r="BY626" s="45"/>
      <c r="BZ626" s="45"/>
      <c r="CA626" s="45"/>
      <c r="CB626" s="45"/>
      <c r="CC626" s="45"/>
      <c r="CD626" s="45"/>
      <c r="CE626" s="45"/>
      <c r="CF626" s="45"/>
      <c r="CG626" s="45"/>
      <c r="CH626" s="45"/>
      <c r="CI626" s="45"/>
      <c r="CJ626" s="45"/>
      <c r="CK626" s="45"/>
      <c r="CL626" s="45"/>
      <c r="CM626" s="45"/>
      <c r="CN626" s="45"/>
      <c r="CO626" s="45"/>
      <c r="CP626" s="45"/>
      <c r="CQ626" s="45"/>
      <c r="CR626" s="45"/>
      <c r="CS626" s="45"/>
      <c r="CT626" s="45"/>
      <c r="CU626" s="45"/>
      <c r="CV626" s="45"/>
      <c r="CW626" s="45"/>
    </row>
    <row r="627" spans="1:101" ht="14.25" customHeight="1">
      <c r="A627" s="67">
        <v>67</v>
      </c>
      <c r="B627" s="68">
        <v>7.06</v>
      </c>
      <c r="C627" s="68">
        <v>12.48</v>
      </c>
      <c r="D627" s="68">
        <v>18.79</v>
      </c>
      <c r="E627" s="68">
        <v>25.46</v>
      </c>
      <c r="F627" s="68">
        <v>29.29</v>
      </c>
      <c r="G627" s="68">
        <v>32.42</v>
      </c>
      <c r="H627" s="68">
        <v>35.869999999999997</v>
      </c>
      <c r="I627" s="68">
        <v>39.56</v>
      </c>
      <c r="J627" s="68">
        <v>43.46</v>
      </c>
      <c r="K627" s="68">
        <v>47.3</v>
      </c>
      <c r="L627" s="68">
        <v>52.23</v>
      </c>
      <c r="M627" s="68">
        <v>55.9</v>
      </c>
      <c r="N627" s="68">
        <v>59.79</v>
      </c>
      <c r="O627" s="68">
        <v>69.569999999999993</v>
      </c>
      <c r="P627" s="68">
        <v>78.03</v>
      </c>
      <c r="Q627" s="68">
        <v>84.54</v>
      </c>
      <c r="R627" s="68">
        <v>93.76</v>
      </c>
      <c r="S627" s="69">
        <v>103.3</v>
      </c>
      <c r="T627" s="68">
        <v>114.16</v>
      </c>
      <c r="U627" s="68">
        <v>126.2</v>
      </c>
      <c r="V627" s="68">
        <v>139.6</v>
      </c>
      <c r="W627" s="68">
        <v>154.28</v>
      </c>
      <c r="X627" s="17">
        <v>169.59</v>
      </c>
      <c r="Y627" s="17">
        <v>185.33</v>
      </c>
      <c r="Z627" s="17">
        <v>200.79</v>
      </c>
      <c r="AA627" s="71">
        <v>215.67</v>
      </c>
      <c r="AB627" s="45">
        <v>229.99</v>
      </c>
      <c r="AC627" s="45">
        <v>242.99</v>
      </c>
      <c r="AD627" s="45">
        <v>254.1</v>
      </c>
      <c r="AE627" s="45">
        <v>270.08999999999997</v>
      </c>
      <c r="AF627" s="45">
        <v>287.62</v>
      </c>
      <c r="AG627" s="45">
        <v>307.36</v>
      </c>
      <c r="AH627" s="45">
        <v>328.95</v>
      </c>
      <c r="AI627" s="45">
        <v>352.09</v>
      </c>
      <c r="AJ627" s="45">
        <v>374.47</v>
      </c>
      <c r="AK627" s="45">
        <v>396.8</v>
      </c>
      <c r="AL627" s="45">
        <v>418.66</v>
      </c>
      <c r="AM627" s="45">
        <v>439.65</v>
      </c>
      <c r="AN627" s="45">
        <v>459.36</v>
      </c>
      <c r="AO627" s="45">
        <v>477.43</v>
      </c>
      <c r="AP627" s="45">
        <v>503.32</v>
      </c>
      <c r="AQ627" s="45">
        <v>530.61</v>
      </c>
      <c r="AR627" s="45">
        <v>559.39</v>
      </c>
      <c r="AS627" s="45">
        <v>589.72</v>
      </c>
      <c r="AT627" s="45">
        <v>621.70000000000005</v>
      </c>
      <c r="AU627" s="45">
        <v>655.42</v>
      </c>
      <c r="AV627" s="45">
        <v>690.96</v>
      </c>
      <c r="AW627" s="45">
        <v>728.43</v>
      </c>
      <c r="AX627" s="45">
        <v>767.94</v>
      </c>
      <c r="AY627" s="45">
        <v>809.58</v>
      </c>
      <c r="AZ627" s="45">
        <v>853.48</v>
      </c>
      <c r="BA627" s="45">
        <v>899.77</v>
      </c>
      <c r="BB627" s="45">
        <v>948.56</v>
      </c>
      <c r="BC627" s="45">
        <v>1000</v>
      </c>
      <c r="BD627" s="45"/>
      <c r="BE627" s="45"/>
      <c r="BF627" s="45"/>
      <c r="BG627" s="45"/>
      <c r="BH627" s="45"/>
      <c r="BI627" s="45"/>
      <c r="BJ627" s="45"/>
      <c r="BK627" s="45"/>
      <c r="BL627" s="45"/>
      <c r="BM627" s="45"/>
      <c r="BN627" s="45"/>
      <c r="BO627" s="45"/>
      <c r="BP627" s="45"/>
      <c r="BQ627" s="45"/>
      <c r="BR627" s="45"/>
      <c r="BS627" s="45"/>
      <c r="BT627" s="45"/>
      <c r="BU627" s="45"/>
      <c r="BV627" s="45"/>
      <c r="BW627" s="45"/>
      <c r="BX627" s="45"/>
      <c r="BY627" s="45"/>
      <c r="BZ627" s="45"/>
      <c r="CA627" s="45"/>
      <c r="CB627" s="45"/>
      <c r="CC627" s="45"/>
      <c r="CD627" s="45"/>
      <c r="CE627" s="45"/>
      <c r="CF627" s="45"/>
      <c r="CG627" s="45"/>
      <c r="CH627" s="45"/>
      <c r="CI627" s="45"/>
      <c r="CJ627" s="45"/>
      <c r="CK627" s="45"/>
      <c r="CL627" s="45"/>
      <c r="CM627" s="45"/>
      <c r="CN627" s="45"/>
      <c r="CO627" s="45"/>
      <c r="CP627" s="45"/>
      <c r="CQ627" s="45"/>
      <c r="CR627" s="45"/>
      <c r="CS627" s="45"/>
      <c r="CT627" s="45"/>
      <c r="CU627" s="45"/>
      <c r="CV627" s="45"/>
      <c r="CW627" s="45"/>
    </row>
    <row r="628" spans="1:101" ht="14.25" customHeight="1">
      <c r="A628" s="67">
        <v>68</v>
      </c>
      <c r="B628" s="68">
        <v>7.61</v>
      </c>
      <c r="C628" s="68">
        <v>13.43</v>
      </c>
      <c r="D628" s="68">
        <v>20.079999999999998</v>
      </c>
      <c r="E628" s="68">
        <v>27.68</v>
      </c>
      <c r="F628" s="68">
        <v>32.08</v>
      </c>
      <c r="G628" s="68">
        <v>35.58</v>
      </c>
      <c r="H628" s="68">
        <v>39.299999999999997</v>
      </c>
      <c r="I628" s="68">
        <v>43.08</v>
      </c>
      <c r="J628" s="68">
        <v>46.96</v>
      </c>
      <c r="K628" s="68">
        <v>51.62</v>
      </c>
      <c r="L628" s="68">
        <v>55.51</v>
      </c>
      <c r="M628" s="68">
        <v>59.73</v>
      </c>
      <c r="N628" s="68">
        <v>68.53</v>
      </c>
      <c r="O628" s="68">
        <v>74.09</v>
      </c>
      <c r="P628" s="68">
        <v>83.19</v>
      </c>
      <c r="Q628" s="68">
        <v>91.87</v>
      </c>
      <c r="R628" s="68">
        <v>102.96</v>
      </c>
      <c r="S628" s="69">
        <v>113.65</v>
      </c>
      <c r="T628" s="68">
        <v>126.2</v>
      </c>
      <c r="U628" s="68">
        <v>139.6</v>
      </c>
      <c r="V628" s="68">
        <v>154.28</v>
      </c>
      <c r="W628" s="17">
        <v>169.59</v>
      </c>
      <c r="X628" s="17">
        <v>185.33</v>
      </c>
      <c r="Y628" s="17">
        <v>200.79</v>
      </c>
      <c r="Z628" s="17">
        <v>215.67</v>
      </c>
      <c r="AA628" s="71">
        <v>229.99</v>
      </c>
      <c r="AB628" s="45">
        <v>242.99</v>
      </c>
      <c r="AC628" s="45">
        <v>254.1</v>
      </c>
      <c r="AD628" s="45">
        <v>270.08999999999997</v>
      </c>
      <c r="AE628" s="45">
        <v>287.62</v>
      </c>
      <c r="AF628" s="45">
        <v>307.36</v>
      </c>
      <c r="AG628" s="45">
        <v>328.95</v>
      </c>
      <c r="AH628" s="45">
        <v>352.09</v>
      </c>
      <c r="AI628" s="45">
        <v>374.47</v>
      </c>
      <c r="AJ628" s="45">
        <v>396.8</v>
      </c>
      <c r="AK628" s="45">
        <v>418.66</v>
      </c>
      <c r="AL628" s="45">
        <v>439.65</v>
      </c>
      <c r="AM628" s="45">
        <v>459.36</v>
      </c>
      <c r="AN628" s="45">
        <v>477.43</v>
      </c>
      <c r="AO628" s="45">
        <v>503.32</v>
      </c>
      <c r="AP628" s="45">
        <v>530.61</v>
      </c>
      <c r="AQ628" s="45">
        <v>559.39</v>
      </c>
      <c r="AR628" s="45">
        <v>589.72</v>
      </c>
      <c r="AS628" s="45">
        <v>621.70000000000005</v>
      </c>
      <c r="AT628" s="45">
        <v>655.42</v>
      </c>
      <c r="AU628" s="45">
        <v>690.96</v>
      </c>
      <c r="AV628" s="45">
        <v>728.43</v>
      </c>
      <c r="AW628" s="45">
        <v>767.94</v>
      </c>
      <c r="AX628" s="45">
        <v>809.58</v>
      </c>
      <c r="AY628" s="45">
        <v>853.48</v>
      </c>
      <c r="AZ628" s="45">
        <v>899.77</v>
      </c>
      <c r="BA628" s="45">
        <v>948.56</v>
      </c>
      <c r="BB628" s="45">
        <v>1000</v>
      </c>
      <c r="BC628" s="45"/>
      <c r="BD628" s="45"/>
      <c r="BE628" s="45"/>
      <c r="BF628" s="45"/>
      <c r="BG628" s="45"/>
      <c r="BH628" s="45"/>
      <c r="BI628" s="45"/>
      <c r="BJ628" s="45"/>
      <c r="BK628" s="45"/>
      <c r="BL628" s="45"/>
      <c r="BM628" s="45"/>
      <c r="BN628" s="45"/>
      <c r="BO628" s="45"/>
      <c r="BP628" s="45"/>
      <c r="BQ628" s="45"/>
      <c r="BR628" s="45"/>
      <c r="BS628" s="45"/>
      <c r="BT628" s="45"/>
      <c r="BU628" s="45"/>
      <c r="BV628" s="45"/>
      <c r="BW628" s="45"/>
      <c r="BX628" s="45"/>
      <c r="BY628" s="45"/>
      <c r="BZ628" s="45"/>
      <c r="CA628" s="45"/>
      <c r="CB628" s="45"/>
      <c r="CC628" s="45"/>
      <c r="CD628" s="45"/>
      <c r="CE628" s="45"/>
      <c r="CF628" s="45"/>
      <c r="CG628" s="45"/>
      <c r="CH628" s="45"/>
      <c r="CI628" s="45"/>
      <c r="CJ628" s="45"/>
      <c r="CK628" s="45"/>
      <c r="CL628" s="45"/>
      <c r="CM628" s="45"/>
      <c r="CN628" s="45"/>
      <c r="CO628" s="45"/>
      <c r="CP628" s="45"/>
      <c r="CQ628" s="45"/>
      <c r="CR628" s="45"/>
      <c r="CS628" s="45"/>
      <c r="CT628" s="45"/>
      <c r="CU628" s="45"/>
      <c r="CV628" s="45"/>
      <c r="CW628" s="45"/>
    </row>
    <row r="629" spans="1:101" ht="14.25" customHeight="1">
      <c r="A629" s="67">
        <v>69</v>
      </c>
      <c r="B629" s="68">
        <v>8.2200000000000006</v>
      </c>
      <c r="C629" s="68">
        <v>14.48</v>
      </c>
      <c r="D629" s="68">
        <v>21.59</v>
      </c>
      <c r="E629" s="68">
        <v>30.27</v>
      </c>
      <c r="F629" s="68">
        <v>35.19</v>
      </c>
      <c r="G629" s="68">
        <v>38.979999999999997</v>
      </c>
      <c r="H629" s="68">
        <v>42.79</v>
      </c>
      <c r="I629" s="68">
        <v>46.55</v>
      </c>
      <c r="J629" s="68">
        <v>50.39</v>
      </c>
      <c r="K629" s="68">
        <v>55.12</v>
      </c>
      <c r="L629" s="68">
        <v>59.67</v>
      </c>
      <c r="M629" s="68">
        <v>67.489999999999995</v>
      </c>
      <c r="N629" s="68">
        <v>73.349999999999994</v>
      </c>
      <c r="O629" s="68">
        <v>80.010000000000005</v>
      </c>
      <c r="P629" s="68">
        <v>91.06</v>
      </c>
      <c r="Q629" s="68">
        <v>101.13</v>
      </c>
      <c r="R629" s="68">
        <v>113.2</v>
      </c>
      <c r="S629" s="70">
        <v>125.41</v>
      </c>
      <c r="T629" s="68">
        <v>139.6</v>
      </c>
      <c r="U629" s="68">
        <v>154.28</v>
      </c>
      <c r="V629" s="17">
        <v>169.59</v>
      </c>
      <c r="W629" s="17">
        <v>185.33</v>
      </c>
      <c r="X629" s="17">
        <v>200.79</v>
      </c>
      <c r="Y629" s="17">
        <v>215.67</v>
      </c>
      <c r="Z629" s="17">
        <v>229.99</v>
      </c>
      <c r="AA629" s="71">
        <v>242.99</v>
      </c>
      <c r="AB629" s="45">
        <v>254.1</v>
      </c>
      <c r="AC629" s="45">
        <v>270.08999999999997</v>
      </c>
      <c r="AD629" s="45">
        <v>287.62</v>
      </c>
      <c r="AE629" s="45">
        <v>307.36</v>
      </c>
      <c r="AF629" s="45">
        <v>328.95</v>
      </c>
      <c r="AG629" s="45">
        <v>352.09</v>
      </c>
      <c r="AH629" s="45">
        <v>374.47</v>
      </c>
      <c r="AI629" s="45">
        <v>396.8</v>
      </c>
      <c r="AJ629" s="45">
        <v>418.66</v>
      </c>
      <c r="AK629" s="45">
        <v>439.65</v>
      </c>
      <c r="AL629" s="45">
        <v>459.36</v>
      </c>
      <c r="AM629" s="45">
        <v>477.43</v>
      </c>
      <c r="AN629" s="45">
        <v>503.32</v>
      </c>
      <c r="AO629" s="45">
        <v>530.61</v>
      </c>
      <c r="AP629" s="45">
        <v>559.39</v>
      </c>
      <c r="AQ629" s="45">
        <v>589.72</v>
      </c>
      <c r="AR629" s="45">
        <v>621.70000000000005</v>
      </c>
      <c r="AS629" s="45">
        <v>655.42</v>
      </c>
      <c r="AT629" s="45">
        <v>690.96</v>
      </c>
      <c r="AU629" s="45">
        <v>728.43</v>
      </c>
      <c r="AV629" s="45">
        <v>767.94</v>
      </c>
      <c r="AW629" s="45">
        <v>809.58</v>
      </c>
      <c r="AX629" s="45">
        <v>853.48</v>
      </c>
      <c r="AY629" s="45">
        <v>899.77</v>
      </c>
      <c r="AZ629" s="45">
        <v>948.56</v>
      </c>
      <c r="BA629" s="45">
        <v>1000</v>
      </c>
      <c r="BB629" s="45"/>
      <c r="BC629" s="45"/>
      <c r="BD629" s="45"/>
      <c r="BE629" s="45"/>
      <c r="BF629" s="45"/>
      <c r="BG629" s="45"/>
      <c r="BH629" s="45"/>
      <c r="BI629" s="45"/>
      <c r="BJ629" s="45"/>
      <c r="BK629" s="45"/>
      <c r="BL629" s="45"/>
      <c r="BM629" s="45"/>
      <c r="BN629" s="45"/>
      <c r="BO629" s="45"/>
      <c r="BP629" s="45"/>
      <c r="BQ629" s="45"/>
      <c r="BR629" s="45"/>
      <c r="BS629" s="45"/>
      <c r="BT629" s="45"/>
      <c r="BU629" s="45"/>
      <c r="BV629" s="45"/>
      <c r="BW629" s="45"/>
      <c r="BX629" s="45"/>
      <c r="BY629" s="45"/>
      <c r="BZ629" s="45"/>
      <c r="CA629" s="45"/>
      <c r="CB629" s="45"/>
      <c r="CC629" s="45"/>
      <c r="CD629" s="45"/>
      <c r="CE629" s="45"/>
      <c r="CF629" s="45"/>
      <c r="CG629" s="45"/>
      <c r="CH629" s="45"/>
      <c r="CI629" s="45"/>
      <c r="CJ629" s="45"/>
      <c r="CK629" s="45"/>
      <c r="CL629" s="45"/>
      <c r="CM629" s="45"/>
      <c r="CN629" s="45"/>
      <c r="CO629" s="45"/>
      <c r="CP629" s="45"/>
      <c r="CQ629" s="45"/>
      <c r="CR629" s="45"/>
      <c r="CS629" s="45"/>
      <c r="CT629" s="45"/>
      <c r="CU629" s="45"/>
      <c r="CV629" s="45"/>
      <c r="CW629" s="45"/>
    </row>
    <row r="630" spans="1:101" ht="14.25" customHeight="1">
      <c r="A630" s="67">
        <v>70</v>
      </c>
      <c r="B630" s="68">
        <v>8.92</v>
      </c>
      <c r="C630" s="68">
        <v>15.69</v>
      </c>
      <c r="D630" s="68">
        <v>23.35</v>
      </c>
      <c r="E630" s="68">
        <v>33.200000000000003</v>
      </c>
      <c r="F630" s="68">
        <v>38.54</v>
      </c>
      <c r="G630" s="68">
        <v>42.45</v>
      </c>
      <c r="H630" s="68">
        <v>46.24</v>
      </c>
      <c r="I630" s="68">
        <v>50.21</v>
      </c>
      <c r="J630" s="68">
        <v>55.03</v>
      </c>
      <c r="K630" s="68">
        <v>59.61</v>
      </c>
      <c r="L630" s="68">
        <v>66.44</v>
      </c>
      <c r="M630" s="68">
        <v>72.61</v>
      </c>
      <c r="N630" s="68">
        <v>78.37</v>
      </c>
      <c r="O630" s="68">
        <v>87.56</v>
      </c>
      <c r="P630" s="68">
        <v>100.19</v>
      </c>
      <c r="Q630" s="68">
        <v>111.41</v>
      </c>
      <c r="R630" s="69">
        <v>124.76</v>
      </c>
      <c r="S630" s="17">
        <v>139.6</v>
      </c>
      <c r="T630" s="17">
        <v>154.28</v>
      </c>
      <c r="U630" s="17">
        <v>169.59</v>
      </c>
      <c r="V630" s="17">
        <v>185.33</v>
      </c>
      <c r="W630" s="17">
        <v>200.79</v>
      </c>
      <c r="X630" s="17">
        <v>215.67</v>
      </c>
      <c r="Y630" s="17">
        <v>229.99</v>
      </c>
      <c r="Z630" s="17">
        <v>242.99</v>
      </c>
      <c r="AA630" s="71">
        <v>254.1</v>
      </c>
      <c r="AB630" s="45">
        <v>270.08999999999997</v>
      </c>
      <c r="AC630" s="45">
        <v>287.62</v>
      </c>
      <c r="AD630" s="45">
        <v>307.36</v>
      </c>
      <c r="AE630" s="45">
        <v>328.95</v>
      </c>
      <c r="AF630" s="45">
        <v>352.09</v>
      </c>
      <c r="AG630" s="45">
        <v>374.47</v>
      </c>
      <c r="AH630" s="45">
        <v>396.8</v>
      </c>
      <c r="AI630" s="45">
        <v>418.66</v>
      </c>
      <c r="AJ630" s="45">
        <v>439.65</v>
      </c>
      <c r="AK630" s="45">
        <v>459.36</v>
      </c>
      <c r="AL630" s="45">
        <v>477.43</v>
      </c>
      <c r="AM630" s="45">
        <v>503.32</v>
      </c>
      <c r="AN630" s="45">
        <v>530.61</v>
      </c>
      <c r="AO630" s="45">
        <v>559.39</v>
      </c>
      <c r="AP630" s="45">
        <v>589.72</v>
      </c>
      <c r="AQ630" s="45">
        <v>621.70000000000005</v>
      </c>
      <c r="AR630" s="45">
        <v>655.42</v>
      </c>
      <c r="AS630" s="45">
        <v>690.96</v>
      </c>
      <c r="AT630" s="45">
        <v>728.43</v>
      </c>
      <c r="AU630" s="45">
        <v>767.94</v>
      </c>
      <c r="AV630" s="45">
        <v>809.58</v>
      </c>
      <c r="AW630" s="45">
        <v>853.48</v>
      </c>
      <c r="AX630" s="45">
        <v>899.77</v>
      </c>
      <c r="AY630" s="45">
        <v>948.56</v>
      </c>
      <c r="AZ630" s="45">
        <v>1000</v>
      </c>
      <c r="BA630" s="45"/>
      <c r="BB630" s="45"/>
      <c r="BC630" s="45"/>
      <c r="BD630" s="45"/>
      <c r="BE630" s="45"/>
      <c r="BF630" s="45"/>
      <c r="BG630" s="45"/>
      <c r="BH630" s="45"/>
      <c r="BI630" s="45"/>
      <c r="BJ630" s="45"/>
      <c r="BK630" s="45"/>
      <c r="BL630" s="45"/>
      <c r="BM630" s="45"/>
      <c r="BN630" s="45"/>
      <c r="BO630" s="45"/>
      <c r="BP630" s="45"/>
      <c r="BQ630" s="45"/>
      <c r="BR630" s="45"/>
      <c r="BS630" s="45"/>
      <c r="BT630" s="45"/>
      <c r="BU630" s="45"/>
      <c r="BV630" s="45"/>
      <c r="BW630" s="45"/>
      <c r="BX630" s="45"/>
      <c r="BY630" s="45"/>
      <c r="BZ630" s="45"/>
      <c r="CA630" s="45"/>
      <c r="CB630" s="45"/>
      <c r="CC630" s="45"/>
      <c r="CD630" s="45"/>
      <c r="CE630" s="45"/>
      <c r="CF630" s="45"/>
      <c r="CG630" s="45"/>
      <c r="CH630" s="45"/>
      <c r="CI630" s="45"/>
      <c r="CJ630" s="45"/>
      <c r="CK630" s="45"/>
      <c r="CL630" s="45"/>
      <c r="CM630" s="45"/>
      <c r="CN630" s="45"/>
      <c r="CO630" s="45"/>
      <c r="CP630" s="45"/>
      <c r="CQ630" s="45"/>
      <c r="CR630" s="45"/>
      <c r="CS630" s="45"/>
      <c r="CT630" s="45"/>
      <c r="CU630" s="45"/>
      <c r="CV630" s="45"/>
      <c r="CW630" s="45"/>
    </row>
    <row r="631" spans="1:101" ht="14.25" customHeight="1">
      <c r="A631" s="67">
        <v>71</v>
      </c>
      <c r="B631" s="68">
        <v>9.7200000000000006</v>
      </c>
      <c r="C631" s="68">
        <v>17.05</v>
      </c>
      <c r="D631" s="68">
        <v>25.3</v>
      </c>
      <c r="E631" s="68">
        <v>36.369999999999997</v>
      </c>
      <c r="F631" s="68">
        <v>41.99</v>
      </c>
      <c r="G631" s="68">
        <v>45.89</v>
      </c>
      <c r="H631" s="68">
        <v>50.02</v>
      </c>
      <c r="I631" s="68">
        <v>54.91</v>
      </c>
      <c r="J631" s="68">
        <v>59.53</v>
      </c>
      <c r="K631" s="68">
        <v>65.41</v>
      </c>
      <c r="L631" s="68">
        <v>71.88</v>
      </c>
      <c r="M631" s="68">
        <v>77.41</v>
      </c>
      <c r="N631" s="68">
        <v>83.89</v>
      </c>
      <c r="O631" s="68">
        <v>96.33</v>
      </c>
      <c r="P631" s="68">
        <v>110.41</v>
      </c>
      <c r="Q631" s="68">
        <v>123.25</v>
      </c>
      <c r="R631" s="69">
        <v>139.47</v>
      </c>
      <c r="S631" s="17">
        <v>154.28</v>
      </c>
      <c r="T631" s="17">
        <v>169.59</v>
      </c>
      <c r="U631" s="17">
        <v>185.33</v>
      </c>
      <c r="V631" s="17">
        <v>200.79</v>
      </c>
      <c r="W631" s="17">
        <v>215.67</v>
      </c>
      <c r="X631" s="17">
        <v>229.99</v>
      </c>
      <c r="Y631" s="17">
        <v>242.99</v>
      </c>
      <c r="Z631" s="17">
        <v>254.1</v>
      </c>
      <c r="AA631" s="71">
        <v>270.08999999999997</v>
      </c>
      <c r="AB631" s="45">
        <v>287.62</v>
      </c>
      <c r="AC631" s="45">
        <v>307.36</v>
      </c>
      <c r="AD631" s="45">
        <v>328.95</v>
      </c>
      <c r="AE631" s="45">
        <v>352.09</v>
      </c>
      <c r="AF631" s="45">
        <v>374.47</v>
      </c>
      <c r="AG631" s="45">
        <v>396.8</v>
      </c>
      <c r="AH631" s="45">
        <v>418.66</v>
      </c>
      <c r="AI631" s="45">
        <v>439.65</v>
      </c>
      <c r="AJ631" s="45">
        <v>459.36</v>
      </c>
      <c r="AK631" s="45">
        <v>477.43</v>
      </c>
      <c r="AL631" s="45">
        <v>503.32</v>
      </c>
      <c r="AM631" s="45">
        <v>530.61</v>
      </c>
      <c r="AN631" s="45">
        <v>559.39</v>
      </c>
      <c r="AO631" s="45">
        <v>589.72</v>
      </c>
      <c r="AP631" s="45">
        <v>621.70000000000005</v>
      </c>
      <c r="AQ631" s="45">
        <v>655.42</v>
      </c>
      <c r="AR631" s="45">
        <v>690.96</v>
      </c>
      <c r="AS631" s="45">
        <v>728.43</v>
      </c>
      <c r="AT631" s="45">
        <v>767.94</v>
      </c>
      <c r="AU631" s="45">
        <v>809.58</v>
      </c>
      <c r="AV631" s="45">
        <v>853.48</v>
      </c>
      <c r="AW631" s="45">
        <v>899.77</v>
      </c>
      <c r="AX631" s="45">
        <v>948.56</v>
      </c>
      <c r="AY631" s="45">
        <v>1000</v>
      </c>
      <c r="AZ631" s="45"/>
      <c r="BA631" s="45"/>
      <c r="BB631" s="45"/>
      <c r="BC631" s="45"/>
      <c r="BD631" s="45"/>
      <c r="BE631" s="45"/>
      <c r="BF631" s="45"/>
      <c r="BG631" s="45"/>
      <c r="BH631" s="45"/>
      <c r="BI631" s="45"/>
      <c r="BJ631" s="45"/>
      <c r="BK631" s="45"/>
      <c r="BL631" s="45"/>
      <c r="BM631" s="45"/>
      <c r="BN631" s="45"/>
      <c r="BO631" s="45"/>
      <c r="BP631" s="45"/>
      <c r="BQ631" s="45"/>
      <c r="BR631" s="45"/>
      <c r="BS631" s="45"/>
      <c r="BT631" s="45"/>
      <c r="BU631" s="45"/>
      <c r="BV631" s="45"/>
      <c r="BW631" s="45"/>
      <c r="BX631" s="45"/>
      <c r="BY631" s="45"/>
      <c r="BZ631" s="45"/>
      <c r="CA631" s="45"/>
      <c r="CB631" s="45"/>
      <c r="CC631" s="45"/>
      <c r="CD631" s="45"/>
      <c r="CE631" s="45"/>
      <c r="CF631" s="45"/>
      <c r="CG631" s="45"/>
      <c r="CH631" s="45"/>
      <c r="CI631" s="45"/>
      <c r="CJ631" s="45"/>
      <c r="CK631" s="45"/>
      <c r="CL631" s="45"/>
      <c r="CM631" s="45"/>
      <c r="CN631" s="45"/>
      <c r="CO631" s="45"/>
      <c r="CP631" s="45"/>
      <c r="CQ631" s="45"/>
      <c r="CR631" s="45"/>
      <c r="CS631" s="45"/>
      <c r="CT631" s="45"/>
      <c r="CU631" s="45"/>
      <c r="CV631" s="45"/>
      <c r="CW631" s="45"/>
    </row>
    <row r="632" spans="1:101" ht="14.25" customHeight="1">
      <c r="A632" s="67">
        <v>72</v>
      </c>
      <c r="B632" s="68">
        <v>10.64</v>
      </c>
      <c r="C632" s="68">
        <v>18.559999999999999</v>
      </c>
      <c r="D632" s="68">
        <v>27.42</v>
      </c>
      <c r="E632" s="68">
        <v>39.659999999999997</v>
      </c>
      <c r="F632" s="68">
        <v>45.41</v>
      </c>
      <c r="G632" s="68">
        <v>49.8</v>
      </c>
      <c r="H632" s="68">
        <v>54.78</v>
      </c>
      <c r="I632" s="68">
        <v>59.43</v>
      </c>
      <c r="J632" s="68">
        <v>65.260000000000005</v>
      </c>
      <c r="K632" s="68">
        <v>71.14</v>
      </c>
      <c r="L632" s="68">
        <v>76.86</v>
      </c>
      <c r="M632" s="68">
        <v>83.6</v>
      </c>
      <c r="N632" s="68">
        <v>93.15</v>
      </c>
      <c r="O632" s="68">
        <v>105.91</v>
      </c>
      <c r="P632" s="68">
        <v>120.93</v>
      </c>
      <c r="Q632" s="68">
        <v>138.78</v>
      </c>
      <c r="R632" s="70">
        <v>153.91999999999999</v>
      </c>
      <c r="S632" s="17">
        <v>169.59</v>
      </c>
      <c r="T632" s="17">
        <v>185.33</v>
      </c>
      <c r="U632" s="17">
        <v>200.79</v>
      </c>
      <c r="V632" s="17">
        <v>215.67</v>
      </c>
      <c r="W632" s="17">
        <v>229.99</v>
      </c>
      <c r="X632" s="17">
        <v>242.99</v>
      </c>
      <c r="Y632" s="17">
        <v>254.1</v>
      </c>
      <c r="Z632" s="17">
        <v>270.08999999999997</v>
      </c>
      <c r="AA632" s="71">
        <v>287.62</v>
      </c>
      <c r="AB632" s="45">
        <v>307.36</v>
      </c>
      <c r="AC632" s="45">
        <v>328.95</v>
      </c>
      <c r="AD632" s="45">
        <v>352.09</v>
      </c>
      <c r="AE632" s="45">
        <v>374.47</v>
      </c>
      <c r="AF632" s="45">
        <v>396.8</v>
      </c>
      <c r="AG632" s="45">
        <v>418.66</v>
      </c>
      <c r="AH632" s="45">
        <v>439.65</v>
      </c>
      <c r="AI632" s="45">
        <v>459.36</v>
      </c>
      <c r="AJ632" s="45">
        <v>477.43</v>
      </c>
      <c r="AK632" s="45">
        <v>503.32</v>
      </c>
      <c r="AL632" s="45">
        <v>530.61</v>
      </c>
      <c r="AM632" s="45">
        <v>559.39</v>
      </c>
      <c r="AN632" s="45">
        <v>589.72</v>
      </c>
      <c r="AO632" s="45">
        <v>621.70000000000005</v>
      </c>
      <c r="AP632" s="45">
        <v>655.42</v>
      </c>
      <c r="AQ632" s="45">
        <v>690.96</v>
      </c>
      <c r="AR632" s="45">
        <v>728.43</v>
      </c>
      <c r="AS632" s="45">
        <v>767.94</v>
      </c>
      <c r="AT632" s="45">
        <v>809.58</v>
      </c>
      <c r="AU632" s="45">
        <v>853.48</v>
      </c>
      <c r="AV632" s="45">
        <v>899.77</v>
      </c>
      <c r="AW632" s="45">
        <v>948.56</v>
      </c>
      <c r="AX632" s="45">
        <v>1000</v>
      </c>
      <c r="AY632" s="45"/>
      <c r="AZ632" s="45"/>
      <c r="BA632" s="45"/>
      <c r="BB632" s="45"/>
      <c r="BC632" s="45"/>
      <c r="BD632" s="45"/>
      <c r="BE632" s="45"/>
      <c r="BF632" s="45"/>
      <c r="BG632" s="45"/>
      <c r="BH632" s="45"/>
      <c r="BI632" s="45"/>
      <c r="BJ632" s="45"/>
      <c r="BK632" s="45"/>
      <c r="BL632" s="45"/>
      <c r="BM632" s="45"/>
      <c r="BN632" s="45"/>
      <c r="BO632" s="45"/>
      <c r="BP632" s="45"/>
      <c r="BQ632" s="45"/>
      <c r="BR632" s="45"/>
      <c r="BS632" s="45"/>
      <c r="BT632" s="45"/>
      <c r="BU632" s="45"/>
      <c r="BV632" s="45"/>
      <c r="BW632" s="45"/>
      <c r="BX632" s="45"/>
      <c r="BY632" s="45"/>
      <c r="BZ632" s="45"/>
      <c r="CA632" s="45"/>
      <c r="CB632" s="45"/>
      <c r="CC632" s="45"/>
      <c r="CD632" s="45"/>
      <c r="CE632" s="45"/>
      <c r="CF632" s="45"/>
      <c r="CG632" s="45"/>
      <c r="CH632" s="45"/>
      <c r="CI632" s="45"/>
      <c r="CJ632" s="45"/>
      <c r="CK632" s="45"/>
      <c r="CL632" s="45"/>
      <c r="CM632" s="45"/>
      <c r="CN632" s="45"/>
      <c r="CO632" s="45"/>
      <c r="CP632" s="45"/>
      <c r="CQ632" s="45"/>
      <c r="CR632" s="45"/>
      <c r="CS632" s="45"/>
      <c r="CT632" s="45"/>
      <c r="CU632" s="45"/>
      <c r="CV632" s="45"/>
      <c r="CW632" s="45"/>
    </row>
    <row r="633" spans="1:101" ht="14.25" customHeight="1">
      <c r="A633" s="67">
        <v>73</v>
      </c>
      <c r="B633" s="68">
        <v>11.68</v>
      </c>
      <c r="C633" s="68">
        <v>20.170000000000002</v>
      </c>
      <c r="D633" s="68">
        <v>29.65</v>
      </c>
      <c r="E633" s="68">
        <v>42.9</v>
      </c>
      <c r="F633" s="68">
        <v>48.74</v>
      </c>
      <c r="G633" s="68">
        <v>53.71</v>
      </c>
      <c r="H633" s="68">
        <v>58.88</v>
      </c>
      <c r="I633" s="68">
        <v>63.8</v>
      </c>
      <c r="J633" s="68">
        <v>69.31</v>
      </c>
      <c r="K633" s="68">
        <v>75.62</v>
      </c>
      <c r="L633" s="68">
        <v>82.8</v>
      </c>
      <c r="M633" s="68">
        <v>90.87</v>
      </c>
      <c r="N633" s="68">
        <v>102.15</v>
      </c>
      <c r="O633" s="68">
        <v>115.65</v>
      </c>
      <c r="P633" s="68">
        <v>137.01</v>
      </c>
      <c r="Q633" s="69">
        <v>152.58000000000001</v>
      </c>
      <c r="R633" s="17">
        <v>169.59</v>
      </c>
      <c r="S633" s="17">
        <v>185.33</v>
      </c>
      <c r="T633" s="17">
        <v>200.79</v>
      </c>
      <c r="U633" s="17">
        <v>215.67</v>
      </c>
      <c r="V633" s="17">
        <v>229.99</v>
      </c>
      <c r="W633" s="17">
        <v>242.99</v>
      </c>
      <c r="X633" s="17">
        <v>254.1</v>
      </c>
      <c r="Y633" s="17">
        <v>270.08999999999997</v>
      </c>
      <c r="Z633" s="17">
        <v>287.62</v>
      </c>
      <c r="AA633" s="71">
        <v>307.36</v>
      </c>
      <c r="AB633" s="45">
        <v>328.95</v>
      </c>
      <c r="AC633" s="45">
        <v>352.09</v>
      </c>
      <c r="AD633" s="45">
        <v>374.47</v>
      </c>
      <c r="AE633" s="45">
        <v>396.8</v>
      </c>
      <c r="AF633" s="45">
        <v>418.66</v>
      </c>
      <c r="AG633" s="45">
        <v>439.65</v>
      </c>
      <c r="AH633" s="45">
        <v>459.36</v>
      </c>
      <c r="AI633" s="45">
        <v>477.43</v>
      </c>
      <c r="AJ633" s="45">
        <v>503.32</v>
      </c>
      <c r="AK633" s="45">
        <v>530.61</v>
      </c>
      <c r="AL633" s="45">
        <v>559.39</v>
      </c>
      <c r="AM633" s="45">
        <v>589.72</v>
      </c>
      <c r="AN633" s="45">
        <v>621.70000000000005</v>
      </c>
      <c r="AO633" s="45">
        <v>655.42</v>
      </c>
      <c r="AP633" s="45">
        <v>690.96</v>
      </c>
      <c r="AQ633" s="45">
        <v>728.43</v>
      </c>
      <c r="AR633" s="45">
        <v>767.94</v>
      </c>
      <c r="AS633" s="45">
        <v>809.58</v>
      </c>
      <c r="AT633" s="45">
        <v>853.48</v>
      </c>
      <c r="AU633" s="45">
        <v>899.77</v>
      </c>
      <c r="AV633" s="45">
        <v>948.56</v>
      </c>
      <c r="AW633" s="45">
        <v>1000</v>
      </c>
      <c r="AX633" s="45"/>
      <c r="AY633" s="45"/>
      <c r="AZ633" s="45"/>
      <c r="BA633" s="45"/>
      <c r="BB633" s="45"/>
      <c r="BC633" s="45"/>
      <c r="BD633" s="45"/>
      <c r="BE633" s="45"/>
      <c r="BF633" s="45"/>
      <c r="BG633" s="45"/>
      <c r="BH633" s="45"/>
      <c r="BI633" s="45"/>
      <c r="BJ633" s="45"/>
      <c r="BK633" s="45"/>
      <c r="BL633" s="45"/>
      <c r="BM633" s="45"/>
      <c r="BN633" s="45"/>
      <c r="BO633" s="45"/>
      <c r="BP633" s="45"/>
      <c r="BQ633" s="45"/>
      <c r="BR633" s="45"/>
      <c r="BS633" s="45"/>
      <c r="BT633" s="45"/>
      <c r="BU633" s="45"/>
      <c r="BV633" s="45"/>
      <c r="BW633" s="45"/>
      <c r="BX633" s="45"/>
      <c r="BY633" s="45"/>
      <c r="BZ633" s="45"/>
      <c r="CA633" s="45"/>
      <c r="CB633" s="45"/>
      <c r="CC633" s="45"/>
      <c r="CD633" s="45"/>
      <c r="CE633" s="45"/>
      <c r="CF633" s="45"/>
      <c r="CG633" s="45"/>
      <c r="CH633" s="45"/>
      <c r="CI633" s="45"/>
      <c r="CJ633" s="45"/>
      <c r="CK633" s="45"/>
      <c r="CL633" s="45"/>
      <c r="CM633" s="45"/>
      <c r="CN633" s="45"/>
      <c r="CO633" s="45"/>
      <c r="CP633" s="45"/>
      <c r="CQ633" s="45"/>
      <c r="CR633" s="45"/>
      <c r="CS633" s="45"/>
      <c r="CT633" s="45"/>
      <c r="CU633" s="45"/>
      <c r="CV633" s="45"/>
      <c r="CW633" s="45"/>
    </row>
    <row r="634" spans="1:101" ht="14.25" customHeight="1">
      <c r="A634" s="67">
        <v>74</v>
      </c>
      <c r="B634" s="68">
        <v>12.81</v>
      </c>
      <c r="C634" s="68">
        <v>21.87</v>
      </c>
      <c r="D634" s="68">
        <v>31.91</v>
      </c>
      <c r="E634" s="68">
        <v>46.08</v>
      </c>
      <c r="F634" s="68">
        <v>53.11</v>
      </c>
      <c r="G634" s="68">
        <v>58.34</v>
      </c>
      <c r="H634" s="68">
        <v>62.53</v>
      </c>
      <c r="I634" s="68">
        <v>67.760000000000005</v>
      </c>
      <c r="J634" s="68">
        <v>73.67</v>
      </c>
      <c r="K634" s="68">
        <v>81.45</v>
      </c>
      <c r="L634" s="68">
        <v>90.62</v>
      </c>
      <c r="M634" s="68">
        <v>98.92</v>
      </c>
      <c r="N634" s="68">
        <v>111.65</v>
      </c>
      <c r="O634" s="68">
        <v>135.54</v>
      </c>
      <c r="P634" s="68">
        <v>150.87</v>
      </c>
      <c r="Q634" s="70">
        <v>168.45</v>
      </c>
      <c r="R634" s="17">
        <v>185.33</v>
      </c>
      <c r="S634" s="17">
        <v>200.79</v>
      </c>
      <c r="T634" s="17">
        <v>215.67</v>
      </c>
      <c r="U634" s="17">
        <v>229.99</v>
      </c>
      <c r="V634" s="17">
        <v>242.99</v>
      </c>
      <c r="W634" s="17">
        <v>254.1</v>
      </c>
      <c r="X634" s="17">
        <v>270.08999999999997</v>
      </c>
      <c r="Y634" s="17">
        <v>287.62</v>
      </c>
      <c r="Z634" s="17">
        <v>307.36</v>
      </c>
      <c r="AA634" s="71">
        <v>328.95</v>
      </c>
      <c r="AB634" s="45">
        <v>352.09</v>
      </c>
      <c r="AC634" s="45">
        <v>374.47</v>
      </c>
      <c r="AD634" s="45">
        <v>396.8</v>
      </c>
      <c r="AE634" s="45">
        <v>418.66</v>
      </c>
      <c r="AF634" s="45">
        <v>439.65</v>
      </c>
      <c r="AG634" s="45">
        <v>459.36</v>
      </c>
      <c r="AH634" s="45">
        <v>477.43</v>
      </c>
      <c r="AI634" s="45">
        <v>503.32</v>
      </c>
      <c r="AJ634" s="45">
        <v>530.61</v>
      </c>
      <c r="AK634" s="45">
        <v>559.39</v>
      </c>
      <c r="AL634" s="45">
        <v>589.72</v>
      </c>
      <c r="AM634" s="45">
        <v>621.70000000000005</v>
      </c>
      <c r="AN634" s="45">
        <v>655.42</v>
      </c>
      <c r="AO634" s="45">
        <v>690.96</v>
      </c>
      <c r="AP634" s="45">
        <v>728.43</v>
      </c>
      <c r="AQ634" s="45">
        <v>767.94</v>
      </c>
      <c r="AR634" s="45">
        <v>809.58</v>
      </c>
      <c r="AS634" s="45">
        <v>853.48</v>
      </c>
      <c r="AT634" s="45">
        <v>899.77</v>
      </c>
      <c r="AU634" s="45">
        <v>948.56</v>
      </c>
      <c r="AV634" s="45">
        <v>1000</v>
      </c>
      <c r="AW634" s="45"/>
      <c r="AX634" s="45"/>
      <c r="AY634" s="45"/>
      <c r="AZ634" s="45"/>
      <c r="BA634" s="45"/>
      <c r="BB634" s="45"/>
      <c r="BC634" s="45"/>
      <c r="BD634" s="45"/>
      <c r="BE634" s="45"/>
      <c r="BF634" s="45"/>
      <c r="BG634" s="45"/>
      <c r="BH634" s="45"/>
      <c r="BI634" s="45"/>
      <c r="BJ634" s="45"/>
      <c r="BK634" s="45"/>
      <c r="BL634" s="45"/>
      <c r="BM634" s="45"/>
      <c r="BN634" s="45"/>
      <c r="BO634" s="45"/>
      <c r="BP634" s="45"/>
      <c r="BQ634" s="45"/>
      <c r="BR634" s="45"/>
      <c r="BS634" s="45"/>
      <c r="BT634" s="45"/>
      <c r="BU634" s="45"/>
      <c r="BV634" s="45"/>
      <c r="BW634" s="45"/>
      <c r="BX634" s="45"/>
      <c r="BY634" s="45"/>
      <c r="BZ634" s="45"/>
      <c r="CA634" s="45"/>
      <c r="CB634" s="45"/>
      <c r="CC634" s="45"/>
      <c r="CD634" s="45"/>
      <c r="CE634" s="45"/>
      <c r="CF634" s="45"/>
      <c r="CG634" s="45"/>
      <c r="CH634" s="45"/>
      <c r="CI634" s="45"/>
      <c r="CJ634" s="45"/>
      <c r="CK634" s="45"/>
      <c r="CL634" s="45"/>
      <c r="CM634" s="45"/>
      <c r="CN634" s="45"/>
      <c r="CO634" s="45"/>
      <c r="CP634" s="45"/>
      <c r="CQ634" s="45"/>
      <c r="CR634" s="45"/>
      <c r="CS634" s="45"/>
      <c r="CT634" s="45"/>
      <c r="CU634" s="45"/>
      <c r="CV634" s="45"/>
      <c r="CW634" s="45"/>
    </row>
    <row r="635" spans="1:101" ht="14.25" customHeight="1">
      <c r="A635" s="67">
        <v>75</v>
      </c>
      <c r="B635" s="68">
        <v>14.03</v>
      </c>
      <c r="C635" s="68">
        <v>23.6</v>
      </c>
      <c r="D635" s="68">
        <v>34.229999999999997</v>
      </c>
      <c r="E635" s="68">
        <v>49.26</v>
      </c>
      <c r="F635" s="68">
        <v>56.53</v>
      </c>
      <c r="G635" s="68">
        <v>61.32</v>
      </c>
      <c r="H635" s="68">
        <v>64.260000000000005</v>
      </c>
      <c r="I635" s="68">
        <v>69.62</v>
      </c>
      <c r="J635" s="68">
        <v>79.28</v>
      </c>
      <c r="K635" s="68">
        <v>89.62</v>
      </c>
      <c r="L635" s="68">
        <v>98.57</v>
      </c>
      <c r="M635" s="68">
        <v>111.38</v>
      </c>
      <c r="N635" s="68">
        <v>133.56</v>
      </c>
      <c r="O635" s="68">
        <v>149</v>
      </c>
      <c r="P635" s="70">
        <v>166.91</v>
      </c>
      <c r="Q635" s="17">
        <v>185.33</v>
      </c>
      <c r="R635" s="17">
        <v>200.79</v>
      </c>
      <c r="S635" s="17">
        <v>215.67</v>
      </c>
      <c r="T635" s="17">
        <v>229.99</v>
      </c>
      <c r="U635" s="17">
        <v>242.99</v>
      </c>
      <c r="V635" s="17">
        <v>254.1</v>
      </c>
      <c r="W635" s="17">
        <v>270.08999999999997</v>
      </c>
      <c r="X635" s="17">
        <v>287.62</v>
      </c>
      <c r="Y635" s="17">
        <v>307.36</v>
      </c>
      <c r="Z635" s="17">
        <v>328.95</v>
      </c>
      <c r="AA635" s="69">
        <v>352.09</v>
      </c>
      <c r="AB635" s="45">
        <v>374.47</v>
      </c>
      <c r="AC635" s="45">
        <v>396.8</v>
      </c>
      <c r="AD635" s="45">
        <v>418.66</v>
      </c>
      <c r="AE635" s="45">
        <v>439.65</v>
      </c>
      <c r="AF635" s="45">
        <v>459.36</v>
      </c>
      <c r="AG635" s="45">
        <v>477.43</v>
      </c>
      <c r="AH635" s="45">
        <v>503.32</v>
      </c>
      <c r="AI635" s="45">
        <v>530.61</v>
      </c>
      <c r="AJ635" s="45">
        <v>559.39</v>
      </c>
      <c r="AK635" s="45">
        <v>589.72</v>
      </c>
      <c r="AL635" s="45">
        <v>621.70000000000005</v>
      </c>
      <c r="AM635" s="45">
        <v>655.42</v>
      </c>
      <c r="AN635" s="45">
        <v>690.96</v>
      </c>
      <c r="AO635" s="45">
        <v>728.43</v>
      </c>
      <c r="AP635" s="45">
        <v>767.94</v>
      </c>
      <c r="AQ635" s="45">
        <v>809.58</v>
      </c>
      <c r="AR635" s="45">
        <v>853.48</v>
      </c>
      <c r="AS635" s="45">
        <v>899.77</v>
      </c>
      <c r="AT635" s="45">
        <v>948.56</v>
      </c>
      <c r="AU635" s="45">
        <v>1000</v>
      </c>
      <c r="AV635" s="45"/>
      <c r="AW635" s="45"/>
      <c r="AX635" s="45"/>
      <c r="AY635" s="45"/>
      <c r="AZ635" s="45"/>
      <c r="BA635" s="45"/>
      <c r="BB635" s="45"/>
      <c r="BC635" s="45"/>
      <c r="BD635" s="45"/>
      <c r="BE635" s="45"/>
      <c r="BF635" s="45"/>
      <c r="BG635" s="45"/>
      <c r="BH635" s="45"/>
      <c r="BI635" s="45"/>
      <c r="BJ635" s="45"/>
      <c r="BK635" s="45"/>
      <c r="BL635" s="45"/>
      <c r="BM635" s="45"/>
      <c r="BN635" s="45"/>
      <c r="BO635" s="45"/>
      <c r="BP635" s="45"/>
      <c r="BQ635" s="45"/>
      <c r="BR635" s="45"/>
      <c r="BS635" s="45"/>
      <c r="BT635" s="45"/>
      <c r="BU635" s="45"/>
      <c r="BV635" s="45"/>
      <c r="BW635" s="45"/>
      <c r="BX635" s="45"/>
      <c r="BY635" s="45"/>
      <c r="BZ635" s="45"/>
      <c r="CA635" s="45"/>
      <c r="CB635" s="45"/>
      <c r="CC635" s="45"/>
      <c r="CD635" s="45"/>
      <c r="CE635" s="45"/>
      <c r="CF635" s="45"/>
      <c r="CG635" s="45"/>
      <c r="CH635" s="45"/>
      <c r="CI635" s="45"/>
      <c r="CJ635" s="45"/>
      <c r="CK635" s="45"/>
      <c r="CL635" s="45"/>
      <c r="CM635" s="45"/>
      <c r="CN635" s="45"/>
      <c r="CO635" s="45"/>
      <c r="CP635" s="45"/>
      <c r="CQ635" s="45"/>
      <c r="CR635" s="45"/>
      <c r="CS635" s="45"/>
      <c r="CT635" s="45"/>
      <c r="CU635" s="45"/>
      <c r="CV635" s="45"/>
      <c r="CW635" s="45"/>
    </row>
    <row r="636" spans="1:101" ht="14.25" customHeight="1">
      <c r="A636" s="67">
        <v>76</v>
      </c>
      <c r="B636" s="68">
        <v>15.3</v>
      </c>
      <c r="C636" s="68">
        <v>25.38</v>
      </c>
      <c r="D636" s="68">
        <v>36.64</v>
      </c>
      <c r="E636" s="68">
        <v>52.46</v>
      </c>
      <c r="F636" s="68">
        <v>58.89</v>
      </c>
      <c r="G636" s="68">
        <v>63.83</v>
      </c>
      <c r="H636" s="68">
        <v>68.349999999999994</v>
      </c>
      <c r="I636" s="68">
        <v>77.260000000000005</v>
      </c>
      <c r="J636" s="68">
        <v>87.95</v>
      </c>
      <c r="K636" s="68">
        <v>97.62</v>
      </c>
      <c r="L636" s="68">
        <v>111.04</v>
      </c>
      <c r="M636" s="68">
        <v>131.16</v>
      </c>
      <c r="N636" s="68">
        <v>146.84</v>
      </c>
      <c r="O636" s="70">
        <v>164.84</v>
      </c>
      <c r="P636" s="68">
        <v>185.33</v>
      </c>
      <c r="Q636" s="17">
        <v>200.79</v>
      </c>
      <c r="R636" s="17">
        <v>215.67</v>
      </c>
      <c r="S636" s="17">
        <v>229.99</v>
      </c>
      <c r="T636" s="17">
        <v>242.99</v>
      </c>
      <c r="U636" s="17">
        <v>254.1</v>
      </c>
      <c r="V636" s="17">
        <v>270.08999999999997</v>
      </c>
      <c r="W636" s="17">
        <v>287.62</v>
      </c>
      <c r="X636" s="17">
        <v>307.36</v>
      </c>
      <c r="Y636" s="17">
        <v>328.95</v>
      </c>
      <c r="Z636" s="68">
        <v>352.09</v>
      </c>
      <c r="AA636" s="69">
        <v>374.47</v>
      </c>
      <c r="AB636" s="45">
        <v>396.8</v>
      </c>
      <c r="AC636" s="45">
        <v>418.66</v>
      </c>
      <c r="AD636" s="45">
        <v>439.65</v>
      </c>
      <c r="AE636" s="45">
        <v>459.36</v>
      </c>
      <c r="AF636" s="45">
        <v>477.43</v>
      </c>
      <c r="AG636" s="45">
        <v>503.32</v>
      </c>
      <c r="AH636" s="45">
        <v>530.61</v>
      </c>
      <c r="AI636" s="45">
        <v>559.39</v>
      </c>
      <c r="AJ636" s="45">
        <v>589.72</v>
      </c>
      <c r="AK636" s="45">
        <v>621.70000000000005</v>
      </c>
      <c r="AL636" s="45">
        <v>655.42</v>
      </c>
      <c r="AM636" s="45">
        <v>690.96</v>
      </c>
      <c r="AN636" s="45">
        <v>728.43</v>
      </c>
      <c r="AO636" s="45">
        <v>767.94</v>
      </c>
      <c r="AP636" s="45">
        <v>809.58</v>
      </c>
      <c r="AQ636" s="45">
        <v>853.48</v>
      </c>
      <c r="AR636" s="45">
        <v>899.77</v>
      </c>
      <c r="AS636" s="45">
        <v>948.56</v>
      </c>
      <c r="AT636" s="45">
        <v>1000</v>
      </c>
      <c r="AU636" s="45"/>
      <c r="AV636" s="45"/>
      <c r="AW636" s="45"/>
      <c r="AX636" s="45"/>
      <c r="AY636" s="45"/>
      <c r="AZ636" s="45"/>
      <c r="BA636" s="45"/>
      <c r="BB636" s="45"/>
      <c r="BC636" s="45"/>
      <c r="BD636" s="45"/>
      <c r="BE636" s="45"/>
      <c r="BF636" s="45"/>
      <c r="BG636" s="45"/>
      <c r="BH636" s="45"/>
      <c r="BI636" s="45"/>
      <c r="BJ636" s="45"/>
      <c r="BK636" s="45"/>
      <c r="BL636" s="45"/>
      <c r="BM636" s="45"/>
      <c r="BN636" s="45"/>
      <c r="BO636" s="45"/>
      <c r="BP636" s="45"/>
      <c r="BQ636" s="45"/>
      <c r="BR636" s="45"/>
      <c r="BS636" s="45"/>
      <c r="BT636" s="45"/>
      <c r="BU636" s="45"/>
      <c r="BV636" s="45"/>
      <c r="BW636" s="45"/>
      <c r="BX636" s="45"/>
      <c r="BY636" s="45"/>
      <c r="BZ636" s="45"/>
      <c r="CA636" s="45"/>
      <c r="CB636" s="45"/>
      <c r="CC636" s="45"/>
      <c r="CD636" s="45"/>
      <c r="CE636" s="45"/>
      <c r="CF636" s="45"/>
      <c r="CG636" s="45"/>
      <c r="CH636" s="45"/>
      <c r="CI636" s="45"/>
      <c r="CJ636" s="45"/>
      <c r="CK636" s="45"/>
      <c r="CL636" s="45"/>
      <c r="CM636" s="45"/>
      <c r="CN636" s="45"/>
      <c r="CO636" s="45"/>
      <c r="CP636" s="45"/>
      <c r="CQ636" s="45"/>
      <c r="CR636" s="45"/>
      <c r="CS636" s="45"/>
      <c r="CT636" s="45"/>
      <c r="CU636" s="45"/>
      <c r="CV636" s="45"/>
      <c r="CW636" s="45"/>
    </row>
    <row r="637" spans="1:101" ht="14.25" customHeight="1">
      <c r="A637" s="67">
        <v>77</v>
      </c>
      <c r="B637" s="68">
        <v>16.64</v>
      </c>
      <c r="C637" s="68">
        <v>27.23</v>
      </c>
      <c r="D637" s="68">
        <v>39.18</v>
      </c>
      <c r="E637" s="68">
        <v>55.8</v>
      </c>
      <c r="F637" s="68">
        <v>62.6</v>
      </c>
      <c r="G637" s="68">
        <v>67.87</v>
      </c>
      <c r="H637" s="68">
        <v>74.66</v>
      </c>
      <c r="I637" s="68">
        <v>85.66</v>
      </c>
      <c r="J637" s="68">
        <v>95.85</v>
      </c>
      <c r="K637" s="68">
        <v>109.79</v>
      </c>
      <c r="L637" s="68">
        <v>128.24</v>
      </c>
      <c r="M637" s="68">
        <v>143.80000000000001</v>
      </c>
      <c r="N637" s="69">
        <v>162.03</v>
      </c>
      <c r="O637" s="68">
        <v>185.33</v>
      </c>
      <c r="P637" s="68">
        <v>200.79</v>
      </c>
      <c r="Q637" s="17">
        <v>215.67</v>
      </c>
      <c r="R637" s="17">
        <v>229.99</v>
      </c>
      <c r="S637" s="17">
        <v>242.99</v>
      </c>
      <c r="T637" s="17">
        <v>254.1</v>
      </c>
      <c r="U637" s="17">
        <v>270.08999999999997</v>
      </c>
      <c r="V637" s="17">
        <v>287.62</v>
      </c>
      <c r="W637" s="17">
        <v>307.36</v>
      </c>
      <c r="X637" s="17">
        <v>328.95</v>
      </c>
      <c r="Y637" s="68">
        <v>352.09</v>
      </c>
      <c r="Z637" s="68">
        <v>374.47</v>
      </c>
      <c r="AA637" s="69">
        <v>396.8</v>
      </c>
      <c r="AB637" s="45">
        <v>418.66</v>
      </c>
      <c r="AC637" s="45">
        <v>439.65</v>
      </c>
      <c r="AD637" s="45">
        <v>459.36</v>
      </c>
      <c r="AE637" s="45">
        <v>477.43</v>
      </c>
      <c r="AF637" s="45">
        <v>503.32</v>
      </c>
      <c r="AG637" s="45">
        <v>530.61</v>
      </c>
      <c r="AH637" s="45">
        <v>559.39</v>
      </c>
      <c r="AI637" s="45">
        <v>589.72</v>
      </c>
      <c r="AJ637" s="45">
        <v>621.70000000000005</v>
      </c>
      <c r="AK637" s="45">
        <v>655.42</v>
      </c>
      <c r="AL637" s="45">
        <v>690.96</v>
      </c>
      <c r="AM637" s="45">
        <v>728.43</v>
      </c>
      <c r="AN637" s="45">
        <v>767.94</v>
      </c>
      <c r="AO637" s="45">
        <v>809.58</v>
      </c>
      <c r="AP637" s="45">
        <v>853.48</v>
      </c>
      <c r="AQ637" s="45">
        <v>899.77</v>
      </c>
      <c r="AR637" s="45">
        <v>948.56</v>
      </c>
      <c r="AS637" s="45">
        <v>1000</v>
      </c>
      <c r="AT637" s="45"/>
      <c r="AU637" s="45"/>
      <c r="AV637" s="45"/>
      <c r="AW637" s="45"/>
      <c r="AX637" s="45"/>
      <c r="AY637" s="45"/>
      <c r="AZ637" s="45"/>
      <c r="BA637" s="45"/>
      <c r="BB637" s="45"/>
      <c r="BC637" s="45"/>
      <c r="BD637" s="45"/>
      <c r="BE637" s="45"/>
      <c r="BF637" s="45"/>
      <c r="BG637" s="45"/>
      <c r="BH637" s="45"/>
      <c r="BI637" s="45"/>
      <c r="BJ637" s="45"/>
      <c r="BK637" s="45"/>
      <c r="BL637" s="45"/>
      <c r="BM637" s="45"/>
      <c r="BN637" s="45"/>
      <c r="BO637" s="45"/>
      <c r="BP637" s="45"/>
      <c r="BQ637" s="45"/>
      <c r="BR637" s="45"/>
      <c r="BS637" s="45"/>
      <c r="BT637" s="45"/>
      <c r="BU637" s="45"/>
      <c r="BV637" s="45"/>
      <c r="BW637" s="45"/>
      <c r="BX637" s="45"/>
      <c r="BY637" s="45"/>
      <c r="BZ637" s="45"/>
      <c r="CA637" s="45"/>
      <c r="CB637" s="45"/>
      <c r="CC637" s="45"/>
      <c r="CD637" s="45"/>
      <c r="CE637" s="45"/>
      <c r="CF637" s="45"/>
      <c r="CG637" s="45"/>
      <c r="CH637" s="45"/>
      <c r="CI637" s="45"/>
      <c r="CJ637" s="45"/>
      <c r="CK637" s="45"/>
      <c r="CL637" s="45"/>
      <c r="CM637" s="45"/>
      <c r="CN637" s="45"/>
      <c r="CO637" s="45"/>
      <c r="CP637" s="45"/>
      <c r="CQ637" s="45"/>
      <c r="CR637" s="45"/>
      <c r="CS637" s="45"/>
      <c r="CT637" s="45"/>
      <c r="CU637" s="45"/>
      <c r="CV637" s="45"/>
      <c r="CW637" s="45"/>
    </row>
    <row r="638" spans="1:101" ht="14.25" customHeight="1">
      <c r="A638" s="67">
        <v>78</v>
      </c>
      <c r="B638" s="68">
        <v>18.07</v>
      </c>
      <c r="C638" s="68">
        <v>29.21</v>
      </c>
      <c r="D638" s="68">
        <v>41.94</v>
      </c>
      <c r="E638" s="68">
        <v>59.33</v>
      </c>
      <c r="F638" s="68">
        <v>66.55</v>
      </c>
      <c r="G638" s="68">
        <v>73.010000000000005</v>
      </c>
      <c r="H638" s="68">
        <v>82.76</v>
      </c>
      <c r="I638" s="68">
        <v>93.43</v>
      </c>
      <c r="J638" s="68">
        <v>107.66</v>
      </c>
      <c r="K638" s="68">
        <v>124.84</v>
      </c>
      <c r="L638" s="68">
        <v>140.37</v>
      </c>
      <c r="M638" s="68">
        <v>158.27000000000001</v>
      </c>
      <c r="N638" s="70">
        <v>183.78</v>
      </c>
      <c r="O638" s="68">
        <v>200.79</v>
      </c>
      <c r="P638" s="68">
        <v>215.67</v>
      </c>
      <c r="Q638" s="17">
        <v>229.99</v>
      </c>
      <c r="R638" s="17">
        <v>242.99</v>
      </c>
      <c r="S638" s="17">
        <v>254.1</v>
      </c>
      <c r="T638" s="17">
        <v>270.08999999999997</v>
      </c>
      <c r="U638" s="17">
        <v>287.62</v>
      </c>
      <c r="V638" s="17">
        <v>307.36</v>
      </c>
      <c r="W638" s="17">
        <v>328.95</v>
      </c>
      <c r="X638" s="68">
        <v>352.09</v>
      </c>
      <c r="Y638" s="68">
        <v>374.47</v>
      </c>
      <c r="Z638" s="68">
        <v>396.8</v>
      </c>
      <c r="AA638" s="69">
        <v>418.66</v>
      </c>
      <c r="AB638" s="45">
        <v>439.65</v>
      </c>
      <c r="AC638" s="45">
        <v>459.36</v>
      </c>
      <c r="AD638" s="45">
        <v>477.43</v>
      </c>
      <c r="AE638" s="45">
        <v>503.32</v>
      </c>
      <c r="AF638" s="45">
        <v>530.61</v>
      </c>
      <c r="AG638" s="45">
        <v>559.39</v>
      </c>
      <c r="AH638" s="45">
        <v>589.72</v>
      </c>
      <c r="AI638" s="45">
        <v>621.70000000000005</v>
      </c>
      <c r="AJ638" s="45">
        <v>655.42</v>
      </c>
      <c r="AK638" s="45">
        <v>690.96</v>
      </c>
      <c r="AL638" s="45">
        <v>728.43</v>
      </c>
      <c r="AM638" s="45">
        <v>767.94</v>
      </c>
      <c r="AN638" s="45">
        <v>809.58</v>
      </c>
      <c r="AO638" s="45">
        <v>853.48</v>
      </c>
      <c r="AP638" s="45">
        <v>899.77</v>
      </c>
      <c r="AQ638" s="45">
        <v>948.56</v>
      </c>
      <c r="AR638" s="45">
        <v>1000</v>
      </c>
      <c r="AS638" s="45"/>
      <c r="AT638" s="45"/>
      <c r="AU638" s="45"/>
      <c r="AV638" s="45"/>
      <c r="AW638" s="45"/>
      <c r="AX638" s="45"/>
      <c r="AY638" s="45"/>
      <c r="AZ638" s="45"/>
      <c r="BA638" s="45"/>
      <c r="BB638" s="45"/>
      <c r="BC638" s="45"/>
      <c r="BD638" s="45"/>
      <c r="BE638" s="45"/>
      <c r="BF638" s="45"/>
      <c r="BG638" s="45"/>
      <c r="BH638" s="45"/>
      <c r="BI638" s="45"/>
      <c r="BJ638" s="45"/>
      <c r="BK638" s="45"/>
      <c r="BL638" s="45"/>
      <c r="BM638" s="45"/>
      <c r="BN638" s="45"/>
      <c r="BO638" s="45"/>
      <c r="BP638" s="45"/>
      <c r="BQ638" s="45"/>
      <c r="BR638" s="45"/>
      <c r="BS638" s="45"/>
      <c r="BT638" s="45"/>
      <c r="BU638" s="45"/>
      <c r="BV638" s="45"/>
      <c r="BW638" s="45"/>
      <c r="BX638" s="45"/>
      <c r="BY638" s="45"/>
      <c r="BZ638" s="45"/>
      <c r="CA638" s="45"/>
      <c r="CB638" s="45"/>
      <c r="CC638" s="45"/>
      <c r="CD638" s="45"/>
      <c r="CE638" s="45"/>
      <c r="CF638" s="45"/>
      <c r="CG638" s="45"/>
      <c r="CH638" s="45"/>
      <c r="CI638" s="45"/>
      <c r="CJ638" s="45"/>
      <c r="CK638" s="45"/>
      <c r="CL638" s="45"/>
      <c r="CM638" s="45"/>
      <c r="CN638" s="45"/>
      <c r="CO638" s="45"/>
      <c r="CP638" s="45"/>
      <c r="CQ638" s="45"/>
      <c r="CR638" s="45"/>
      <c r="CS638" s="45"/>
      <c r="CT638" s="45"/>
      <c r="CU638" s="45"/>
      <c r="CV638" s="45"/>
      <c r="CW638" s="45"/>
    </row>
    <row r="639" spans="1:101" ht="14.25" customHeight="1">
      <c r="A639" s="67">
        <v>79</v>
      </c>
      <c r="B639" s="68">
        <v>19.62</v>
      </c>
      <c r="C639" s="68">
        <v>31.37</v>
      </c>
      <c r="D639" s="68">
        <v>44.98</v>
      </c>
      <c r="E639" s="68">
        <v>63.06</v>
      </c>
      <c r="F639" s="68">
        <v>72.98</v>
      </c>
      <c r="G639" s="68">
        <v>79.260000000000005</v>
      </c>
      <c r="H639" s="68">
        <v>90.39</v>
      </c>
      <c r="I639" s="68">
        <v>104.78</v>
      </c>
      <c r="J639" s="68">
        <v>120.86</v>
      </c>
      <c r="K639" s="68">
        <v>136.41</v>
      </c>
      <c r="L639" s="68">
        <v>153.9</v>
      </c>
      <c r="M639" s="70">
        <v>180.91</v>
      </c>
      <c r="N639" s="68">
        <v>200.79</v>
      </c>
      <c r="O639" s="68">
        <v>215.67</v>
      </c>
      <c r="P639" s="68">
        <v>229.99</v>
      </c>
      <c r="Q639" s="17">
        <v>242.99</v>
      </c>
      <c r="R639" s="17">
        <v>254.1</v>
      </c>
      <c r="S639" s="17">
        <v>270.08999999999997</v>
      </c>
      <c r="T639" s="17">
        <v>287.62</v>
      </c>
      <c r="U639" s="17">
        <v>307.36</v>
      </c>
      <c r="V639" s="17">
        <v>328.95</v>
      </c>
      <c r="W639" s="68">
        <v>352.09</v>
      </c>
      <c r="X639" s="68">
        <v>374.47</v>
      </c>
      <c r="Y639" s="68">
        <v>396.8</v>
      </c>
      <c r="Z639" s="68">
        <v>418.66</v>
      </c>
      <c r="AA639" s="69">
        <v>439.65</v>
      </c>
      <c r="AB639" s="45">
        <v>459.36</v>
      </c>
      <c r="AC639" s="45">
        <v>477.43</v>
      </c>
      <c r="AD639" s="45">
        <v>503.32</v>
      </c>
      <c r="AE639" s="45">
        <v>530.61</v>
      </c>
      <c r="AF639" s="45">
        <v>559.39</v>
      </c>
      <c r="AG639" s="45">
        <v>589.72</v>
      </c>
      <c r="AH639" s="45">
        <v>621.70000000000005</v>
      </c>
      <c r="AI639" s="45">
        <v>655.42</v>
      </c>
      <c r="AJ639" s="45">
        <v>690.96</v>
      </c>
      <c r="AK639" s="45">
        <v>728.43</v>
      </c>
      <c r="AL639" s="45">
        <v>767.94</v>
      </c>
      <c r="AM639" s="45">
        <v>809.58</v>
      </c>
      <c r="AN639" s="45">
        <v>853.48</v>
      </c>
      <c r="AO639" s="45">
        <v>899.77</v>
      </c>
      <c r="AP639" s="45">
        <v>948.56</v>
      </c>
      <c r="AQ639" s="45">
        <v>1000</v>
      </c>
      <c r="AR639" s="45"/>
      <c r="AS639" s="45"/>
      <c r="AT639" s="45"/>
      <c r="AU639" s="45"/>
      <c r="AV639" s="45"/>
      <c r="AW639" s="45"/>
      <c r="AX639" s="45"/>
      <c r="AY639" s="45"/>
      <c r="AZ639" s="45"/>
      <c r="BA639" s="45"/>
      <c r="BB639" s="45"/>
      <c r="BC639" s="45"/>
      <c r="BD639" s="45"/>
      <c r="BE639" s="45"/>
      <c r="BF639" s="45"/>
      <c r="BG639" s="45"/>
      <c r="BH639" s="45"/>
      <c r="BI639" s="45"/>
      <c r="BJ639" s="45"/>
      <c r="BK639" s="45"/>
      <c r="BL639" s="45"/>
      <c r="BM639" s="45"/>
      <c r="BN639" s="45"/>
      <c r="BO639" s="45"/>
      <c r="BP639" s="45"/>
      <c r="BQ639" s="45"/>
      <c r="BR639" s="45"/>
      <c r="BS639" s="45"/>
      <c r="BT639" s="45"/>
      <c r="BU639" s="45"/>
      <c r="BV639" s="45"/>
      <c r="BW639" s="45"/>
      <c r="BX639" s="45"/>
      <c r="BY639" s="45"/>
      <c r="BZ639" s="45"/>
      <c r="CA639" s="45"/>
      <c r="CB639" s="45"/>
      <c r="CC639" s="45"/>
      <c r="CD639" s="45"/>
      <c r="CE639" s="45"/>
      <c r="CF639" s="45"/>
      <c r="CG639" s="45"/>
      <c r="CH639" s="45"/>
      <c r="CI639" s="45"/>
      <c r="CJ639" s="45"/>
      <c r="CK639" s="45"/>
      <c r="CL639" s="45"/>
      <c r="CM639" s="45"/>
      <c r="CN639" s="45"/>
      <c r="CO639" s="45"/>
      <c r="CP639" s="45"/>
      <c r="CQ639" s="45"/>
      <c r="CR639" s="45"/>
      <c r="CS639" s="45"/>
      <c r="CT639" s="45"/>
      <c r="CU639" s="45"/>
      <c r="CV639" s="45"/>
      <c r="CW639" s="45"/>
    </row>
    <row r="640" spans="1:101" ht="14.25" customHeight="1">
      <c r="A640" s="67">
        <v>80</v>
      </c>
      <c r="B640" s="68">
        <v>21.33</v>
      </c>
      <c r="C640" s="68">
        <v>33.75</v>
      </c>
      <c r="D640" s="68">
        <v>48.29</v>
      </c>
      <c r="E640" s="68">
        <v>67.680000000000007</v>
      </c>
      <c r="F640" s="68">
        <v>78.5</v>
      </c>
      <c r="G640" s="68">
        <v>86.74</v>
      </c>
      <c r="H640" s="68">
        <v>101.2</v>
      </c>
      <c r="I640" s="68">
        <v>116.48</v>
      </c>
      <c r="J640" s="68">
        <v>131.85</v>
      </c>
      <c r="K640" s="68">
        <v>148.84</v>
      </c>
      <c r="L640" s="69">
        <v>177.01</v>
      </c>
      <c r="M640" s="17">
        <v>200.79</v>
      </c>
      <c r="N640" s="17">
        <v>215.67</v>
      </c>
      <c r="O640" s="17">
        <v>229.99</v>
      </c>
      <c r="P640" s="17">
        <v>242.99</v>
      </c>
      <c r="Q640" s="17">
        <v>254.1</v>
      </c>
      <c r="R640" s="17">
        <v>270.08999999999997</v>
      </c>
      <c r="S640" s="17">
        <v>287.62</v>
      </c>
      <c r="T640" s="17">
        <v>307.36</v>
      </c>
      <c r="U640" s="17">
        <v>328.95</v>
      </c>
      <c r="V640" s="68">
        <v>352.09</v>
      </c>
      <c r="W640" s="68">
        <v>374.47</v>
      </c>
      <c r="X640" s="68">
        <v>396.8</v>
      </c>
      <c r="Y640" s="68">
        <v>418.66</v>
      </c>
      <c r="Z640" s="68">
        <v>439.65</v>
      </c>
      <c r="AA640" s="69">
        <v>459.36</v>
      </c>
      <c r="AB640" s="45">
        <v>477.43</v>
      </c>
      <c r="AC640" s="45">
        <v>503.32</v>
      </c>
      <c r="AD640" s="45">
        <v>530.61</v>
      </c>
      <c r="AE640" s="45">
        <v>559.39</v>
      </c>
      <c r="AF640" s="45">
        <v>589.72</v>
      </c>
      <c r="AG640" s="45">
        <v>621.70000000000005</v>
      </c>
      <c r="AH640" s="45">
        <v>655.42</v>
      </c>
      <c r="AI640" s="45">
        <v>690.96</v>
      </c>
      <c r="AJ640" s="45">
        <v>728.43</v>
      </c>
      <c r="AK640" s="45">
        <v>767.94</v>
      </c>
      <c r="AL640" s="45">
        <v>809.58</v>
      </c>
      <c r="AM640" s="45">
        <v>853.48</v>
      </c>
      <c r="AN640" s="45">
        <v>899.77</v>
      </c>
      <c r="AO640" s="45">
        <v>948.56</v>
      </c>
      <c r="AP640" s="45">
        <v>1000</v>
      </c>
      <c r="AQ640" s="45"/>
      <c r="AR640" s="45"/>
      <c r="AS640" s="45"/>
      <c r="AT640" s="45"/>
      <c r="AU640" s="45"/>
      <c r="AV640" s="45"/>
      <c r="AW640" s="45"/>
      <c r="AX640" s="45"/>
      <c r="AY640" s="45"/>
      <c r="AZ640" s="45"/>
      <c r="BA640" s="45"/>
      <c r="BB640" s="45"/>
      <c r="BC640" s="45"/>
      <c r="BD640" s="45"/>
      <c r="BE640" s="45"/>
      <c r="BF640" s="45"/>
      <c r="BG640" s="45"/>
      <c r="BH640" s="45"/>
      <c r="BI640" s="45"/>
      <c r="BJ640" s="45"/>
      <c r="BK640" s="45"/>
      <c r="BL640" s="45"/>
      <c r="BM640" s="45"/>
      <c r="BN640" s="45"/>
      <c r="BO640" s="45"/>
      <c r="BP640" s="45"/>
      <c r="BQ640" s="45"/>
      <c r="BR640" s="45"/>
      <c r="BS640" s="45"/>
      <c r="BT640" s="45"/>
      <c r="BU640" s="45"/>
      <c r="BV640" s="45"/>
      <c r="BW640" s="45"/>
      <c r="BX640" s="45"/>
      <c r="BY640" s="45"/>
      <c r="BZ640" s="45"/>
      <c r="CA640" s="45"/>
      <c r="CB640" s="45"/>
      <c r="CC640" s="45"/>
      <c r="CD640" s="45"/>
      <c r="CE640" s="45"/>
      <c r="CF640" s="45"/>
      <c r="CG640" s="45"/>
      <c r="CH640" s="45"/>
      <c r="CI640" s="45"/>
      <c r="CJ640" s="45"/>
      <c r="CK640" s="45"/>
      <c r="CL640" s="45"/>
      <c r="CM640" s="45"/>
      <c r="CN640" s="45"/>
      <c r="CO640" s="45"/>
      <c r="CP640" s="45"/>
      <c r="CQ640" s="45"/>
      <c r="CR640" s="45"/>
      <c r="CS640" s="45"/>
      <c r="CT640" s="45"/>
      <c r="CU640" s="45"/>
      <c r="CV640" s="45"/>
      <c r="CW640" s="45"/>
    </row>
    <row r="641" spans="1:101" ht="14.25" customHeight="1">
      <c r="A641" s="67">
        <v>81</v>
      </c>
      <c r="B641" s="68">
        <v>23.26</v>
      </c>
      <c r="C641" s="68">
        <v>36.380000000000003</v>
      </c>
      <c r="D641" s="68">
        <v>52.44</v>
      </c>
      <c r="E641" s="68">
        <v>72.599999999999994</v>
      </c>
      <c r="F641" s="68">
        <v>84.43</v>
      </c>
      <c r="G641" s="68">
        <v>96.86</v>
      </c>
      <c r="H641" s="68">
        <v>111.65</v>
      </c>
      <c r="I641" s="68">
        <v>126.77</v>
      </c>
      <c r="J641" s="68">
        <v>142.86000000000001</v>
      </c>
      <c r="K641" s="68">
        <v>171.26</v>
      </c>
      <c r="L641" s="70">
        <v>199.93</v>
      </c>
      <c r="M641" s="17">
        <v>215.67</v>
      </c>
      <c r="N641" s="17">
        <v>229.99</v>
      </c>
      <c r="O641" s="17">
        <v>242.99</v>
      </c>
      <c r="P641" s="17">
        <v>254.1</v>
      </c>
      <c r="Q641" s="17">
        <v>270.08999999999997</v>
      </c>
      <c r="R641" s="17">
        <v>287.62</v>
      </c>
      <c r="S641" s="17">
        <v>307.36</v>
      </c>
      <c r="T641" s="17">
        <v>328.95</v>
      </c>
      <c r="U641" s="68">
        <v>352.09</v>
      </c>
      <c r="V641" s="68">
        <v>374.47</v>
      </c>
      <c r="W641" s="68">
        <v>396.8</v>
      </c>
      <c r="X641" s="68">
        <v>418.66</v>
      </c>
      <c r="Y641" s="68">
        <v>439.65</v>
      </c>
      <c r="Z641" s="68">
        <v>459.36</v>
      </c>
      <c r="AA641" s="69">
        <v>477.43</v>
      </c>
      <c r="AB641" s="45">
        <v>503.32</v>
      </c>
      <c r="AC641" s="45">
        <v>530.61</v>
      </c>
      <c r="AD641" s="45">
        <v>559.39</v>
      </c>
      <c r="AE641" s="45">
        <v>589.72</v>
      </c>
      <c r="AF641" s="45">
        <v>621.70000000000005</v>
      </c>
      <c r="AG641" s="45">
        <v>655.42</v>
      </c>
      <c r="AH641" s="45">
        <v>690.96</v>
      </c>
      <c r="AI641" s="45">
        <v>728.43</v>
      </c>
      <c r="AJ641" s="45">
        <v>767.94</v>
      </c>
      <c r="AK641" s="45">
        <v>809.58</v>
      </c>
      <c r="AL641" s="45">
        <v>853.48</v>
      </c>
      <c r="AM641" s="45">
        <v>899.77</v>
      </c>
      <c r="AN641" s="45">
        <v>948.56</v>
      </c>
      <c r="AO641" s="45">
        <v>1000</v>
      </c>
      <c r="AP641" s="45"/>
      <c r="AQ641" s="45"/>
      <c r="AR641" s="45"/>
      <c r="AS641" s="45"/>
      <c r="AT641" s="45"/>
      <c r="AU641" s="45"/>
      <c r="AV641" s="45"/>
      <c r="AW641" s="45"/>
      <c r="AX641" s="45"/>
      <c r="AY641" s="45"/>
      <c r="AZ641" s="45"/>
      <c r="BA641" s="45"/>
      <c r="BB641" s="45"/>
      <c r="BC641" s="45"/>
      <c r="BD641" s="45"/>
      <c r="BE641" s="45"/>
      <c r="BF641" s="45"/>
      <c r="BG641" s="45"/>
      <c r="BH641" s="45"/>
      <c r="BI641" s="45"/>
      <c r="BJ641" s="45"/>
      <c r="BK641" s="45"/>
      <c r="BL641" s="45"/>
      <c r="BM641" s="45"/>
      <c r="BN641" s="45"/>
      <c r="BO641" s="45"/>
      <c r="BP641" s="45"/>
      <c r="BQ641" s="45"/>
      <c r="BR641" s="45"/>
      <c r="BS641" s="45"/>
      <c r="BT641" s="45"/>
      <c r="BU641" s="45"/>
      <c r="BV641" s="45"/>
      <c r="BW641" s="45"/>
      <c r="BX641" s="45"/>
      <c r="BY641" s="45"/>
      <c r="BZ641" s="45"/>
      <c r="CA641" s="45"/>
      <c r="CB641" s="45"/>
      <c r="CC641" s="45"/>
      <c r="CD641" s="45"/>
      <c r="CE641" s="45"/>
      <c r="CF641" s="45"/>
      <c r="CG641" s="45"/>
      <c r="CH641" s="45"/>
      <c r="CI641" s="45"/>
      <c r="CJ641" s="45"/>
      <c r="CK641" s="45"/>
      <c r="CL641" s="45"/>
      <c r="CM641" s="45"/>
      <c r="CN641" s="45"/>
      <c r="CO641" s="45"/>
      <c r="CP641" s="45"/>
      <c r="CQ641" s="45"/>
      <c r="CR641" s="45"/>
      <c r="CS641" s="45"/>
      <c r="CT641" s="45"/>
      <c r="CU641" s="45"/>
      <c r="CV641" s="45"/>
      <c r="CW641" s="45"/>
    </row>
    <row r="642" spans="1:101" ht="14.25" customHeight="1">
      <c r="A642" s="67">
        <v>82</v>
      </c>
      <c r="B642" s="68">
        <v>25.42</v>
      </c>
      <c r="C642" s="68">
        <v>39.700000000000003</v>
      </c>
      <c r="D642" s="68">
        <v>56.97</v>
      </c>
      <c r="E642" s="68">
        <v>77.81</v>
      </c>
      <c r="F642" s="68">
        <v>90.81</v>
      </c>
      <c r="G642" s="68">
        <v>105.34</v>
      </c>
      <c r="H642" s="68">
        <v>121.17</v>
      </c>
      <c r="I642" s="68">
        <v>136.11000000000001</v>
      </c>
      <c r="J642" s="68">
        <v>164.04</v>
      </c>
      <c r="K642" s="70">
        <v>196.61</v>
      </c>
      <c r="L642" s="17">
        <v>215.67</v>
      </c>
      <c r="M642" s="17">
        <v>229.99</v>
      </c>
      <c r="N642" s="17">
        <v>242.99</v>
      </c>
      <c r="O642" s="17">
        <v>254.1</v>
      </c>
      <c r="P642" s="17">
        <v>270.08999999999997</v>
      </c>
      <c r="Q642" s="17">
        <v>287.62</v>
      </c>
      <c r="R642" s="17">
        <v>307.36</v>
      </c>
      <c r="S642" s="17">
        <v>328.95</v>
      </c>
      <c r="T642" s="68">
        <v>352.09</v>
      </c>
      <c r="U642" s="68">
        <v>374.47</v>
      </c>
      <c r="V642" s="68">
        <v>396.8</v>
      </c>
      <c r="W642" s="68">
        <v>418.66</v>
      </c>
      <c r="X642" s="68">
        <v>439.65</v>
      </c>
      <c r="Y642" s="68">
        <v>459.36</v>
      </c>
      <c r="Z642" s="68">
        <v>477.43</v>
      </c>
      <c r="AA642" s="69">
        <v>503.32</v>
      </c>
      <c r="AB642" s="45">
        <v>530.61</v>
      </c>
      <c r="AC642" s="45">
        <v>559.39</v>
      </c>
      <c r="AD642" s="45">
        <v>589.72</v>
      </c>
      <c r="AE642" s="45">
        <v>621.70000000000005</v>
      </c>
      <c r="AF642" s="45">
        <v>655.42</v>
      </c>
      <c r="AG642" s="45">
        <v>690.96</v>
      </c>
      <c r="AH642" s="45">
        <v>728.43</v>
      </c>
      <c r="AI642" s="45">
        <v>767.94</v>
      </c>
      <c r="AJ642" s="45">
        <v>809.58</v>
      </c>
      <c r="AK642" s="45">
        <v>853.48</v>
      </c>
      <c r="AL642" s="45">
        <v>899.77</v>
      </c>
      <c r="AM642" s="45">
        <v>948.56</v>
      </c>
      <c r="AN642" s="45">
        <v>1000</v>
      </c>
      <c r="AO642" s="45"/>
      <c r="AP642" s="45"/>
      <c r="AQ642" s="45"/>
      <c r="AR642" s="45"/>
      <c r="AS642" s="45"/>
      <c r="AT642" s="45"/>
      <c r="AU642" s="45"/>
      <c r="AV642" s="45"/>
      <c r="AW642" s="45"/>
      <c r="AX642" s="45"/>
      <c r="AY642" s="45"/>
      <c r="AZ642" s="45"/>
      <c r="BA642" s="45"/>
      <c r="BB642" s="45"/>
      <c r="BC642" s="45"/>
      <c r="BD642" s="45"/>
      <c r="BE642" s="45"/>
      <c r="BF642" s="45"/>
      <c r="BG642" s="45"/>
      <c r="BH642" s="45"/>
      <c r="BI642" s="45"/>
      <c r="BJ642" s="45"/>
      <c r="BK642" s="45"/>
      <c r="BL642" s="45"/>
      <c r="BM642" s="45"/>
      <c r="BN642" s="45"/>
      <c r="BO642" s="45"/>
      <c r="BP642" s="45"/>
      <c r="BQ642" s="45"/>
      <c r="BR642" s="45"/>
      <c r="BS642" s="45"/>
      <c r="BT642" s="45"/>
      <c r="BU642" s="45"/>
      <c r="BV642" s="45"/>
      <c r="BW642" s="45"/>
      <c r="BX642" s="45"/>
      <c r="BY642" s="45"/>
      <c r="BZ642" s="45"/>
      <c r="CA642" s="45"/>
      <c r="CB642" s="45"/>
      <c r="CC642" s="45"/>
      <c r="CD642" s="45"/>
      <c r="CE642" s="45"/>
      <c r="CF642" s="45"/>
      <c r="CG642" s="45"/>
      <c r="CH642" s="45"/>
      <c r="CI642" s="45"/>
      <c r="CJ642" s="45"/>
      <c r="CK642" s="45"/>
      <c r="CL642" s="45"/>
      <c r="CM642" s="45"/>
      <c r="CN642" s="45"/>
      <c r="CO642" s="45"/>
      <c r="CP642" s="45"/>
      <c r="CQ642" s="45"/>
      <c r="CR642" s="45"/>
      <c r="CS642" s="45"/>
      <c r="CT642" s="45"/>
      <c r="CU642" s="45"/>
      <c r="CV642" s="45"/>
      <c r="CW642" s="45"/>
    </row>
    <row r="643" spans="1:101" ht="14.25" customHeight="1">
      <c r="A643" s="67">
        <v>83</v>
      </c>
      <c r="B643" s="68">
        <v>28.14</v>
      </c>
      <c r="C643" s="68">
        <v>43.38</v>
      </c>
      <c r="D643" s="68">
        <v>61.92</v>
      </c>
      <c r="E643" s="68">
        <v>83.21</v>
      </c>
      <c r="F643" s="68">
        <v>97.62</v>
      </c>
      <c r="G643" s="68">
        <v>113.46</v>
      </c>
      <c r="H643" s="68">
        <v>128.58000000000001</v>
      </c>
      <c r="I643" s="68">
        <v>155.32</v>
      </c>
      <c r="J643" s="70">
        <v>191.51</v>
      </c>
      <c r="K643" s="17">
        <v>215.67</v>
      </c>
      <c r="L643" s="17">
        <v>229.99</v>
      </c>
      <c r="M643" s="17">
        <v>242.99</v>
      </c>
      <c r="N643" s="17">
        <v>254.1</v>
      </c>
      <c r="O643" s="17">
        <v>270.08999999999997</v>
      </c>
      <c r="P643" s="17">
        <v>287.62</v>
      </c>
      <c r="Q643" s="17">
        <v>307.36</v>
      </c>
      <c r="R643" s="17">
        <v>328.95</v>
      </c>
      <c r="S643" s="68">
        <v>352.09</v>
      </c>
      <c r="T643" s="68">
        <v>374.47</v>
      </c>
      <c r="U643" s="68">
        <v>396.8</v>
      </c>
      <c r="V643" s="68">
        <v>418.66</v>
      </c>
      <c r="W643" s="68">
        <v>439.65</v>
      </c>
      <c r="X643" s="68">
        <v>459.36</v>
      </c>
      <c r="Y643" s="68">
        <v>477.43</v>
      </c>
      <c r="Z643" s="68">
        <v>503.32</v>
      </c>
      <c r="AA643" s="69">
        <v>530.61</v>
      </c>
      <c r="AB643" s="45">
        <v>559.39</v>
      </c>
      <c r="AC643" s="45">
        <v>589.72</v>
      </c>
      <c r="AD643" s="45">
        <v>621.70000000000005</v>
      </c>
      <c r="AE643" s="45">
        <v>655.42</v>
      </c>
      <c r="AF643" s="45">
        <v>690.96</v>
      </c>
      <c r="AG643" s="45">
        <v>728.43</v>
      </c>
      <c r="AH643" s="45">
        <v>767.94</v>
      </c>
      <c r="AI643" s="45">
        <v>809.58</v>
      </c>
      <c r="AJ643" s="45">
        <v>853.48</v>
      </c>
      <c r="AK643" s="45">
        <v>899.77</v>
      </c>
      <c r="AL643" s="45">
        <v>948.56</v>
      </c>
      <c r="AM643" s="45">
        <v>1000</v>
      </c>
      <c r="AN643" s="45"/>
      <c r="AO643" s="45"/>
      <c r="AP643" s="45"/>
      <c r="AQ643" s="45"/>
      <c r="AR643" s="45"/>
      <c r="AS643" s="45"/>
      <c r="AT643" s="45"/>
      <c r="AU643" s="45"/>
      <c r="AV643" s="45"/>
      <c r="AW643" s="45"/>
      <c r="AX643" s="45"/>
      <c r="AY643" s="45"/>
      <c r="AZ643" s="45"/>
      <c r="BA643" s="45"/>
      <c r="BB643" s="45"/>
      <c r="BC643" s="45"/>
      <c r="BD643" s="45"/>
      <c r="BE643" s="45"/>
      <c r="BF643" s="45"/>
      <c r="BG643" s="45"/>
      <c r="BH643" s="45"/>
      <c r="BI643" s="45"/>
      <c r="BJ643" s="45"/>
      <c r="BK643" s="45"/>
      <c r="BL643" s="45"/>
      <c r="BM643" s="45"/>
      <c r="BN643" s="45"/>
      <c r="BO643" s="45"/>
      <c r="BP643" s="45"/>
      <c r="BQ643" s="45"/>
      <c r="BR643" s="45"/>
      <c r="BS643" s="45"/>
      <c r="BT643" s="45"/>
      <c r="BU643" s="45"/>
      <c r="BV643" s="45"/>
      <c r="BW643" s="45"/>
      <c r="BX643" s="45"/>
      <c r="BY643" s="45"/>
      <c r="BZ643" s="45"/>
      <c r="CA643" s="45"/>
      <c r="CB643" s="45"/>
      <c r="CC643" s="45"/>
      <c r="CD643" s="45"/>
      <c r="CE643" s="45"/>
      <c r="CF643" s="45"/>
      <c r="CG643" s="45"/>
      <c r="CH643" s="45"/>
      <c r="CI643" s="45"/>
      <c r="CJ643" s="45"/>
      <c r="CK643" s="45"/>
      <c r="CL643" s="45"/>
      <c r="CM643" s="45"/>
      <c r="CN643" s="45"/>
      <c r="CO643" s="45"/>
      <c r="CP643" s="45"/>
      <c r="CQ643" s="45"/>
      <c r="CR643" s="45"/>
      <c r="CS643" s="45"/>
      <c r="CT643" s="45"/>
      <c r="CU643" s="45"/>
      <c r="CV643" s="45"/>
      <c r="CW643" s="45"/>
    </row>
    <row r="644" spans="1:101" ht="14.25" customHeight="1">
      <c r="A644" s="67">
        <v>84</v>
      </c>
      <c r="B644" s="68">
        <v>31.21</v>
      </c>
      <c r="C644" s="68">
        <v>47.47</v>
      </c>
      <c r="D644" s="68">
        <v>67.180000000000007</v>
      </c>
      <c r="E644" s="68">
        <v>88.87</v>
      </c>
      <c r="F644" s="68">
        <v>104.58</v>
      </c>
      <c r="G644" s="68">
        <v>120.32</v>
      </c>
      <c r="H644" s="68">
        <v>145.09</v>
      </c>
      <c r="I644" s="69">
        <v>184.64</v>
      </c>
      <c r="J644" s="17">
        <v>215.67</v>
      </c>
      <c r="K644" s="17">
        <v>229.99</v>
      </c>
      <c r="L644" s="17">
        <v>242.99</v>
      </c>
      <c r="M644" s="17">
        <v>254.1</v>
      </c>
      <c r="N644" s="17">
        <v>270.08999999999997</v>
      </c>
      <c r="O644" s="17">
        <v>287.62</v>
      </c>
      <c r="P644" s="17">
        <v>307.36</v>
      </c>
      <c r="Q644" s="17">
        <v>328.95</v>
      </c>
      <c r="R644" s="17">
        <v>352.09</v>
      </c>
      <c r="S644" s="68">
        <v>374.47</v>
      </c>
      <c r="T644" s="68">
        <v>396.8</v>
      </c>
      <c r="U644" s="68">
        <v>418.66</v>
      </c>
      <c r="V644" s="68">
        <v>439.65</v>
      </c>
      <c r="W644" s="68">
        <v>459.36</v>
      </c>
      <c r="X644" s="68">
        <v>477.43</v>
      </c>
      <c r="Y644" s="68">
        <v>503.32</v>
      </c>
      <c r="Z644" s="68">
        <v>530.61</v>
      </c>
      <c r="AA644" s="69">
        <v>559.39</v>
      </c>
      <c r="AB644" s="45">
        <v>589.72</v>
      </c>
      <c r="AC644" s="45">
        <v>621.70000000000005</v>
      </c>
      <c r="AD644" s="45">
        <v>655.42</v>
      </c>
      <c r="AE644" s="45">
        <v>690.96</v>
      </c>
      <c r="AF644" s="45">
        <v>728.43</v>
      </c>
      <c r="AG644" s="45">
        <v>767.94</v>
      </c>
      <c r="AH644" s="45">
        <v>809.58</v>
      </c>
      <c r="AI644" s="45">
        <v>853.48</v>
      </c>
      <c r="AJ644" s="45">
        <v>899.77</v>
      </c>
      <c r="AK644" s="45">
        <v>948.56</v>
      </c>
      <c r="AL644" s="45">
        <v>1000</v>
      </c>
      <c r="AM644" s="45"/>
      <c r="AN644" s="45"/>
      <c r="AO644" s="45"/>
      <c r="AP644" s="45"/>
      <c r="AQ644" s="45"/>
      <c r="AR644" s="45"/>
      <c r="AS644" s="45"/>
      <c r="AT644" s="45"/>
      <c r="AU644" s="45"/>
      <c r="AV644" s="45"/>
      <c r="AW644" s="45"/>
      <c r="AX644" s="45"/>
      <c r="AY644" s="45"/>
      <c r="AZ644" s="45"/>
      <c r="BA644" s="45"/>
      <c r="BB644" s="45"/>
      <c r="BC644" s="45"/>
      <c r="BD644" s="45"/>
      <c r="BE644" s="45"/>
      <c r="BF644" s="45"/>
      <c r="BG644" s="45"/>
      <c r="BH644" s="45"/>
      <c r="BI644" s="45"/>
      <c r="BJ644" s="45"/>
      <c r="BK644" s="45"/>
      <c r="BL644" s="45"/>
      <c r="BM644" s="45"/>
      <c r="BN644" s="45"/>
      <c r="BO644" s="45"/>
      <c r="BP644" s="45"/>
      <c r="BQ644" s="45"/>
      <c r="BR644" s="45"/>
      <c r="BS644" s="45"/>
      <c r="BT644" s="45"/>
      <c r="BU644" s="45"/>
      <c r="BV644" s="45"/>
      <c r="BW644" s="45"/>
      <c r="BX644" s="45"/>
      <c r="BY644" s="45"/>
      <c r="BZ644" s="45"/>
      <c r="CA644" s="45"/>
      <c r="CB644" s="45"/>
      <c r="CC644" s="45"/>
      <c r="CD644" s="45"/>
      <c r="CE644" s="45"/>
      <c r="CF644" s="45"/>
      <c r="CG644" s="45"/>
      <c r="CH644" s="45"/>
      <c r="CI644" s="45"/>
      <c r="CJ644" s="45"/>
      <c r="CK644" s="45"/>
      <c r="CL644" s="45"/>
      <c r="CM644" s="45"/>
      <c r="CN644" s="45"/>
      <c r="CO644" s="45"/>
      <c r="CP644" s="45"/>
      <c r="CQ644" s="45"/>
      <c r="CR644" s="45"/>
      <c r="CS644" s="45"/>
      <c r="CT644" s="45"/>
      <c r="CU644" s="45"/>
      <c r="CV644" s="45"/>
      <c r="CW644" s="45"/>
    </row>
    <row r="645" spans="1:101" ht="14.25" customHeight="1">
      <c r="A645" s="67">
        <v>85</v>
      </c>
      <c r="B645" s="68">
        <v>34.68</v>
      </c>
      <c r="C645" s="68">
        <v>51.93</v>
      </c>
      <c r="D645" s="68">
        <v>72.83</v>
      </c>
      <c r="E645" s="68">
        <v>94.52</v>
      </c>
      <c r="F645" s="68">
        <v>110.77</v>
      </c>
      <c r="G645" s="68">
        <v>133.32</v>
      </c>
      <c r="H645" s="68">
        <v>175.97</v>
      </c>
      <c r="I645" s="70">
        <v>213.54</v>
      </c>
      <c r="J645" s="17">
        <v>229.99</v>
      </c>
      <c r="K645" s="17">
        <v>242.99</v>
      </c>
      <c r="L645" s="17">
        <v>254.1</v>
      </c>
      <c r="M645" s="17">
        <v>270.08999999999997</v>
      </c>
      <c r="N645" s="17">
        <v>287.62</v>
      </c>
      <c r="O645" s="17">
        <v>307.36</v>
      </c>
      <c r="P645" s="17">
        <v>328.95</v>
      </c>
      <c r="Q645" s="17">
        <v>352.09</v>
      </c>
      <c r="R645" s="17">
        <v>374.47</v>
      </c>
      <c r="S645" s="68">
        <v>396.8</v>
      </c>
      <c r="T645" s="68">
        <v>418.66</v>
      </c>
      <c r="U645" s="68">
        <v>439.65</v>
      </c>
      <c r="V645" s="68">
        <v>459.36</v>
      </c>
      <c r="W645" s="68">
        <v>477.43</v>
      </c>
      <c r="X645" s="68">
        <v>503.32</v>
      </c>
      <c r="Y645" s="68">
        <v>530.61</v>
      </c>
      <c r="Z645" s="68">
        <v>559.39</v>
      </c>
      <c r="AA645" s="69">
        <v>589.72</v>
      </c>
      <c r="AB645" s="45">
        <v>621.70000000000005</v>
      </c>
      <c r="AC645" s="45">
        <v>655.42</v>
      </c>
      <c r="AD645" s="45">
        <v>690.96</v>
      </c>
      <c r="AE645" s="45">
        <v>728.43</v>
      </c>
      <c r="AF645" s="45">
        <v>767.94</v>
      </c>
      <c r="AG645" s="45">
        <v>809.58</v>
      </c>
      <c r="AH645" s="45">
        <v>853.48</v>
      </c>
      <c r="AI645" s="45">
        <v>899.77</v>
      </c>
      <c r="AJ645" s="45">
        <v>948.56</v>
      </c>
      <c r="AK645" s="45">
        <v>1000</v>
      </c>
      <c r="AL645" s="45"/>
      <c r="AM645" s="45"/>
      <c r="AN645" s="45"/>
      <c r="AO645" s="45"/>
      <c r="AP645" s="45"/>
      <c r="AQ645" s="45"/>
      <c r="AR645" s="45"/>
      <c r="AS645" s="45"/>
      <c r="AT645" s="45"/>
      <c r="AU645" s="45"/>
      <c r="AV645" s="45"/>
      <c r="AW645" s="45"/>
      <c r="AX645" s="45"/>
      <c r="AY645" s="45"/>
      <c r="AZ645" s="45"/>
      <c r="BA645" s="45"/>
      <c r="BB645" s="45"/>
      <c r="BC645" s="45"/>
      <c r="BD645" s="45"/>
      <c r="BE645" s="45"/>
      <c r="BF645" s="45"/>
      <c r="BG645" s="45"/>
      <c r="BH645" s="45"/>
      <c r="BI645" s="45"/>
      <c r="BJ645" s="45"/>
      <c r="BK645" s="45"/>
      <c r="BL645" s="45"/>
      <c r="BM645" s="45"/>
      <c r="BN645" s="45"/>
      <c r="BO645" s="45"/>
      <c r="BP645" s="45"/>
      <c r="BQ645" s="45"/>
      <c r="BR645" s="45"/>
      <c r="BS645" s="45"/>
      <c r="BT645" s="45"/>
      <c r="BU645" s="45"/>
      <c r="BV645" s="45"/>
      <c r="BW645" s="45"/>
      <c r="BX645" s="45"/>
      <c r="BY645" s="45"/>
      <c r="BZ645" s="45"/>
      <c r="CA645" s="45"/>
      <c r="CB645" s="45"/>
      <c r="CC645" s="45"/>
      <c r="CD645" s="45"/>
      <c r="CE645" s="45"/>
      <c r="CF645" s="45"/>
      <c r="CG645" s="45"/>
      <c r="CH645" s="45"/>
      <c r="CI645" s="45"/>
      <c r="CJ645" s="45"/>
      <c r="CK645" s="45"/>
      <c r="CL645" s="45"/>
      <c r="CM645" s="45"/>
      <c r="CN645" s="45"/>
      <c r="CO645" s="45"/>
      <c r="CP645" s="45"/>
      <c r="CQ645" s="45"/>
      <c r="CR645" s="45"/>
      <c r="CS645" s="45"/>
      <c r="CT645" s="45"/>
      <c r="CU645" s="45"/>
      <c r="CV645" s="45"/>
      <c r="CW645" s="45"/>
    </row>
    <row r="646" spans="1:101" ht="14.25" customHeight="1">
      <c r="A646" s="67">
        <v>86</v>
      </c>
      <c r="B646" s="68">
        <v>38.53</v>
      </c>
      <c r="C646" s="68">
        <v>56.8</v>
      </c>
      <c r="D646" s="68">
        <v>78.58</v>
      </c>
      <c r="E646" s="68">
        <v>99.85</v>
      </c>
      <c r="F646" s="68">
        <v>120.44</v>
      </c>
      <c r="G646" s="68">
        <v>165.16</v>
      </c>
      <c r="H646" s="70">
        <v>204.42</v>
      </c>
      <c r="I646" s="17">
        <v>229.99</v>
      </c>
      <c r="J646" s="17">
        <v>242.99</v>
      </c>
      <c r="K646" s="17">
        <v>254.1</v>
      </c>
      <c r="L646" s="17">
        <v>270.08999999999997</v>
      </c>
      <c r="M646" s="17">
        <v>287.62</v>
      </c>
      <c r="N646" s="17">
        <v>307.36</v>
      </c>
      <c r="O646" s="17">
        <v>328.95</v>
      </c>
      <c r="P646" s="17">
        <v>352.09</v>
      </c>
      <c r="Q646" s="17">
        <v>374.47</v>
      </c>
      <c r="R646" s="17">
        <v>396.8</v>
      </c>
      <c r="S646" s="68">
        <v>418.66</v>
      </c>
      <c r="T646" s="68">
        <v>439.65</v>
      </c>
      <c r="U646" s="68">
        <v>459.36</v>
      </c>
      <c r="V646" s="68">
        <v>477.43</v>
      </c>
      <c r="W646" s="68">
        <v>503.32</v>
      </c>
      <c r="X646" s="68">
        <v>530.61</v>
      </c>
      <c r="Y646" s="68">
        <v>559.39</v>
      </c>
      <c r="Z646" s="68">
        <v>589.72</v>
      </c>
      <c r="AA646" s="69">
        <v>621.70000000000005</v>
      </c>
      <c r="AB646" s="45">
        <v>655.42</v>
      </c>
      <c r="AC646" s="45">
        <v>690.96</v>
      </c>
      <c r="AD646" s="45">
        <v>728.43</v>
      </c>
      <c r="AE646" s="45">
        <v>767.94</v>
      </c>
      <c r="AF646" s="45">
        <v>809.58</v>
      </c>
      <c r="AG646" s="45">
        <v>853.48</v>
      </c>
      <c r="AH646" s="45">
        <v>899.77</v>
      </c>
      <c r="AI646" s="45">
        <v>948.56</v>
      </c>
      <c r="AJ646" s="45">
        <v>1000</v>
      </c>
      <c r="AK646" s="45"/>
      <c r="AL646" s="45"/>
      <c r="AM646" s="45"/>
      <c r="AN646" s="45"/>
      <c r="AO646" s="45"/>
      <c r="AP646" s="45"/>
      <c r="AQ646" s="45"/>
      <c r="AR646" s="45"/>
      <c r="AS646" s="45"/>
      <c r="AT646" s="45"/>
      <c r="AU646" s="45"/>
      <c r="AV646" s="45"/>
      <c r="AW646" s="45"/>
      <c r="AX646" s="45"/>
      <c r="AY646" s="45"/>
      <c r="AZ646" s="45"/>
      <c r="BA646" s="45"/>
      <c r="BB646" s="45"/>
      <c r="BC646" s="45"/>
      <c r="BD646" s="45"/>
      <c r="BE646" s="45"/>
      <c r="BF646" s="45"/>
      <c r="BG646" s="45"/>
      <c r="BH646" s="45"/>
      <c r="BI646" s="45"/>
      <c r="BJ646" s="45"/>
      <c r="BK646" s="45"/>
      <c r="BL646" s="45"/>
      <c r="BM646" s="45"/>
      <c r="BN646" s="45"/>
      <c r="BO646" s="45"/>
      <c r="BP646" s="45"/>
      <c r="BQ646" s="45"/>
      <c r="BR646" s="45"/>
      <c r="BS646" s="45"/>
      <c r="BT646" s="45"/>
      <c r="BU646" s="45"/>
      <c r="BV646" s="45"/>
      <c r="BW646" s="45"/>
      <c r="BX646" s="45"/>
      <c r="BY646" s="45"/>
      <c r="BZ646" s="45"/>
      <c r="CA646" s="45"/>
      <c r="CB646" s="45"/>
      <c r="CC646" s="45"/>
      <c r="CD646" s="45"/>
      <c r="CE646" s="45"/>
      <c r="CF646" s="45"/>
      <c r="CG646" s="45"/>
      <c r="CH646" s="45"/>
      <c r="CI646" s="45"/>
      <c r="CJ646" s="45"/>
      <c r="CK646" s="45"/>
      <c r="CL646" s="45"/>
      <c r="CM646" s="45"/>
      <c r="CN646" s="45"/>
      <c r="CO646" s="45"/>
      <c r="CP646" s="45"/>
      <c r="CQ646" s="45"/>
      <c r="CR646" s="45"/>
      <c r="CS646" s="45"/>
      <c r="CT646" s="45"/>
      <c r="CU646" s="45"/>
      <c r="CV646" s="45"/>
      <c r="CW646" s="45"/>
    </row>
    <row r="647" spans="1:101" ht="14.25" customHeight="1">
      <c r="A647" s="67">
        <v>87</v>
      </c>
      <c r="B647" s="68">
        <v>42.84</v>
      </c>
      <c r="C647" s="68">
        <v>61.95</v>
      </c>
      <c r="D647" s="68">
        <v>84.25</v>
      </c>
      <c r="E647" s="68">
        <v>112.2</v>
      </c>
      <c r="F647" s="68">
        <v>152.88</v>
      </c>
      <c r="G647" s="69">
        <v>195.24</v>
      </c>
      <c r="H647" s="17">
        <v>229.99</v>
      </c>
      <c r="I647" s="17">
        <v>242.99</v>
      </c>
      <c r="J647" s="17">
        <v>254.1</v>
      </c>
      <c r="K647" s="17">
        <v>270.08999999999997</v>
      </c>
      <c r="L647" s="17">
        <v>287.62</v>
      </c>
      <c r="M647" s="17">
        <v>307.36</v>
      </c>
      <c r="N647" s="17">
        <v>328.95</v>
      </c>
      <c r="O647" s="17">
        <v>352.09</v>
      </c>
      <c r="P647" s="17">
        <v>374.47</v>
      </c>
      <c r="Q647" s="17">
        <v>396.8</v>
      </c>
      <c r="R647" s="17">
        <v>418.66</v>
      </c>
      <c r="S647" s="68">
        <v>439.65</v>
      </c>
      <c r="T647" s="68">
        <v>459.36</v>
      </c>
      <c r="U647" s="68">
        <v>477.43</v>
      </c>
      <c r="V647" s="68">
        <v>503.32</v>
      </c>
      <c r="W647" s="68">
        <v>530.61</v>
      </c>
      <c r="X647" s="68">
        <v>559.39</v>
      </c>
      <c r="Y647" s="68">
        <v>589.72</v>
      </c>
      <c r="Z647" s="68">
        <v>621.70000000000005</v>
      </c>
      <c r="AA647" s="69">
        <v>655.42</v>
      </c>
      <c r="AB647" s="45">
        <v>690.96</v>
      </c>
      <c r="AC647" s="45">
        <v>728.43</v>
      </c>
      <c r="AD647" s="45">
        <v>767.94</v>
      </c>
      <c r="AE647" s="45">
        <v>809.58</v>
      </c>
      <c r="AF647" s="45">
        <v>853.48</v>
      </c>
      <c r="AG647" s="45">
        <v>899.77</v>
      </c>
      <c r="AH647" s="45">
        <v>948.56</v>
      </c>
      <c r="AI647" s="45">
        <v>1000</v>
      </c>
      <c r="AJ647" s="45"/>
      <c r="AK647" s="45"/>
      <c r="AL647" s="45"/>
      <c r="AM647" s="45"/>
      <c r="AN647" s="45"/>
      <c r="AO647" s="45"/>
      <c r="AP647" s="45"/>
      <c r="AQ647" s="45"/>
      <c r="AR647" s="45"/>
      <c r="AS647" s="45"/>
      <c r="AT647" s="45"/>
      <c r="AU647" s="45"/>
      <c r="AV647" s="45"/>
      <c r="AW647" s="45"/>
      <c r="AX647" s="45"/>
      <c r="AY647" s="45"/>
      <c r="AZ647" s="45"/>
      <c r="BA647" s="45"/>
      <c r="BB647" s="45"/>
      <c r="BC647" s="45"/>
      <c r="BD647" s="45"/>
      <c r="BE647" s="45"/>
      <c r="BF647" s="45"/>
      <c r="BG647" s="45"/>
      <c r="BH647" s="45"/>
      <c r="BI647" s="45"/>
      <c r="BJ647" s="45"/>
      <c r="BK647" s="45"/>
      <c r="BL647" s="45"/>
      <c r="BM647" s="45"/>
      <c r="BN647" s="45"/>
      <c r="BO647" s="45"/>
      <c r="BP647" s="45"/>
      <c r="BQ647" s="45"/>
      <c r="BR647" s="45"/>
      <c r="BS647" s="45"/>
      <c r="BT647" s="45"/>
      <c r="BU647" s="45"/>
      <c r="BV647" s="45"/>
      <c r="BW647" s="45"/>
      <c r="BX647" s="45"/>
      <c r="BY647" s="45"/>
      <c r="BZ647" s="45"/>
      <c r="CA647" s="45"/>
      <c r="CB647" s="45"/>
      <c r="CC647" s="45"/>
      <c r="CD647" s="45"/>
      <c r="CE647" s="45"/>
      <c r="CF647" s="45"/>
      <c r="CG647" s="45"/>
      <c r="CH647" s="45"/>
      <c r="CI647" s="45"/>
      <c r="CJ647" s="45"/>
      <c r="CK647" s="45"/>
      <c r="CL647" s="45"/>
      <c r="CM647" s="45"/>
      <c r="CN647" s="45"/>
      <c r="CO647" s="45"/>
      <c r="CP647" s="45"/>
      <c r="CQ647" s="45"/>
      <c r="CR647" s="45"/>
      <c r="CS647" s="45"/>
      <c r="CT647" s="45"/>
      <c r="CU647" s="45"/>
      <c r="CV647" s="45"/>
      <c r="CW647" s="45"/>
    </row>
    <row r="648" spans="1:101" ht="14.25" customHeight="1">
      <c r="A648" s="67">
        <v>88</v>
      </c>
      <c r="B648" s="68">
        <v>47.53</v>
      </c>
      <c r="C648" s="68">
        <v>67.25</v>
      </c>
      <c r="D648" s="68">
        <v>90.64</v>
      </c>
      <c r="E648" s="68">
        <v>136.68</v>
      </c>
      <c r="F648" s="68">
        <v>184.09</v>
      </c>
      <c r="G648" s="79">
        <v>229.99</v>
      </c>
      <c r="H648" s="17">
        <v>242.99</v>
      </c>
      <c r="I648" s="17">
        <v>254.1</v>
      </c>
      <c r="J648" s="17">
        <v>270.08999999999997</v>
      </c>
      <c r="K648" s="17">
        <v>287.62</v>
      </c>
      <c r="L648" s="17">
        <v>307.36</v>
      </c>
      <c r="M648" s="17">
        <v>328.95</v>
      </c>
      <c r="N648" s="17">
        <v>352.09</v>
      </c>
      <c r="O648" s="17">
        <v>374.47</v>
      </c>
      <c r="P648" s="17">
        <v>396.8</v>
      </c>
      <c r="Q648" s="17">
        <v>418.66</v>
      </c>
      <c r="R648" s="17">
        <v>439.65</v>
      </c>
      <c r="S648" s="68">
        <v>459.36</v>
      </c>
      <c r="T648" s="68">
        <v>477.43</v>
      </c>
      <c r="U648" s="68">
        <v>503.32</v>
      </c>
      <c r="V648" s="68">
        <v>530.61</v>
      </c>
      <c r="W648" s="68">
        <v>559.39</v>
      </c>
      <c r="X648" s="68">
        <v>589.72</v>
      </c>
      <c r="Y648" s="68">
        <v>621.70000000000005</v>
      </c>
      <c r="Z648" s="68">
        <v>655.42</v>
      </c>
      <c r="AA648" s="69">
        <v>690.96</v>
      </c>
      <c r="AB648" s="45">
        <v>728.43</v>
      </c>
      <c r="AC648" s="45">
        <v>767.94</v>
      </c>
      <c r="AD648" s="45">
        <v>809.58</v>
      </c>
      <c r="AE648" s="45">
        <v>853.48</v>
      </c>
      <c r="AF648" s="45">
        <v>899.77</v>
      </c>
      <c r="AG648" s="45">
        <v>948.56</v>
      </c>
      <c r="AH648" s="45">
        <v>1000</v>
      </c>
      <c r="AI648" s="45"/>
      <c r="AJ648" s="45"/>
      <c r="AK648" s="45"/>
      <c r="AL648" s="45"/>
      <c r="AM648" s="45"/>
      <c r="AN648" s="45"/>
      <c r="AO648" s="45"/>
      <c r="AP648" s="45"/>
      <c r="AQ648" s="45"/>
      <c r="AR648" s="45"/>
      <c r="AS648" s="45"/>
      <c r="AT648" s="45"/>
      <c r="AU648" s="45"/>
      <c r="AV648" s="45"/>
      <c r="AW648" s="45"/>
      <c r="AX648" s="45"/>
      <c r="AY648" s="45"/>
      <c r="AZ648" s="45"/>
      <c r="BA648" s="45"/>
      <c r="BB648" s="45"/>
      <c r="BC648" s="45"/>
      <c r="BD648" s="45"/>
      <c r="BE648" s="45"/>
      <c r="BF648" s="45"/>
      <c r="BG648" s="45"/>
      <c r="BH648" s="45"/>
      <c r="BI648" s="45"/>
      <c r="BJ648" s="45"/>
      <c r="BK648" s="45"/>
      <c r="BL648" s="45"/>
      <c r="BM648" s="45"/>
      <c r="BN648" s="45"/>
      <c r="BO648" s="45"/>
      <c r="BP648" s="45"/>
      <c r="BQ648" s="45"/>
      <c r="BR648" s="45"/>
      <c r="BS648" s="45"/>
      <c r="BT648" s="45"/>
      <c r="BU648" s="45"/>
      <c r="BV648" s="45"/>
      <c r="BW648" s="45"/>
      <c r="BX648" s="45"/>
      <c r="BY648" s="45"/>
      <c r="BZ648" s="45"/>
      <c r="CA648" s="45"/>
      <c r="CB648" s="45"/>
      <c r="CC648" s="45"/>
      <c r="CD648" s="45"/>
      <c r="CE648" s="45"/>
      <c r="CF648" s="45"/>
      <c r="CG648" s="45"/>
      <c r="CH648" s="45"/>
      <c r="CI648" s="45"/>
      <c r="CJ648" s="45"/>
      <c r="CK648" s="45"/>
      <c r="CL648" s="45"/>
      <c r="CM648" s="45"/>
      <c r="CN648" s="45"/>
      <c r="CO648" s="45"/>
      <c r="CP648" s="45"/>
      <c r="CQ648" s="45"/>
      <c r="CR648" s="45"/>
      <c r="CS648" s="45"/>
      <c r="CT648" s="45"/>
      <c r="CU648" s="45"/>
      <c r="CV648" s="45"/>
      <c r="CW648" s="45"/>
    </row>
    <row r="649" spans="1:101" ht="14.25" customHeight="1">
      <c r="A649" s="67">
        <v>89</v>
      </c>
      <c r="B649" s="68">
        <v>52.52</v>
      </c>
      <c r="C649" s="68">
        <v>73.62</v>
      </c>
      <c r="D649" s="68">
        <v>104.94</v>
      </c>
      <c r="E649" s="68">
        <v>162.78</v>
      </c>
      <c r="F649" s="70">
        <v>213.11</v>
      </c>
      <c r="G649" s="17">
        <v>242.99</v>
      </c>
      <c r="H649" s="17">
        <v>254.1</v>
      </c>
      <c r="I649" s="17">
        <v>270.08999999999997</v>
      </c>
      <c r="J649" s="17">
        <v>287.62</v>
      </c>
      <c r="K649" s="17">
        <v>307.36</v>
      </c>
      <c r="L649" s="17">
        <v>328.95</v>
      </c>
      <c r="M649" s="68">
        <v>352.09</v>
      </c>
      <c r="N649" s="68">
        <v>374.47</v>
      </c>
      <c r="O649" s="68">
        <v>396.8</v>
      </c>
      <c r="P649" s="68">
        <v>418.66</v>
      </c>
      <c r="Q649" s="68">
        <v>439.65</v>
      </c>
      <c r="R649" s="68">
        <v>459.36</v>
      </c>
      <c r="S649" s="68">
        <v>477.43</v>
      </c>
      <c r="T649" s="68">
        <v>503.32</v>
      </c>
      <c r="U649" s="68">
        <v>530.61</v>
      </c>
      <c r="V649" s="68">
        <v>559.39</v>
      </c>
      <c r="W649" s="68">
        <v>589.72</v>
      </c>
      <c r="X649" s="68">
        <v>621.70000000000005</v>
      </c>
      <c r="Y649" s="68">
        <v>655.42</v>
      </c>
      <c r="Z649" s="68">
        <v>690.96</v>
      </c>
      <c r="AA649" s="69">
        <v>728.43</v>
      </c>
      <c r="AB649" s="45">
        <v>767.94</v>
      </c>
      <c r="AC649" s="45">
        <v>809.58</v>
      </c>
      <c r="AD649" s="45">
        <v>853.48</v>
      </c>
      <c r="AE649" s="45">
        <v>899.77</v>
      </c>
      <c r="AF649" s="45">
        <v>948.56</v>
      </c>
      <c r="AG649" s="45">
        <v>1000</v>
      </c>
      <c r="AH649" s="45"/>
      <c r="AI649" s="45"/>
      <c r="AJ649" s="45"/>
      <c r="AK649" s="45"/>
      <c r="AL649" s="45"/>
      <c r="AM649" s="45"/>
      <c r="AN649" s="45"/>
      <c r="AO649" s="45"/>
      <c r="AP649" s="45"/>
      <c r="AQ649" s="45"/>
      <c r="AR649" s="45"/>
      <c r="AS649" s="45"/>
      <c r="AT649" s="45"/>
      <c r="AU649" s="45"/>
      <c r="AV649" s="45"/>
      <c r="AW649" s="45"/>
      <c r="AX649" s="45"/>
      <c r="AY649" s="45"/>
      <c r="AZ649" s="45"/>
      <c r="BA649" s="45"/>
      <c r="BB649" s="45"/>
      <c r="BC649" s="45"/>
      <c r="BD649" s="45"/>
      <c r="BE649" s="45"/>
      <c r="BF649" s="45"/>
      <c r="BG649" s="45"/>
      <c r="BH649" s="45"/>
      <c r="BI649" s="45"/>
      <c r="BJ649" s="45"/>
      <c r="BK649" s="45"/>
      <c r="BL649" s="45"/>
      <c r="BM649" s="45"/>
      <c r="BN649" s="45"/>
      <c r="BO649" s="45"/>
      <c r="BP649" s="45"/>
      <c r="BQ649" s="45"/>
      <c r="BR649" s="45"/>
      <c r="BS649" s="45"/>
      <c r="BT649" s="45"/>
      <c r="BU649" s="45"/>
      <c r="BV649" s="45"/>
      <c r="BW649" s="45"/>
      <c r="BX649" s="45"/>
      <c r="BY649" s="45"/>
      <c r="BZ649" s="45"/>
      <c r="CA649" s="45"/>
      <c r="CB649" s="45"/>
      <c r="CC649" s="45"/>
      <c r="CD649" s="45"/>
      <c r="CE649" s="45"/>
      <c r="CF649" s="45"/>
      <c r="CG649" s="45"/>
      <c r="CH649" s="45"/>
      <c r="CI649" s="45"/>
      <c r="CJ649" s="45"/>
      <c r="CK649" s="45"/>
      <c r="CL649" s="45"/>
      <c r="CM649" s="45"/>
      <c r="CN649" s="45"/>
      <c r="CO649" s="45"/>
      <c r="CP649" s="45"/>
      <c r="CQ649" s="45"/>
      <c r="CR649" s="45"/>
      <c r="CS649" s="45"/>
      <c r="CT649" s="45"/>
      <c r="CU649" s="45"/>
      <c r="CV649" s="45"/>
      <c r="CW649" s="45"/>
    </row>
    <row r="650" spans="1:101" ht="14.25" customHeight="1">
      <c r="A650" s="67">
        <v>90</v>
      </c>
      <c r="B650" s="73">
        <v>57.7</v>
      </c>
      <c r="C650" s="68">
        <v>80.349999999999994</v>
      </c>
      <c r="D650" s="68">
        <v>122.95</v>
      </c>
      <c r="E650" s="70">
        <v>193.17</v>
      </c>
      <c r="F650" s="17">
        <v>242.99</v>
      </c>
      <c r="G650" s="17">
        <v>254.1</v>
      </c>
      <c r="H650" s="17">
        <v>270.08999999999997</v>
      </c>
      <c r="I650" s="17">
        <v>287.62</v>
      </c>
      <c r="J650" s="17">
        <v>307.36</v>
      </c>
      <c r="K650" s="17">
        <v>328.95</v>
      </c>
      <c r="L650" s="68">
        <v>352.09</v>
      </c>
      <c r="M650" s="68">
        <v>374.47</v>
      </c>
      <c r="N650" s="68">
        <v>396.8</v>
      </c>
      <c r="O650" s="68">
        <v>418.66</v>
      </c>
      <c r="P650" s="68">
        <v>439.65</v>
      </c>
      <c r="Q650" s="68">
        <v>459.36</v>
      </c>
      <c r="R650" s="68">
        <v>477.43</v>
      </c>
      <c r="S650" s="68">
        <v>503.32</v>
      </c>
      <c r="T650" s="68">
        <v>530.61</v>
      </c>
      <c r="U650" s="68">
        <v>559.39</v>
      </c>
      <c r="V650" s="68">
        <v>589.72</v>
      </c>
      <c r="W650" s="68">
        <v>621.70000000000005</v>
      </c>
      <c r="X650" s="68">
        <v>655.42</v>
      </c>
      <c r="Y650" s="68">
        <v>690.96</v>
      </c>
      <c r="Z650" s="68">
        <v>728.43</v>
      </c>
      <c r="AA650" s="69">
        <v>767.94</v>
      </c>
      <c r="AB650" s="45">
        <v>809.58</v>
      </c>
      <c r="AC650" s="45">
        <v>853.48</v>
      </c>
      <c r="AD650" s="45">
        <v>899.77</v>
      </c>
      <c r="AE650" s="45">
        <v>948.56</v>
      </c>
      <c r="AF650" s="45">
        <v>1000</v>
      </c>
      <c r="AG650" s="45"/>
      <c r="AH650" s="45"/>
      <c r="AI650" s="45"/>
      <c r="AJ650" s="45"/>
      <c r="AK650" s="45"/>
      <c r="AL650" s="45"/>
      <c r="AM650" s="45"/>
      <c r="AN650" s="45"/>
      <c r="AO650" s="45"/>
      <c r="AP650" s="45"/>
      <c r="AQ650" s="45"/>
      <c r="AR650" s="45"/>
      <c r="AS650" s="45"/>
      <c r="AT650" s="45"/>
      <c r="AU650" s="45"/>
      <c r="AV650" s="45"/>
      <c r="AW650" s="45"/>
      <c r="AX650" s="45"/>
      <c r="AY650" s="45"/>
      <c r="AZ650" s="45"/>
      <c r="BA650" s="45"/>
      <c r="BB650" s="45"/>
      <c r="BC650" s="45"/>
      <c r="BD650" s="45"/>
      <c r="BE650" s="45"/>
      <c r="BF650" s="45"/>
      <c r="BG650" s="45"/>
      <c r="BH650" s="45"/>
      <c r="BI650" s="45"/>
      <c r="BJ650" s="45"/>
      <c r="BK650" s="45"/>
      <c r="BL650" s="45"/>
      <c r="BM650" s="45"/>
      <c r="BN650" s="45"/>
      <c r="BO650" s="45"/>
      <c r="BP650" s="45"/>
      <c r="BQ650" s="45"/>
      <c r="BR650" s="45"/>
      <c r="BS650" s="45"/>
      <c r="BT650" s="45"/>
      <c r="BU650" s="45"/>
      <c r="BV650" s="45"/>
      <c r="BW650" s="45"/>
      <c r="BX650" s="45"/>
      <c r="BY650" s="45"/>
      <c r="BZ650" s="45"/>
      <c r="CA650" s="45"/>
      <c r="CB650" s="45"/>
      <c r="CC650" s="45"/>
      <c r="CD650" s="45"/>
      <c r="CE650" s="45"/>
      <c r="CF650" s="45"/>
      <c r="CG650" s="45"/>
      <c r="CH650" s="45"/>
      <c r="CI650" s="45"/>
      <c r="CJ650" s="45"/>
      <c r="CK650" s="45"/>
      <c r="CL650" s="45"/>
      <c r="CM650" s="45"/>
      <c r="CN650" s="45"/>
      <c r="CO650" s="45"/>
      <c r="CP650" s="45"/>
      <c r="CQ650" s="45"/>
      <c r="CR650" s="45"/>
      <c r="CS650" s="45"/>
      <c r="CT650" s="45"/>
      <c r="CU650" s="45"/>
      <c r="CV650" s="45"/>
      <c r="CW650" s="45"/>
    </row>
    <row r="651" spans="1:101" ht="14.25" customHeight="1">
      <c r="A651" s="67">
        <v>91</v>
      </c>
      <c r="B651" s="68">
        <v>64.739999999999995</v>
      </c>
      <c r="C651" s="68">
        <v>93.08</v>
      </c>
      <c r="D651" s="70">
        <v>183.64</v>
      </c>
      <c r="E651" s="17">
        <v>242.99</v>
      </c>
      <c r="F651" s="17">
        <v>254.1</v>
      </c>
      <c r="G651" s="17">
        <v>270.08999999999997</v>
      </c>
      <c r="H651" s="17">
        <v>287.62</v>
      </c>
      <c r="I651" s="17">
        <v>307.36</v>
      </c>
      <c r="J651" s="17">
        <v>328.95</v>
      </c>
      <c r="K651" s="68">
        <v>352.09</v>
      </c>
      <c r="L651" s="68">
        <v>374.47</v>
      </c>
      <c r="M651" s="68">
        <v>396.8</v>
      </c>
      <c r="N651" s="68">
        <v>418.66</v>
      </c>
      <c r="O651" s="68">
        <v>439.65</v>
      </c>
      <c r="P651" s="68">
        <v>459.36</v>
      </c>
      <c r="Q651" s="68">
        <v>477.43</v>
      </c>
      <c r="R651" s="68">
        <v>503.32</v>
      </c>
      <c r="S651" s="68">
        <v>530.61</v>
      </c>
      <c r="T651" s="68">
        <v>559.39</v>
      </c>
      <c r="U651" s="68">
        <v>589.72</v>
      </c>
      <c r="V651" s="68">
        <v>621.70000000000005</v>
      </c>
      <c r="W651" s="68">
        <v>655.42</v>
      </c>
      <c r="X651" s="68">
        <v>690.96</v>
      </c>
      <c r="Y651" s="68">
        <v>728.43</v>
      </c>
      <c r="Z651" s="68">
        <v>767.94</v>
      </c>
      <c r="AA651" s="69">
        <v>809.58</v>
      </c>
      <c r="AB651" s="45">
        <v>853.48</v>
      </c>
      <c r="AC651" s="45">
        <v>899.77</v>
      </c>
      <c r="AD651" s="45">
        <v>948.56</v>
      </c>
      <c r="AE651" s="45">
        <v>1000</v>
      </c>
      <c r="AF651" s="45"/>
      <c r="AG651" s="45"/>
      <c r="AH651" s="45"/>
      <c r="AI651" s="45"/>
      <c r="AJ651" s="45"/>
      <c r="AK651" s="45"/>
      <c r="AL651" s="45"/>
      <c r="AM651" s="45"/>
      <c r="AN651" s="45"/>
      <c r="AO651" s="45"/>
      <c r="AP651" s="45"/>
      <c r="AQ651" s="45"/>
      <c r="AR651" s="45"/>
      <c r="AS651" s="45"/>
      <c r="AT651" s="45"/>
      <c r="AU651" s="45"/>
      <c r="AV651" s="45"/>
      <c r="AW651" s="45"/>
      <c r="AX651" s="45"/>
      <c r="AY651" s="45"/>
      <c r="AZ651" s="45"/>
      <c r="BA651" s="45"/>
      <c r="BB651" s="45"/>
      <c r="BC651" s="45"/>
      <c r="BD651" s="45"/>
      <c r="BE651" s="45"/>
      <c r="BF651" s="45"/>
      <c r="BG651" s="45"/>
      <c r="BH651" s="45"/>
      <c r="BI651" s="45"/>
      <c r="BJ651" s="45"/>
      <c r="BK651" s="45"/>
      <c r="BL651" s="45"/>
      <c r="BM651" s="45"/>
      <c r="BN651" s="45"/>
      <c r="BO651" s="45"/>
      <c r="BP651" s="45"/>
      <c r="BQ651" s="45"/>
      <c r="BR651" s="45"/>
      <c r="BS651" s="45"/>
      <c r="BT651" s="45"/>
      <c r="BU651" s="45"/>
      <c r="BV651" s="45"/>
      <c r="BW651" s="45"/>
      <c r="BX651" s="45"/>
      <c r="BY651" s="45"/>
      <c r="BZ651" s="45"/>
      <c r="CA651" s="45"/>
      <c r="CB651" s="45"/>
      <c r="CC651" s="45"/>
      <c r="CD651" s="45"/>
      <c r="CE651" s="45"/>
      <c r="CF651" s="45"/>
      <c r="CG651" s="45"/>
      <c r="CH651" s="45"/>
      <c r="CI651" s="45"/>
      <c r="CJ651" s="45"/>
      <c r="CK651" s="45"/>
      <c r="CL651" s="45"/>
      <c r="CM651" s="45"/>
      <c r="CN651" s="45"/>
      <c r="CO651" s="45"/>
      <c r="CP651" s="45"/>
      <c r="CQ651" s="45"/>
      <c r="CR651" s="45"/>
      <c r="CS651" s="45"/>
      <c r="CT651" s="45"/>
      <c r="CU651" s="45"/>
      <c r="CV651" s="45"/>
      <c r="CW651" s="45"/>
    </row>
    <row r="652" spans="1:101" ht="14.25" customHeight="1">
      <c r="A652" s="67">
        <v>92</v>
      </c>
      <c r="B652" s="68">
        <v>76.39</v>
      </c>
      <c r="C652" s="69">
        <v>136.36000000000001</v>
      </c>
      <c r="D652" s="17">
        <v>242.99</v>
      </c>
      <c r="E652" s="17">
        <v>254.1</v>
      </c>
      <c r="F652" s="17">
        <v>270.08999999999997</v>
      </c>
      <c r="G652" s="17">
        <v>287.62</v>
      </c>
      <c r="H652" s="17">
        <v>307.36</v>
      </c>
      <c r="I652" s="17">
        <v>328.95</v>
      </c>
      <c r="J652" s="68">
        <v>352.09</v>
      </c>
      <c r="K652" s="68">
        <v>374.47</v>
      </c>
      <c r="L652" s="68">
        <v>396.8</v>
      </c>
      <c r="M652" s="68">
        <v>418.66</v>
      </c>
      <c r="N652" s="68">
        <v>439.65</v>
      </c>
      <c r="O652" s="68">
        <v>459.36</v>
      </c>
      <c r="P652" s="68">
        <v>477.43</v>
      </c>
      <c r="Q652" s="68">
        <v>503.32</v>
      </c>
      <c r="R652" s="68">
        <v>530.61</v>
      </c>
      <c r="S652" s="68">
        <v>559.39</v>
      </c>
      <c r="T652" s="68">
        <v>589.72</v>
      </c>
      <c r="U652" s="68">
        <v>621.70000000000005</v>
      </c>
      <c r="V652" s="68">
        <v>655.42</v>
      </c>
      <c r="W652" s="68">
        <v>690.96</v>
      </c>
      <c r="X652" s="68">
        <v>728.43</v>
      </c>
      <c r="Y652" s="68">
        <v>767.94</v>
      </c>
      <c r="Z652" s="68">
        <v>809.58</v>
      </c>
      <c r="AA652" s="69">
        <v>853.48</v>
      </c>
      <c r="AB652" s="45">
        <v>899.77</v>
      </c>
      <c r="AC652" s="45">
        <v>948.56</v>
      </c>
      <c r="AD652" s="45">
        <v>1000</v>
      </c>
      <c r="AE652" s="45"/>
      <c r="AF652" s="45"/>
      <c r="AG652" s="45"/>
      <c r="AH652" s="45"/>
      <c r="AI652" s="45"/>
      <c r="AJ652" s="45"/>
      <c r="AK652" s="45"/>
      <c r="AL652" s="45"/>
      <c r="AM652" s="45"/>
      <c r="AN652" s="45"/>
      <c r="AO652" s="45"/>
      <c r="AP652" s="45"/>
      <c r="AQ652" s="45"/>
      <c r="AR652" s="45"/>
      <c r="AS652" s="45"/>
      <c r="AT652" s="45"/>
      <c r="AU652" s="45"/>
      <c r="AV652" s="45"/>
      <c r="AW652" s="45"/>
      <c r="AX652" s="45"/>
      <c r="AY652" s="45"/>
      <c r="AZ652" s="45"/>
      <c r="BA652" s="45"/>
      <c r="BB652" s="45"/>
      <c r="BC652" s="45"/>
      <c r="BD652" s="45"/>
      <c r="BE652" s="45"/>
      <c r="BF652" s="45"/>
      <c r="BG652" s="45"/>
      <c r="BH652" s="45"/>
      <c r="BI652" s="45"/>
      <c r="BJ652" s="45"/>
      <c r="BK652" s="45"/>
      <c r="BL652" s="45"/>
      <c r="BM652" s="45"/>
      <c r="BN652" s="45"/>
      <c r="BO652" s="45"/>
      <c r="BP652" s="45"/>
      <c r="BQ652" s="45"/>
      <c r="BR652" s="45"/>
      <c r="BS652" s="45"/>
      <c r="BT652" s="45"/>
      <c r="BU652" s="45"/>
      <c r="BV652" s="45"/>
      <c r="BW652" s="45"/>
      <c r="BX652" s="45"/>
      <c r="BY652" s="45"/>
      <c r="BZ652" s="45"/>
      <c r="CA652" s="45"/>
      <c r="CB652" s="45"/>
      <c r="CC652" s="45"/>
      <c r="CD652" s="45"/>
      <c r="CE652" s="45"/>
      <c r="CF652" s="45"/>
      <c r="CG652" s="45"/>
      <c r="CH652" s="45"/>
      <c r="CI652" s="45"/>
      <c r="CJ652" s="45"/>
      <c r="CK652" s="45"/>
      <c r="CL652" s="45"/>
      <c r="CM652" s="45"/>
      <c r="CN652" s="45"/>
      <c r="CO652" s="45"/>
      <c r="CP652" s="45"/>
      <c r="CQ652" s="45"/>
      <c r="CR652" s="45"/>
      <c r="CS652" s="45"/>
      <c r="CT652" s="45"/>
      <c r="CU652" s="45"/>
      <c r="CV652" s="45"/>
      <c r="CW652" s="45"/>
    </row>
    <row r="653" spans="1:101" ht="14.25" customHeight="1">
      <c r="A653" s="67">
        <v>93</v>
      </c>
      <c r="B653" s="68">
        <v>93.58</v>
      </c>
      <c r="C653" s="69">
        <v>187.57</v>
      </c>
      <c r="D653" s="17">
        <v>254.1</v>
      </c>
      <c r="E653" s="17">
        <v>270.08999999999997</v>
      </c>
      <c r="F653" s="17">
        <v>287.62</v>
      </c>
      <c r="G653" s="17">
        <v>307.36</v>
      </c>
      <c r="H653" s="17">
        <v>328.95</v>
      </c>
      <c r="I653" s="68">
        <v>352.09</v>
      </c>
      <c r="J653" s="68">
        <v>374.47</v>
      </c>
      <c r="K653" s="68">
        <v>396.8</v>
      </c>
      <c r="L653" s="68">
        <v>418.66</v>
      </c>
      <c r="M653" s="68">
        <v>439.65</v>
      </c>
      <c r="N653" s="68">
        <v>459.36</v>
      </c>
      <c r="O653" s="68">
        <v>477.43</v>
      </c>
      <c r="P653" s="68">
        <v>503.32</v>
      </c>
      <c r="Q653" s="68">
        <v>530.61</v>
      </c>
      <c r="R653" s="68">
        <v>559.39</v>
      </c>
      <c r="S653" s="68">
        <v>589.72</v>
      </c>
      <c r="T653" s="68">
        <v>621.70000000000005</v>
      </c>
      <c r="U653" s="68">
        <v>655.42</v>
      </c>
      <c r="V653" s="68">
        <v>690.96</v>
      </c>
      <c r="W653" s="68">
        <v>728.43</v>
      </c>
      <c r="X653" s="68">
        <v>767.94</v>
      </c>
      <c r="Y653" s="68">
        <v>809.58</v>
      </c>
      <c r="Z653" s="68">
        <v>853.48</v>
      </c>
      <c r="AA653" s="69">
        <v>899.77</v>
      </c>
      <c r="AB653" s="45">
        <v>948.56</v>
      </c>
      <c r="AC653" s="74">
        <v>1000</v>
      </c>
      <c r="AD653" s="45"/>
      <c r="AE653" s="45"/>
      <c r="AF653" s="45"/>
      <c r="AG653" s="45"/>
      <c r="AH653" s="45"/>
      <c r="AI653" s="45"/>
      <c r="AJ653" s="45"/>
      <c r="AK653" s="45"/>
      <c r="AL653" s="45"/>
      <c r="AM653" s="45"/>
      <c r="AN653" s="45"/>
      <c r="AO653" s="45"/>
      <c r="AP653" s="45"/>
      <c r="AQ653" s="45"/>
      <c r="AR653" s="45"/>
      <c r="AS653" s="45"/>
      <c r="AT653" s="45"/>
      <c r="AU653" s="45"/>
      <c r="AV653" s="45"/>
      <c r="AW653" s="45"/>
      <c r="AX653" s="45"/>
      <c r="AY653" s="45"/>
      <c r="AZ653" s="45"/>
      <c r="BA653" s="45"/>
      <c r="BB653" s="45"/>
      <c r="BC653" s="45"/>
      <c r="BD653" s="45"/>
      <c r="BE653" s="45"/>
      <c r="BF653" s="45"/>
      <c r="BG653" s="45"/>
      <c r="BH653" s="45"/>
      <c r="BI653" s="45"/>
      <c r="BJ653" s="45"/>
      <c r="BK653" s="45"/>
      <c r="BL653" s="45"/>
      <c r="BM653" s="45"/>
      <c r="BN653" s="45"/>
      <c r="BO653" s="45"/>
      <c r="BP653" s="45"/>
      <c r="BQ653" s="45"/>
      <c r="BR653" s="45"/>
      <c r="BS653" s="45"/>
      <c r="BT653" s="45"/>
      <c r="BU653" s="45"/>
      <c r="BV653" s="45"/>
      <c r="BW653" s="45"/>
      <c r="BX653" s="45"/>
      <c r="BY653" s="45"/>
      <c r="BZ653" s="45"/>
      <c r="CA653" s="45"/>
      <c r="CB653" s="45"/>
      <c r="CC653" s="45"/>
      <c r="CD653" s="45"/>
      <c r="CE653" s="45"/>
      <c r="CF653" s="45"/>
      <c r="CG653" s="45"/>
      <c r="CH653" s="45"/>
      <c r="CI653" s="45"/>
      <c r="CJ653" s="45"/>
      <c r="CK653" s="45"/>
      <c r="CL653" s="45"/>
      <c r="CM653" s="45"/>
      <c r="CN653" s="45"/>
      <c r="CO653" s="45"/>
      <c r="CP653" s="45"/>
      <c r="CQ653" s="45"/>
      <c r="CR653" s="45"/>
      <c r="CS653" s="45"/>
      <c r="CT653" s="45"/>
      <c r="CU653" s="45"/>
      <c r="CV653" s="45"/>
      <c r="CW653" s="45"/>
    </row>
    <row r="654" spans="1:101" ht="14.25" customHeight="1">
      <c r="A654" s="67">
        <v>94</v>
      </c>
      <c r="B654" s="68">
        <v>124.79</v>
      </c>
      <c r="C654" s="70">
        <v>217.63</v>
      </c>
      <c r="D654" s="17">
        <v>270.08999999999997</v>
      </c>
      <c r="E654" s="17">
        <v>287.62</v>
      </c>
      <c r="F654" s="17">
        <v>307.36</v>
      </c>
      <c r="G654" s="17">
        <v>328.95</v>
      </c>
      <c r="H654" s="68">
        <v>352.09</v>
      </c>
      <c r="I654" s="68">
        <v>374.47</v>
      </c>
      <c r="J654" s="68">
        <v>396.8</v>
      </c>
      <c r="K654" s="68">
        <v>418.66</v>
      </c>
      <c r="L654" s="68">
        <v>439.65</v>
      </c>
      <c r="M654" s="68">
        <v>459.36</v>
      </c>
      <c r="N654" s="68">
        <v>477.43</v>
      </c>
      <c r="O654" s="68">
        <v>503.32</v>
      </c>
      <c r="P654" s="68">
        <v>530.61</v>
      </c>
      <c r="Q654" s="68">
        <v>559.39</v>
      </c>
      <c r="R654" s="68">
        <v>589.72</v>
      </c>
      <c r="S654" s="68">
        <v>621.70000000000005</v>
      </c>
      <c r="T654" s="68">
        <v>655.42</v>
      </c>
      <c r="U654" s="68">
        <v>690.96</v>
      </c>
      <c r="V654" s="68">
        <v>728.43</v>
      </c>
      <c r="W654" s="68">
        <v>767.94</v>
      </c>
      <c r="X654" s="68">
        <v>809.58</v>
      </c>
      <c r="Y654" s="68">
        <v>853.48</v>
      </c>
      <c r="Z654" s="68">
        <v>899.77</v>
      </c>
      <c r="AA654" s="69">
        <v>948.56</v>
      </c>
      <c r="AB654" s="74">
        <v>1000</v>
      </c>
      <c r="AC654" s="45"/>
      <c r="AD654" s="45"/>
      <c r="AE654" s="45"/>
      <c r="AF654" s="45"/>
      <c r="AG654" s="45"/>
      <c r="AH654" s="45"/>
      <c r="AI654" s="45"/>
      <c r="AJ654" s="45"/>
      <c r="AK654" s="45"/>
      <c r="AL654" s="45"/>
      <c r="AM654" s="45"/>
      <c r="AN654" s="45"/>
      <c r="AO654" s="45"/>
      <c r="AP654" s="45"/>
      <c r="AQ654" s="45"/>
      <c r="AR654" s="45"/>
      <c r="AS654" s="45"/>
      <c r="AT654" s="45"/>
      <c r="AU654" s="45"/>
      <c r="AV654" s="45"/>
      <c r="AW654" s="45"/>
      <c r="AX654" s="45"/>
      <c r="AY654" s="45"/>
      <c r="AZ654" s="45"/>
      <c r="BA654" s="45"/>
      <c r="BB654" s="45"/>
      <c r="BC654" s="45"/>
      <c r="BD654" s="45"/>
      <c r="BE654" s="45"/>
      <c r="BF654" s="45"/>
      <c r="BG654" s="45"/>
      <c r="BH654" s="45"/>
      <c r="BI654" s="45"/>
      <c r="BJ654" s="45"/>
      <c r="BK654" s="45"/>
      <c r="BL654" s="45"/>
      <c r="BM654" s="45"/>
      <c r="BN654" s="45"/>
      <c r="BO654" s="45"/>
      <c r="BP654" s="45"/>
      <c r="BQ654" s="45"/>
      <c r="BR654" s="45"/>
      <c r="BS654" s="45"/>
      <c r="BT654" s="45"/>
      <c r="BU654" s="45"/>
      <c r="BV654" s="45"/>
      <c r="BW654" s="45"/>
      <c r="BX654" s="45"/>
      <c r="BY654" s="45"/>
      <c r="BZ654" s="45"/>
      <c r="CA654" s="45"/>
      <c r="CB654" s="45"/>
      <c r="CC654" s="45"/>
      <c r="CD654" s="45"/>
      <c r="CE654" s="45"/>
      <c r="CF654" s="45"/>
      <c r="CG654" s="45"/>
      <c r="CH654" s="45"/>
      <c r="CI654" s="45"/>
      <c r="CJ654" s="45"/>
      <c r="CK654" s="45"/>
      <c r="CL654" s="45"/>
      <c r="CM654" s="45"/>
      <c r="CN654" s="45"/>
      <c r="CO654" s="45"/>
      <c r="CP654" s="45"/>
      <c r="CQ654" s="45"/>
      <c r="CR654" s="45"/>
      <c r="CS654" s="45"/>
      <c r="CT654" s="45"/>
      <c r="CU654" s="45"/>
      <c r="CV654" s="45"/>
      <c r="CW654" s="45"/>
    </row>
    <row r="655" spans="1:101" ht="14.25" customHeight="1">
      <c r="A655" s="67">
        <v>95</v>
      </c>
      <c r="B655" s="75">
        <v>174.19</v>
      </c>
      <c r="C655" s="17">
        <v>270.08999999999997</v>
      </c>
      <c r="D655" s="17">
        <v>287.62</v>
      </c>
      <c r="E655" s="17">
        <v>307.36</v>
      </c>
      <c r="F655" s="17">
        <v>328.95</v>
      </c>
      <c r="G655" s="68">
        <v>352.09</v>
      </c>
      <c r="H655" s="68">
        <v>374.47</v>
      </c>
      <c r="I655" s="68">
        <v>396.8</v>
      </c>
      <c r="J655" s="68">
        <v>418.66</v>
      </c>
      <c r="K655" s="68">
        <v>439.65</v>
      </c>
      <c r="L655" s="68">
        <v>459.36</v>
      </c>
      <c r="M655" s="68">
        <v>477.43</v>
      </c>
      <c r="N655" s="68">
        <v>503.32</v>
      </c>
      <c r="O655" s="68">
        <v>530.61</v>
      </c>
      <c r="P655" s="68">
        <v>559.39</v>
      </c>
      <c r="Q655" s="68">
        <v>589.72</v>
      </c>
      <c r="R655" s="68">
        <v>621.70000000000005</v>
      </c>
      <c r="S655" s="68">
        <v>655.42</v>
      </c>
      <c r="T655" s="68">
        <v>690.96</v>
      </c>
      <c r="U655" s="68">
        <v>728.43</v>
      </c>
      <c r="V655" s="68">
        <v>767.94</v>
      </c>
      <c r="W655" s="68">
        <v>809.58</v>
      </c>
      <c r="X655" s="68">
        <v>853.48</v>
      </c>
      <c r="Y655" s="68">
        <v>899.77</v>
      </c>
      <c r="Z655" s="68">
        <v>948.56</v>
      </c>
      <c r="AA655" s="69">
        <v>1000</v>
      </c>
      <c r="AB655" s="45"/>
      <c r="AC655" s="45"/>
      <c r="AD655" s="45"/>
      <c r="AE655" s="45"/>
      <c r="AF655" s="45"/>
      <c r="AG655" s="45"/>
      <c r="AH655" s="45"/>
      <c r="AI655" s="45"/>
      <c r="AJ655" s="45"/>
      <c r="AK655" s="45"/>
      <c r="AL655" s="45"/>
      <c r="AM655" s="45"/>
      <c r="AN655" s="45"/>
      <c r="AO655" s="45"/>
      <c r="AP655" s="45"/>
      <c r="AQ655" s="45"/>
      <c r="AR655" s="45"/>
      <c r="AS655" s="45"/>
      <c r="AT655" s="45"/>
      <c r="AU655" s="45"/>
      <c r="AV655" s="45"/>
      <c r="AW655" s="45"/>
      <c r="AX655" s="45"/>
      <c r="AY655" s="45"/>
      <c r="AZ655" s="45"/>
      <c r="BA655" s="45"/>
      <c r="BB655" s="45"/>
      <c r="BC655" s="45"/>
      <c r="BD655" s="45"/>
      <c r="BE655" s="45"/>
      <c r="BF655" s="45"/>
      <c r="BG655" s="45"/>
      <c r="BH655" s="45"/>
      <c r="BI655" s="45"/>
      <c r="BJ655" s="45"/>
      <c r="BK655" s="45"/>
      <c r="BL655" s="45"/>
      <c r="BM655" s="45"/>
      <c r="BN655" s="45"/>
      <c r="BO655" s="45"/>
      <c r="BP655" s="45"/>
      <c r="BQ655" s="45"/>
      <c r="BR655" s="45"/>
      <c r="BS655" s="45"/>
      <c r="BT655" s="45"/>
      <c r="BU655" s="45"/>
      <c r="BV655" s="45"/>
      <c r="BW655" s="45"/>
      <c r="BX655" s="45"/>
      <c r="BY655" s="45"/>
      <c r="BZ655" s="45"/>
      <c r="CA655" s="45"/>
      <c r="CB655" s="45"/>
      <c r="CC655" s="45"/>
      <c r="CD655" s="45"/>
      <c r="CE655" s="45"/>
      <c r="CF655" s="45"/>
      <c r="CG655" s="45"/>
      <c r="CH655" s="45"/>
      <c r="CI655" s="45"/>
      <c r="CJ655" s="45"/>
      <c r="CK655" s="45"/>
      <c r="CL655" s="45"/>
      <c r="CM655" s="45"/>
      <c r="CN655" s="45"/>
      <c r="CO655" s="45"/>
      <c r="CP655" s="45"/>
      <c r="CQ655" s="45"/>
      <c r="CR655" s="45"/>
      <c r="CS655" s="45"/>
      <c r="CT655" s="45"/>
      <c r="CU655" s="45"/>
      <c r="CV655" s="45"/>
      <c r="CW655" s="45"/>
    </row>
    <row r="656" spans="1:101" ht="14.25" customHeight="1"/>
    <row r="657" spans="1:101" ht="14.25" customHeight="1">
      <c r="A657" s="280" t="s">
        <v>139</v>
      </c>
      <c r="B657" s="281"/>
      <c r="C657" s="281"/>
      <c r="D657" s="281"/>
      <c r="E657" s="281"/>
      <c r="F657" s="281"/>
      <c r="G657" s="281"/>
      <c r="H657" s="281"/>
      <c r="I657" s="281"/>
      <c r="J657" s="281"/>
      <c r="K657" s="281"/>
      <c r="L657" s="281"/>
      <c r="M657" s="281"/>
      <c r="N657" s="281"/>
      <c r="O657" s="281"/>
      <c r="P657" s="281"/>
      <c r="Q657" s="281"/>
      <c r="R657" s="281"/>
      <c r="S657" s="281"/>
      <c r="T657" s="281"/>
      <c r="U657" s="281"/>
      <c r="V657" s="281"/>
      <c r="W657" s="281"/>
      <c r="X657" s="281"/>
      <c r="Y657" s="281"/>
      <c r="Z657" s="281"/>
      <c r="AA657" s="281"/>
      <c r="AB657" s="281"/>
      <c r="AC657" s="281"/>
    </row>
    <row r="658" spans="1:101" ht="14.25" customHeight="1">
      <c r="B658" s="20" t="s">
        <v>130</v>
      </c>
      <c r="AC658" s="3"/>
    </row>
    <row r="659" spans="1:101" ht="14.25" customHeight="1">
      <c r="A659" s="3" t="s">
        <v>131</v>
      </c>
      <c r="B659" s="43">
        <v>1</v>
      </c>
      <c r="C659" s="43">
        <v>2</v>
      </c>
      <c r="D659" s="43">
        <v>3</v>
      </c>
      <c r="E659" s="43">
        <v>4</v>
      </c>
      <c r="F659" s="43">
        <v>5</v>
      </c>
      <c r="G659" s="43">
        <v>6</v>
      </c>
      <c r="H659" s="43">
        <v>7</v>
      </c>
      <c r="I659" s="43">
        <v>8</v>
      </c>
      <c r="J659" s="43">
        <v>9</v>
      </c>
      <c r="K659" s="43">
        <v>10</v>
      </c>
      <c r="L659" s="43">
        <v>11</v>
      </c>
      <c r="M659" s="43">
        <v>12</v>
      </c>
      <c r="N659" s="43">
        <v>13</v>
      </c>
      <c r="O659" s="43">
        <v>14</v>
      </c>
      <c r="P659" s="43">
        <v>15</v>
      </c>
      <c r="Q659" s="43">
        <v>16</v>
      </c>
      <c r="R659" s="43">
        <v>17</v>
      </c>
      <c r="S659" s="43">
        <v>18</v>
      </c>
      <c r="T659" s="43">
        <v>19</v>
      </c>
      <c r="U659" s="43">
        <v>20</v>
      </c>
      <c r="V659" s="43">
        <v>21</v>
      </c>
      <c r="W659" s="43">
        <v>22</v>
      </c>
      <c r="X659" s="43">
        <v>23</v>
      </c>
      <c r="Y659" s="43">
        <v>24</v>
      </c>
      <c r="Z659" s="43">
        <v>25</v>
      </c>
      <c r="AA659" s="43">
        <v>26</v>
      </c>
      <c r="AB659" s="66">
        <v>27</v>
      </c>
      <c r="AC659" s="44">
        <v>28</v>
      </c>
      <c r="AD659" s="44">
        <v>29</v>
      </c>
      <c r="AE659" s="44">
        <v>30</v>
      </c>
      <c r="AF659" s="44">
        <v>31</v>
      </c>
      <c r="AG659" s="44">
        <v>32</v>
      </c>
      <c r="AH659" s="44">
        <v>33</v>
      </c>
      <c r="AI659" s="44">
        <v>34</v>
      </c>
      <c r="AJ659" s="44">
        <v>35</v>
      </c>
      <c r="AK659" s="44">
        <v>36</v>
      </c>
      <c r="AL659" s="44">
        <v>37</v>
      </c>
      <c r="AM659" s="44">
        <v>38</v>
      </c>
      <c r="AN659" s="44">
        <v>39</v>
      </c>
      <c r="AO659" s="44">
        <v>40</v>
      </c>
      <c r="AP659" s="44">
        <v>41</v>
      </c>
      <c r="AQ659" s="44">
        <v>42</v>
      </c>
      <c r="AR659" s="44">
        <v>43</v>
      </c>
      <c r="AS659" s="44">
        <v>44</v>
      </c>
      <c r="AT659" s="44">
        <v>45</v>
      </c>
      <c r="AU659" s="44">
        <v>46</v>
      </c>
      <c r="AV659" s="44">
        <v>47</v>
      </c>
      <c r="AW659" s="44">
        <v>48</v>
      </c>
      <c r="AX659" s="44">
        <v>49</v>
      </c>
      <c r="AY659" s="44">
        <v>50</v>
      </c>
      <c r="AZ659" s="44">
        <v>51</v>
      </c>
      <c r="BA659" s="44">
        <v>52</v>
      </c>
      <c r="BB659" s="44">
        <v>53</v>
      </c>
      <c r="BC659" s="44">
        <v>54</v>
      </c>
      <c r="BD659" s="44">
        <v>55</v>
      </c>
      <c r="BE659" s="44">
        <v>56</v>
      </c>
      <c r="BF659" s="44">
        <v>57</v>
      </c>
      <c r="BG659" s="44">
        <v>58</v>
      </c>
      <c r="BH659" s="44">
        <v>59</v>
      </c>
      <c r="BI659" s="44">
        <v>60</v>
      </c>
      <c r="BJ659" s="44">
        <v>61</v>
      </c>
      <c r="BK659" s="44">
        <v>62</v>
      </c>
      <c r="BL659" s="44">
        <v>63</v>
      </c>
      <c r="BM659" s="44">
        <v>64</v>
      </c>
      <c r="BN659" s="44">
        <v>65</v>
      </c>
      <c r="BO659" s="44">
        <v>66</v>
      </c>
      <c r="BP659" s="44">
        <v>67</v>
      </c>
      <c r="BQ659" s="44">
        <v>68</v>
      </c>
      <c r="BR659" s="44">
        <v>69</v>
      </c>
      <c r="BS659" s="44">
        <v>70</v>
      </c>
      <c r="BT659" s="44">
        <v>71</v>
      </c>
      <c r="BU659" s="44">
        <v>72</v>
      </c>
      <c r="BV659" s="44">
        <v>73</v>
      </c>
      <c r="BW659" s="44">
        <v>74</v>
      </c>
      <c r="BX659" s="44">
        <v>75</v>
      </c>
      <c r="BY659" s="44">
        <v>76</v>
      </c>
      <c r="BZ659" s="44">
        <v>77</v>
      </c>
      <c r="CA659" s="44">
        <v>78</v>
      </c>
      <c r="CB659" s="44">
        <v>79</v>
      </c>
      <c r="CC659" s="44">
        <v>80</v>
      </c>
      <c r="CD659" s="44">
        <v>81</v>
      </c>
      <c r="CE659" s="44">
        <v>82</v>
      </c>
      <c r="CF659" s="44">
        <v>83</v>
      </c>
      <c r="CG659" s="44">
        <v>84</v>
      </c>
      <c r="CH659" s="44">
        <v>85</v>
      </c>
      <c r="CI659" s="44">
        <v>86</v>
      </c>
      <c r="CJ659" s="44">
        <v>87</v>
      </c>
      <c r="CK659" s="44">
        <v>88</v>
      </c>
      <c r="CL659" s="44">
        <v>89</v>
      </c>
      <c r="CM659" s="44">
        <v>90</v>
      </c>
      <c r="CN659" s="44">
        <v>91</v>
      </c>
      <c r="CO659" s="44">
        <v>92</v>
      </c>
      <c r="CP659" s="44">
        <v>93</v>
      </c>
      <c r="CQ659" s="44">
        <v>94</v>
      </c>
      <c r="CR659" s="44">
        <v>95</v>
      </c>
      <c r="CS659" s="44">
        <v>96</v>
      </c>
      <c r="CT659" s="44">
        <v>97</v>
      </c>
      <c r="CU659" s="44">
        <v>98</v>
      </c>
      <c r="CV659" s="44">
        <v>99</v>
      </c>
      <c r="CW659" s="44">
        <v>100</v>
      </c>
    </row>
    <row r="660" spans="1:101" ht="14.25" customHeight="1">
      <c r="A660" s="67">
        <v>18</v>
      </c>
      <c r="B660" s="68">
        <v>0.32</v>
      </c>
      <c r="C660" s="68">
        <v>0.32</v>
      </c>
      <c r="D660" s="68">
        <v>0.32</v>
      </c>
      <c r="E660" s="68">
        <v>0.32</v>
      </c>
      <c r="F660" s="68">
        <v>0.32</v>
      </c>
      <c r="G660" s="68">
        <v>0.34</v>
      </c>
      <c r="H660" s="68">
        <v>0.38</v>
      </c>
      <c r="I660" s="68">
        <v>0.39</v>
      </c>
      <c r="J660" s="68">
        <v>0.4</v>
      </c>
      <c r="K660" s="68">
        <v>0.4</v>
      </c>
      <c r="L660" s="68">
        <v>0.4</v>
      </c>
      <c r="M660" s="68">
        <v>0.43</v>
      </c>
      <c r="N660" s="68">
        <v>0.46</v>
      </c>
      <c r="O660" s="68">
        <v>0.49</v>
      </c>
      <c r="P660" s="68">
        <v>0.52</v>
      </c>
      <c r="Q660" s="68">
        <v>0.56999999999999995</v>
      </c>
      <c r="R660" s="68">
        <v>0.75</v>
      </c>
      <c r="S660" s="68">
        <v>0.84</v>
      </c>
      <c r="T660" s="68">
        <v>0.99</v>
      </c>
      <c r="U660" s="69">
        <v>1.18</v>
      </c>
      <c r="V660" s="68">
        <v>1.34</v>
      </c>
      <c r="W660" s="68">
        <v>1.48</v>
      </c>
      <c r="X660" s="68">
        <v>1.59</v>
      </c>
      <c r="Y660" s="68">
        <v>1.69</v>
      </c>
      <c r="Z660" s="68">
        <v>1.78</v>
      </c>
      <c r="AA660" s="69">
        <v>1.87</v>
      </c>
      <c r="AB660" s="45">
        <v>1.97</v>
      </c>
      <c r="AC660" s="45">
        <v>2.08</v>
      </c>
      <c r="AD660" s="45">
        <v>2.27</v>
      </c>
      <c r="AE660" s="45">
        <v>2.48</v>
      </c>
      <c r="AF660" s="45">
        <v>2.7</v>
      </c>
      <c r="AG660" s="45">
        <v>2.95</v>
      </c>
      <c r="AH660" s="45">
        <v>3.23</v>
      </c>
      <c r="AI660" s="45">
        <v>3.55</v>
      </c>
      <c r="AJ660" s="45">
        <v>3.89</v>
      </c>
      <c r="AK660" s="45">
        <v>4.26</v>
      </c>
      <c r="AL660" s="45">
        <v>4.68</v>
      </c>
      <c r="AM660" s="45">
        <v>5.15</v>
      </c>
      <c r="AN660" s="45">
        <v>5.68</v>
      </c>
      <c r="AO660" s="45">
        <v>6.28</v>
      </c>
      <c r="AP660" s="45">
        <v>6.96</v>
      </c>
      <c r="AQ660" s="45">
        <v>7.71</v>
      </c>
      <c r="AR660" s="45">
        <v>8.56</v>
      </c>
      <c r="AS660" s="45">
        <v>9.5</v>
      </c>
      <c r="AT660" s="45">
        <v>10.56</v>
      </c>
      <c r="AU660" s="45">
        <v>11.72</v>
      </c>
      <c r="AV660" s="45">
        <v>12.99</v>
      </c>
      <c r="AW660" s="45">
        <v>14.39</v>
      </c>
      <c r="AX660" s="45">
        <v>15.9</v>
      </c>
      <c r="AY660" s="45">
        <v>17.52</v>
      </c>
      <c r="AZ660" s="45">
        <v>19.25</v>
      </c>
      <c r="BA660" s="45">
        <v>21.07</v>
      </c>
      <c r="BB660" s="45">
        <v>23.09</v>
      </c>
      <c r="BC660" s="45">
        <v>25.35</v>
      </c>
      <c r="BD660" s="45">
        <v>27.56</v>
      </c>
      <c r="BE660" s="45">
        <v>30.02</v>
      </c>
      <c r="BF660" s="45">
        <v>32.68</v>
      </c>
      <c r="BG660" s="45">
        <v>35.65</v>
      </c>
      <c r="BH660" s="45">
        <v>38.93</v>
      </c>
      <c r="BI660" s="45">
        <v>42.62</v>
      </c>
      <c r="BJ660" s="45">
        <v>46.67</v>
      </c>
      <c r="BK660" s="45">
        <v>51.16</v>
      </c>
      <c r="BL660" s="45">
        <v>57.08</v>
      </c>
      <c r="BM660" s="45">
        <v>64.180000000000007</v>
      </c>
      <c r="BN660" s="45">
        <v>72.25</v>
      </c>
      <c r="BO660" s="45">
        <v>81.28</v>
      </c>
      <c r="BP660" s="45">
        <v>90.53</v>
      </c>
      <c r="BQ660" s="45">
        <v>99.07</v>
      </c>
      <c r="BR660" s="45">
        <v>112.22</v>
      </c>
      <c r="BS660" s="45">
        <v>124.02</v>
      </c>
      <c r="BT660" s="45">
        <v>136.91999999999999</v>
      </c>
      <c r="BU660" s="45">
        <v>150.66</v>
      </c>
      <c r="BV660" s="45">
        <v>165.03</v>
      </c>
      <c r="BW660" s="45">
        <v>179.51</v>
      </c>
      <c r="BX660" s="45">
        <v>194.47</v>
      </c>
      <c r="BY660" s="45">
        <v>209.84</v>
      </c>
      <c r="BZ660" s="45">
        <v>224.13</v>
      </c>
      <c r="CA660" s="45">
        <v>238.85</v>
      </c>
      <c r="CB660" s="45">
        <v>256.57</v>
      </c>
      <c r="CC660" s="45">
        <v>275.08999999999997</v>
      </c>
      <c r="CD660" s="45">
        <v>294.22000000000003</v>
      </c>
      <c r="CE660" s="45">
        <v>313.37</v>
      </c>
      <c r="CF660" s="45">
        <v>331.99</v>
      </c>
      <c r="CG660" s="45">
        <v>357.42</v>
      </c>
      <c r="CH660" s="45">
        <v>382.58</v>
      </c>
      <c r="CI660" s="45">
        <v>407.03</v>
      </c>
      <c r="CJ660" s="45">
        <v>430.37</v>
      </c>
      <c r="CK660" s="45">
        <v>452.19</v>
      </c>
      <c r="CL660" s="45">
        <v>472.1</v>
      </c>
      <c r="CM660" s="45">
        <v>498.11</v>
      </c>
      <c r="CN660" s="45">
        <v>525.54</v>
      </c>
      <c r="CO660" s="45">
        <v>554.48</v>
      </c>
      <c r="CP660" s="45">
        <v>585.02</v>
      </c>
      <c r="CQ660" s="45">
        <v>617.24</v>
      </c>
      <c r="CR660" s="45">
        <v>651.23</v>
      </c>
      <c r="CS660" s="45">
        <v>687.1</v>
      </c>
      <c r="CT660" s="45">
        <v>724.94</v>
      </c>
      <c r="CU660" s="45">
        <v>764.87</v>
      </c>
      <c r="CV660" s="45">
        <v>806.99</v>
      </c>
      <c r="CW660" s="45">
        <v>851.43</v>
      </c>
    </row>
    <row r="661" spans="1:101" ht="14.25" customHeight="1">
      <c r="A661" s="67">
        <v>19</v>
      </c>
      <c r="B661" s="68">
        <v>0.32</v>
      </c>
      <c r="C661" s="68">
        <v>0.32</v>
      </c>
      <c r="D661" s="68">
        <v>0.3</v>
      </c>
      <c r="E661" s="68">
        <v>0.3</v>
      </c>
      <c r="F661" s="68">
        <v>0.31</v>
      </c>
      <c r="G661" s="68">
        <v>0.36</v>
      </c>
      <c r="H661" s="68">
        <v>0.38</v>
      </c>
      <c r="I661" s="68">
        <v>0.38</v>
      </c>
      <c r="J661" s="68">
        <v>0.39</v>
      </c>
      <c r="K661" s="68">
        <v>0.4</v>
      </c>
      <c r="L661" s="68">
        <v>0.43</v>
      </c>
      <c r="M661" s="68">
        <v>0.45</v>
      </c>
      <c r="N661" s="68">
        <v>0.49</v>
      </c>
      <c r="O661" s="68">
        <v>0.52</v>
      </c>
      <c r="P661" s="68">
        <v>0.56999999999999995</v>
      </c>
      <c r="Q661" s="68">
        <v>0.75</v>
      </c>
      <c r="R661" s="68">
        <v>0.82</v>
      </c>
      <c r="S661" s="68">
        <v>0.98</v>
      </c>
      <c r="T661" s="68">
        <v>1.1599999999999999</v>
      </c>
      <c r="U661" s="69">
        <v>1.32</v>
      </c>
      <c r="V661" s="68">
        <v>1.48</v>
      </c>
      <c r="W661" s="68">
        <v>1.59</v>
      </c>
      <c r="X661" s="68">
        <v>1.69</v>
      </c>
      <c r="Y661" s="68">
        <v>1.78</v>
      </c>
      <c r="Z661" s="68">
        <v>1.87</v>
      </c>
      <c r="AA661" s="69">
        <v>1.97</v>
      </c>
      <c r="AB661" s="45">
        <v>2.08</v>
      </c>
      <c r="AC661" s="45">
        <v>2.27</v>
      </c>
      <c r="AD661" s="45">
        <v>2.48</v>
      </c>
      <c r="AE661" s="45">
        <v>2.7</v>
      </c>
      <c r="AF661" s="45">
        <v>2.95</v>
      </c>
      <c r="AG661" s="45">
        <v>3.23</v>
      </c>
      <c r="AH661" s="45">
        <v>3.55</v>
      </c>
      <c r="AI661" s="45">
        <v>3.89</v>
      </c>
      <c r="AJ661" s="45">
        <v>4.26</v>
      </c>
      <c r="AK661" s="45">
        <v>4.68</v>
      </c>
      <c r="AL661" s="45">
        <v>5.15</v>
      </c>
      <c r="AM661" s="45">
        <v>5.68</v>
      </c>
      <c r="AN661" s="45">
        <v>6.28</v>
      </c>
      <c r="AO661" s="45">
        <v>6.96</v>
      </c>
      <c r="AP661" s="45">
        <v>7.71</v>
      </c>
      <c r="AQ661" s="45">
        <v>8.56</v>
      </c>
      <c r="AR661" s="45">
        <v>9.5</v>
      </c>
      <c r="AS661" s="45">
        <v>10.56</v>
      </c>
      <c r="AT661" s="45">
        <v>11.72</v>
      </c>
      <c r="AU661" s="45">
        <v>12.99</v>
      </c>
      <c r="AV661" s="45">
        <v>14.39</v>
      </c>
      <c r="AW661" s="45">
        <v>15.9</v>
      </c>
      <c r="AX661" s="45">
        <v>17.52</v>
      </c>
      <c r="AY661" s="45">
        <v>19.25</v>
      </c>
      <c r="AZ661" s="45">
        <v>21.07</v>
      </c>
      <c r="BA661" s="45">
        <v>23.09</v>
      </c>
      <c r="BB661" s="45">
        <v>25.35</v>
      </c>
      <c r="BC661" s="45">
        <v>27.56</v>
      </c>
      <c r="BD661" s="45">
        <v>30.02</v>
      </c>
      <c r="BE661" s="45">
        <v>32.68</v>
      </c>
      <c r="BF661" s="45">
        <v>35.65</v>
      </c>
      <c r="BG661" s="45">
        <v>38.93</v>
      </c>
      <c r="BH661" s="45">
        <v>42.62</v>
      </c>
      <c r="BI661" s="45">
        <v>46.67</v>
      </c>
      <c r="BJ661" s="45">
        <v>51.16</v>
      </c>
      <c r="BK661" s="45">
        <v>57.08</v>
      </c>
      <c r="BL661" s="45">
        <v>64.180000000000007</v>
      </c>
      <c r="BM661" s="45">
        <v>72.25</v>
      </c>
      <c r="BN661" s="45">
        <v>81.28</v>
      </c>
      <c r="BO661" s="45">
        <v>90.53</v>
      </c>
      <c r="BP661" s="45">
        <v>99.07</v>
      </c>
      <c r="BQ661" s="45">
        <v>112.22</v>
      </c>
      <c r="BR661" s="45">
        <v>124.02</v>
      </c>
      <c r="BS661" s="45">
        <v>136.91999999999999</v>
      </c>
      <c r="BT661" s="45">
        <v>150.66</v>
      </c>
      <c r="BU661" s="45">
        <v>165.03</v>
      </c>
      <c r="BV661" s="45">
        <v>179.51</v>
      </c>
      <c r="BW661" s="45">
        <v>194.47</v>
      </c>
      <c r="BX661" s="45">
        <v>209.84</v>
      </c>
      <c r="BY661" s="45">
        <v>224.13</v>
      </c>
      <c r="BZ661" s="45">
        <v>238.85</v>
      </c>
      <c r="CA661" s="45">
        <v>256.57</v>
      </c>
      <c r="CB661" s="45">
        <v>275.08999999999997</v>
      </c>
      <c r="CC661" s="45">
        <v>294.22000000000003</v>
      </c>
      <c r="CD661" s="45">
        <v>313.37</v>
      </c>
      <c r="CE661" s="45">
        <v>331.99</v>
      </c>
      <c r="CF661" s="45">
        <v>357.42</v>
      </c>
      <c r="CG661" s="45">
        <v>382.58</v>
      </c>
      <c r="CH661" s="45">
        <v>407.03</v>
      </c>
      <c r="CI661" s="45">
        <v>430.37</v>
      </c>
      <c r="CJ661" s="45">
        <v>452.19</v>
      </c>
      <c r="CK661" s="45">
        <v>472.1</v>
      </c>
      <c r="CL661" s="45">
        <v>498.11</v>
      </c>
      <c r="CM661" s="45">
        <v>525.54</v>
      </c>
      <c r="CN661" s="45">
        <v>554.48</v>
      </c>
      <c r="CO661" s="45">
        <v>585.02</v>
      </c>
      <c r="CP661" s="45">
        <v>617.24</v>
      </c>
      <c r="CQ661" s="45">
        <v>651.23</v>
      </c>
      <c r="CR661" s="45">
        <v>687.1</v>
      </c>
      <c r="CS661" s="45">
        <v>724.94</v>
      </c>
      <c r="CT661" s="45">
        <v>764.87</v>
      </c>
      <c r="CU661" s="45">
        <v>806.99</v>
      </c>
      <c r="CV661" s="45">
        <v>851.43</v>
      </c>
      <c r="CW661" s="45">
        <v>898.33</v>
      </c>
    </row>
    <row r="662" spans="1:101" ht="14.25" customHeight="1">
      <c r="A662" s="67">
        <v>20</v>
      </c>
      <c r="B662" s="68">
        <v>0.28000000000000003</v>
      </c>
      <c r="C662" s="68">
        <v>0.26</v>
      </c>
      <c r="D662" s="68">
        <v>0.28000000000000003</v>
      </c>
      <c r="E662" s="68">
        <v>0.28000000000000003</v>
      </c>
      <c r="F662" s="68">
        <v>0.34</v>
      </c>
      <c r="G662" s="68">
        <v>0.36</v>
      </c>
      <c r="H662" s="68">
        <v>0.37</v>
      </c>
      <c r="I662" s="68">
        <v>0.37</v>
      </c>
      <c r="J662" s="68">
        <v>0.4</v>
      </c>
      <c r="K662" s="68">
        <v>0.42</v>
      </c>
      <c r="L662" s="68">
        <v>0.45</v>
      </c>
      <c r="M662" s="68">
        <v>0.49</v>
      </c>
      <c r="N662" s="68">
        <v>0.52</v>
      </c>
      <c r="O662" s="68">
        <v>0.56000000000000005</v>
      </c>
      <c r="P662" s="68">
        <v>0.74</v>
      </c>
      <c r="Q662" s="68">
        <v>0.82</v>
      </c>
      <c r="R662" s="68">
        <v>0.98</v>
      </c>
      <c r="S662" s="68">
        <v>1.1399999999999999</v>
      </c>
      <c r="T662" s="68">
        <v>1.3</v>
      </c>
      <c r="U662" s="69">
        <v>1.45</v>
      </c>
      <c r="V662" s="68">
        <v>1.59</v>
      </c>
      <c r="W662" s="68">
        <v>1.69</v>
      </c>
      <c r="X662" s="68">
        <v>1.78</v>
      </c>
      <c r="Y662" s="68">
        <v>1.87</v>
      </c>
      <c r="Z662" s="68">
        <v>1.97</v>
      </c>
      <c r="AA662" s="69">
        <v>2.08</v>
      </c>
      <c r="AB662" s="45">
        <v>2.27</v>
      </c>
      <c r="AC662" s="45">
        <v>2.48</v>
      </c>
      <c r="AD662" s="45">
        <v>2.7</v>
      </c>
      <c r="AE662" s="45">
        <v>2.95</v>
      </c>
      <c r="AF662" s="45">
        <v>3.23</v>
      </c>
      <c r="AG662" s="45">
        <v>3.55</v>
      </c>
      <c r="AH662" s="45">
        <v>3.89</v>
      </c>
      <c r="AI662" s="45">
        <v>4.26</v>
      </c>
      <c r="AJ662" s="45">
        <v>4.68</v>
      </c>
      <c r="AK662" s="45">
        <v>5.15</v>
      </c>
      <c r="AL662" s="45">
        <v>5.68</v>
      </c>
      <c r="AM662" s="45">
        <v>6.28</v>
      </c>
      <c r="AN662" s="45">
        <v>6.96</v>
      </c>
      <c r="AO662" s="45">
        <v>7.71</v>
      </c>
      <c r="AP662" s="45">
        <v>8.56</v>
      </c>
      <c r="AQ662" s="45">
        <v>9.5</v>
      </c>
      <c r="AR662" s="45">
        <v>10.56</v>
      </c>
      <c r="AS662" s="45">
        <v>11.72</v>
      </c>
      <c r="AT662" s="45">
        <v>12.99</v>
      </c>
      <c r="AU662" s="45">
        <v>14.39</v>
      </c>
      <c r="AV662" s="45">
        <v>15.9</v>
      </c>
      <c r="AW662" s="45">
        <v>17.52</v>
      </c>
      <c r="AX662" s="45">
        <v>19.25</v>
      </c>
      <c r="AY662" s="45">
        <v>21.07</v>
      </c>
      <c r="AZ662" s="45">
        <v>23.09</v>
      </c>
      <c r="BA662" s="45">
        <v>25.35</v>
      </c>
      <c r="BB662" s="45">
        <v>27.56</v>
      </c>
      <c r="BC662" s="45">
        <v>30.02</v>
      </c>
      <c r="BD662" s="45">
        <v>32.68</v>
      </c>
      <c r="BE662" s="45">
        <v>35.65</v>
      </c>
      <c r="BF662" s="45">
        <v>38.93</v>
      </c>
      <c r="BG662" s="45">
        <v>42.62</v>
      </c>
      <c r="BH662" s="45">
        <v>46.67</v>
      </c>
      <c r="BI662" s="45">
        <v>51.16</v>
      </c>
      <c r="BJ662" s="45">
        <v>57.08</v>
      </c>
      <c r="BK662" s="45">
        <v>64.180000000000007</v>
      </c>
      <c r="BL662" s="45">
        <v>72.25</v>
      </c>
      <c r="BM662" s="45">
        <v>81.28</v>
      </c>
      <c r="BN662" s="45">
        <v>90.53</v>
      </c>
      <c r="BO662" s="45">
        <v>99.07</v>
      </c>
      <c r="BP662" s="45">
        <v>112.22</v>
      </c>
      <c r="BQ662" s="45">
        <v>124.02</v>
      </c>
      <c r="BR662" s="45">
        <v>136.91999999999999</v>
      </c>
      <c r="BS662" s="45">
        <v>150.66</v>
      </c>
      <c r="BT662" s="45">
        <v>165.03</v>
      </c>
      <c r="BU662" s="45">
        <v>179.51</v>
      </c>
      <c r="BV662" s="45">
        <v>194.47</v>
      </c>
      <c r="BW662" s="45">
        <v>209.84</v>
      </c>
      <c r="BX662" s="45">
        <v>224.13</v>
      </c>
      <c r="BY662" s="45">
        <v>238.85</v>
      </c>
      <c r="BZ662" s="45">
        <v>256.57</v>
      </c>
      <c r="CA662" s="45">
        <v>275.08999999999997</v>
      </c>
      <c r="CB662" s="45">
        <v>294.22000000000003</v>
      </c>
      <c r="CC662" s="45">
        <v>313.37</v>
      </c>
      <c r="CD662" s="45">
        <v>331.99</v>
      </c>
      <c r="CE662" s="45">
        <v>357.42</v>
      </c>
      <c r="CF662" s="45">
        <v>382.58</v>
      </c>
      <c r="CG662" s="45">
        <v>407.03</v>
      </c>
      <c r="CH662" s="45">
        <v>430.37</v>
      </c>
      <c r="CI662" s="45">
        <v>452.19</v>
      </c>
      <c r="CJ662" s="45">
        <v>472.1</v>
      </c>
      <c r="CK662" s="45">
        <v>498.11</v>
      </c>
      <c r="CL662" s="45">
        <v>525.54</v>
      </c>
      <c r="CM662" s="45">
        <v>554.48</v>
      </c>
      <c r="CN662" s="45">
        <v>585.02</v>
      </c>
      <c r="CO662" s="45">
        <v>617.24</v>
      </c>
      <c r="CP662" s="45">
        <v>651.23</v>
      </c>
      <c r="CQ662" s="45">
        <v>687.1</v>
      </c>
      <c r="CR662" s="45">
        <v>724.94</v>
      </c>
      <c r="CS662" s="45">
        <v>764.87</v>
      </c>
      <c r="CT662" s="45">
        <v>806.99</v>
      </c>
      <c r="CU662" s="45">
        <v>851.43</v>
      </c>
      <c r="CV662" s="45">
        <v>898.33</v>
      </c>
      <c r="CW662" s="45">
        <v>947.8</v>
      </c>
    </row>
    <row r="663" spans="1:101" ht="14.25" customHeight="1">
      <c r="A663" s="67">
        <v>21</v>
      </c>
      <c r="B663" s="68">
        <v>0.22</v>
      </c>
      <c r="C663" s="68">
        <v>0.24</v>
      </c>
      <c r="D663" s="68">
        <v>0.26</v>
      </c>
      <c r="E663" s="68">
        <v>0.3</v>
      </c>
      <c r="F663" s="68">
        <v>0.34</v>
      </c>
      <c r="G663" s="68">
        <v>0.35</v>
      </c>
      <c r="H663" s="68">
        <v>0.36</v>
      </c>
      <c r="I663" s="68">
        <v>0.38</v>
      </c>
      <c r="J663" s="68">
        <v>0.42</v>
      </c>
      <c r="K663" s="68">
        <v>0.45</v>
      </c>
      <c r="L663" s="68">
        <v>0.48</v>
      </c>
      <c r="M663" s="68">
        <v>0.52</v>
      </c>
      <c r="N663" s="68">
        <v>0.56000000000000005</v>
      </c>
      <c r="O663" s="68">
        <v>0.74</v>
      </c>
      <c r="P663" s="68">
        <v>0.81</v>
      </c>
      <c r="Q663" s="68">
        <v>0.97</v>
      </c>
      <c r="R663" s="68">
        <v>1.1299999999999999</v>
      </c>
      <c r="S663" s="68">
        <v>1.28</v>
      </c>
      <c r="T663" s="68">
        <v>1.43</v>
      </c>
      <c r="U663" s="69">
        <v>1.57</v>
      </c>
      <c r="V663" s="68">
        <v>1.69</v>
      </c>
      <c r="W663" s="68">
        <v>1.78</v>
      </c>
      <c r="X663" s="68">
        <v>1.87</v>
      </c>
      <c r="Y663" s="68">
        <v>1.97</v>
      </c>
      <c r="Z663" s="68">
        <v>2.08</v>
      </c>
      <c r="AA663" s="69">
        <v>2.27</v>
      </c>
      <c r="AB663" s="45">
        <v>2.48</v>
      </c>
      <c r="AC663" s="45">
        <v>2.7</v>
      </c>
      <c r="AD663" s="45">
        <v>2.95</v>
      </c>
      <c r="AE663" s="45">
        <v>3.23</v>
      </c>
      <c r="AF663" s="45">
        <v>3.55</v>
      </c>
      <c r="AG663" s="45">
        <v>3.89</v>
      </c>
      <c r="AH663" s="45">
        <v>4.26</v>
      </c>
      <c r="AI663" s="45">
        <v>4.68</v>
      </c>
      <c r="AJ663" s="45">
        <v>5.15</v>
      </c>
      <c r="AK663" s="45">
        <v>5.68</v>
      </c>
      <c r="AL663" s="45">
        <v>6.28</v>
      </c>
      <c r="AM663" s="45">
        <v>6.96</v>
      </c>
      <c r="AN663" s="45">
        <v>7.71</v>
      </c>
      <c r="AO663" s="45">
        <v>8.56</v>
      </c>
      <c r="AP663" s="45">
        <v>9.5</v>
      </c>
      <c r="AQ663" s="45">
        <v>10.56</v>
      </c>
      <c r="AR663" s="45">
        <v>11.72</v>
      </c>
      <c r="AS663" s="45">
        <v>12.99</v>
      </c>
      <c r="AT663" s="45">
        <v>14.39</v>
      </c>
      <c r="AU663" s="45">
        <v>15.9</v>
      </c>
      <c r="AV663" s="45">
        <v>17.52</v>
      </c>
      <c r="AW663" s="45">
        <v>19.25</v>
      </c>
      <c r="AX663" s="45">
        <v>21.07</v>
      </c>
      <c r="AY663" s="45">
        <v>23.09</v>
      </c>
      <c r="AZ663" s="45">
        <v>25.35</v>
      </c>
      <c r="BA663" s="45">
        <v>27.56</v>
      </c>
      <c r="BB663" s="45">
        <v>30.02</v>
      </c>
      <c r="BC663" s="45">
        <v>32.68</v>
      </c>
      <c r="BD663" s="45">
        <v>35.65</v>
      </c>
      <c r="BE663" s="45">
        <v>38.93</v>
      </c>
      <c r="BF663" s="45">
        <v>42.62</v>
      </c>
      <c r="BG663" s="45">
        <v>46.67</v>
      </c>
      <c r="BH663" s="45">
        <v>51.16</v>
      </c>
      <c r="BI663" s="45">
        <v>57.08</v>
      </c>
      <c r="BJ663" s="45">
        <v>64.180000000000007</v>
      </c>
      <c r="BK663" s="45">
        <v>72.25</v>
      </c>
      <c r="BL663" s="45">
        <v>81.28</v>
      </c>
      <c r="BM663" s="45">
        <v>90.53</v>
      </c>
      <c r="BN663" s="45">
        <v>99.07</v>
      </c>
      <c r="BO663" s="45">
        <v>112.22</v>
      </c>
      <c r="BP663" s="45">
        <v>124.02</v>
      </c>
      <c r="BQ663" s="45">
        <v>136.91999999999999</v>
      </c>
      <c r="BR663" s="45">
        <v>150.66</v>
      </c>
      <c r="BS663" s="45">
        <v>165.03</v>
      </c>
      <c r="BT663" s="45">
        <v>179.51</v>
      </c>
      <c r="BU663" s="45">
        <v>194.47</v>
      </c>
      <c r="BV663" s="45">
        <v>209.84</v>
      </c>
      <c r="BW663" s="45">
        <v>224.13</v>
      </c>
      <c r="BX663" s="45">
        <v>238.85</v>
      </c>
      <c r="BY663" s="45">
        <v>256.57</v>
      </c>
      <c r="BZ663" s="45">
        <v>275.08999999999997</v>
      </c>
      <c r="CA663" s="45">
        <v>294.22000000000003</v>
      </c>
      <c r="CB663" s="45">
        <v>313.37</v>
      </c>
      <c r="CC663" s="45">
        <v>331.99</v>
      </c>
      <c r="CD663" s="45">
        <v>357.42</v>
      </c>
      <c r="CE663" s="45">
        <v>382.58</v>
      </c>
      <c r="CF663" s="45">
        <v>407.03</v>
      </c>
      <c r="CG663" s="45">
        <v>430.37</v>
      </c>
      <c r="CH663" s="45">
        <v>452.19</v>
      </c>
      <c r="CI663" s="45">
        <v>472.1</v>
      </c>
      <c r="CJ663" s="45">
        <v>498.11</v>
      </c>
      <c r="CK663" s="45">
        <v>525.54</v>
      </c>
      <c r="CL663" s="45">
        <v>554.48</v>
      </c>
      <c r="CM663" s="45">
        <v>585.02</v>
      </c>
      <c r="CN663" s="45">
        <v>617.24</v>
      </c>
      <c r="CO663" s="45">
        <v>651.23</v>
      </c>
      <c r="CP663" s="45">
        <v>687.1</v>
      </c>
      <c r="CQ663" s="45">
        <v>724.94</v>
      </c>
      <c r="CR663" s="45">
        <v>764.87</v>
      </c>
      <c r="CS663" s="45">
        <v>806.99</v>
      </c>
      <c r="CT663" s="45">
        <v>851.43</v>
      </c>
      <c r="CU663" s="45">
        <v>898.33</v>
      </c>
      <c r="CV663" s="45">
        <v>947.8</v>
      </c>
      <c r="CW663" s="45">
        <v>1000</v>
      </c>
    </row>
    <row r="664" spans="1:101" ht="14.25" customHeight="1">
      <c r="A664" s="67">
        <v>22</v>
      </c>
      <c r="B664" s="68">
        <v>0.2</v>
      </c>
      <c r="C664" s="68">
        <v>0.23</v>
      </c>
      <c r="D664" s="68">
        <v>0.27</v>
      </c>
      <c r="E664" s="68">
        <v>0.3</v>
      </c>
      <c r="F664" s="68">
        <v>0.32</v>
      </c>
      <c r="G664" s="68">
        <v>0.34</v>
      </c>
      <c r="H664" s="68">
        <v>0.36</v>
      </c>
      <c r="I664" s="68">
        <v>0.4</v>
      </c>
      <c r="J664" s="68">
        <v>0.44</v>
      </c>
      <c r="K664" s="68">
        <v>0.48</v>
      </c>
      <c r="L664" s="68">
        <v>0.51</v>
      </c>
      <c r="M664" s="68">
        <v>0.56000000000000005</v>
      </c>
      <c r="N664" s="68">
        <v>0.74</v>
      </c>
      <c r="O664" s="68">
        <v>0.81</v>
      </c>
      <c r="P664" s="68">
        <v>0.97</v>
      </c>
      <c r="Q664" s="68">
        <v>1.1200000000000001</v>
      </c>
      <c r="R664" s="68">
        <v>1.26</v>
      </c>
      <c r="S664" s="68">
        <v>1.41</v>
      </c>
      <c r="T664" s="68">
        <v>1.54</v>
      </c>
      <c r="U664" s="69">
        <v>1.67</v>
      </c>
      <c r="V664" s="68">
        <v>1.78</v>
      </c>
      <c r="W664" s="68">
        <v>1.87</v>
      </c>
      <c r="X664" s="68">
        <v>1.97</v>
      </c>
      <c r="Y664" s="68">
        <v>2.08</v>
      </c>
      <c r="Z664" s="68">
        <v>2.27</v>
      </c>
      <c r="AA664" s="69">
        <v>2.48</v>
      </c>
      <c r="AB664" s="45">
        <v>2.7</v>
      </c>
      <c r="AC664" s="45">
        <v>2.95</v>
      </c>
      <c r="AD664" s="45">
        <v>3.23</v>
      </c>
      <c r="AE664" s="45">
        <v>3.55</v>
      </c>
      <c r="AF664" s="45">
        <v>3.89</v>
      </c>
      <c r="AG664" s="45">
        <v>4.26</v>
      </c>
      <c r="AH664" s="45">
        <v>4.68</v>
      </c>
      <c r="AI664" s="45">
        <v>5.15</v>
      </c>
      <c r="AJ664" s="45">
        <v>5.68</v>
      </c>
      <c r="AK664" s="45">
        <v>6.28</v>
      </c>
      <c r="AL664" s="45">
        <v>6.96</v>
      </c>
      <c r="AM664" s="45">
        <v>7.71</v>
      </c>
      <c r="AN664" s="45">
        <v>8.56</v>
      </c>
      <c r="AO664" s="45">
        <v>9.5</v>
      </c>
      <c r="AP664" s="45">
        <v>10.56</v>
      </c>
      <c r="AQ664" s="45">
        <v>11.72</v>
      </c>
      <c r="AR664" s="45">
        <v>12.99</v>
      </c>
      <c r="AS664" s="45">
        <v>14.39</v>
      </c>
      <c r="AT664" s="45">
        <v>15.9</v>
      </c>
      <c r="AU664" s="45">
        <v>17.52</v>
      </c>
      <c r="AV664" s="45">
        <v>19.25</v>
      </c>
      <c r="AW664" s="45">
        <v>21.07</v>
      </c>
      <c r="AX664" s="45">
        <v>23.09</v>
      </c>
      <c r="AY664" s="45">
        <v>25.35</v>
      </c>
      <c r="AZ664" s="45">
        <v>27.56</v>
      </c>
      <c r="BA664" s="45">
        <v>30.02</v>
      </c>
      <c r="BB664" s="45">
        <v>32.68</v>
      </c>
      <c r="BC664" s="45">
        <v>35.65</v>
      </c>
      <c r="BD664" s="45">
        <v>38.93</v>
      </c>
      <c r="BE664" s="45">
        <v>42.62</v>
      </c>
      <c r="BF664" s="45">
        <v>46.67</v>
      </c>
      <c r="BG664" s="45">
        <v>51.16</v>
      </c>
      <c r="BH664" s="45">
        <v>57.08</v>
      </c>
      <c r="BI664" s="45">
        <v>64.180000000000007</v>
      </c>
      <c r="BJ664" s="45">
        <v>72.25</v>
      </c>
      <c r="BK664" s="45">
        <v>81.28</v>
      </c>
      <c r="BL664" s="45">
        <v>90.53</v>
      </c>
      <c r="BM664" s="45">
        <v>99.07</v>
      </c>
      <c r="BN664" s="45">
        <v>112.22</v>
      </c>
      <c r="BO664" s="45">
        <v>124.02</v>
      </c>
      <c r="BP664" s="45">
        <v>136.91999999999999</v>
      </c>
      <c r="BQ664" s="45">
        <v>150.66</v>
      </c>
      <c r="BR664" s="45">
        <v>165.03</v>
      </c>
      <c r="BS664" s="45">
        <v>179.51</v>
      </c>
      <c r="BT664" s="45">
        <v>194.47</v>
      </c>
      <c r="BU664" s="45">
        <v>209.84</v>
      </c>
      <c r="BV664" s="45">
        <v>224.13</v>
      </c>
      <c r="BW664" s="45">
        <v>238.85</v>
      </c>
      <c r="BX664" s="45">
        <v>256.57</v>
      </c>
      <c r="BY664" s="45">
        <v>275.08999999999997</v>
      </c>
      <c r="BZ664" s="45">
        <v>294.22000000000003</v>
      </c>
      <c r="CA664" s="45">
        <v>313.37</v>
      </c>
      <c r="CB664" s="45">
        <v>331.99</v>
      </c>
      <c r="CC664" s="45">
        <v>357.42</v>
      </c>
      <c r="CD664" s="45">
        <v>382.58</v>
      </c>
      <c r="CE664" s="45">
        <v>407.03</v>
      </c>
      <c r="CF664" s="45">
        <v>430.37</v>
      </c>
      <c r="CG664" s="45">
        <v>452.19</v>
      </c>
      <c r="CH664" s="45">
        <v>472.1</v>
      </c>
      <c r="CI664" s="45">
        <v>498.11</v>
      </c>
      <c r="CJ664" s="45">
        <v>525.54</v>
      </c>
      <c r="CK664" s="45">
        <v>554.48</v>
      </c>
      <c r="CL664" s="45">
        <v>585.02</v>
      </c>
      <c r="CM664" s="45">
        <v>617.24</v>
      </c>
      <c r="CN664" s="45">
        <v>651.23</v>
      </c>
      <c r="CO664" s="45">
        <v>687.1</v>
      </c>
      <c r="CP664" s="45">
        <v>724.94</v>
      </c>
      <c r="CQ664" s="45">
        <v>764.87</v>
      </c>
      <c r="CR664" s="45">
        <v>806.99</v>
      </c>
      <c r="CS664" s="45">
        <v>851.43</v>
      </c>
      <c r="CT664" s="45">
        <v>898.33</v>
      </c>
      <c r="CU664" s="45">
        <v>947.8</v>
      </c>
      <c r="CV664" s="45">
        <v>1000</v>
      </c>
      <c r="CW664" s="45"/>
    </row>
    <row r="665" spans="1:101" ht="14.25" customHeight="1">
      <c r="A665" s="67">
        <v>23</v>
      </c>
      <c r="B665" s="68">
        <v>0.21</v>
      </c>
      <c r="C665" s="68">
        <v>0.24</v>
      </c>
      <c r="D665" s="68">
        <v>0.27</v>
      </c>
      <c r="E665" s="68">
        <v>0.28999999999999998</v>
      </c>
      <c r="F665" s="68">
        <v>0.31</v>
      </c>
      <c r="G665" s="68">
        <v>0.34</v>
      </c>
      <c r="H665" s="68">
        <v>0.39</v>
      </c>
      <c r="I665" s="68">
        <v>0.43</v>
      </c>
      <c r="J665" s="68">
        <v>0.48</v>
      </c>
      <c r="K665" s="68">
        <v>0.51</v>
      </c>
      <c r="L665" s="68">
        <v>0.55000000000000004</v>
      </c>
      <c r="M665" s="68">
        <v>0.73</v>
      </c>
      <c r="N665" s="68">
        <v>0.81</v>
      </c>
      <c r="O665" s="68">
        <v>0.97</v>
      </c>
      <c r="P665" s="68">
        <v>1.1100000000000001</v>
      </c>
      <c r="Q665" s="68">
        <v>1.25</v>
      </c>
      <c r="R665" s="68">
        <v>1.39</v>
      </c>
      <c r="S665" s="68">
        <v>1.52</v>
      </c>
      <c r="T665" s="68">
        <v>1.64</v>
      </c>
      <c r="U665" s="69">
        <v>1.76</v>
      </c>
      <c r="V665" s="68">
        <v>1.87</v>
      </c>
      <c r="W665" s="68">
        <v>1.97</v>
      </c>
      <c r="X665" s="68">
        <v>2.08</v>
      </c>
      <c r="Y665" s="68">
        <v>2.27</v>
      </c>
      <c r="Z665" s="68">
        <v>2.48</v>
      </c>
      <c r="AA665" s="69">
        <v>2.7</v>
      </c>
      <c r="AB665" s="45">
        <v>2.95</v>
      </c>
      <c r="AC665" s="45">
        <v>3.23</v>
      </c>
      <c r="AD665" s="45">
        <v>3.55</v>
      </c>
      <c r="AE665" s="45">
        <v>3.89</v>
      </c>
      <c r="AF665" s="45">
        <v>4.26</v>
      </c>
      <c r="AG665" s="45">
        <v>4.68</v>
      </c>
      <c r="AH665" s="45">
        <v>5.15</v>
      </c>
      <c r="AI665" s="45">
        <v>5.68</v>
      </c>
      <c r="AJ665" s="45">
        <v>6.28</v>
      </c>
      <c r="AK665" s="45">
        <v>6.96</v>
      </c>
      <c r="AL665" s="45">
        <v>7.71</v>
      </c>
      <c r="AM665" s="45">
        <v>8.56</v>
      </c>
      <c r="AN665" s="45">
        <v>9.5</v>
      </c>
      <c r="AO665" s="45">
        <v>10.56</v>
      </c>
      <c r="AP665" s="45">
        <v>11.72</v>
      </c>
      <c r="AQ665" s="45">
        <v>12.99</v>
      </c>
      <c r="AR665" s="45">
        <v>14.39</v>
      </c>
      <c r="AS665" s="45">
        <v>15.9</v>
      </c>
      <c r="AT665" s="45">
        <v>17.52</v>
      </c>
      <c r="AU665" s="45">
        <v>19.25</v>
      </c>
      <c r="AV665" s="45">
        <v>21.07</v>
      </c>
      <c r="AW665" s="45">
        <v>23.09</v>
      </c>
      <c r="AX665" s="45">
        <v>25.35</v>
      </c>
      <c r="AY665" s="45">
        <v>27.56</v>
      </c>
      <c r="AZ665" s="45">
        <v>30.02</v>
      </c>
      <c r="BA665" s="45">
        <v>32.68</v>
      </c>
      <c r="BB665" s="45">
        <v>35.65</v>
      </c>
      <c r="BC665" s="45">
        <v>38.93</v>
      </c>
      <c r="BD665" s="45">
        <v>42.62</v>
      </c>
      <c r="BE665" s="45">
        <v>46.67</v>
      </c>
      <c r="BF665" s="45">
        <v>51.16</v>
      </c>
      <c r="BG665" s="45">
        <v>57.08</v>
      </c>
      <c r="BH665" s="45">
        <v>64.180000000000007</v>
      </c>
      <c r="BI665" s="45">
        <v>72.25</v>
      </c>
      <c r="BJ665" s="45">
        <v>81.28</v>
      </c>
      <c r="BK665" s="45">
        <v>90.53</v>
      </c>
      <c r="BL665" s="45">
        <v>99.07</v>
      </c>
      <c r="BM665" s="45">
        <v>112.22</v>
      </c>
      <c r="BN665" s="45">
        <v>124.02</v>
      </c>
      <c r="BO665" s="45">
        <v>136.91999999999999</v>
      </c>
      <c r="BP665" s="45">
        <v>150.66</v>
      </c>
      <c r="BQ665" s="45">
        <v>165.03</v>
      </c>
      <c r="BR665" s="45">
        <v>179.51</v>
      </c>
      <c r="BS665" s="45">
        <v>194.47</v>
      </c>
      <c r="BT665" s="45">
        <v>209.84</v>
      </c>
      <c r="BU665" s="45">
        <v>224.13</v>
      </c>
      <c r="BV665" s="45">
        <v>238.85</v>
      </c>
      <c r="BW665" s="45">
        <v>256.57</v>
      </c>
      <c r="BX665" s="45">
        <v>275.08999999999997</v>
      </c>
      <c r="BY665" s="45">
        <v>294.22000000000003</v>
      </c>
      <c r="BZ665" s="45">
        <v>313.37</v>
      </c>
      <c r="CA665" s="45">
        <v>331.99</v>
      </c>
      <c r="CB665" s="45">
        <v>357.42</v>
      </c>
      <c r="CC665" s="45">
        <v>382.58</v>
      </c>
      <c r="CD665" s="45">
        <v>407.03</v>
      </c>
      <c r="CE665" s="45">
        <v>430.37</v>
      </c>
      <c r="CF665" s="45">
        <v>452.19</v>
      </c>
      <c r="CG665" s="45">
        <v>472.1</v>
      </c>
      <c r="CH665" s="45">
        <v>498.11</v>
      </c>
      <c r="CI665" s="45">
        <v>525.54</v>
      </c>
      <c r="CJ665" s="45">
        <v>554.48</v>
      </c>
      <c r="CK665" s="45">
        <v>585.02</v>
      </c>
      <c r="CL665" s="45">
        <v>617.24</v>
      </c>
      <c r="CM665" s="45">
        <v>651.23</v>
      </c>
      <c r="CN665" s="45">
        <v>687.1</v>
      </c>
      <c r="CO665" s="45">
        <v>724.94</v>
      </c>
      <c r="CP665" s="45">
        <v>764.87</v>
      </c>
      <c r="CQ665" s="45">
        <v>806.99</v>
      </c>
      <c r="CR665" s="45">
        <v>851.43</v>
      </c>
      <c r="CS665" s="45">
        <v>898.33</v>
      </c>
      <c r="CT665" s="45">
        <v>947.8</v>
      </c>
      <c r="CU665" s="45">
        <v>1000</v>
      </c>
      <c r="CV665" s="45"/>
      <c r="CW665" s="45"/>
    </row>
    <row r="666" spans="1:101" ht="14.25" customHeight="1">
      <c r="A666" s="67">
        <v>24</v>
      </c>
      <c r="B666" s="68">
        <v>0.22</v>
      </c>
      <c r="C666" s="68">
        <v>0.24</v>
      </c>
      <c r="D666" s="68">
        <v>0.26</v>
      </c>
      <c r="E666" s="68">
        <v>0.28999999999999998</v>
      </c>
      <c r="F666" s="68">
        <v>0.32</v>
      </c>
      <c r="G666" s="68">
        <v>0.36</v>
      </c>
      <c r="H666" s="68">
        <v>0.41</v>
      </c>
      <c r="I666" s="68">
        <v>0.47</v>
      </c>
      <c r="J666" s="68">
        <v>0.51</v>
      </c>
      <c r="K666" s="68">
        <v>0.55000000000000004</v>
      </c>
      <c r="L666" s="68">
        <v>0.7</v>
      </c>
      <c r="M666" s="68">
        <v>0.8</v>
      </c>
      <c r="N666" s="68">
        <v>0.96</v>
      </c>
      <c r="O666" s="68">
        <v>1.0900000000000001</v>
      </c>
      <c r="P666" s="68">
        <v>1.23</v>
      </c>
      <c r="Q666" s="68">
        <v>1.37</v>
      </c>
      <c r="R666" s="68">
        <v>1.5</v>
      </c>
      <c r="S666" s="68">
        <v>1.62</v>
      </c>
      <c r="T666" s="68">
        <v>1.73</v>
      </c>
      <c r="U666" s="69">
        <v>1.85</v>
      </c>
      <c r="V666" s="68">
        <v>1.97</v>
      </c>
      <c r="W666" s="68">
        <v>2.08</v>
      </c>
      <c r="X666" s="68">
        <v>2.27</v>
      </c>
      <c r="Y666" s="68">
        <v>2.48</v>
      </c>
      <c r="Z666" s="68">
        <v>2.7</v>
      </c>
      <c r="AA666" s="69">
        <v>2.95</v>
      </c>
      <c r="AB666" s="45">
        <v>3.23</v>
      </c>
      <c r="AC666" s="45">
        <v>3.55</v>
      </c>
      <c r="AD666" s="45">
        <v>3.89</v>
      </c>
      <c r="AE666" s="45">
        <v>4.26</v>
      </c>
      <c r="AF666" s="45">
        <v>4.68</v>
      </c>
      <c r="AG666" s="45">
        <v>5.15</v>
      </c>
      <c r="AH666" s="45">
        <v>5.68</v>
      </c>
      <c r="AI666" s="45">
        <v>6.28</v>
      </c>
      <c r="AJ666" s="45">
        <v>6.96</v>
      </c>
      <c r="AK666" s="45">
        <v>7.71</v>
      </c>
      <c r="AL666" s="45">
        <v>8.56</v>
      </c>
      <c r="AM666" s="45">
        <v>9.5</v>
      </c>
      <c r="AN666" s="45">
        <v>10.56</v>
      </c>
      <c r="AO666" s="45">
        <v>11.72</v>
      </c>
      <c r="AP666" s="45">
        <v>12.99</v>
      </c>
      <c r="AQ666" s="45">
        <v>14.39</v>
      </c>
      <c r="AR666" s="45">
        <v>15.9</v>
      </c>
      <c r="AS666" s="45">
        <v>17.52</v>
      </c>
      <c r="AT666" s="45">
        <v>19.25</v>
      </c>
      <c r="AU666" s="45">
        <v>21.07</v>
      </c>
      <c r="AV666" s="45">
        <v>23.09</v>
      </c>
      <c r="AW666" s="45">
        <v>25.35</v>
      </c>
      <c r="AX666" s="45">
        <v>27.56</v>
      </c>
      <c r="AY666" s="45">
        <v>30.02</v>
      </c>
      <c r="AZ666" s="45">
        <v>32.68</v>
      </c>
      <c r="BA666" s="45">
        <v>35.65</v>
      </c>
      <c r="BB666" s="45">
        <v>38.93</v>
      </c>
      <c r="BC666" s="45">
        <v>42.62</v>
      </c>
      <c r="BD666" s="45">
        <v>46.67</v>
      </c>
      <c r="BE666" s="45">
        <v>51.16</v>
      </c>
      <c r="BF666" s="45">
        <v>57.08</v>
      </c>
      <c r="BG666" s="45">
        <v>64.180000000000007</v>
      </c>
      <c r="BH666" s="45">
        <v>72.25</v>
      </c>
      <c r="BI666" s="45">
        <v>81.28</v>
      </c>
      <c r="BJ666" s="45">
        <v>90.53</v>
      </c>
      <c r="BK666" s="45">
        <v>99.07</v>
      </c>
      <c r="BL666" s="45">
        <v>112.22</v>
      </c>
      <c r="BM666" s="45">
        <v>124.02</v>
      </c>
      <c r="BN666" s="45">
        <v>136.91999999999999</v>
      </c>
      <c r="BO666" s="45">
        <v>150.66</v>
      </c>
      <c r="BP666" s="45">
        <v>165.03</v>
      </c>
      <c r="BQ666" s="45">
        <v>179.51</v>
      </c>
      <c r="BR666" s="45">
        <v>194.47</v>
      </c>
      <c r="BS666" s="45">
        <v>209.84</v>
      </c>
      <c r="BT666" s="45">
        <v>224.13</v>
      </c>
      <c r="BU666" s="45">
        <v>238.85</v>
      </c>
      <c r="BV666" s="45">
        <v>256.57</v>
      </c>
      <c r="BW666" s="45">
        <v>275.08999999999997</v>
      </c>
      <c r="BX666" s="45">
        <v>294.22000000000003</v>
      </c>
      <c r="BY666" s="45">
        <v>313.37</v>
      </c>
      <c r="BZ666" s="45">
        <v>331.99</v>
      </c>
      <c r="CA666" s="45">
        <v>357.42</v>
      </c>
      <c r="CB666" s="45">
        <v>382.58</v>
      </c>
      <c r="CC666" s="45">
        <v>407.03</v>
      </c>
      <c r="CD666" s="45">
        <v>430.37</v>
      </c>
      <c r="CE666" s="45">
        <v>452.19</v>
      </c>
      <c r="CF666" s="45">
        <v>472.1</v>
      </c>
      <c r="CG666" s="45">
        <v>498.11</v>
      </c>
      <c r="CH666" s="45">
        <v>525.54</v>
      </c>
      <c r="CI666" s="45">
        <v>554.48</v>
      </c>
      <c r="CJ666" s="45">
        <v>585.02</v>
      </c>
      <c r="CK666" s="45">
        <v>617.24</v>
      </c>
      <c r="CL666" s="45">
        <v>651.23</v>
      </c>
      <c r="CM666" s="45">
        <v>687.1</v>
      </c>
      <c r="CN666" s="45">
        <v>724.94</v>
      </c>
      <c r="CO666" s="45">
        <v>764.87</v>
      </c>
      <c r="CP666" s="45">
        <v>806.99</v>
      </c>
      <c r="CQ666" s="45">
        <v>851.43</v>
      </c>
      <c r="CR666" s="45">
        <v>898.33</v>
      </c>
      <c r="CS666" s="45">
        <v>947.8</v>
      </c>
      <c r="CT666" s="45">
        <v>1000</v>
      </c>
      <c r="CU666" s="45"/>
      <c r="CV666" s="45"/>
      <c r="CW666" s="45"/>
    </row>
    <row r="667" spans="1:101" ht="14.25" customHeight="1">
      <c r="A667" s="67">
        <v>25</v>
      </c>
      <c r="B667" s="68">
        <v>0.22</v>
      </c>
      <c r="C667" s="68">
        <v>0.23</v>
      </c>
      <c r="D667" s="68">
        <v>0.25</v>
      </c>
      <c r="E667" s="68">
        <v>0.28999999999999998</v>
      </c>
      <c r="F667" s="68">
        <v>0.34</v>
      </c>
      <c r="G667" s="68">
        <v>0.39</v>
      </c>
      <c r="H667" s="68">
        <v>0.44</v>
      </c>
      <c r="I667" s="68">
        <v>0.5</v>
      </c>
      <c r="J667" s="68">
        <v>0.55000000000000004</v>
      </c>
      <c r="K667" s="68">
        <v>0.67</v>
      </c>
      <c r="L667" s="68">
        <v>0.79</v>
      </c>
      <c r="M667" s="68">
        <v>0.93</v>
      </c>
      <c r="N667" s="68">
        <v>1.08</v>
      </c>
      <c r="O667" s="68">
        <v>1.21</v>
      </c>
      <c r="P667" s="68">
        <v>1.35</v>
      </c>
      <c r="Q667" s="68">
        <v>1.48</v>
      </c>
      <c r="R667" s="68">
        <v>1.6</v>
      </c>
      <c r="S667" s="68">
        <v>1.71</v>
      </c>
      <c r="T667" s="68">
        <v>1.82</v>
      </c>
      <c r="U667" s="69">
        <v>1.95</v>
      </c>
      <c r="V667" s="68">
        <v>2.08</v>
      </c>
      <c r="W667" s="68">
        <v>2.27</v>
      </c>
      <c r="X667" s="68">
        <v>2.48</v>
      </c>
      <c r="Y667" s="68">
        <v>2.7</v>
      </c>
      <c r="Z667" s="68">
        <v>2.95</v>
      </c>
      <c r="AA667" s="69">
        <v>3.23</v>
      </c>
      <c r="AB667" s="45">
        <v>3.55</v>
      </c>
      <c r="AC667" s="45">
        <v>3.89</v>
      </c>
      <c r="AD667" s="45">
        <v>4.26</v>
      </c>
      <c r="AE667" s="45">
        <v>4.68</v>
      </c>
      <c r="AF667" s="45">
        <v>5.15</v>
      </c>
      <c r="AG667" s="45">
        <v>5.68</v>
      </c>
      <c r="AH667" s="45">
        <v>6.28</v>
      </c>
      <c r="AI667" s="45">
        <v>6.96</v>
      </c>
      <c r="AJ667" s="45">
        <v>7.71</v>
      </c>
      <c r="AK667" s="45">
        <v>8.56</v>
      </c>
      <c r="AL667" s="45">
        <v>9.5</v>
      </c>
      <c r="AM667" s="45">
        <v>10.56</v>
      </c>
      <c r="AN667" s="45">
        <v>11.72</v>
      </c>
      <c r="AO667" s="45">
        <v>12.99</v>
      </c>
      <c r="AP667" s="45">
        <v>14.39</v>
      </c>
      <c r="AQ667" s="45">
        <v>15.9</v>
      </c>
      <c r="AR667" s="45">
        <v>17.52</v>
      </c>
      <c r="AS667" s="45">
        <v>19.25</v>
      </c>
      <c r="AT667" s="45">
        <v>21.07</v>
      </c>
      <c r="AU667" s="45">
        <v>23.09</v>
      </c>
      <c r="AV667" s="45">
        <v>25.35</v>
      </c>
      <c r="AW667" s="45">
        <v>27.56</v>
      </c>
      <c r="AX667" s="45">
        <v>30.02</v>
      </c>
      <c r="AY667" s="45">
        <v>32.68</v>
      </c>
      <c r="AZ667" s="45">
        <v>35.65</v>
      </c>
      <c r="BA667" s="45">
        <v>38.93</v>
      </c>
      <c r="BB667" s="45">
        <v>42.62</v>
      </c>
      <c r="BC667" s="45">
        <v>46.67</v>
      </c>
      <c r="BD667" s="45">
        <v>51.16</v>
      </c>
      <c r="BE667" s="45">
        <v>57.08</v>
      </c>
      <c r="BF667" s="45">
        <v>64.180000000000007</v>
      </c>
      <c r="BG667" s="45">
        <v>72.25</v>
      </c>
      <c r="BH667" s="45">
        <v>81.28</v>
      </c>
      <c r="BI667" s="45">
        <v>90.53</v>
      </c>
      <c r="BJ667" s="45">
        <v>99.07</v>
      </c>
      <c r="BK667" s="45">
        <v>112.22</v>
      </c>
      <c r="BL667" s="45">
        <v>124.02</v>
      </c>
      <c r="BM667" s="45">
        <v>136.91999999999999</v>
      </c>
      <c r="BN667" s="45">
        <v>150.66</v>
      </c>
      <c r="BO667" s="45">
        <v>165.03</v>
      </c>
      <c r="BP667" s="45">
        <v>179.51</v>
      </c>
      <c r="BQ667" s="45">
        <v>194.47</v>
      </c>
      <c r="BR667" s="45">
        <v>209.84</v>
      </c>
      <c r="BS667" s="45">
        <v>224.13</v>
      </c>
      <c r="BT667" s="45">
        <v>238.85</v>
      </c>
      <c r="BU667" s="45">
        <v>256.57</v>
      </c>
      <c r="BV667" s="45">
        <v>275.08999999999997</v>
      </c>
      <c r="BW667" s="45">
        <v>294.22000000000003</v>
      </c>
      <c r="BX667" s="45">
        <v>313.37</v>
      </c>
      <c r="BY667" s="45">
        <v>331.99</v>
      </c>
      <c r="BZ667" s="45">
        <v>357.42</v>
      </c>
      <c r="CA667" s="45">
        <v>382.58</v>
      </c>
      <c r="CB667" s="45">
        <v>407.03</v>
      </c>
      <c r="CC667" s="45">
        <v>430.37</v>
      </c>
      <c r="CD667" s="45">
        <v>452.19</v>
      </c>
      <c r="CE667" s="45">
        <v>472.1</v>
      </c>
      <c r="CF667" s="45">
        <v>498.11</v>
      </c>
      <c r="CG667" s="45">
        <v>525.54</v>
      </c>
      <c r="CH667" s="45">
        <v>554.48</v>
      </c>
      <c r="CI667" s="45">
        <v>585.02</v>
      </c>
      <c r="CJ667" s="45">
        <v>617.24</v>
      </c>
      <c r="CK667" s="45">
        <v>651.23</v>
      </c>
      <c r="CL667" s="45">
        <v>687.1</v>
      </c>
      <c r="CM667" s="45">
        <v>724.94</v>
      </c>
      <c r="CN667" s="45">
        <v>764.87</v>
      </c>
      <c r="CO667" s="45">
        <v>806.99</v>
      </c>
      <c r="CP667" s="45">
        <v>851.43</v>
      </c>
      <c r="CQ667" s="45">
        <v>898.33</v>
      </c>
      <c r="CR667" s="45">
        <v>947.8</v>
      </c>
      <c r="CS667" s="45">
        <v>1000</v>
      </c>
      <c r="CT667" s="45"/>
      <c r="CU667" s="45"/>
      <c r="CV667" s="45"/>
      <c r="CW667" s="45"/>
    </row>
    <row r="668" spans="1:101" ht="14.25" customHeight="1">
      <c r="A668" s="67">
        <v>26</v>
      </c>
      <c r="B668" s="68">
        <v>0.21</v>
      </c>
      <c r="C668" s="68">
        <v>0.22</v>
      </c>
      <c r="D668" s="68">
        <v>0.26</v>
      </c>
      <c r="E668" s="68">
        <v>0.31</v>
      </c>
      <c r="F668" s="68">
        <v>0.36</v>
      </c>
      <c r="G668" s="68">
        <v>0.42</v>
      </c>
      <c r="H668" s="68">
        <v>0.47</v>
      </c>
      <c r="I668" s="68">
        <v>0.54</v>
      </c>
      <c r="J668" s="68">
        <v>0.63</v>
      </c>
      <c r="K668" s="68">
        <v>0.75</v>
      </c>
      <c r="L668" s="68">
        <v>0.89</v>
      </c>
      <c r="M668" s="68">
        <v>1.05</v>
      </c>
      <c r="N668" s="68">
        <v>1.21</v>
      </c>
      <c r="O668" s="68">
        <v>1.34</v>
      </c>
      <c r="P668" s="68">
        <v>1.46</v>
      </c>
      <c r="Q668" s="68">
        <v>1.58</v>
      </c>
      <c r="R668" s="68">
        <v>1.7</v>
      </c>
      <c r="S668" s="68">
        <v>1.81</v>
      </c>
      <c r="T668" s="68">
        <v>1.93</v>
      </c>
      <c r="U668" s="69">
        <v>2.06</v>
      </c>
      <c r="V668" s="68">
        <v>2.27</v>
      </c>
      <c r="W668" s="68">
        <v>2.48</v>
      </c>
      <c r="X668" s="68">
        <v>2.7</v>
      </c>
      <c r="Y668" s="68">
        <v>2.95</v>
      </c>
      <c r="Z668" s="68">
        <v>3.23</v>
      </c>
      <c r="AA668" s="69">
        <v>3.55</v>
      </c>
      <c r="AB668" s="45">
        <v>3.89</v>
      </c>
      <c r="AC668" s="45">
        <v>4.26</v>
      </c>
      <c r="AD668" s="45">
        <v>4.68</v>
      </c>
      <c r="AE668" s="45">
        <v>5.15</v>
      </c>
      <c r="AF668" s="45">
        <v>5.68</v>
      </c>
      <c r="AG668" s="45">
        <v>6.28</v>
      </c>
      <c r="AH668" s="45">
        <v>6.96</v>
      </c>
      <c r="AI668" s="45">
        <v>7.71</v>
      </c>
      <c r="AJ668" s="45">
        <v>8.56</v>
      </c>
      <c r="AK668" s="45">
        <v>9.5</v>
      </c>
      <c r="AL668" s="45">
        <v>10.56</v>
      </c>
      <c r="AM668" s="45">
        <v>11.72</v>
      </c>
      <c r="AN668" s="45">
        <v>12.99</v>
      </c>
      <c r="AO668" s="45">
        <v>14.39</v>
      </c>
      <c r="AP668" s="45">
        <v>15.9</v>
      </c>
      <c r="AQ668" s="45">
        <v>17.52</v>
      </c>
      <c r="AR668" s="45">
        <v>19.25</v>
      </c>
      <c r="AS668" s="45">
        <v>21.07</v>
      </c>
      <c r="AT668" s="45">
        <v>23.09</v>
      </c>
      <c r="AU668" s="45">
        <v>25.35</v>
      </c>
      <c r="AV668" s="45">
        <v>27.56</v>
      </c>
      <c r="AW668" s="45">
        <v>30.02</v>
      </c>
      <c r="AX668" s="45">
        <v>32.68</v>
      </c>
      <c r="AY668" s="45">
        <v>35.65</v>
      </c>
      <c r="AZ668" s="45">
        <v>38.93</v>
      </c>
      <c r="BA668" s="45">
        <v>42.62</v>
      </c>
      <c r="BB668" s="45">
        <v>46.67</v>
      </c>
      <c r="BC668" s="45">
        <v>51.16</v>
      </c>
      <c r="BD668" s="45">
        <v>57.08</v>
      </c>
      <c r="BE668" s="45">
        <v>64.180000000000007</v>
      </c>
      <c r="BF668" s="45">
        <v>72.25</v>
      </c>
      <c r="BG668" s="45">
        <v>81.28</v>
      </c>
      <c r="BH668" s="45">
        <v>90.53</v>
      </c>
      <c r="BI668" s="45">
        <v>99.07</v>
      </c>
      <c r="BJ668" s="45">
        <v>112.22</v>
      </c>
      <c r="BK668" s="45">
        <v>124.02</v>
      </c>
      <c r="BL668" s="45">
        <v>136.91999999999999</v>
      </c>
      <c r="BM668" s="45">
        <v>150.66</v>
      </c>
      <c r="BN668" s="45">
        <v>165.03</v>
      </c>
      <c r="BO668" s="45">
        <v>179.51</v>
      </c>
      <c r="BP668" s="45">
        <v>194.47</v>
      </c>
      <c r="BQ668" s="45">
        <v>209.84</v>
      </c>
      <c r="BR668" s="45">
        <v>224.13</v>
      </c>
      <c r="BS668" s="45">
        <v>238.85</v>
      </c>
      <c r="BT668" s="45">
        <v>256.57</v>
      </c>
      <c r="BU668" s="45">
        <v>275.08999999999997</v>
      </c>
      <c r="BV668" s="45">
        <v>294.22000000000003</v>
      </c>
      <c r="BW668" s="45">
        <v>313.37</v>
      </c>
      <c r="BX668" s="45">
        <v>331.99</v>
      </c>
      <c r="BY668" s="45">
        <v>357.42</v>
      </c>
      <c r="BZ668" s="45">
        <v>382.58</v>
      </c>
      <c r="CA668" s="45">
        <v>407.03</v>
      </c>
      <c r="CB668" s="45">
        <v>430.37</v>
      </c>
      <c r="CC668" s="45">
        <v>452.19</v>
      </c>
      <c r="CD668" s="45">
        <v>472.1</v>
      </c>
      <c r="CE668" s="45">
        <v>498.11</v>
      </c>
      <c r="CF668" s="45">
        <v>525.54</v>
      </c>
      <c r="CG668" s="45">
        <v>554.48</v>
      </c>
      <c r="CH668" s="45">
        <v>585.02</v>
      </c>
      <c r="CI668" s="45">
        <v>617.24</v>
      </c>
      <c r="CJ668" s="45">
        <v>651.23</v>
      </c>
      <c r="CK668" s="45">
        <v>687.1</v>
      </c>
      <c r="CL668" s="45">
        <v>724.94</v>
      </c>
      <c r="CM668" s="45">
        <v>764.87</v>
      </c>
      <c r="CN668" s="45">
        <v>806.99</v>
      </c>
      <c r="CO668" s="45">
        <v>851.43</v>
      </c>
      <c r="CP668" s="45">
        <v>898.33</v>
      </c>
      <c r="CQ668" s="45">
        <v>947.8</v>
      </c>
      <c r="CR668" s="45">
        <v>1000</v>
      </c>
      <c r="CS668" s="45"/>
      <c r="CT668" s="45"/>
      <c r="CU668" s="45"/>
      <c r="CV668" s="45"/>
      <c r="CW668" s="45"/>
    </row>
    <row r="669" spans="1:101" ht="14.25" customHeight="1">
      <c r="A669" s="67">
        <v>27</v>
      </c>
      <c r="B669" s="68">
        <v>0.2</v>
      </c>
      <c r="C669" s="68">
        <v>0.23</v>
      </c>
      <c r="D669" s="68">
        <v>0.27</v>
      </c>
      <c r="E669" s="68">
        <v>0.33</v>
      </c>
      <c r="F669" s="68">
        <v>0.39</v>
      </c>
      <c r="G669" s="68">
        <v>0.45</v>
      </c>
      <c r="H669" s="68">
        <v>0.51</v>
      </c>
      <c r="I669" s="68">
        <v>0.6</v>
      </c>
      <c r="J669" s="68">
        <v>0.71</v>
      </c>
      <c r="K669" s="68">
        <v>0.85</v>
      </c>
      <c r="L669" s="68">
        <v>1.01</v>
      </c>
      <c r="M669" s="68">
        <v>1.17</v>
      </c>
      <c r="N669" s="68">
        <v>1.33</v>
      </c>
      <c r="O669" s="68">
        <v>1.45</v>
      </c>
      <c r="P669" s="68">
        <v>1.56</v>
      </c>
      <c r="Q669" s="68">
        <v>1.68</v>
      </c>
      <c r="R669" s="68">
        <v>1.8</v>
      </c>
      <c r="S669" s="68">
        <v>1.92</v>
      </c>
      <c r="T669" s="68">
        <v>2.04</v>
      </c>
      <c r="U669" s="69">
        <v>2.25</v>
      </c>
      <c r="V669" s="68">
        <v>2.48</v>
      </c>
      <c r="W669" s="68">
        <v>2.7</v>
      </c>
      <c r="X669" s="68">
        <v>2.95</v>
      </c>
      <c r="Y669" s="68">
        <v>3.23</v>
      </c>
      <c r="Z669" s="68">
        <v>3.55</v>
      </c>
      <c r="AA669" s="69">
        <v>3.89</v>
      </c>
      <c r="AB669" s="45">
        <v>4.26</v>
      </c>
      <c r="AC669" s="45">
        <v>4.68</v>
      </c>
      <c r="AD669" s="45">
        <v>5.15</v>
      </c>
      <c r="AE669" s="45">
        <v>5.68</v>
      </c>
      <c r="AF669" s="45">
        <v>6.28</v>
      </c>
      <c r="AG669" s="45">
        <v>6.96</v>
      </c>
      <c r="AH669" s="45">
        <v>7.71</v>
      </c>
      <c r="AI669" s="45">
        <v>8.56</v>
      </c>
      <c r="AJ669" s="45">
        <v>9.5</v>
      </c>
      <c r="AK669" s="45">
        <v>10.56</v>
      </c>
      <c r="AL669" s="45">
        <v>11.72</v>
      </c>
      <c r="AM669" s="45">
        <v>12.99</v>
      </c>
      <c r="AN669" s="45">
        <v>14.39</v>
      </c>
      <c r="AO669" s="45">
        <v>15.9</v>
      </c>
      <c r="AP669" s="45">
        <v>17.52</v>
      </c>
      <c r="AQ669" s="45">
        <v>19.25</v>
      </c>
      <c r="AR669" s="45">
        <v>21.07</v>
      </c>
      <c r="AS669" s="45">
        <v>23.09</v>
      </c>
      <c r="AT669" s="45">
        <v>25.35</v>
      </c>
      <c r="AU669" s="45">
        <v>27.56</v>
      </c>
      <c r="AV669" s="45">
        <v>30.02</v>
      </c>
      <c r="AW669" s="45">
        <v>32.68</v>
      </c>
      <c r="AX669" s="45">
        <v>35.65</v>
      </c>
      <c r="AY669" s="45">
        <v>38.93</v>
      </c>
      <c r="AZ669" s="45">
        <v>42.62</v>
      </c>
      <c r="BA669" s="45">
        <v>46.67</v>
      </c>
      <c r="BB669" s="45">
        <v>51.16</v>
      </c>
      <c r="BC669" s="45">
        <v>57.08</v>
      </c>
      <c r="BD669" s="45">
        <v>64.180000000000007</v>
      </c>
      <c r="BE669" s="45">
        <v>72.25</v>
      </c>
      <c r="BF669" s="45">
        <v>81.28</v>
      </c>
      <c r="BG669" s="45">
        <v>90.53</v>
      </c>
      <c r="BH669" s="45">
        <v>99.07</v>
      </c>
      <c r="BI669" s="45">
        <v>112.22</v>
      </c>
      <c r="BJ669" s="45">
        <v>124.02</v>
      </c>
      <c r="BK669" s="45">
        <v>136.91999999999999</v>
      </c>
      <c r="BL669" s="45">
        <v>150.66</v>
      </c>
      <c r="BM669" s="45">
        <v>165.03</v>
      </c>
      <c r="BN669" s="45">
        <v>179.51</v>
      </c>
      <c r="BO669" s="45">
        <v>194.47</v>
      </c>
      <c r="BP669" s="45">
        <v>209.84</v>
      </c>
      <c r="BQ669" s="45">
        <v>224.13</v>
      </c>
      <c r="BR669" s="45">
        <v>238.85</v>
      </c>
      <c r="BS669" s="45">
        <v>256.57</v>
      </c>
      <c r="BT669" s="45">
        <v>275.08999999999997</v>
      </c>
      <c r="BU669" s="45">
        <v>294.22000000000003</v>
      </c>
      <c r="BV669" s="45">
        <v>313.37</v>
      </c>
      <c r="BW669" s="45">
        <v>331.99</v>
      </c>
      <c r="BX669" s="45">
        <v>357.42</v>
      </c>
      <c r="BY669" s="45">
        <v>382.58</v>
      </c>
      <c r="BZ669" s="45">
        <v>407.03</v>
      </c>
      <c r="CA669" s="45">
        <v>430.37</v>
      </c>
      <c r="CB669" s="45">
        <v>452.19</v>
      </c>
      <c r="CC669" s="45">
        <v>472.1</v>
      </c>
      <c r="CD669" s="45">
        <v>498.11</v>
      </c>
      <c r="CE669" s="45">
        <v>525.54</v>
      </c>
      <c r="CF669" s="45">
        <v>554.48</v>
      </c>
      <c r="CG669" s="45">
        <v>585.02</v>
      </c>
      <c r="CH669" s="45">
        <v>617.24</v>
      </c>
      <c r="CI669" s="45">
        <v>651.23</v>
      </c>
      <c r="CJ669" s="45">
        <v>687.1</v>
      </c>
      <c r="CK669" s="45">
        <v>724.94</v>
      </c>
      <c r="CL669" s="45">
        <v>764.87</v>
      </c>
      <c r="CM669" s="45">
        <v>806.99</v>
      </c>
      <c r="CN669" s="45">
        <v>851.43</v>
      </c>
      <c r="CO669" s="45">
        <v>898.33</v>
      </c>
      <c r="CP669" s="45">
        <v>947.8</v>
      </c>
      <c r="CQ669" s="45">
        <v>1000</v>
      </c>
      <c r="CR669" s="45"/>
      <c r="CS669" s="45"/>
      <c r="CT669" s="45"/>
      <c r="CU669" s="45"/>
      <c r="CV669" s="45"/>
      <c r="CW669" s="45"/>
    </row>
    <row r="670" spans="1:101" ht="14.25" customHeight="1">
      <c r="A670" s="67">
        <v>28</v>
      </c>
      <c r="B670" s="68">
        <v>0.2</v>
      </c>
      <c r="C670" s="68">
        <v>0.24</v>
      </c>
      <c r="D670" s="68">
        <v>0.3</v>
      </c>
      <c r="E670" s="68">
        <v>0.36</v>
      </c>
      <c r="F670" s="68">
        <v>0.42</v>
      </c>
      <c r="G670" s="68">
        <v>0.48</v>
      </c>
      <c r="H670" s="68">
        <v>0.56000000000000005</v>
      </c>
      <c r="I670" s="68">
        <v>0.67</v>
      </c>
      <c r="J670" s="68">
        <v>0.8</v>
      </c>
      <c r="K670" s="68">
        <v>0.96</v>
      </c>
      <c r="L670" s="68">
        <v>1.1299999999999999</v>
      </c>
      <c r="M670" s="68">
        <v>1.29</v>
      </c>
      <c r="N670" s="68">
        <v>1.44</v>
      </c>
      <c r="O670" s="68">
        <v>1.55</v>
      </c>
      <c r="P670" s="68">
        <v>1.66</v>
      </c>
      <c r="Q670" s="68">
        <v>1.78</v>
      </c>
      <c r="R670" s="68">
        <v>1.9</v>
      </c>
      <c r="S670" s="68">
        <v>2.0299999999999998</v>
      </c>
      <c r="T670" s="68">
        <v>2.19</v>
      </c>
      <c r="U670" s="69">
        <v>2.4500000000000002</v>
      </c>
      <c r="V670" s="68">
        <v>2.7</v>
      </c>
      <c r="W670" s="68">
        <v>2.95</v>
      </c>
      <c r="X670" s="68">
        <v>3.23</v>
      </c>
      <c r="Y670" s="68">
        <v>3.55</v>
      </c>
      <c r="Z670" s="68">
        <v>3.89</v>
      </c>
      <c r="AA670" s="69">
        <v>4.26</v>
      </c>
      <c r="AB670" s="45">
        <v>4.68</v>
      </c>
      <c r="AC670" s="45">
        <v>5.15</v>
      </c>
      <c r="AD670" s="45">
        <v>5.68</v>
      </c>
      <c r="AE670" s="45">
        <v>6.28</v>
      </c>
      <c r="AF670" s="45">
        <v>6.96</v>
      </c>
      <c r="AG670" s="45">
        <v>7.71</v>
      </c>
      <c r="AH670" s="45">
        <v>8.56</v>
      </c>
      <c r="AI670" s="45">
        <v>9.5</v>
      </c>
      <c r="AJ670" s="45">
        <v>10.56</v>
      </c>
      <c r="AK670" s="45">
        <v>11.72</v>
      </c>
      <c r="AL670" s="45">
        <v>12.99</v>
      </c>
      <c r="AM670" s="45">
        <v>14.39</v>
      </c>
      <c r="AN670" s="45">
        <v>15.9</v>
      </c>
      <c r="AO670" s="45">
        <v>17.52</v>
      </c>
      <c r="AP670" s="45">
        <v>19.25</v>
      </c>
      <c r="AQ670" s="45">
        <v>21.07</v>
      </c>
      <c r="AR670" s="45">
        <v>23.09</v>
      </c>
      <c r="AS670" s="45">
        <v>25.35</v>
      </c>
      <c r="AT670" s="45">
        <v>27.56</v>
      </c>
      <c r="AU670" s="45">
        <v>30.02</v>
      </c>
      <c r="AV670" s="45">
        <v>32.68</v>
      </c>
      <c r="AW670" s="45">
        <v>35.65</v>
      </c>
      <c r="AX670" s="45">
        <v>38.93</v>
      </c>
      <c r="AY670" s="45">
        <v>42.62</v>
      </c>
      <c r="AZ670" s="45">
        <v>46.67</v>
      </c>
      <c r="BA670" s="45">
        <v>51.16</v>
      </c>
      <c r="BB670" s="45">
        <v>57.08</v>
      </c>
      <c r="BC670" s="45">
        <v>64.180000000000007</v>
      </c>
      <c r="BD670" s="45">
        <v>72.25</v>
      </c>
      <c r="BE670" s="45">
        <v>81.28</v>
      </c>
      <c r="BF670" s="45">
        <v>90.53</v>
      </c>
      <c r="BG670" s="45">
        <v>99.07</v>
      </c>
      <c r="BH670" s="45">
        <v>112.22</v>
      </c>
      <c r="BI670" s="45">
        <v>124.02</v>
      </c>
      <c r="BJ670" s="45">
        <v>136.91999999999999</v>
      </c>
      <c r="BK670" s="45">
        <v>150.66</v>
      </c>
      <c r="BL670" s="45">
        <v>165.03</v>
      </c>
      <c r="BM670" s="45">
        <v>179.51</v>
      </c>
      <c r="BN670" s="45">
        <v>194.47</v>
      </c>
      <c r="BO670" s="45">
        <v>209.84</v>
      </c>
      <c r="BP670" s="45">
        <v>224.13</v>
      </c>
      <c r="BQ670" s="45">
        <v>238.85</v>
      </c>
      <c r="BR670" s="45">
        <v>256.57</v>
      </c>
      <c r="BS670" s="45">
        <v>275.08999999999997</v>
      </c>
      <c r="BT670" s="45">
        <v>294.22000000000003</v>
      </c>
      <c r="BU670" s="45">
        <v>313.37</v>
      </c>
      <c r="BV670" s="45">
        <v>331.99</v>
      </c>
      <c r="BW670" s="45">
        <v>357.42</v>
      </c>
      <c r="BX670" s="45">
        <v>382.58</v>
      </c>
      <c r="BY670" s="45">
        <v>407.03</v>
      </c>
      <c r="BZ670" s="45">
        <v>430.37</v>
      </c>
      <c r="CA670" s="45">
        <v>452.19</v>
      </c>
      <c r="CB670" s="45">
        <v>472.1</v>
      </c>
      <c r="CC670" s="45">
        <v>498.11</v>
      </c>
      <c r="CD670" s="45">
        <v>525.54</v>
      </c>
      <c r="CE670" s="45">
        <v>554.48</v>
      </c>
      <c r="CF670" s="45">
        <v>585.02</v>
      </c>
      <c r="CG670" s="45">
        <v>617.24</v>
      </c>
      <c r="CH670" s="45">
        <v>651.23</v>
      </c>
      <c r="CI670" s="45">
        <v>687.1</v>
      </c>
      <c r="CJ670" s="45">
        <v>724.94</v>
      </c>
      <c r="CK670" s="45">
        <v>764.87</v>
      </c>
      <c r="CL670" s="45">
        <v>806.99</v>
      </c>
      <c r="CM670" s="45">
        <v>851.43</v>
      </c>
      <c r="CN670" s="45">
        <v>898.33</v>
      </c>
      <c r="CO670" s="45">
        <v>947.8</v>
      </c>
      <c r="CP670" s="45">
        <v>1000</v>
      </c>
      <c r="CQ670" s="45"/>
      <c r="CR670" s="45"/>
      <c r="CS670" s="45"/>
      <c r="CT670" s="45"/>
      <c r="CU670" s="45"/>
      <c r="CV670" s="45"/>
      <c r="CW670" s="45"/>
    </row>
    <row r="671" spans="1:101" ht="14.25" customHeight="1">
      <c r="A671" s="67">
        <v>29</v>
      </c>
      <c r="B671" s="68">
        <v>0.2</v>
      </c>
      <c r="C671" s="68">
        <v>0.25</v>
      </c>
      <c r="D671" s="68">
        <v>0.32</v>
      </c>
      <c r="E671" s="68">
        <v>0.38</v>
      </c>
      <c r="F671" s="68">
        <v>0.45</v>
      </c>
      <c r="G671" s="68">
        <v>0.53</v>
      </c>
      <c r="H671" s="68">
        <v>0.63</v>
      </c>
      <c r="I671" s="68">
        <v>0.75</v>
      </c>
      <c r="J671" s="68">
        <v>0.9</v>
      </c>
      <c r="K671" s="68">
        <v>1.07</v>
      </c>
      <c r="L671" s="68">
        <v>1.23</v>
      </c>
      <c r="M671" s="68">
        <v>1.38</v>
      </c>
      <c r="N671" s="68">
        <v>1.53</v>
      </c>
      <c r="O671" s="68">
        <v>1.63</v>
      </c>
      <c r="P671" s="68">
        <v>1.74</v>
      </c>
      <c r="Q671" s="68">
        <v>1.87</v>
      </c>
      <c r="R671" s="68">
        <v>2.0099999999999998</v>
      </c>
      <c r="S671" s="68">
        <v>2.1800000000000002</v>
      </c>
      <c r="T671" s="68">
        <v>2.39</v>
      </c>
      <c r="U671" s="69">
        <v>2.67</v>
      </c>
      <c r="V671" s="68">
        <v>2.95</v>
      </c>
      <c r="W671" s="68">
        <v>3.23</v>
      </c>
      <c r="X671" s="68">
        <v>3.55</v>
      </c>
      <c r="Y671" s="68">
        <v>3.89</v>
      </c>
      <c r="Z671" s="68">
        <v>4.26</v>
      </c>
      <c r="AA671" s="69">
        <v>4.68</v>
      </c>
      <c r="AB671" s="45">
        <v>5.15</v>
      </c>
      <c r="AC671" s="45">
        <v>5.68</v>
      </c>
      <c r="AD671" s="45">
        <v>6.28</v>
      </c>
      <c r="AE671" s="45">
        <v>6.96</v>
      </c>
      <c r="AF671" s="45">
        <v>7.71</v>
      </c>
      <c r="AG671" s="45">
        <v>8.56</v>
      </c>
      <c r="AH671" s="45">
        <v>9.5</v>
      </c>
      <c r="AI671" s="45">
        <v>10.56</v>
      </c>
      <c r="AJ671" s="45">
        <v>11.72</v>
      </c>
      <c r="AK671" s="45">
        <v>12.99</v>
      </c>
      <c r="AL671" s="45">
        <v>14.39</v>
      </c>
      <c r="AM671" s="45">
        <v>15.9</v>
      </c>
      <c r="AN671" s="45">
        <v>17.52</v>
      </c>
      <c r="AO671" s="45">
        <v>19.25</v>
      </c>
      <c r="AP671" s="45">
        <v>21.07</v>
      </c>
      <c r="AQ671" s="45">
        <v>23.09</v>
      </c>
      <c r="AR671" s="45">
        <v>25.35</v>
      </c>
      <c r="AS671" s="45">
        <v>27.56</v>
      </c>
      <c r="AT671" s="45">
        <v>30.02</v>
      </c>
      <c r="AU671" s="45">
        <v>32.68</v>
      </c>
      <c r="AV671" s="45">
        <v>35.65</v>
      </c>
      <c r="AW671" s="45">
        <v>38.93</v>
      </c>
      <c r="AX671" s="45">
        <v>42.62</v>
      </c>
      <c r="AY671" s="45">
        <v>46.67</v>
      </c>
      <c r="AZ671" s="45">
        <v>51.16</v>
      </c>
      <c r="BA671" s="45">
        <v>57.08</v>
      </c>
      <c r="BB671" s="45">
        <v>64.180000000000007</v>
      </c>
      <c r="BC671" s="45">
        <v>72.25</v>
      </c>
      <c r="BD671" s="45">
        <v>81.28</v>
      </c>
      <c r="BE671" s="45">
        <v>90.53</v>
      </c>
      <c r="BF671" s="45">
        <v>99.07</v>
      </c>
      <c r="BG671" s="45">
        <v>112.22</v>
      </c>
      <c r="BH671" s="45">
        <v>124.02</v>
      </c>
      <c r="BI671" s="45">
        <v>136.91999999999999</v>
      </c>
      <c r="BJ671" s="45">
        <v>150.66</v>
      </c>
      <c r="BK671" s="45">
        <v>165.03</v>
      </c>
      <c r="BL671" s="45">
        <v>179.51</v>
      </c>
      <c r="BM671" s="45">
        <v>194.47</v>
      </c>
      <c r="BN671" s="45">
        <v>209.84</v>
      </c>
      <c r="BO671" s="45">
        <v>224.13</v>
      </c>
      <c r="BP671" s="45">
        <v>238.85</v>
      </c>
      <c r="BQ671" s="45">
        <v>256.57</v>
      </c>
      <c r="BR671" s="45">
        <v>275.08999999999997</v>
      </c>
      <c r="BS671" s="45">
        <v>294.22000000000003</v>
      </c>
      <c r="BT671" s="45">
        <v>313.37</v>
      </c>
      <c r="BU671" s="45">
        <v>331.99</v>
      </c>
      <c r="BV671" s="45">
        <v>357.42</v>
      </c>
      <c r="BW671" s="45">
        <v>382.58</v>
      </c>
      <c r="BX671" s="45">
        <v>407.03</v>
      </c>
      <c r="BY671" s="45">
        <v>430.37</v>
      </c>
      <c r="BZ671" s="45">
        <v>452.19</v>
      </c>
      <c r="CA671" s="45">
        <v>472.1</v>
      </c>
      <c r="CB671" s="45">
        <v>498.11</v>
      </c>
      <c r="CC671" s="45">
        <v>525.54</v>
      </c>
      <c r="CD671" s="45">
        <v>554.48</v>
      </c>
      <c r="CE671" s="45">
        <v>585.02</v>
      </c>
      <c r="CF671" s="45">
        <v>617.24</v>
      </c>
      <c r="CG671" s="45">
        <v>651.23</v>
      </c>
      <c r="CH671" s="45">
        <v>687.1</v>
      </c>
      <c r="CI671" s="45">
        <v>724.94</v>
      </c>
      <c r="CJ671" s="45">
        <v>764.87</v>
      </c>
      <c r="CK671" s="45">
        <v>806.99</v>
      </c>
      <c r="CL671" s="45">
        <v>851.43</v>
      </c>
      <c r="CM671" s="45">
        <v>898.33</v>
      </c>
      <c r="CN671" s="45">
        <v>947.8</v>
      </c>
      <c r="CO671" s="45">
        <v>1000</v>
      </c>
      <c r="CP671" s="45"/>
      <c r="CQ671" s="45"/>
      <c r="CR671" s="45"/>
      <c r="CS671" s="45"/>
      <c r="CT671" s="45"/>
      <c r="CU671" s="45"/>
      <c r="CV671" s="45"/>
      <c r="CW671" s="45"/>
    </row>
    <row r="672" spans="1:101" ht="14.25" customHeight="1">
      <c r="A672" s="67">
        <v>30</v>
      </c>
      <c r="B672" s="68">
        <v>0.21</v>
      </c>
      <c r="C672" s="68">
        <v>0.27</v>
      </c>
      <c r="D672" s="68">
        <v>0.34</v>
      </c>
      <c r="E672" s="68">
        <v>0.41</v>
      </c>
      <c r="F672" s="68">
        <v>0.49</v>
      </c>
      <c r="G672" s="68">
        <v>0.59</v>
      </c>
      <c r="H672" s="68">
        <v>0.71</v>
      </c>
      <c r="I672" s="68">
        <v>0.85</v>
      </c>
      <c r="J672" s="68">
        <v>1</v>
      </c>
      <c r="K672" s="68">
        <v>1.17</v>
      </c>
      <c r="L672" s="68">
        <v>1.33</v>
      </c>
      <c r="M672" s="68">
        <v>1.46</v>
      </c>
      <c r="N672" s="68">
        <v>1.6</v>
      </c>
      <c r="O672" s="68">
        <v>1.72</v>
      </c>
      <c r="P672" s="68">
        <v>1.83</v>
      </c>
      <c r="Q672" s="68">
        <v>1.97</v>
      </c>
      <c r="R672" s="68">
        <v>2.16</v>
      </c>
      <c r="S672" s="68">
        <v>2.38</v>
      </c>
      <c r="T672" s="68">
        <v>2.61</v>
      </c>
      <c r="U672" s="69">
        <v>2.92</v>
      </c>
      <c r="V672" s="68">
        <v>3.23</v>
      </c>
      <c r="W672" s="68">
        <v>3.55</v>
      </c>
      <c r="X672" s="68">
        <v>3.89</v>
      </c>
      <c r="Y672" s="68">
        <v>4.26</v>
      </c>
      <c r="Z672" s="68">
        <v>4.68</v>
      </c>
      <c r="AA672" s="69">
        <v>5.15</v>
      </c>
      <c r="AB672" s="45">
        <v>5.68</v>
      </c>
      <c r="AC672" s="45">
        <v>6.28</v>
      </c>
      <c r="AD672" s="45">
        <v>6.96</v>
      </c>
      <c r="AE672" s="45">
        <v>7.71</v>
      </c>
      <c r="AF672" s="45">
        <v>8.56</v>
      </c>
      <c r="AG672" s="45">
        <v>9.5</v>
      </c>
      <c r="AH672" s="45">
        <v>10.56</v>
      </c>
      <c r="AI672" s="45">
        <v>11.72</v>
      </c>
      <c r="AJ672" s="45">
        <v>12.99</v>
      </c>
      <c r="AK672" s="45">
        <v>14.39</v>
      </c>
      <c r="AL672" s="45">
        <v>15.9</v>
      </c>
      <c r="AM672" s="45">
        <v>17.52</v>
      </c>
      <c r="AN672" s="45">
        <v>19.25</v>
      </c>
      <c r="AO672" s="45">
        <v>21.07</v>
      </c>
      <c r="AP672" s="45">
        <v>23.09</v>
      </c>
      <c r="AQ672" s="45">
        <v>25.35</v>
      </c>
      <c r="AR672" s="45">
        <v>27.56</v>
      </c>
      <c r="AS672" s="45">
        <v>30.02</v>
      </c>
      <c r="AT672" s="45">
        <v>32.68</v>
      </c>
      <c r="AU672" s="45">
        <v>35.65</v>
      </c>
      <c r="AV672" s="45">
        <v>38.93</v>
      </c>
      <c r="AW672" s="45">
        <v>42.62</v>
      </c>
      <c r="AX672" s="45">
        <v>46.67</v>
      </c>
      <c r="AY672" s="45">
        <v>51.16</v>
      </c>
      <c r="AZ672" s="45">
        <v>57.08</v>
      </c>
      <c r="BA672" s="45">
        <v>64.180000000000007</v>
      </c>
      <c r="BB672" s="45">
        <v>72.25</v>
      </c>
      <c r="BC672" s="45">
        <v>81.28</v>
      </c>
      <c r="BD672" s="45">
        <v>90.53</v>
      </c>
      <c r="BE672" s="45">
        <v>99.07</v>
      </c>
      <c r="BF672" s="45">
        <v>112.22</v>
      </c>
      <c r="BG672" s="45">
        <v>124.02</v>
      </c>
      <c r="BH672" s="45">
        <v>136.91999999999999</v>
      </c>
      <c r="BI672" s="45">
        <v>150.66</v>
      </c>
      <c r="BJ672" s="45">
        <v>165.03</v>
      </c>
      <c r="BK672" s="45">
        <v>179.51</v>
      </c>
      <c r="BL672" s="45">
        <v>194.47</v>
      </c>
      <c r="BM672" s="45">
        <v>209.84</v>
      </c>
      <c r="BN672" s="45">
        <v>224.13</v>
      </c>
      <c r="BO672" s="45">
        <v>238.85</v>
      </c>
      <c r="BP672" s="45">
        <v>256.57</v>
      </c>
      <c r="BQ672" s="45">
        <v>275.08999999999997</v>
      </c>
      <c r="BR672" s="45">
        <v>294.22000000000003</v>
      </c>
      <c r="BS672" s="45">
        <v>313.37</v>
      </c>
      <c r="BT672" s="45">
        <v>331.99</v>
      </c>
      <c r="BU672" s="45">
        <v>357.42</v>
      </c>
      <c r="BV672" s="45">
        <v>382.58</v>
      </c>
      <c r="BW672" s="45">
        <v>407.03</v>
      </c>
      <c r="BX672" s="45">
        <v>430.37</v>
      </c>
      <c r="BY672" s="45">
        <v>452.19</v>
      </c>
      <c r="BZ672" s="45">
        <v>472.1</v>
      </c>
      <c r="CA672" s="45">
        <v>498.11</v>
      </c>
      <c r="CB672" s="45">
        <v>525.54</v>
      </c>
      <c r="CC672" s="45">
        <v>554.48</v>
      </c>
      <c r="CD672" s="45">
        <v>585.02</v>
      </c>
      <c r="CE672" s="45">
        <v>617.24</v>
      </c>
      <c r="CF672" s="45">
        <v>651.23</v>
      </c>
      <c r="CG672" s="45">
        <v>687.1</v>
      </c>
      <c r="CH672" s="45">
        <v>724.94</v>
      </c>
      <c r="CI672" s="45">
        <v>764.87</v>
      </c>
      <c r="CJ672" s="45">
        <v>806.99</v>
      </c>
      <c r="CK672" s="45">
        <v>851.43</v>
      </c>
      <c r="CL672" s="45">
        <v>898.33</v>
      </c>
      <c r="CM672" s="45">
        <v>947.8</v>
      </c>
      <c r="CN672" s="45">
        <v>1000</v>
      </c>
      <c r="CO672" s="45"/>
      <c r="CP672" s="45"/>
      <c r="CQ672" s="45"/>
      <c r="CR672" s="45"/>
      <c r="CS672" s="45"/>
      <c r="CT672" s="45"/>
      <c r="CU672" s="45"/>
      <c r="CV672" s="45"/>
      <c r="CW672" s="45"/>
    </row>
    <row r="673" spans="1:101" ht="14.25" customHeight="1">
      <c r="A673" s="67">
        <v>31</v>
      </c>
      <c r="B673" s="68">
        <v>0.23</v>
      </c>
      <c r="C673" s="68">
        <v>0.28999999999999998</v>
      </c>
      <c r="D673" s="68">
        <v>0.37</v>
      </c>
      <c r="E673" s="68">
        <v>0.46</v>
      </c>
      <c r="F673" s="68">
        <v>0.55000000000000004</v>
      </c>
      <c r="G673" s="68">
        <v>0.67</v>
      </c>
      <c r="H673" s="68">
        <v>0.8</v>
      </c>
      <c r="I673" s="68">
        <v>0.95</v>
      </c>
      <c r="J673" s="68">
        <v>1.1000000000000001</v>
      </c>
      <c r="K673" s="68">
        <v>1.26</v>
      </c>
      <c r="L673" s="68">
        <v>1.4</v>
      </c>
      <c r="M673" s="68">
        <v>1.54</v>
      </c>
      <c r="N673" s="68">
        <v>1.68</v>
      </c>
      <c r="O673" s="68">
        <v>1.8</v>
      </c>
      <c r="P673" s="68">
        <v>1.92</v>
      </c>
      <c r="Q673" s="68">
        <v>2.12</v>
      </c>
      <c r="R673" s="68">
        <v>2.36</v>
      </c>
      <c r="S673" s="68">
        <v>2.6</v>
      </c>
      <c r="T673" s="68">
        <v>2.89</v>
      </c>
      <c r="U673" s="69">
        <v>3.19</v>
      </c>
      <c r="V673" s="68">
        <v>3.55</v>
      </c>
      <c r="W673" s="68">
        <v>3.89</v>
      </c>
      <c r="X673" s="68">
        <v>4.26</v>
      </c>
      <c r="Y673" s="68">
        <v>4.68</v>
      </c>
      <c r="Z673" s="68">
        <v>5.15</v>
      </c>
      <c r="AA673" s="69">
        <v>5.68</v>
      </c>
      <c r="AB673" s="45">
        <v>6.28</v>
      </c>
      <c r="AC673" s="45">
        <v>6.96</v>
      </c>
      <c r="AD673" s="45">
        <v>7.71</v>
      </c>
      <c r="AE673" s="45">
        <v>8.56</v>
      </c>
      <c r="AF673" s="45">
        <v>9.5</v>
      </c>
      <c r="AG673" s="45">
        <v>10.56</v>
      </c>
      <c r="AH673" s="45">
        <v>11.72</v>
      </c>
      <c r="AI673" s="45">
        <v>12.99</v>
      </c>
      <c r="AJ673" s="45">
        <v>14.39</v>
      </c>
      <c r="AK673" s="45">
        <v>15.9</v>
      </c>
      <c r="AL673" s="45">
        <v>17.52</v>
      </c>
      <c r="AM673" s="45">
        <v>19.25</v>
      </c>
      <c r="AN673" s="45">
        <v>21.07</v>
      </c>
      <c r="AO673" s="45">
        <v>23.09</v>
      </c>
      <c r="AP673" s="45">
        <v>25.35</v>
      </c>
      <c r="AQ673" s="45">
        <v>27.56</v>
      </c>
      <c r="AR673" s="45">
        <v>30.02</v>
      </c>
      <c r="AS673" s="45">
        <v>32.68</v>
      </c>
      <c r="AT673" s="45">
        <v>35.65</v>
      </c>
      <c r="AU673" s="45">
        <v>38.93</v>
      </c>
      <c r="AV673" s="45">
        <v>42.62</v>
      </c>
      <c r="AW673" s="45">
        <v>46.67</v>
      </c>
      <c r="AX673" s="45">
        <v>51.16</v>
      </c>
      <c r="AY673" s="45">
        <v>57.08</v>
      </c>
      <c r="AZ673" s="45">
        <v>64.180000000000007</v>
      </c>
      <c r="BA673" s="45">
        <v>72.25</v>
      </c>
      <c r="BB673" s="45">
        <v>81.28</v>
      </c>
      <c r="BC673" s="45">
        <v>90.53</v>
      </c>
      <c r="BD673" s="45">
        <v>99.07</v>
      </c>
      <c r="BE673" s="45">
        <v>112.22</v>
      </c>
      <c r="BF673" s="45">
        <v>124.02</v>
      </c>
      <c r="BG673" s="45">
        <v>136.91999999999999</v>
      </c>
      <c r="BH673" s="45">
        <v>150.66</v>
      </c>
      <c r="BI673" s="45">
        <v>165.03</v>
      </c>
      <c r="BJ673" s="45">
        <v>179.51</v>
      </c>
      <c r="BK673" s="45">
        <v>194.47</v>
      </c>
      <c r="BL673" s="45">
        <v>209.84</v>
      </c>
      <c r="BM673" s="45">
        <v>224.13</v>
      </c>
      <c r="BN673" s="45">
        <v>238.85</v>
      </c>
      <c r="BO673" s="45">
        <v>256.57</v>
      </c>
      <c r="BP673" s="45">
        <v>275.08999999999997</v>
      </c>
      <c r="BQ673" s="45">
        <v>294.22000000000003</v>
      </c>
      <c r="BR673" s="45">
        <v>313.37</v>
      </c>
      <c r="BS673" s="45">
        <v>331.99</v>
      </c>
      <c r="BT673" s="45">
        <v>357.42</v>
      </c>
      <c r="BU673" s="45">
        <v>382.58</v>
      </c>
      <c r="BV673" s="45">
        <v>407.03</v>
      </c>
      <c r="BW673" s="45">
        <v>430.37</v>
      </c>
      <c r="BX673" s="45">
        <v>452.19</v>
      </c>
      <c r="BY673" s="45">
        <v>472.1</v>
      </c>
      <c r="BZ673" s="45">
        <v>498.11</v>
      </c>
      <c r="CA673" s="45">
        <v>525.54</v>
      </c>
      <c r="CB673" s="45">
        <v>554.48</v>
      </c>
      <c r="CC673" s="45">
        <v>585.02</v>
      </c>
      <c r="CD673" s="45">
        <v>617.24</v>
      </c>
      <c r="CE673" s="45">
        <v>651.23</v>
      </c>
      <c r="CF673" s="45">
        <v>687.1</v>
      </c>
      <c r="CG673" s="45">
        <v>724.94</v>
      </c>
      <c r="CH673" s="45">
        <v>764.87</v>
      </c>
      <c r="CI673" s="45">
        <v>806.99</v>
      </c>
      <c r="CJ673" s="45">
        <v>851.43</v>
      </c>
      <c r="CK673" s="45">
        <v>898.33</v>
      </c>
      <c r="CL673" s="45">
        <v>947.8</v>
      </c>
      <c r="CM673" s="45">
        <v>1000</v>
      </c>
      <c r="CN673" s="45"/>
      <c r="CO673" s="45"/>
      <c r="CP673" s="45"/>
      <c r="CQ673" s="45"/>
      <c r="CR673" s="45"/>
      <c r="CS673" s="45"/>
      <c r="CT673" s="45"/>
      <c r="CU673" s="45"/>
      <c r="CV673" s="45"/>
      <c r="CW673" s="45"/>
    </row>
    <row r="674" spans="1:101" ht="14.25" customHeight="1">
      <c r="A674" s="67">
        <v>32</v>
      </c>
      <c r="B674" s="68">
        <v>0.24</v>
      </c>
      <c r="C674" s="68">
        <v>0.31</v>
      </c>
      <c r="D674" s="68">
        <v>0.4</v>
      </c>
      <c r="E674" s="68">
        <v>0.51</v>
      </c>
      <c r="F674" s="68">
        <v>0.63</v>
      </c>
      <c r="G674" s="68">
        <v>0.75</v>
      </c>
      <c r="H674" s="68">
        <v>0.89</v>
      </c>
      <c r="I674" s="68">
        <v>1.04</v>
      </c>
      <c r="J674" s="68">
        <v>1.19</v>
      </c>
      <c r="K674" s="68">
        <v>1.34</v>
      </c>
      <c r="L674" s="68">
        <v>1.48</v>
      </c>
      <c r="M674" s="68">
        <v>1.62</v>
      </c>
      <c r="N674" s="68">
        <v>1.78</v>
      </c>
      <c r="O674" s="68">
        <v>1.91</v>
      </c>
      <c r="P674" s="68">
        <v>2.09</v>
      </c>
      <c r="Q674" s="68">
        <v>2.3199999999999998</v>
      </c>
      <c r="R674" s="68">
        <v>2.59</v>
      </c>
      <c r="S674" s="68">
        <v>2.86</v>
      </c>
      <c r="T674" s="68">
        <v>3.17</v>
      </c>
      <c r="U674" s="69">
        <v>3.5</v>
      </c>
      <c r="V674" s="68">
        <v>3.89</v>
      </c>
      <c r="W674" s="68">
        <v>4.26</v>
      </c>
      <c r="X674" s="68">
        <v>4.68</v>
      </c>
      <c r="Y674" s="68">
        <v>5.15</v>
      </c>
      <c r="Z674" s="68">
        <v>5.68</v>
      </c>
      <c r="AA674" s="69">
        <v>6.28</v>
      </c>
      <c r="AB674" s="45">
        <v>6.96</v>
      </c>
      <c r="AC674" s="45">
        <v>7.71</v>
      </c>
      <c r="AD674" s="45">
        <v>8.56</v>
      </c>
      <c r="AE674" s="45">
        <v>9.5</v>
      </c>
      <c r="AF674" s="45">
        <v>10.56</v>
      </c>
      <c r="AG674" s="45">
        <v>11.72</v>
      </c>
      <c r="AH674" s="45">
        <v>12.99</v>
      </c>
      <c r="AI674" s="45">
        <v>14.39</v>
      </c>
      <c r="AJ674" s="45">
        <v>15.9</v>
      </c>
      <c r="AK674" s="45">
        <v>17.52</v>
      </c>
      <c r="AL674" s="45">
        <v>19.25</v>
      </c>
      <c r="AM674" s="45">
        <v>21.07</v>
      </c>
      <c r="AN674" s="45">
        <v>23.09</v>
      </c>
      <c r="AO674" s="45">
        <v>25.35</v>
      </c>
      <c r="AP674" s="45">
        <v>27.56</v>
      </c>
      <c r="AQ674" s="45">
        <v>30.02</v>
      </c>
      <c r="AR674" s="45">
        <v>32.68</v>
      </c>
      <c r="AS674" s="45">
        <v>35.65</v>
      </c>
      <c r="AT674" s="45">
        <v>38.93</v>
      </c>
      <c r="AU674" s="45">
        <v>42.62</v>
      </c>
      <c r="AV674" s="45">
        <v>46.67</v>
      </c>
      <c r="AW674" s="45">
        <v>51.16</v>
      </c>
      <c r="AX674" s="45">
        <v>57.08</v>
      </c>
      <c r="AY674" s="45">
        <v>64.180000000000007</v>
      </c>
      <c r="AZ674" s="45">
        <v>72.25</v>
      </c>
      <c r="BA674" s="45">
        <v>81.28</v>
      </c>
      <c r="BB674" s="45">
        <v>90.53</v>
      </c>
      <c r="BC674" s="45">
        <v>99.07</v>
      </c>
      <c r="BD674" s="45">
        <v>112.22</v>
      </c>
      <c r="BE674" s="45">
        <v>124.02</v>
      </c>
      <c r="BF674" s="45">
        <v>136.91999999999999</v>
      </c>
      <c r="BG674" s="45">
        <v>150.66</v>
      </c>
      <c r="BH674" s="45">
        <v>165.03</v>
      </c>
      <c r="BI674" s="45">
        <v>179.51</v>
      </c>
      <c r="BJ674" s="45">
        <v>194.47</v>
      </c>
      <c r="BK674" s="45">
        <v>209.84</v>
      </c>
      <c r="BL674" s="45">
        <v>224.13</v>
      </c>
      <c r="BM674" s="45">
        <v>238.85</v>
      </c>
      <c r="BN674" s="45">
        <v>256.57</v>
      </c>
      <c r="BO674" s="45">
        <v>275.08999999999997</v>
      </c>
      <c r="BP674" s="45">
        <v>294.22000000000003</v>
      </c>
      <c r="BQ674" s="45">
        <v>313.37</v>
      </c>
      <c r="BR674" s="45">
        <v>331.99</v>
      </c>
      <c r="BS674" s="45">
        <v>357.42</v>
      </c>
      <c r="BT674" s="45">
        <v>382.58</v>
      </c>
      <c r="BU674" s="45">
        <v>407.03</v>
      </c>
      <c r="BV674" s="45">
        <v>430.37</v>
      </c>
      <c r="BW674" s="45">
        <v>452.19</v>
      </c>
      <c r="BX674" s="45">
        <v>472.1</v>
      </c>
      <c r="BY674" s="45">
        <v>498.11</v>
      </c>
      <c r="BZ674" s="45">
        <v>525.54</v>
      </c>
      <c r="CA674" s="45">
        <v>554.48</v>
      </c>
      <c r="CB674" s="45">
        <v>585.02</v>
      </c>
      <c r="CC674" s="45">
        <v>617.24</v>
      </c>
      <c r="CD674" s="45">
        <v>651.23</v>
      </c>
      <c r="CE674" s="45">
        <v>687.1</v>
      </c>
      <c r="CF674" s="45">
        <v>724.94</v>
      </c>
      <c r="CG674" s="45">
        <v>764.87</v>
      </c>
      <c r="CH674" s="45">
        <v>806.99</v>
      </c>
      <c r="CI674" s="45">
        <v>851.43</v>
      </c>
      <c r="CJ674" s="45">
        <v>898.33</v>
      </c>
      <c r="CK674" s="45">
        <v>947.8</v>
      </c>
      <c r="CL674" s="45">
        <v>1000</v>
      </c>
      <c r="CM674" s="45"/>
      <c r="CN674" s="45"/>
      <c r="CO674" s="45"/>
      <c r="CP674" s="45"/>
      <c r="CQ674" s="45"/>
      <c r="CR674" s="45"/>
      <c r="CS674" s="45"/>
      <c r="CT674" s="45"/>
      <c r="CU674" s="45"/>
      <c r="CV674" s="45"/>
      <c r="CW674" s="45"/>
    </row>
    <row r="675" spans="1:101" ht="14.25" customHeight="1">
      <c r="A675" s="67">
        <v>33</v>
      </c>
      <c r="B675" s="68">
        <v>0.25</v>
      </c>
      <c r="C675" s="68">
        <v>0.34</v>
      </c>
      <c r="D675" s="68">
        <v>0.45</v>
      </c>
      <c r="E675" s="68">
        <v>0.57999999999999996</v>
      </c>
      <c r="F675" s="68">
        <v>0.71</v>
      </c>
      <c r="G675" s="68">
        <v>0.84</v>
      </c>
      <c r="H675" s="68">
        <v>0.98</v>
      </c>
      <c r="I675" s="68">
        <v>1.1200000000000001</v>
      </c>
      <c r="J675" s="68">
        <v>1.26</v>
      </c>
      <c r="K675" s="68">
        <v>1.42</v>
      </c>
      <c r="L675" s="68">
        <v>1.56</v>
      </c>
      <c r="M675" s="68">
        <v>1.71</v>
      </c>
      <c r="N675" s="68">
        <v>1.88</v>
      </c>
      <c r="O675" s="68">
        <v>2.08</v>
      </c>
      <c r="P675" s="68">
        <v>2.29</v>
      </c>
      <c r="Q675" s="68">
        <v>2.5499999999999998</v>
      </c>
      <c r="R675" s="68">
        <v>2.84</v>
      </c>
      <c r="S675" s="68">
        <v>3.14</v>
      </c>
      <c r="T675" s="68">
        <v>3.44</v>
      </c>
      <c r="U675" s="69">
        <v>3.83</v>
      </c>
      <c r="V675" s="68">
        <v>4.26</v>
      </c>
      <c r="W675" s="68">
        <v>4.68</v>
      </c>
      <c r="X675" s="68">
        <v>5.15</v>
      </c>
      <c r="Y675" s="68">
        <v>5.68</v>
      </c>
      <c r="Z675" s="68">
        <v>6.28</v>
      </c>
      <c r="AA675" s="69">
        <v>6.96</v>
      </c>
      <c r="AB675" s="45">
        <v>7.71</v>
      </c>
      <c r="AC675" s="45">
        <v>8.56</v>
      </c>
      <c r="AD675" s="45">
        <v>9.5</v>
      </c>
      <c r="AE675" s="45">
        <v>10.56</v>
      </c>
      <c r="AF675" s="45">
        <v>11.72</v>
      </c>
      <c r="AG675" s="45">
        <v>12.99</v>
      </c>
      <c r="AH675" s="45">
        <v>14.39</v>
      </c>
      <c r="AI675" s="45">
        <v>15.9</v>
      </c>
      <c r="AJ675" s="45">
        <v>17.52</v>
      </c>
      <c r="AK675" s="45">
        <v>19.25</v>
      </c>
      <c r="AL675" s="45">
        <v>21.07</v>
      </c>
      <c r="AM675" s="45">
        <v>23.09</v>
      </c>
      <c r="AN675" s="45">
        <v>25.35</v>
      </c>
      <c r="AO675" s="45">
        <v>27.56</v>
      </c>
      <c r="AP675" s="45">
        <v>30.02</v>
      </c>
      <c r="AQ675" s="45">
        <v>32.68</v>
      </c>
      <c r="AR675" s="45">
        <v>35.65</v>
      </c>
      <c r="AS675" s="45">
        <v>38.93</v>
      </c>
      <c r="AT675" s="45">
        <v>42.62</v>
      </c>
      <c r="AU675" s="45">
        <v>46.67</v>
      </c>
      <c r="AV675" s="45">
        <v>51.16</v>
      </c>
      <c r="AW675" s="45">
        <v>57.08</v>
      </c>
      <c r="AX675" s="45">
        <v>64.180000000000007</v>
      </c>
      <c r="AY675" s="45">
        <v>72.25</v>
      </c>
      <c r="AZ675" s="45">
        <v>81.28</v>
      </c>
      <c r="BA675" s="45">
        <v>90.53</v>
      </c>
      <c r="BB675" s="45">
        <v>99.07</v>
      </c>
      <c r="BC675" s="45">
        <v>112.22</v>
      </c>
      <c r="BD675" s="45">
        <v>124.02</v>
      </c>
      <c r="BE675" s="45">
        <v>136.91999999999999</v>
      </c>
      <c r="BF675" s="45">
        <v>150.66</v>
      </c>
      <c r="BG675" s="45">
        <v>165.03</v>
      </c>
      <c r="BH675" s="45">
        <v>179.51</v>
      </c>
      <c r="BI675" s="45">
        <v>194.47</v>
      </c>
      <c r="BJ675" s="45">
        <v>209.84</v>
      </c>
      <c r="BK675" s="45">
        <v>224.13</v>
      </c>
      <c r="BL675" s="45">
        <v>238.85</v>
      </c>
      <c r="BM675" s="45">
        <v>256.57</v>
      </c>
      <c r="BN675" s="45">
        <v>275.08999999999997</v>
      </c>
      <c r="BO675" s="45">
        <v>294.22000000000003</v>
      </c>
      <c r="BP675" s="45">
        <v>313.37</v>
      </c>
      <c r="BQ675" s="45">
        <v>331.99</v>
      </c>
      <c r="BR675" s="45">
        <v>357.42</v>
      </c>
      <c r="BS675" s="45">
        <v>382.58</v>
      </c>
      <c r="BT675" s="45">
        <v>407.03</v>
      </c>
      <c r="BU675" s="45">
        <v>430.37</v>
      </c>
      <c r="BV675" s="45">
        <v>452.19</v>
      </c>
      <c r="BW675" s="45">
        <v>472.1</v>
      </c>
      <c r="BX675" s="45">
        <v>498.11</v>
      </c>
      <c r="BY675" s="45">
        <v>525.54</v>
      </c>
      <c r="BZ675" s="45">
        <v>554.48</v>
      </c>
      <c r="CA675" s="45">
        <v>585.02</v>
      </c>
      <c r="CB675" s="45">
        <v>617.24</v>
      </c>
      <c r="CC675" s="45">
        <v>651.23</v>
      </c>
      <c r="CD675" s="45">
        <v>687.1</v>
      </c>
      <c r="CE675" s="45">
        <v>724.94</v>
      </c>
      <c r="CF675" s="45">
        <v>764.87</v>
      </c>
      <c r="CG675" s="45">
        <v>806.99</v>
      </c>
      <c r="CH675" s="45">
        <v>851.43</v>
      </c>
      <c r="CI675" s="45">
        <v>898.33</v>
      </c>
      <c r="CJ675" s="45">
        <v>947.8</v>
      </c>
      <c r="CK675" s="45">
        <v>1000</v>
      </c>
      <c r="CL675" s="45"/>
      <c r="CM675" s="45"/>
      <c r="CN675" s="45"/>
      <c r="CO675" s="45"/>
      <c r="CP675" s="45"/>
      <c r="CQ675" s="45"/>
      <c r="CR675" s="45"/>
      <c r="CS675" s="45"/>
      <c r="CT675" s="45"/>
      <c r="CU675" s="45"/>
      <c r="CV675" s="45"/>
      <c r="CW675" s="45"/>
    </row>
    <row r="676" spans="1:101" ht="14.25" customHeight="1">
      <c r="A676" s="67">
        <v>34</v>
      </c>
      <c r="B676" s="68">
        <v>0.27</v>
      </c>
      <c r="C676" s="68">
        <v>0.37</v>
      </c>
      <c r="D676" s="68">
        <v>0.51</v>
      </c>
      <c r="E676" s="68">
        <v>0.65</v>
      </c>
      <c r="F676" s="68">
        <v>0.79</v>
      </c>
      <c r="G676" s="68">
        <v>0.92</v>
      </c>
      <c r="H676" s="68">
        <v>1.06</v>
      </c>
      <c r="I676" s="68">
        <v>1.19</v>
      </c>
      <c r="J676" s="68">
        <v>1.33</v>
      </c>
      <c r="K676" s="68">
        <v>1.49</v>
      </c>
      <c r="L676" s="68">
        <v>1.64</v>
      </c>
      <c r="M676" s="68">
        <v>1.8</v>
      </c>
      <c r="N676" s="68">
        <v>2.0499999999999998</v>
      </c>
      <c r="O676" s="68">
        <v>2.2799999999999998</v>
      </c>
      <c r="P676" s="68">
        <v>2.5099999999999998</v>
      </c>
      <c r="Q676" s="68">
        <v>2.8</v>
      </c>
      <c r="R676" s="68">
        <v>3.12</v>
      </c>
      <c r="S676" s="68">
        <v>3.42</v>
      </c>
      <c r="T676" s="68">
        <v>3.79</v>
      </c>
      <c r="U676" s="69">
        <v>4.22</v>
      </c>
      <c r="V676" s="68">
        <v>4.68</v>
      </c>
      <c r="W676" s="68">
        <v>5.15</v>
      </c>
      <c r="X676" s="68">
        <v>5.68</v>
      </c>
      <c r="Y676" s="68">
        <v>6.28</v>
      </c>
      <c r="Z676" s="68">
        <v>6.96</v>
      </c>
      <c r="AA676" s="69">
        <v>7.71</v>
      </c>
      <c r="AB676" s="45">
        <v>8.56</v>
      </c>
      <c r="AC676" s="45">
        <v>9.5</v>
      </c>
      <c r="AD676" s="45">
        <v>10.56</v>
      </c>
      <c r="AE676" s="45">
        <v>11.72</v>
      </c>
      <c r="AF676" s="45">
        <v>12.99</v>
      </c>
      <c r="AG676" s="45">
        <v>14.39</v>
      </c>
      <c r="AH676" s="45">
        <v>15.9</v>
      </c>
      <c r="AI676" s="45">
        <v>17.52</v>
      </c>
      <c r="AJ676" s="45">
        <v>19.25</v>
      </c>
      <c r="AK676" s="45">
        <v>21.07</v>
      </c>
      <c r="AL676" s="45">
        <v>23.09</v>
      </c>
      <c r="AM676" s="45">
        <v>25.35</v>
      </c>
      <c r="AN676" s="45">
        <v>27.56</v>
      </c>
      <c r="AO676" s="45">
        <v>30.02</v>
      </c>
      <c r="AP676" s="45">
        <v>32.68</v>
      </c>
      <c r="AQ676" s="45">
        <v>35.65</v>
      </c>
      <c r="AR676" s="45">
        <v>38.93</v>
      </c>
      <c r="AS676" s="45">
        <v>42.62</v>
      </c>
      <c r="AT676" s="45">
        <v>46.67</v>
      </c>
      <c r="AU676" s="45">
        <v>51.16</v>
      </c>
      <c r="AV676" s="45">
        <v>57.08</v>
      </c>
      <c r="AW676" s="45">
        <v>64.180000000000007</v>
      </c>
      <c r="AX676" s="45">
        <v>72.25</v>
      </c>
      <c r="AY676" s="45">
        <v>81.28</v>
      </c>
      <c r="AZ676" s="45">
        <v>90.53</v>
      </c>
      <c r="BA676" s="45">
        <v>99.07</v>
      </c>
      <c r="BB676" s="45">
        <v>112.22</v>
      </c>
      <c r="BC676" s="45">
        <v>124.02</v>
      </c>
      <c r="BD676" s="45">
        <v>136.91999999999999</v>
      </c>
      <c r="BE676" s="45">
        <v>150.66</v>
      </c>
      <c r="BF676" s="45">
        <v>165.03</v>
      </c>
      <c r="BG676" s="45">
        <v>179.51</v>
      </c>
      <c r="BH676" s="45">
        <v>194.47</v>
      </c>
      <c r="BI676" s="45">
        <v>209.84</v>
      </c>
      <c r="BJ676" s="45">
        <v>224.13</v>
      </c>
      <c r="BK676" s="45">
        <v>238.85</v>
      </c>
      <c r="BL676" s="45">
        <v>256.57</v>
      </c>
      <c r="BM676" s="45">
        <v>275.08999999999997</v>
      </c>
      <c r="BN676" s="45">
        <v>294.22000000000003</v>
      </c>
      <c r="BO676" s="45">
        <v>313.37</v>
      </c>
      <c r="BP676" s="45">
        <v>331.99</v>
      </c>
      <c r="BQ676" s="45">
        <v>357.42</v>
      </c>
      <c r="BR676" s="45">
        <v>382.58</v>
      </c>
      <c r="BS676" s="45">
        <v>407.03</v>
      </c>
      <c r="BT676" s="45">
        <v>430.37</v>
      </c>
      <c r="BU676" s="45">
        <v>452.19</v>
      </c>
      <c r="BV676" s="45">
        <v>472.1</v>
      </c>
      <c r="BW676" s="45">
        <v>498.11</v>
      </c>
      <c r="BX676" s="45">
        <v>525.54</v>
      </c>
      <c r="BY676" s="45">
        <v>554.48</v>
      </c>
      <c r="BZ676" s="45">
        <v>585.02</v>
      </c>
      <c r="CA676" s="45">
        <v>617.24</v>
      </c>
      <c r="CB676" s="45">
        <v>651.23</v>
      </c>
      <c r="CC676" s="45">
        <v>687.1</v>
      </c>
      <c r="CD676" s="45">
        <v>724.94</v>
      </c>
      <c r="CE676" s="45">
        <v>764.87</v>
      </c>
      <c r="CF676" s="45">
        <v>806.99</v>
      </c>
      <c r="CG676" s="45">
        <v>851.43</v>
      </c>
      <c r="CH676" s="45">
        <v>898.33</v>
      </c>
      <c r="CI676" s="45">
        <v>947.8</v>
      </c>
      <c r="CJ676" s="45">
        <v>1000</v>
      </c>
      <c r="CK676" s="45"/>
      <c r="CL676" s="45"/>
      <c r="CM676" s="45"/>
      <c r="CN676" s="45"/>
      <c r="CO676" s="45"/>
      <c r="CP676" s="45"/>
      <c r="CQ676" s="45"/>
      <c r="CR676" s="45"/>
      <c r="CS676" s="45"/>
      <c r="CT676" s="45"/>
      <c r="CU676" s="45"/>
      <c r="CV676" s="45"/>
      <c r="CW676" s="45"/>
    </row>
    <row r="677" spans="1:101" ht="14.25" customHeight="1">
      <c r="A677" s="67">
        <v>35</v>
      </c>
      <c r="B677" s="68">
        <v>0.28999999999999998</v>
      </c>
      <c r="C677" s="68">
        <v>0.42</v>
      </c>
      <c r="D677" s="68">
        <v>0.57999999999999996</v>
      </c>
      <c r="E677" s="68">
        <v>0.73</v>
      </c>
      <c r="F677" s="68">
        <v>0.87</v>
      </c>
      <c r="G677" s="68">
        <v>1</v>
      </c>
      <c r="H677" s="68">
        <v>1.1299999999999999</v>
      </c>
      <c r="I677" s="68">
        <v>1.26</v>
      </c>
      <c r="J677" s="68">
        <v>1.4</v>
      </c>
      <c r="K677" s="68">
        <v>1.57</v>
      </c>
      <c r="L677" s="68">
        <v>1.73</v>
      </c>
      <c r="M677" s="68">
        <v>2.0099999999999998</v>
      </c>
      <c r="N677" s="68">
        <v>2.25</v>
      </c>
      <c r="O677" s="68">
        <v>2.5</v>
      </c>
      <c r="P677" s="68">
        <v>2.76</v>
      </c>
      <c r="Q677" s="68">
        <v>3.08</v>
      </c>
      <c r="R677" s="68">
        <v>3.4</v>
      </c>
      <c r="S677" s="68">
        <v>3.77</v>
      </c>
      <c r="T677" s="68">
        <v>4.1900000000000004</v>
      </c>
      <c r="U677" s="69">
        <v>4.66</v>
      </c>
      <c r="V677" s="68">
        <v>5.15</v>
      </c>
      <c r="W677" s="68">
        <v>5.68</v>
      </c>
      <c r="X677" s="68">
        <v>6.28</v>
      </c>
      <c r="Y677" s="68">
        <v>6.96</v>
      </c>
      <c r="Z677" s="68">
        <v>7.71</v>
      </c>
      <c r="AA677" s="69">
        <v>8.56</v>
      </c>
      <c r="AB677" s="45">
        <v>9.5</v>
      </c>
      <c r="AC677" s="45">
        <v>10.56</v>
      </c>
      <c r="AD677" s="45">
        <v>11.72</v>
      </c>
      <c r="AE677" s="45">
        <v>12.99</v>
      </c>
      <c r="AF677" s="45">
        <v>14.39</v>
      </c>
      <c r="AG677" s="45">
        <v>15.9</v>
      </c>
      <c r="AH677" s="45">
        <v>17.52</v>
      </c>
      <c r="AI677" s="45">
        <v>19.25</v>
      </c>
      <c r="AJ677" s="45">
        <v>21.07</v>
      </c>
      <c r="AK677" s="45">
        <v>23.09</v>
      </c>
      <c r="AL677" s="45">
        <v>25.35</v>
      </c>
      <c r="AM677" s="45">
        <v>27.56</v>
      </c>
      <c r="AN677" s="45">
        <v>30.02</v>
      </c>
      <c r="AO677" s="45">
        <v>32.68</v>
      </c>
      <c r="AP677" s="45">
        <v>35.65</v>
      </c>
      <c r="AQ677" s="45">
        <v>38.93</v>
      </c>
      <c r="AR677" s="45">
        <v>42.62</v>
      </c>
      <c r="AS677" s="45">
        <v>46.67</v>
      </c>
      <c r="AT677" s="45">
        <v>51.16</v>
      </c>
      <c r="AU677" s="45">
        <v>57.08</v>
      </c>
      <c r="AV677" s="45">
        <v>64.180000000000007</v>
      </c>
      <c r="AW677" s="45">
        <v>72.25</v>
      </c>
      <c r="AX677" s="45">
        <v>81.28</v>
      </c>
      <c r="AY677" s="45">
        <v>90.53</v>
      </c>
      <c r="AZ677" s="45">
        <v>99.07</v>
      </c>
      <c r="BA677" s="45">
        <v>112.22</v>
      </c>
      <c r="BB677" s="45">
        <v>124.02</v>
      </c>
      <c r="BC677" s="45">
        <v>136.91999999999999</v>
      </c>
      <c r="BD677" s="45">
        <v>150.66</v>
      </c>
      <c r="BE677" s="45">
        <v>165.03</v>
      </c>
      <c r="BF677" s="45">
        <v>179.51</v>
      </c>
      <c r="BG677" s="45">
        <v>194.47</v>
      </c>
      <c r="BH677" s="45">
        <v>209.84</v>
      </c>
      <c r="BI677" s="45">
        <v>224.13</v>
      </c>
      <c r="BJ677" s="45">
        <v>238.85</v>
      </c>
      <c r="BK677" s="45">
        <v>256.57</v>
      </c>
      <c r="BL677" s="45">
        <v>275.08999999999997</v>
      </c>
      <c r="BM677" s="45">
        <v>294.22000000000003</v>
      </c>
      <c r="BN677" s="45">
        <v>313.37</v>
      </c>
      <c r="BO677" s="45">
        <v>331.99</v>
      </c>
      <c r="BP677" s="45">
        <v>357.42</v>
      </c>
      <c r="BQ677" s="45">
        <v>382.58</v>
      </c>
      <c r="BR677" s="45">
        <v>407.03</v>
      </c>
      <c r="BS677" s="45">
        <v>430.37</v>
      </c>
      <c r="BT677" s="45">
        <v>452.19</v>
      </c>
      <c r="BU677" s="45">
        <v>472.1</v>
      </c>
      <c r="BV677" s="45">
        <v>498.11</v>
      </c>
      <c r="BW677" s="45">
        <v>525.54</v>
      </c>
      <c r="BX677" s="45">
        <v>554.48</v>
      </c>
      <c r="BY677" s="45">
        <v>585.02</v>
      </c>
      <c r="BZ677" s="45">
        <v>617.24</v>
      </c>
      <c r="CA677" s="45">
        <v>651.23</v>
      </c>
      <c r="CB677" s="45">
        <v>687.1</v>
      </c>
      <c r="CC677" s="45">
        <v>724.94</v>
      </c>
      <c r="CD677" s="45">
        <v>764.87</v>
      </c>
      <c r="CE677" s="45">
        <v>806.99</v>
      </c>
      <c r="CF677" s="45">
        <v>851.43</v>
      </c>
      <c r="CG677" s="45">
        <v>898.33</v>
      </c>
      <c r="CH677" s="45">
        <v>947.8</v>
      </c>
      <c r="CI677" s="45">
        <v>1000</v>
      </c>
      <c r="CJ677" s="45"/>
      <c r="CK677" s="45"/>
      <c r="CL677" s="45"/>
      <c r="CM677" s="45"/>
      <c r="CN677" s="45"/>
      <c r="CO677" s="45"/>
      <c r="CP677" s="45"/>
      <c r="CQ677" s="45"/>
      <c r="CR677" s="45"/>
      <c r="CS677" s="45"/>
      <c r="CT677" s="45"/>
      <c r="CU677" s="45"/>
      <c r="CV677" s="45"/>
      <c r="CW677" s="45"/>
    </row>
    <row r="678" spans="1:101" ht="14.25" customHeight="1">
      <c r="A678" s="67">
        <v>36</v>
      </c>
      <c r="B678" s="68">
        <v>0.33</v>
      </c>
      <c r="C678" s="68">
        <v>0.47</v>
      </c>
      <c r="D678" s="68">
        <v>0.64</v>
      </c>
      <c r="E678" s="68">
        <v>0.81</v>
      </c>
      <c r="F678" s="68">
        <v>0.94</v>
      </c>
      <c r="G678" s="68">
        <v>1.07</v>
      </c>
      <c r="H678" s="68">
        <v>1.19</v>
      </c>
      <c r="I678" s="68">
        <v>1.32</v>
      </c>
      <c r="J678" s="68">
        <v>1.47</v>
      </c>
      <c r="K678" s="68">
        <v>1.65</v>
      </c>
      <c r="L678" s="68">
        <v>2</v>
      </c>
      <c r="M678" s="68">
        <v>2.21</v>
      </c>
      <c r="N678" s="68">
        <v>2.48</v>
      </c>
      <c r="O678" s="68">
        <v>2.75</v>
      </c>
      <c r="P678" s="68">
        <v>3.04</v>
      </c>
      <c r="Q678" s="68">
        <v>3.39</v>
      </c>
      <c r="R678" s="68">
        <v>3.74</v>
      </c>
      <c r="S678" s="68">
        <v>4.16</v>
      </c>
      <c r="T678" s="68">
        <v>4.63</v>
      </c>
      <c r="U678" s="69">
        <v>5.13</v>
      </c>
      <c r="V678" s="68">
        <v>5.68</v>
      </c>
      <c r="W678" s="68">
        <v>6.28</v>
      </c>
      <c r="X678" s="68">
        <v>6.96</v>
      </c>
      <c r="Y678" s="68">
        <v>7.71</v>
      </c>
      <c r="Z678" s="68">
        <v>8.56</v>
      </c>
      <c r="AA678" s="69">
        <v>9.5</v>
      </c>
      <c r="AB678" s="45">
        <v>10.56</v>
      </c>
      <c r="AC678" s="45">
        <v>11.72</v>
      </c>
      <c r="AD678" s="45">
        <v>12.99</v>
      </c>
      <c r="AE678" s="45">
        <v>14.39</v>
      </c>
      <c r="AF678" s="45">
        <v>15.9</v>
      </c>
      <c r="AG678" s="45">
        <v>17.52</v>
      </c>
      <c r="AH678" s="45">
        <v>19.25</v>
      </c>
      <c r="AI678" s="45">
        <v>21.07</v>
      </c>
      <c r="AJ678" s="45">
        <v>23.09</v>
      </c>
      <c r="AK678" s="45">
        <v>25.35</v>
      </c>
      <c r="AL678" s="45">
        <v>27.56</v>
      </c>
      <c r="AM678" s="45">
        <v>30.02</v>
      </c>
      <c r="AN678" s="45">
        <v>32.68</v>
      </c>
      <c r="AO678" s="45">
        <v>35.65</v>
      </c>
      <c r="AP678" s="45">
        <v>38.93</v>
      </c>
      <c r="AQ678" s="45">
        <v>42.62</v>
      </c>
      <c r="AR678" s="45">
        <v>46.67</v>
      </c>
      <c r="AS678" s="45">
        <v>51.16</v>
      </c>
      <c r="AT678" s="45">
        <v>57.08</v>
      </c>
      <c r="AU678" s="45">
        <v>64.180000000000007</v>
      </c>
      <c r="AV678" s="45">
        <v>72.25</v>
      </c>
      <c r="AW678" s="45">
        <v>81.28</v>
      </c>
      <c r="AX678" s="45">
        <v>90.53</v>
      </c>
      <c r="AY678" s="45">
        <v>99.07</v>
      </c>
      <c r="AZ678" s="45">
        <v>112.22</v>
      </c>
      <c r="BA678" s="45">
        <v>124.02</v>
      </c>
      <c r="BB678" s="45">
        <v>136.91999999999999</v>
      </c>
      <c r="BC678" s="45">
        <v>150.66</v>
      </c>
      <c r="BD678" s="45">
        <v>165.03</v>
      </c>
      <c r="BE678" s="45">
        <v>179.51</v>
      </c>
      <c r="BF678" s="45">
        <v>194.47</v>
      </c>
      <c r="BG678" s="45">
        <v>209.84</v>
      </c>
      <c r="BH678" s="45">
        <v>224.13</v>
      </c>
      <c r="BI678" s="45">
        <v>238.85</v>
      </c>
      <c r="BJ678" s="45">
        <v>256.57</v>
      </c>
      <c r="BK678" s="45">
        <v>275.08999999999997</v>
      </c>
      <c r="BL678" s="45">
        <v>294.22000000000003</v>
      </c>
      <c r="BM678" s="45">
        <v>313.37</v>
      </c>
      <c r="BN678" s="45">
        <v>331.99</v>
      </c>
      <c r="BO678" s="45">
        <v>357.42</v>
      </c>
      <c r="BP678" s="45">
        <v>382.58</v>
      </c>
      <c r="BQ678" s="45">
        <v>407.03</v>
      </c>
      <c r="BR678" s="45">
        <v>430.37</v>
      </c>
      <c r="BS678" s="45">
        <v>452.19</v>
      </c>
      <c r="BT678" s="45">
        <v>472.1</v>
      </c>
      <c r="BU678" s="45">
        <v>498.11</v>
      </c>
      <c r="BV678" s="45">
        <v>525.54</v>
      </c>
      <c r="BW678" s="45">
        <v>554.48</v>
      </c>
      <c r="BX678" s="45">
        <v>585.02</v>
      </c>
      <c r="BY678" s="45">
        <v>617.24</v>
      </c>
      <c r="BZ678" s="45">
        <v>651.23</v>
      </c>
      <c r="CA678" s="45">
        <v>687.1</v>
      </c>
      <c r="CB678" s="45">
        <v>724.94</v>
      </c>
      <c r="CC678" s="45">
        <v>764.87</v>
      </c>
      <c r="CD678" s="45">
        <v>806.99</v>
      </c>
      <c r="CE678" s="45">
        <v>851.43</v>
      </c>
      <c r="CF678" s="45">
        <v>898.33</v>
      </c>
      <c r="CG678" s="45">
        <v>947.8</v>
      </c>
      <c r="CH678" s="45">
        <v>1000</v>
      </c>
      <c r="CI678" s="45"/>
      <c r="CJ678" s="45"/>
      <c r="CK678" s="45"/>
      <c r="CL678" s="45"/>
      <c r="CM678" s="45"/>
      <c r="CN678" s="45"/>
      <c r="CO678" s="45"/>
      <c r="CP678" s="45"/>
      <c r="CQ678" s="45"/>
      <c r="CR678" s="45"/>
      <c r="CS678" s="45"/>
      <c r="CT678" s="45"/>
      <c r="CU678" s="45"/>
      <c r="CV678" s="45"/>
      <c r="CW678" s="45"/>
    </row>
    <row r="679" spans="1:101" ht="14.25" customHeight="1">
      <c r="A679" s="67">
        <v>37</v>
      </c>
      <c r="B679" s="68">
        <v>0.36</v>
      </c>
      <c r="C679" s="68">
        <v>0.52</v>
      </c>
      <c r="D679" s="68">
        <v>0.71</v>
      </c>
      <c r="E679" s="68">
        <v>0.87</v>
      </c>
      <c r="F679" s="68">
        <v>1</v>
      </c>
      <c r="G679" s="68">
        <v>1.1299999999999999</v>
      </c>
      <c r="H679" s="68">
        <v>1.26</v>
      </c>
      <c r="I679" s="68">
        <v>1.39</v>
      </c>
      <c r="J679" s="68">
        <v>1.55</v>
      </c>
      <c r="K679" s="68">
        <v>1.96</v>
      </c>
      <c r="L679" s="68">
        <v>2.19</v>
      </c>
      <c r="M679" s="68">
        <v>2.4300000000000002</v>
      </c>
      <c r="N679" s="68">
        <v>2.72</v>
      </c>
      <c r="O679" s="68">
        <v>3.03</v>
      </c>
      <c r="P679" s="68">
        <v>3.35</v>
      </c>
      <c r="Q679" s="68">
        <v>3.72</v>
      </c>
      <c r="R679" s="68">
        <v>4.1399999999999997</v>
      </c>
      <c r="S679" s="68">
        <v>4.6100000000000003</v>
      </c>
      <c r="T679" s="68">
        <v>5.1100000000000003</v>
      </c>
      <c r="U679" s="69">
        <v>5.66</v>
      </c>
      <c r="V679" s="68">
        <v>6.28</v>
      </c>
      <c r="W679" s="68">
        <v>6.96</v>
      </c>
      <c r="X679" s="68">
        <v>7.71</v>
      </c>
      <c r="Y679" s="68">
        <v>8.56</v>
      </c>
      <c r="Z679" s="68">
        <v>9.5</v>
      </c>
      <c r="AA679" s="69">
        <v>10.56</v>
      </c>
      <c r="AB679" s="45">
        <v>11.72</v>
      </c>
      <c r="AC679" s="45">
        <v>12.99</v>
      </c>
      <c r="AD679" s="45">
        <v>14.39</v>
      </c>
      <c r="AE679" s="45">
        <v>15.9</v>
      </c>
      <c r="AF679" s="45">
        <v>17.52</v>
      </c>
      <c r="AG679" s="45">
        <v>19.25</v>
      </c>
      <c r="AH679" s="45">
        <v>21.07</v>
      </c>
      <c r="AI679" s="45">
        <v>23.09</v>
      </c>
      <c r="AJ679" s="45">
        <v>25.35</v>
      </c>
      <c r="AK679" s="45">
        <v>27.56</v>
      </c>
      <c r="AL679" s="45">
        <v>30.02</v>
      </c>
      <c r="AM679" s="45">
        <v>32.68</v>
      </c>
      <c r="AN679" s="45">
        <v>35.65</v>
      </c>
      <c r="AO679" s="45">
        <v>38.93</v>
      </c>
      <c r="AP679" s="45">
        <v>42.62</v>
      </c>
      <c r="AQ679" s="45">
        <v>46.67</v>
      </c>
      <c r="AR679" s="45">
        <v>51.16</v>
      </c>
      <c r="AS679" s="45">
        <v>57.08</v>
      </c>
      <c r="AT679" s="45">
        <v>64.180000000000007</v>
      </c>
      <c r="AU679" s="45">
        <v>72.25</v>
      </c>
      <c r="AV679" s="45">
        <v>81.28</v>
      </c>
      <c r="AW679" s="45">
        <v>90.53</v>
      </c>
      <c r="AX679" s="45">
        <v>99.07</v>
      </c>
      <c r="AY679" s="45">
        <v>112.22</v>
      </c>
      <c r="AZ679" s="45">
        <v>124.02</v>
      </c>
      <c r="BA679" s="45">
        <v>136.91999999999999</v>
      </c>
      <c r="BB679" s="45">
        <v>150.66</v>
      </c>
      <c r="BC679" s="45">
        <v>165.03</v>
      </c>
      <c r="BD679" s="45">
        <v>179.51</v>
      </c>
      <c r="BE679" s="45">
        <v>194.47</v>
      </c>
      <c r="BF679" s="45">
        <v>209.84</v>
      </c>
      <c r="BG679" s="45">
        <v>224.13</v>
      </c>
      <c r="BH679" s="45">
        <v>238.85</v>
      </c>
      <c r="BI679" s="45">
        <v>256.57</v>
      </c>
      <c r="BJ679" s="45">
        <v>275.08999999999997</v>
      </c>
      <c r="BK679" s="45">
        <v>294.22000000000003</v>
      </c>
      <c r="BL679" s="45">
        <v>313.37</v>
      </c>
      <c r="BM679" s="45">
        <v>331.99</v>
      </c>
      <c r="BN679" s="45">
        <v>357.42</v>
      </c>
      <c r="BO679" s="45">
        <v>382.58</v>
      </c>
      <c r="BP679" s="45">
        <v>407.03</v>
      </c>
      <c r="BQ679" s="45">
        <v>430.37</v>
      </c>
      <c r="BR679" s="45">
        <v>452.19</v>
      </c>
      <c r="BS679" s="45">
        <v>472.1</v>
      </c>
      <c r="BT679" s="45">
        <v>498.11</v>
      </c>
      <c r="BU679" s="45">
        <v>525.54</v>
      </c>
      <c r="BV679" s="45">
        <v>554.48</v>
      </c>
      <c r="BW679" s="45">
        <v>585.02</v>
      </c>
      <c r="BX679" s="45">
        <v>617.24</v>
      </c>
      <c r="BY679" s="45">
        <v>651.23</v>
      </c>
      <c r="BZ679" s="45">
        <v>687.1</v>
      </c>
      <c r="CA679" s="45">
        <v>724.94</v>
      </c>
      <c r="CB679" s="45">
        <v>764.87</v>
      </c>
      <c r="CC679" s="45">
        <v>806.99</v>
      </c>
      <c r="CD679" s="45">
        <v>851.43</v>
      </c>
      <c r="CE679" s="45">
        <v>898.33</v>
      </c>
      <c r="CF679" s="45">
        <v>947.8</v>
      </c>
      <c r="CG679" s="45">
        <v>1000</v>
      </c>
      <c r="CH679" s="45"/>
      <c r="CI679" s="45"/>
      <c r="CJ679" s="45"/>
      <c r="CK679" s="45"/>
      <c r="CL679" s="45"/>
      <c r="CM679" s="45"/>
      <c r="CN679" s="45"/>
      <c r="CO679" s="45"/>
      <c r="CP679" s="45"/>
      <c r="CQ679" s="45"/>
      <c r="CR679" s="45"/>
      <c r="CS679" s="45"/>
      <c r="CT679" s="45"/>
      <c r="CU679" s="45"/>
      <c r="CV679" s="45"/>
      <c r="CW679" s="45"/>
    </row>
    <row r="680" spans="1:101" ht="14.25" customHeight="1">
      <c r="A680" s="67">
        <v>38</v>
      </c>
      <c r="B680" s="68">
        <v>0.39</v>
      </c>
      <c r="C680" s="68">
        <v>0.56000000000000005</v>
      </c>
      <c r="D680" s="68">
        <v>0.76</v>
      </c>
      <c r="E680" s="68">
        <v>0.93</v>
      </c>
      <c r="F680" s="68">
        <v>1.07</v>
      </c>
      <c r="G680" s="68">
        <v>1.2</v>
      </c>
      <c r="H680" s="68">
        <v>1.33</v>
      </c>
      <c r="I680" s="68">
        <v>1.47</v>
      </c>
      <c r="J680" s="68">
        <v>1.88</v>
      </c>
      <c r="K680" s="68">
        <v>2.15</v>
      </c>
      <c r="L680" s="68">
        <v>2.41</v>
      </c>
      <c r="M680" s="68">
        <v>2.67</v>
      </c>
      <c r="N680" s="68">
        <v>3</v>
      </c>
      <c r="O680" s="68">
        <v>3.34</v>
      </c>
      <c r="P680" s="68">
        <v>3.71</v>
      </c>
      <c r="Q680" s="68">
        <v>4.12</v>
      </c>
      <c r="R680" s="68">
        <v>4.5999999999999996</v>
      </c>
      <c r="S680" s="68">
        <v>5.0999999999999996</v>
      </c>
      <c r="T680" s="68">
        <v>5.64</v>
      </c>
      <c r="U680" s="69">
        <v>6.26</v>
      </c>
      <c r="V680" s="68">
        <v>6.96</v>
      </c>
      <c r="W680" s="68">
        <v>7.71</v>
      </c>
      <c r="X680" s="68">
        <v>8.56</v>
      </c>
      <c r="Y680" s="68">
        <v>9.5</v>
      </c>
      <c r="Z680" s="68">
        <v>10.56</v>
      </c>
      <c r="AA680" s="69">
        <v>11.72</v>
      </c>
      <c r="AB680" s="45">
        <v>12.99</v>
      </c>
      <c r="AC680" s="45">
        <v>14.39</v>
      </c>
      <c r="AD680" s="45">
        <v>15.9</v>
      </c>
      <c r="AE680" s="45">
        <v>17.52</v>
      </c>
      <c r="AF680" s="45">
        <v>19.25</v>
      </c>
      <c r="AG680" s="45">
        <v>21.07</v>
      </c>
      <c r="AH680" s="45">
        <v>23.09</v>
      </c>
      <c r="AI680" s="45">
        <v>25.35</v>
      </c>
      <c r="AJ680" s="45">
        <v>27.56</v>
      </c>
      <c r="AK680" s="45">
        <v>30.02</v>
      </c>
      <c r="AL680" s="45">
        <v>32.68</v>
      </c>
      <c r="AM680" s="45">
        <v>35.65</v>
      </c>
      <c r="AN680" s="45">
        <v>38.93</v>
      </c>
      <c r="AO680" s="45">
        <v>42.62</v>
      </c>
      <c r="AP680" s="45">
        <v>46.67</v>
      </c>
      <c r="AQ680" s="45">
        <v>51.16</v>
      </c>
      <c r="AR680" s="45">
        <v>57.08</v>
      </c>
      <c r="AS680" s="45">
        <v>64.180000000000007</v>
      </c>
      <c r="AT680" s="45">
        <v>72.25</v>
      </c>
      <c r="AU680" s="45">
        <v>81.28</v>
      </c>
      <c r="AV680" s="45">
        <v>90.53</v>
      </c>
      <c r="AW680" s="45">
        <v>99.07</v>
      </c>
      <c r="AX680" s="45">
        <v>112.22</v>
      </c>
      <c r="AY680" s="45">
        <v>124.02</v>
      </c>
      <c r="AZ680" s="45">
        <v>136.91999999999999</v>
      </c>
      <c r="BA680" s="45">
        <v>150.66</v>
      </c>
      <c r="BB680" s="45">
        <v>165.03</v>
      </c>
      <c r="BC680" s="45">
        <v>179.51</v>
      </c>
      <c r="BD680" s="45">
        <v>194.47</v>
      </c>
      <c r="BE680" s="45">
        <v>209.84</v>
      </c>
      <c r="BF680" s="45">
        <v>224.13</v>
      </c>
      <c r="BG680" s="45">
        <v>238.85</v>
      </c>
      <c r="BH680" s="45">
        <v>256.57</v>
      </c>
      <c r="BI680" s="45">
        <v>275.08999999999997</v>
      </c>
      <c r="BJ680" s="45">
        <v>294.22000000000003</v>
      </c>
      <c r="BK680" s="45">
        <v>313.37</v>
      </c>
      <c r="BL680" s="45">
        <v>331.99</v>
      </c>
      <c r="BM680" s="45">
        <v>357.42</v>
      </c>
      <c r="BN680" s="45">
        <v>382.58</v>
      </c>
      <c r="BO680" s="45">
        <v>407.03</v>
      </c>
      <c r="BP680" s="45">
        <v>430.37</v>
      </c>
      <c r="BQ680" s="45">
        <v>452.19</v>
      </c>
      <c r="BR680" s="45">
        <v>472.1</v>
      </c>
      <c r="BS680" s="45">
        <v>498.11</v>
      </c>
      <c r="BT680" s="45">
        <v>525.54</v>
      </c>
      <c r="BU680" s="45">
        <v>554.48</v>
      </c>
      <c r="BV680" s="45">
        <v>585.02</v>
      </c>
      <c r="BW680" s="45">
        <v>617.24</v>
      </c>
      <c r="BX680" s="45">
        <v>651.23</v>
      </c>
      <c r="BY680" s="45">
        <v>687.1</v>
      </c>
      <c r="BZ680" s="45">
        <v>724.94</v>
      </c>
      <c r="CA680" s="45">
        <v>764.87</v>
      </c>
      <c r="CB680" s="45">
        <v>806.99</v>
      </c>
      <c r="CC680" s="45">
        <v>851.43</v>
      </c>
      <c r="CD680" s="45">
        <v>898.33</v>
      </c>
      <c r="CE680" s="45">
        <v>947.8</v>
      </c>
      <c r="CF680" s="45">
        <v>1000</v>
      </c>
      <c r="CG680" s="45"/>
      <c r="CH680" s="45"/>
      <c r="CI680" s="45"/>
      <c r="CJ680" s="45"/>
      <c r="CK680" s="45"/>
      <c r="CL680" s="45"/>
      <c r="CM680" s="45"/>
      <c r="CN680" s="45"/>
      <c r="CO680" s="45"/>
      <c r="CP680" s="45"/>
      <c r="CQ680" s="45"/>
      <c r="CR680" s="45"/>
      <c r="CS680" s="45"/>
      <c r="CT680" s="45"/>
      <c r="CU680" s="45"/>
      <c r="CV680" s="45"/>
      <c r="CW680" s="45"/>
    </row>
    <row r="681" spans="1:101" ht="14.25" customHeight="1">
      <c r="A681" s="67">
        <v>39</v>
      </c>
      <c r="B681" s="68">
        <v>0.42</v>
      </c>
      <c r="C681" s="68">
        <v>0.6</v>
      </c>
      <c r="D681" s="68">
        <v>0.81</v>
      </c>
      <c r="E681" s="68">
        <v>0.99</v>
      </c>
      <c r="F681" s="68">
        <v>1.1399999999999999</v>
      </c>
      <c r="G681" s="68">
        <v>1.27</v>
      </c>
      <c r="H681" s="68">
        <v>1.41</v>
      </c>
      <c r="I681" s="68">
        <v>1.79</v>
      </c>
      <c r="J681" s="68">
        <v>2.0699999999999998</v>
      </c>
      <c r="K681" s="68">
        <v>2.37</v>
      </c>
      <c r="L681" s="68">
        <v>2.65</v>
      </c>
      <c r="M681" s="68">
        <v>2.95</v>
      </c>
      <c r="N681" s="68">
        <v>3.31</v>
      </c>
      <c r="O681" s="68">
        <v>3.69</v>
      </c>
      <c r="P681" s="68">
        <v>4.0999999999999996</v>
      </c>
      <c r="Q681" s="68">
        <v>4.58</v>
      </c>
      <c r="R681" s="68">
        <v>5.08</v>
      </c>
      <c r="S681" s="68">
        <v>5.63</v>
      </c>
      <c r="T681" s="68">
        <v>6.25</v>
      </c>
      <c r="U681" s="69">
        <v>6.94</v>
      </c>
      <c r="V681" s="68">
        <v>7.71</v>
      </c>
      <c r="W681" s="68">
        <v>8.56</v>
      </c>
      <c r="X681" s="68">
        <v>9.5</v>
      </c>
      <c r="Y681" s="68">
        <v>10.56</v>
      </c>
      <c r="Z681" s="68">
        <v>11.72</v>
      </c>
      <c r="AA681" s="69">
        <v>12.99</v>
      </c>
      <c r="AB681" s="45">
        <v>14.39</v>
      </c>
      <c r="AC681" s="45">
        <v>15.9</v>
      </c>
      <c r="AD681" s="45">
        <v>17.52</v>
      </c>
      <c r="AE681" s="45">
        <v>19.25</v>
      </c>
      <c r="AF681" s="45">
        <v>21.07</v>
      </c>
      <c r="AG681" s="45">
        <v>23.09</v>
      </c>
      <c r="AH681" s="45">
        <v>25.35</v>
      </c>
      <c r="AI681" s="45">
        <v>27.56</v>
      </c>
      <c r="AJ681" s="45">
        <v>30.02</v>
      </c>
      <c r="AK681" s="45">
        <v>32.68</v>
      </c>
      <c r="AL681" s="45">
        <v>35.65</v>
      </c>
      <c r="AM681" s="45">
        <v>38.93</v>
      </c>
      <c r="AN681" s="45">
        <v>42.62</v>
      </c>
      <c r="AO681" s="45">
        <v>46.67</v>
      </c>
      <c r="AP681" s="45">
        <v>51.16</v>
      </c>
      <c r="AQ681" s="45">
        <v>57.08</v>
      </c>
      <c r="AR681" s="45">
        <v>64.180000000000007</v>
      </c>
      <c r="AS681" s="45">
        <v>72.25</v>
      </c>
      <c r="AT681" s="45">
        <v>81.28</v>
      </c>
      <c r="AU681" s="45">
        <v>90.53</v>
      </c>
      <c r="AV681" s="45">
        <v>99.07</v>
      </c>
      <c r="AW681" s="45">
        <v>112.22</v>
      </c>
      <c r="AX681" s="45">
        <v>124.02</v>
      </c>
      <c r="AY681" s="45">
        <v>136.91999999999999</v>
      </c>
      <c r="AZ681" s="45">
        <v>150.66</v>
      </c>
      <c r="BA681" s="45">
        <v>165.03</v>
      </c>
      <c r="BB681" s="45">
        <v>179.51</v>
      </c>
      <c r="BC681" s="45">
        <v>194.47</v>
      </c>
      <c r="BD681" s="45">
        <v>209.84</v>
      </c>
      <c r="BE681" s="45">
        <v>224.13</v>
      </c>
      <c r="BF681" s="45">
        <v>238.85</v>
      </c>
      <c r="BG681" s="45">
        <v>256.57</v>
      </c>
      <c r="BH681" s="45">
        <v>275.08999999999997</v>
      </c>
      <c r="BI681" s="45">
        <v>294.22000000000003</v>
      </c>
      <c r="BJ681" s="45">
        <v>313.37</v>
      </c>
      <c r="BK681" s="45">
        <v>331.99</v>
      </c>
      <c r="BL681" s="45">
        <v>357.42</v>
      </c>
      <c r="BM681" s="45">
        <v>382.58</v>
      </c>
      <c r="BN681" s="45">
        <v>407.03</v>
      </c>
      <c r="BO681" s="45">
        <v>430.37</v>
      </c>
      <c r="BP681" s="45">
        <v>452.19</v>
      </c>
      <c r="BQ681" s="45">
        <v>472.1</v>
      </c>
      <c r="BR681" s="45">
        <v>498.11</v>
      </c>
      <c r="BS681" s="45">
        <v>525.54</v>
      </c>
      <c r="BT681" s="45">
        <v>554.48</v>
      </c>
      <c r="BU681" s="45">
        <v>585.02</v>
      </c>
      <c r="BV681" s="45">
        <v>617.24</v>
      </c>
      <c r="BW681" s="45">
        <v>651.23</v>
      </c>
      <c r="BX681" s="45">
        <v>687.1</v>
      </c>
      <c r="BY681" s="45">
        <v>724.94</v>
      </c>
      <c r="BZ681" s="45">
        <v>764.87</v>
      </c>
      <c r="CA681" s="45">
        <v>806.99</v>
      </c>
      <c r="CB681" s="45">
        <v>851.43</v>
      </c>
      <c r="CC681" s="45">
        <v>898.33</v>
      </c>
      <c r="CD681" s="45">
        <v>947.8</v>
      </c>
      <c r="CE681" s="45">
        <v>1000</v>
      </c>
      <c r="CF681" s="45"/>
      <c r="CG681" s="45"/>
      <c r="CH681" s="45"/>
      <c r="CI681" s="45"/>
      <c r="CJ681" s="45"/>
      <c r="CK681" s="45"/>
      <c r="CL681" s="45"/>
      <c r="CM681" s="45"/>
      <c r="CN681" s="45"/>
      <c r="CO681" s="45"/>
      <c r="CP681" s="45"/>
      <c r="CQ681" s="45"/>
      <c r="CR681" s="45"/>
      <c r="CS681" s="45"/>
      <c r="CT681" s="45"/>
      <c r="CU681" s="45"/>
      <c r="CV681" s="45"/>
      <c r="CW681" s="45"/>
    </row>
    <row r="682" spans="1:101" ht="14.25" customHeight="1">
      <c r="A682" s="67">
        <v>40</v>
      </c>
      <c r="B682" s="68">
        <v>0.44</v>
      </c>
      <c r="C682" s="68">
        <v>0.64</v>
      </c>
      <c r="D682" s="68">
        <v>0.86</v>
      </c>
      <c r="E682" s="68">
        <v>1.06</v>
      </c>
      <c r="F682" s="68">
        <v>1.21</v>
      </c>
      <c r="G682" s="68">
        <v>1.35</v>
      </c>
      <c r="H682" s="68">
        <v>1.68</v>
      </c>
      <c r="I682" s="68">
        <v>1.96</v>
      </c>
      <c r="J682" s="68">
        <v>2.27</v>
      </c>
      <c r="K682" s="68">
        <v>2.61</v>
      </c>
      <c r="L682" s="68">
        <v>2.92</v>
      </c>
      <c r="M682" s="68">
        <v>3.26</v>
      </c>
      <c r="N682" s="68">
        <v>3.66</v>
      </c>
      <c r="O682" s="68">
        <v>4.08</v>
      </c>
      <c r="P682" s="68">
        <v>4.53</v>
      </c>
      <c r="Q682" s="68">
        <v>5.07</v>
      </c>
      <c r="R682" s="68">
        <v>5.62</v>
      </c>
      <c r="S682" s="68">
        <v>6.24</v>
      </c>
      <c r="T682" s="68">
        <v>6.92</v>
      </c>
      <c r="U682" s="69">
        <v>7.69</v>
      </c>
      <c r="V682" s="68">
        <v>8.56</v>
      </c>
      <c r="W682" s="68">
        <v>9.5</v>
      </c>
      <c r="X682" s="68">
        <v>10.56</v>
      </c>
      <c r="Y682" s="68">
        <v>11.72</v>
      </c>
      <c r="Z682" s="68">
        <v>12.99</v>
      </c>
      <c r="AA682" s="69">
        <v>14.39</v>
      </c>
      <c r="AB682" s="45">
        <v>15.9</v>
      </c>
      <c r="AC682" s="45">
        <v>17.52</v>
      </c>
      <c r="AD682" s="45">
        <v>19.25</v>
      </c>
      <c r="AE682" s="45">
        <v>21.07</v>
      </c>
      <c r="AF682" s="45">
        <v>23.09</v>
      </c>
      <c r="AG682" s="45">
        <v>25.35</v>
      </c>
      <c r="AH682" s="45">
        <v>27.56</v>
      </c>
      <c r="AI682" s="45">
        <v>30.02</v>
      </c>
      <c r="AJ682" s="45">
        <v>32.68</v>
      </c>
      <c r="AK682" s="45">
        <v>35.65</v>
      </c>
      <c r="AL682" s="45">
        <v>38.93</v>
      </c>
      <c r="AM682" s="45">
        <v>42.62</v>
      </c>
      <c r="AN682" s="45">
        <v>46.67</v>
      </c>
      <c r="AO682" s="45">
        <v>51.16</v>
      </c>
      <c r="AP682" s="45">
        <v>57.08</v>
      </c>
      <c r="AQ682" s="45">
        <v>64.180000000000007</v>
      </c>
      <c r="AR682" s="45">
        <v>72.25</v>
      </c>
      <c r="AS682" s="45">
        <v>81.28</v>
      </c>
      <c r="AT682" s="45">
        <v>90.53</v>
      </c>
      <c r="AU682" s="45">
        <v>99.07</v>
      </c>
      <c r="AV682" s="45">
        <v>112.22</v>
      </c>
      <c r="AW682" s="45">
        <v>124.02</v>
      </c>
      <c r="AX682" s="45">
        <v>136.91999999999999</v>
      </c>
      <c r="AY682" s="45">
        <v>150.66</v>
      </c>
      <c r="AZ682" s="45">
        <v>165.03</v>
      </c>
      <c r="BA682" s="45">
        <v>179.51</v>
      </c>
      <c r="BB682" s="45">
        <v>194.47</v>
      </c>
      <c r="BC682" s="45">
        <v>209.84</v>
      </c>
      <c r="BD682" s="45">
        <v>224.13</v>
      </c>
      <c r="BE682" s="45">
        <v>238.85</v>
      </c>
      <c r="BF682" s="45">
        <v>256.57</v>
      </c>
      <c r="BG682" s="45">
        <v>275.08999999999997</v>
      </c>
      <c r="BH682" s="45">
        <v>294.22000000000003</v>
      </c>
      <c r="BI682" s="45">
        <v>313.37</v>
      </c>
      <c r="BJ682" s="45">
        <v>331.99</v>
      </c>
      <c r="BK682" s="45">
        <v>357.42</v>
      </c>
      <c r="BL682" s="45">
        <v>382.58</v>
      </c>
      <c r="BM682" s="45">
        <v>407.03</v>
      </c>
      <c r="BN682" s="45">
        <v>430.37</v>
      </c>
      <c r="BO682" s="45">
        <v>452.19</v>
      </c>
      <c r="BP682" s="45">
        <v>472.1</v>
      </c>
      <c r="BQ682" s="45">
        <v>498.11</v>
      </c>
      <c r="BR682" s="45">
        <v>525.54</v>
      </c>
      <c r="BS682" s="45">
        <v>554.48</v>
      </c>
      <c r="BT682" s="45">
        <v>585.02</v>
      </c>
      <c r="BU682" s="45">
        <v>617.24</v>
      </c>
      <c r="BV682" s="45">
        <v>651.23</v>
      </c>
      <c r="BW682" s="45">
        <v>687.1</v>
      </c>
      <c r="BX682" s="45">
        <v>724.94</v>
      </c>
      <c r="BY682" s="45">
        <v>764.87</v>
      </c>
      <c r="BZ682" s="45">
        <v>806.99</v>
      </c>
      <c r="CA682" s="45">
        <v>851.43</v>
      </c>
      <c r="CB682" s="45">
        <v>898.33</v>
      </c>
      <c r="CC682" s="45">
        <v>947.8</v>
      </c>
      <c r="CD682" s="45">
        <v>1000</v>
      </c>
      <c r="CE682" s="45"/>
      <c r="CF682" s="45"/>
      <c r="CG682" s="45"/>
      <c r="CH682" s="45"/>
      <c r="CI682" s="45"/>
      <c r="CJ682" s="45"/>
      <c r="CK682" s="45"/>
      <c r="CL682" s="45"/>
      <c r="CM682" s="45"/>
      <c r="CN682" s="45"/>
      <c r="CO682" s="45"/>
      <c r="CP682" s="45"/>
      <c r="CQ682" s="45"/>
      <c r="CR682" s="45"/>
      <c r="CS682" s="45"/>
      <c r="CT682" s="45"/>
      <c r="CU682" s="45"/>
      <c r="CV682" s="45"/>
      <c r="CW682" s="45"/>
    </row>
    <row r="683" spans="1:101" ht="14.25" customHeight="1">
      <c r="A683" s="67">
        <v>41</v>
      </c>
      <c r="B683" s="68">
        <v>0.46</v>
      </c>
      <c r="C683" s="68">
        <v>0.67</v>
      </c>
      <c r="D683" s="68">
        <v>0.91</v>
      </c>
      <c r="E683" s="68">
        <v>1.1200000000000001</v>
      </c>
      <c r="F683" s="68">
        <v>1.29</v>
      </c>
      <c r="G683" s="68">
        <v>1.55</v>
      </c>
      <c r="H683" s="68">
        <v>1.85</v>
      </c>
      <c r="I683" s="68">
        <v>2.16</v>
      </c>
      <c r="J683" s="68">
        <v>2.5</v>
      </c>
      <c r="K683" s="68">
        <v>2.87</v>
      </c>
      <c r="L683" s="68">
        <v>3.23</v>
      </c>
      <c r="M683" s="68">
        <v>3.61</v>
      </c>
      <c r="N683" s="68">
        <v>4.05</v>
      </c>
      <c r="O683" s="68">
        <v>4.5199999999999996</v>
      </c>
      <c r="P683" s="68">
        <v>5.01</v>
      </c>
      <c r="Q683" s="68">
        <v>5.61</v>
      </c>
      <c r="R683" s="68">
        <v>6.23</v>
      </c>
      <c r="S683" s="68">
        <v>6.91</v>
      </c>
      <c r="T683" s="68">
        <v>7.67</v>
      </c>
      <c r="U683" s="69">
        <v>8.5399999999999991</v>
      </c>
      <c r="V683" s="68">
        <v>9.5</v>
      </c>
      <c r="W683" s="68">
        <v>10.56</v>
      </c>
      <c r="X683" s="68">
        <v>11.72</v>
      </c>
      <c r="Y683" s="68">
        <v>12.99</v>
      </c>
      <c r="Z683" s="68">
        <v>14.39</v>
      </c>
      <c r="AA683" s="69">
        <v>15.9</v>
      </c>
      <c r="AB683" s="45">
        <v>17.52</v>
      </c>
      <c r="AC683" s="45">
        <v>19.25</v>
      </c>
      <c r="AD683" s="45">
        <v>21.07</v>
      </c>
      <c r="AE683" s="45">
        <v>23.09</v>
      </c>
      <c r="AF683" s="45">
        <v>25.35</v>
      </c>
      <c r="AG683" s="45">
        <v>27.56</v>
      </c>
      <c r="AH683" s="45">
        <v>30.02</v>
      </c>
      <c r="AI683" s="45">
        <v>32.68</v>
      </c>
      <c r="AJ683" s="45">
        <v>35.65</v>
      </c>
      <c r="AK683" s="45">
        <v>38.93</v>
      </c>
      <c r="AL683" s="45">
        <v>42.62</v>
      </c>
      <c r="AM683" s="45">
        <v>46.67</v>
      </c>
      <c r="AN683" s="45">
        <v>51.16</v>
      </c>
      <c r="AO683" s="45">
        <v>57.08</v>
      </c>
      <c r="AP683" s="45">
        <v>64.180000000000007</v>
      </c>
      <c r="AQ683" s="45">
        <v>72.25</v>
      </c>
      <c r="AR683" s="45">
        <v>81.28</v>
      </c>
      <c r="AS683" s="45">
        <v>90.53</v>
      </c>
      <c r="AT683" s="45">
        <v>99.07</v>
      </c>
      <c r="AU683" s="45">
        <v>112.22</v>
      </c>
      <c r="AV683" s="45">
        <v>124.02</v>
      </c>
      <c r="AW683" s="45">
        <v>136.91999999999999</v>
      </c>
      <c r="AX683" s="45">
        <v>150.66</v>
      </c>
      <c r="AY683" s="45">
        <v>165.03</v>
      </c>
      <c r="AZ683" s="45">
        <v>179.51</v>
      </c>
      <c r="BA683" s="45">
        <v>194.47</v>
      </c>
      <c r="BB683" s="45">
        <v>209.84</v>
      </c>
      <c r="BC683" s="45">
        <v>224.13</v>
      </c>
      <c r="BD683" s="45">
        <v>238.85</v>
      </c>
      <c r="BE683" s="45">
        <v>256.57</v>
      </c>
      <c r="BF683" s="45">
        <v>275.08999999999997</v>
      </c>
      <c r="BG683" s="45">
        <v>294.22000000000003</v>
      </c>
      <c r="BH683" s="45">
        <v>313.37</v>
      </c>
      <c r="BI683" s="45">
        <v>331.99</v>
      </c>
      <c r="BJ683" s="45">
        <v>357.42</v>
      </c>
      <c r="BK683" s="45">
        <v>382.58</v>
      </c>
      <c r="BL683" s="45">
        <v>407.03</v>
      </c>
      <c r="BM683" s="45">
        <v>430.37</v>
      </c>
      <c r="BN683" s="45">
        <v>452.19</v>
      </c>
      <c r="BO683" s="45">
        <v>472.1</v>
      </c>
      <c r="BP683" s="45">
        <v>498.11</v>
      </c>
      <c r="BQ683" s="45">
        <v>525.54</v>
      </c>
      <c r="BR683" s="45">
        <v>554.48</v>
      </c>
      <c r="BS683" s="45">
        <v>585.02</v>
      </c>
      <c r="BT683" s="45">
        <v>617.24</v>
      </c>
      <c r="BU683" s="45">
        <v>651.23</v>
      </c>
      <c r="BV683" s="45">
        <v>687.1</v>
      </c>
      <c r="BW683" s="45">
        <v>724.94</v>
      </c>
      <c r="BX683" s="45">
        <v>764.87</v>
      </c>
      <c r="BY683" s="45">
        <v>806.99</v>
      </c>
      <c r="BZ683" s="45">
        <v>851.43</v>
      </c>
      <c r="CA683" s="45">
        <v>898.33</v>
      </c>
      <c r="CB683" s="45">
        <v>947.8</v>
      </c>
      <c r="CC683" s="45">
        <v>1000</v>
      </c>
      <c r="CD683" s="45"/>
      <c r="CE683" s="45"/>
      <c r="CF683" s="45"/>
      <c r="CG683" s="45"/>
      <c r="CH683" s="45"/>
      <c r="CI683" s="45"/>
      <c r="CJ683" s="45"/>
      <c r="CK683" s="45"/>
      <c r="CL683" s="45"/>
      <c r="CM683" s="45"/>
      <c r="CN683" s="45"/>
      <c r="CO683" s="45"/>
      <c r="CP683" s="45"/>
      <c r="CQ683" s="45"/>
      <c r="CR683" s="45"/>
      <c r="CS683" s="45"/>
      <c r="CT683" s="45"/>
      <c r="CU683" s="45"/>
      <c r="CV683" s="45"/>
      <c r="CW683" s="45"/>
    </row>
    <row r="684" spans="1:101" ht="14.25" customHeight="1">
      <c r="A684" s="67">
        <v>42</v>
      </c>
      <c r="B684" s="68">
        <v>0.47</v>
      </c>
      <c r="C684" s="68">
        <v>0.7</v>
      </c>
      <c r="D684" s="68">
        <v>0.97</v>
      </c>
      <c r="E684" s="68">
        <v>1.2</v>
      </c>
      <c r="F684" s="68">
        <v>1.42</v>
      </c>
      <c r="G684" s="68">
        <v>1.71</v>
      </c>
      <c r="H684" s="68">
        <v>2.0299999999999998</v>
      </c>
      <c r="I684" s="68">
        <v>2.38</v>
      </c>
      <c r="J684" s="68">
        <v>2.76</v>
      </c>
      <c r="K684" s="68">
        <v>3.17</v>
      </c>
      <c r="L684" s="68">
        <v>3.57</v>
      </c>
      <c r="M684" s="68">
        <v>3.99</v>
      </c>
      <c r="N684" s="68">
        <v>4.4800000000000004</v>
      </c>
      <c r="O684" s="68">
        <v>5</v>
      </c>
      <c r="P684" s="68">
        <v>5.53</v>
      </c>
      <c r="Q684" s="68">
        <v>6.22</v>
      </c>
      <c r="R684" s="68">
        <v>6.9</v>
      </c>
      <c r="S684" s="68">
        <v>7.66</v>
      </c>
      <c r="T684" s="68">
        <v>8.52</v>
      </c>
      <c r="U684" s="69">
        <v>9.4700000000000006</v>
      </c>
      <c r="V684" s="68">
        <v>10.56</v>
      </c>
      <c r="W684" s="68">
        <v>11.72</v>
      </c>
      <c r="X684" s="68">
        <v>12.99</v>
      </c>
      <c r="Y684" s="68">
        <v>14.39</v>
      </c>
      <c r="Z684" s="68">
        <v>15.9</v>
      </c>
      <c r="AA684" s="69">
        <v>17.52</v>
      </c>
      <c r="AB684" s="45">
        <v>19.25</v>
      </c>
      <c r="AC684" s="45">
        <v>21.07</v>
      </c>
      <c r="AD684" s="45">
        <v>23.09</v>
      </c>
      <c r="AE684" s="45">
        <v>25.35</v>
      </c>
      <c r="AF684" s="45">
        <v>27.56</v>
      </c>
      <c r="AG684" s="45">
        <v>30.02</v>
      </c>
      <c r="AH684" s="45">
        <v>32.68</v>
      </c>
      <c r="AI684" s="45">
        <v>35.65</v>
      </c>
      <c r="AJ684" s="45">
        <v>38.93</v>
      </c>
      <c r="AK684" s="45">
        <v>42.62</v>
      </c>
      <c r="AL684" s="45">
        <v>46.67</v>
      </c>
      <c r="AM684" s="45">
        <v>51.16</v>
      </c>
      <c r="AN684" s="45">
        <v>57.08</v>
      </c>
      <c r="AO684" s="45">
        <v>64.180000000000007</v>
      </c>
      <c r="AP684" s="45">
        <v>72.25</v>
      </c>
      <c r="AQ684" s="45">
        <v>81.28</v>
      </c>
      <c r="AR684" s="45">
        <v>90.53</v>
      </c>
      <c r="AS684" s="45">
        <v>99.07</v>
      </c>
      <c r="AT684" s="45">
        <v>112.22</v>
      </c>
      <c r="AU684" s="45">
        <v>124.02</v>
      </c>
      <c r="AV684" s="45">
        <v>136.91999999999999</v>
      </c>
      <c r="AW684" s="45">
        <v>150.66</v>
      </c>
      <c r="AX684" s="45">
        <v>165.03</v>
      </c>
      <c r="AY684" s="45">
        <v>179.51</v>
      </c>
      <c r="AZ684" s="45">
        <v>194.47</v>
      </c>
      <c r="BA684" s="45">
        <v>209.84</v>
      </c>
      <c r="BB684" s="45">
        <v>224.13</v>
      </c>
      <c r="BC684" s="45">
        <v>238.85</v>
      </c>
      <c r="BD684" s="45">
        <v>256.57</v>
      </c>
      <c r="BE684" s="45">
        <v>275.08999999999997</v>
      </c>
      <c r="BF684" s="45">
        <v>294.22000000000003</v>
      </c>
      <c r="BG684" s="45">
        <v>313.37</v>
      </c>
      <c r="BH684" s="45">
        <v>331.99</v>
      </c>
      <c r="BI684" s="45">
        <v>357.42</v>
      </c>
      <c r="BJ684" s="45">
        <v>382.58</v>
      </c>
      <c r="BK684" s="45">
        <v>407.03</v>
      </c>
      <c r="BL684" s="45">
        <v>430.37</v>
      </c>
      <c r="BM684" s="45">
        <v>452.19</v>
      </c>
      <c r="BN684" s="45">
        <v>472.1</v>
      </c>
      <c r="BO684" s="45">
        <v>498.11</v>
      </c>
      <c r="BP684" s="45">
        <v>525.54</v>
      </c>
      <c r="BQ684" s="45">
        <v>554.48</v>
      </c>
      <c r="BR684" s="45">
        <v>585.02</v>
      </c>
      <c r="BS684" s="45">
        <v>617.24</v>
      </c>
      <c r="BT684" s="45">
        <v>651.23</v>
      </c>
      <c r="BU684" s="45">
        <v>687.1</v>
      </c>
      <c r="BV684" s="45">
        <v>724.94</v>
      </c>
      <c r="BW684" s="45">
        <v>764.87</v>
      </c>
      <c r="BX684" s="45">
        <v>806.99</v>
      </c>
      <c r="BY684" s="45">
        <v>851.43</v>
      </c>
      <c r="BZ684" s="45">
        <v>898.33</v>
      </c>
      <c r="CA684" s="45">
        <v>947.8</v>
      </c>
      <c r="CB684" s="45">
        <v>1000</v>
      </c>
      <c r="CC684" s="45"/>
      <c r="CD684" s="45"/>
      <c r="CE684" s="45"/>
      <c r="CF684" s="45"/>
      <c r="CG684" s="45"/>
      <c r="CH684" s="45"/>
      <c r="CI684" s="45"/>
      <c r="CJ684" s="45"/>
      <c r="CK684" s="45"/>
      <c r="CL684" s="45"/>
      <c r="CM684" s="45"/>
      <c r="CN684" s="45"/>
      <c r="CO684" s="45"/>
      <c r="CP684" s="45"/>
      <c r="CQ684" s="45"/>
      <c r="CR684" s="45"/>
      <c r="CS684" s="45"/>
      <c r="CT684" s="45"/>
      <c r="CU684" s="45"/>
      <c r="CV684" s="45"/>
      <c r="CW684" s="45"/>
    </row>
    <row r="685" spans="1:101" ht="14.25" customHeight="1">
      <c r="A685" s="67">
        <v>43</v>
      </c>
      <c r="B685" s="68">
        <v>0.49</v>
      </c>
      <c r="C685" s="68">
        <v>0.73</v>
      </c>
      <c r="D685" s="68">
        <v>1.03</v>
      </c>
      <c r="E685" s="68">
        <v>1.32</v>
      </c>
      <c r="F685" s="68">
        <v>1.56</v>
      </c>
      <c r="G685" s="68">
        <v>1.89</v>
      </c>
      <c r="H685" s="68">
        <v>2.2400000000000002</v>
      </c>
      <c r="I685" s="68">
        <v>2.63</v>
      </c>
      <c r="J685" s="68">
        <v>3.05</v>
      </c>
      <c r="K685" s="68">
        <v>3.51</v>
      </c>
      <c r="L685" s="68">
        <v>3.95</v>
      </c>
      <c r="M685" s="68">
        <v>4.41</v>
      </c>
      <c r="N685" s="68">
        <v>4.95</v>
      </c>
      <c r="O685" s="68">
        <v>5.48</v>
      </c>
      <c r="P685" s="68">
        <v>6.13</v>
      </c>
      <c r="Q685" s="68">
        <v>6.9</v>
      </c>
      <c r="R685" s="68">
        <v>7.65</v>
      </c>
      <c r="S685" s="68">
        <v>8.5</v>
      </c>
      <c r="T685" s="68">
        <v>9.4499999999999993</v>
      </c>
      <c r="U685" s="69">
        <v>10.52</v>
      </c>
      <c r="V685" s="68">
        <v>11.72</v>
      </c>
      <c r="W685" s="68">
        <v>12.99</v>
      </c>
      <c r="X685" s="68">
        <v>14.39</v>
      </c>
      <c r="Y685" s="68">
        <v>15.9</v>
      </c>
      <c r="Z685" s="68">
        <v>17.52</v>
      </c>
      <c r="AA685" s="69">
        <v>19.25</v>
      </c>
      <c r="AB685" s="45">
        <v>21.07</v>
      </c>
      <c r="AC685" s="45">
        <v>23.09</v>
      </c>
      <c r="AD685" s="45">
        <v>25.35</v>
      </c>
      <c r="AE685" s="45">
        <v>27.56</v>
      </c>
      <c r="AF685" s="45">
        <v>30.02</v>
      </c>
      <c r="AG685" s="45">
        <v>32.68</v>
      </c>
      <c r="AH685" s="45">
        <v>35.65</v>
      </c>
      <c r="AI685" s="45">
        <v>38.93</v>
      </c>
      <c r="AJ685" s="45">
        <v>42.62</v>
      </c>
      <c r="AK685" s="45">
        <v>46.67</v>
      </c>
      <c r="AL685" s="45">
        <v>51.16</v>
      </c>
      <c r="AM685" s="45">
        <v>57.08</v>
      </c>
      <c r="AN685" s="45">
        <v>64.180000000000007</v>
      </c>
      <c r="AO685" s="45">
        <v>72.25</v>
      </c>
      <c r="AP685" s="45">
        <v>81.28</v>
      </c>
      <c r="AQ685" s="45">
        <v>90.53</v>
      </c>
      <c r="AR685" s="45">
        <v>99.07</v>
      </c>
      <c r="AS685" s="45">
        <v>112.22</v>
      </c>
      <c r="AT685" s="45">
        <v>124.02</v>
      </c>
      <c r="AU685" s="45">
        <v>136.91999999999999</v>
      </c>
      <c r="AV685" s="45">
        <v>150.66</v>
      </c>
      <c r="AW685" s="45">
        <v>165.03</v>
      </c>
      <c r="AX685" s="45">
        <v>179.51</v>
      </c>
      <c r="AY685" s="45">
        <v>194.47</v>
      </c>
      <c r="AZ685" s="45">
        <v>209.84</v>
      </c>
      <c r="BA685" s="45">
        <v>224.13</v>
      </c>
      <c r="BB685" s="45">
        <v>238.85</v>
      </c>
      <c r="BC685" s="45">
        <v>256.57</v>
      </c>
      <c r="BD685" s="45">
        <v>275.08999999999997</v>
      </c>
      <c r="BE685" s="45">
        <v>294.22000000000003</v>
      </c>
      <c r="BF685" s="45">
        <v>313.37</v>
      </c>
      <c r="BG685" s="45">
        <v>331.99</v>
      </c>
      <c r="BH685" s="45">
        <v>357.42</v>
      </c>
      <c r="BI685" s="45">
        <v>382.58</v>
      </c>
      <c r="BJ685" s="45">
        <v>407.03</v>
      </c>
      <c r="BK685" s="45">
        <v>430.37</v>
      </c>
      <c r="BL685" s="45">
        <v>452.19</v>
      </c>
      <c r="BM685" s="45">
        <v>472.1</v>
      </c>
      <c r="BN685" s="45">
        <v>498.11</v>
      </c>
      <c r="BO685" s="45">
        <v>525.54</v>
      </c>
      <c r="BP685" s="45">
        <v>554.48</v>
      </c>
      <c r="BQ685" s="45">
        <v>585.02</v>
      </c>
      <c r="BR685" s="45">
        <v>617.24</v>
      </c>
      <c r="BS685" s="45">
        <v>651.23</v>
      </c>
      <c r="BT685" s="45">
        <v>687.1</v>
      </c>
      <c r="BU685" s="45">
        <v>724.94</v>
      </c>
      <c r="BV685" s="45">
        <v>764.87</v>
      </c>
      <c r="BW685" s="45">
        <v>806.99</v>
      </c>
      <c r="BX685" s="45">
        <v>851.43</v>
      </c>
      <c r="BY685" s="45">
        <v>898.33</v>
      </c>
      <c r="BZ685" s="45">
        <v>947.8</v>
      </c>
      <c r="CA685" s="45">
        <v>1000</v>
      </c>
      <c r="CB685" s="45"/>
      <c r="CC685" s="45"/>
      <c r="CD685" s="45"/>
      <c r="CE685" s="45"/>
      <c r="CF685" s="45"/>
      <c r="CG685" s="45"/>
      <c r="CH685" s="45"/>
      <c r="CI685" s="45"/>
      <c r="CJ685" s="45"/>
      <c r="CK685" s="45"/>
      <c r="CL685" s="45"/>
      <c r="CM685" s="45"/>
      <c r="CN685" s="45"/>
      <c r="CO685" s="45"/>
      <c r="CP685" s="45"/>
      <c r="CQ685" s="45"/>
      <c r="CR685" s="45"/>
      <c r="CS685" s="45"/>
      <c r="CT685" s="45"/>
      <c r="CU685" s="45"/>
      <c r="CV685" s="45"/>
      <c r="CW685" s="45"/>
    </row>
    <row r="686" spans="1:101" ht="14.25" customHeight="1">
      <c r="A686" s="67">
        <v>44</v>
      </c>
      <c r="B686" s="68">
        <v>0.5</v>
      </c>
      <c r="C686" s="68">
        <v>0.77</v>
      </c>
      <c r="D686" s="68">
        <v>1.1200000000000001</v>
      </c>
      <c r="E686" s="68">
        <v>1.45</v>
      </c>
      <c r="F686" s="68">
        <v>1.72</v>
      </c>
      <c r="G686" s="68">
        <v>2.08</v>
      </c>
      <c r="H686" s="68">
        <v>2.48</v>
      </c>
      <c r="I686" s="68">
        <v>2.91</v>
      </c>
      <c r="J686" s="68">
        <v>3.38</v>
      </c>
      <c r="K686" s="68">
        <v>3.88</v>
      </c>
      <c r="L686" s="68">
        <v>4.37</v>
      </c>
      <c r="M686" s="68">
        <v>4.88</v>
      </c>
      <c r="N686" s="68">
        <v>5.4</v>
      </c>
      <c r="O686" s="68">
        <v>6.08</v>
      </c>
      <c r="P686" s="68">
        <v>6.8</v>
      </c>
      <c r="Q686" s="68">
        <v>7.64</v>
      </c>
      <c r="R686" s="68">
        <v>8.49</v>
      </c>
      <c r="S686" s="68">
        <v>9.43</v>
      </c>
      <c r="T686" s="68">
        <v>10.51</v>
      </c>
      <c r="U686" s="69">
        <v>11.66</v>
      </c>
      <c r="V686" s="68">
        <v>12.99</v>
      </c>
      <c r="W686" s="68">
        <v>14.39</v>
      </c>
      <c r="X686" s="68">
        <v>15.9</v>
      </c>
      <c r="Y686" s="68">
        <v>17.52</v>
      </c>
      <c r="Z686" s="68">
        <v>19.25</v>
      </c>
      <c r="AA686" s="69">
        <v>21.07</v>
      </c>
      <c r="AB686" s="45">
        <v>23.09</v>
      </c>
      <c r="AC686" s="45">
        <v>25.35</v>
      </c>
      <c r="AD686" s="45">
        <v>27.56</v>
      </c>
      <c r="AE686" s="45">
        <v>30.02</v>
      </c>
      <c r="AF686" s="45">
        <v>32.68</v>
      </c>
      <c r="AG686" s="45">
        <v>35.65</v>
      </c>
      <c r="AH686" s="45">
        <v>38.93</v>
      </c>
      <c r="AI686" s="45">
        <v>42.62</v>
      </c>
      <c r="AJ686" s="45">
        <v>46.67</v>
      </c>
      <c r="AK686" s="45">
        <v>51.16</v>
      </c>
      <c r="AL686" s="45">
        <v>57.08</v>
      </c>
      <c r="AM686" s="45">
        <v>64.180000000000007</v>
      </c>
      <c r="AN686" s="45">
        <v>72.25</v>
      </c>
      <c r="AO686" s="45">
        <v>81.28</v>
      </c>
      <c r="AP686" s="45">
        <v>90.53</v>
      </c>
      <c r="AQ686" s="45">
        <v>99.07</v>
      </c>
      <c r="AR686" s="45">
        <v>112.22</v>
      </c>
      <c r="AS686" s="45">
        <v>124.02</v>
      </c>
      <c r="AT686" s="45">
        <v>136.91999999999999</v>
      </c>
      <c r="AU686" s="45">
        <v>150.66</v>
      </c>
      <c r="AV686" s="45">
        <v>165.03</v>
      </c>
      <c r="AW686" s="45">
        <v>179.51</v>
      </c>
      <c r="AX686" s="45">
        <v>194.47</v>
      </c>
      <c r="AY686" s="45">
        <v>209.84</v>
      </c>
      <c r="AZ686" s="45">
        <v>224.13</v>
      </c>
      <c r="BA686" s="45">
        <v>238.85</v>
      </c>
      <c r="BB686" s="45">
        <v>256.57</v>
      </c>
      <c r="BC686" s="45">
        <v>275.08999999999997</v>
      </c>
      <c r="BD686" s="45">
        <v>294.22000000000003</v>
      </c>
      <c r="BE686" s="45">
        <v>313.37</v>
      </c>
      <c r="BF686" s="45">
        <v>331.99</v>
      </c>
      <c r="BG686" s="45">
        <v>357.42</v>
      </c>
      <c r="BH686" s="45">
        <v>382.58</v>
      </c>
      <c r="BI686" s="45">
        <v>407.03</v>
      </c>
      <c r="BJ686" s="45">
        <v>430.37</v>
      </c>
      <c r="BK686" s="45">
        <v>452.19</v>
      </c>
      <c r="BL686" s="45">
        <v>472.1</v>
      </c>
      <c r="BM686" s="45">
        <v>498.11</v>
      </c>
      <c r="BN686" s="45">
        <v>525.54</v>
      </c>
      <c r="BO686" s="45">
        <v>554.48</v>
      </c>
      <c r="BP686" s="45">
        <v>585.02</v>
      </c>
      <c r="BQ686" s="45">
        <v>617.24</v>
      </c>
      <c r="BR686" s="45">
        <v>651.23</v>
      </c>
      <c r="BS686" s="45">
        <v>687.1</v>
      </c>
      <c r="BT686" s="45">
        <v>724.94</v>
      </c>
      <c r="BU686" s="45">
        <v>764.87</v>
      </c>
      <c r="BV686" s="45">
        <v>806.99</v>
      </c>
      <c r="BW686" s="45">
        <v>851.43</v>
      </c>
      <c r="BX686" s="45">
        <v>898.33</v>
      </c>
      <c r="BY686" s="45">
        <v>947.8</v>
      </c>
      <c r="BZ686" s="45">
        <v>1000</v>
      </c>
      <c r="CA686" s="45"/>
      <c r="CB686" s="45"/>
      <c r="CC686" s="45"/>
      <c r="CD686" s="45"/>
      <c r="CE686" s="45"/>
      <c r="CF686" s="45"/>
      <c r="CG686" s="45"/>
      <c r="CH686" s="45"/>
      <c r="CI686" s="45"/>
      <c r="CJ686" s="45"/>
      <c r="CK686" s="45"/>
      <c r="CL686" s="45"/>
      <c r="CM686" s="45"/>
      <c r="CN686" s="45"/>
      <c r="CO686" s="45"/>
      <c r="CP686" s="45"/>
      <c r="CQ686" s="45"/>
      <c r="CR686" s="45"/>
      <c r="CS686" s="45"/>
      <c r="CT686" s="45"/>
      <c r="CU686" s="45"/>
      <c r="CV686" s="45"/>
      <c r="CW686" s="45"/>
    </row>
    <row r="687" spans="1:101" ht="14.25" customHeight="1">
      <c r="A687" s="67">
        <v>45</v>
      </c>
      <c r="B687" s="68">
        <v>0.52</v>
      </c>
      <c r="C687" s="68">
        <v>0.83</v>
      </c>
      <c r="D687" s="68">
        <v>1.23</v>
      </c>
      <c r="E687" s="68">
        <v>1.6</v>
      </c>
      <c r="F687" s="68">
        <v>1.91</v>
      </c>
      <c r="G687" s="68">
        <v>2.31</v>
      </c>
      <c r="H687" s="68">
        <v>2.75</v>
      </c>
      <c r="I687" s="68">
        <v>3.23</v>
      </c>
      <c r="J687" s="68">
        <v>3.74</v>
      </c>
      <c r="K687" s="68">
        <v>4.3</v>
      </c>
      <c r="L687" s="68">
        <v>4.84</v>
      </c>
      <c r="M687" s="68">
        <v>5.31</v>
      </c>
      <c r="N687" s="68">
        <v>6</v>
      </c>
      <c r="O687" s="68">
        <v>6.75</v>
      </c>
      <c r="P687" s="68">
        <v>7.55</v>
      </c>
      <c r="Q687" s="68">
        <v>8.48</v>
      </c>
      <c r="R687" s="68">
        <v>9.42</v>
      </c>
      <c r="S687" s="68">
        <v>10.51</v>
      </c>
      <c r="T687" s="68">
        <v>11.66</v>
      </c>
      <c r="U687" s="69">
        <v>12.98</v>
      </c>
      <c r="V687" s="68">
        <v>14.39</v>
      </c>
      <c r="W687" s="68">
        <v>15.9</v>
      </c>
      <c r="X687" s="68">
        <v>17.52</v>
      </c>
      <c r="Y687" s="68">
        <v>19.25</v>
      </c>
      <c r="Z687" s="68">
        <v>21.07</v>
      </c>
      <c r="AA687" s="69">
        <v>23.09</v>
      </c>
      <c r="AB687" s="45">
        <v>25.35</v>
      </c>
      <c r="AC687" s="45">
        <v>27.56</v>
      </c>
      <c r="AD687" s="45">
        <v>30.02</v>
      </c>
      <c r="AE687" s="45">
        <v>32.68</v>
      </c>
      <c r="AF687" s="45">
        <v>35.65</v>
      </c>
      <c r="AG687" s="45">
        <v>38.93</v>
      </c>
      <c r="AH687" s="45">
        <v>42.62</v>
      </c>
      <c r="AI687" s="45">
        <v>46.67</v>
      </c>
      <c r="AJ687" s="45">
        <v>51.16</v>
      </c>
      <c r="AK687" s="45">
        <v>57.08</v>
      </c>
      <c r="AL687" s="45">
        <v>64.180000000000007</v>
      </c>
      <c r="AM687" s="45">
        <v>72.25</v>
      </c>
      <c r="AN687" s="45">
        <v>81.28</v>
      </c>
      <c r="AO687" s="45">
        <v>90.53</v>
      </c>
      <c r="AP687" s="45">
        <v>99.07</v>
      </c>
      <c r="AQ687" s="45">
        <v>112.22</v>
      </c>
      <c r="AR687" s="45">
        <v>124.02</v>
      </c>
      <c r="AS687" s="45">
        <v>136.91999999999999</v>
      </c>
      <c r="AT687" s="45">
        <v>150.66</v>
      </c>
      <c r="AU687" s="45">
        <v>165.03</v>
      </c>
      <c r="AV687" s="45">
        <v>179.51</v>
      </c>
      <c r="AW687" s="45">
        <v>194.47</v>
      </c>
      <c r="AX687" s="45">
        <v>209.84</v>
      </c>
      <c r="AY687" s="45">
        <v>224.13</v>
      </c>
      <c r="AZ687" s="45">
        <v>238.85</v>
      </c>
      <c r="BA687" s="45">
        <v>256.57</v>
      </c>
      <c r="BB687" s="45">
        <v>275.08999999999997</v>
      </c>
      <c r="BC687" s="45">
        <v>294.22000000000003</v>
      </c>
      <c r="BD687" s="45">
        <v>313.37</v>
      </c>
      <c r="BE687" s="45">
        <v>331.99</v>
      </c>
      <c r="BF687" s="45">
        <v>357.42</v>
      </c>
      <c r="BG687" s="45">
        <v>382.58</v>
      </c>
      <c r="BH687" s="45">
        <v>407.03</v>
      </c>
      <c r="BI687" s="45">
        <v>430.37</v>
      </c>
      <c r="BJ687" s="45">
        <v>452.19</v>
      </c>
      <c r="BK687" s="45">
        <v>472.1</v>
      </c>
      <c r="BL687" s="45">
        <v>498.11</v>
      </c>
      <c r="BM687" s="45">
        <v>525.54</v>
      </c>
      <c r="BN687" s="45">
        <v>554.48</v>
      </c>
      <c r="BO687" s="45">
        <v>585.02</v>
      </c>
      <c r="BP687" s="45">
        <v>617.24</v>
      </c>
      <c r="BQ687" s="45">
        <v>651.23</v>
      </c>
      <c r="BR687" s="45">
        <v>687.1</v>
      </c>
      <c r="BS687" s="45">
        <v>724.94</v>
      </c>
      <c r="BT687" s="45">
        <v>764.87</v>
      </c>
      <c r="BU687" s="45">
        <v>806.99</v>
      </c>
      <c r="BV687" s="45">
        <v>851.43</v>
      </c>
      <c r="BW687" s="45">
        <v>898.33</v>
      </c>
      <c r="BX687" s="45">
        <v>947.8</v>
      </c>
      <c r="BY687" s="45">
        <v>1000</v>
      </c>
      <c r="BZ687" s="45"/>
      <c r="CA687" s="45"/>
      <c r="CB687" s="45"/>
      <c r="CC687" s="45"/>
      <c r="CD687" s="45"/>
      <c r="CE687" s="45"/>
      <c r="CF687" s="45"/>
      <c r="CG687" s="45"/>
      <c r="CH687" s="45"/>
      <c r="CI687" s="45"/>
      <c r="CJ687" s="45"/>
      <c r="CK687" s="45"/>
      <c r="CL687" s="45"/>
      <c r="CM687" s="45"/>
      <c r="CN687" s="45"/>
      <c r="CO687" s="45"/>
      <c r="CP687" s="45"/>
      <c r="CQ687" s="45"/>
      <c r="CR687" s="45"/>
      <c r="CS687" s="45"/>
      <c r="CT687" s="45"/>
      <c r="CU687" s="45"/>
      <c r="CV687" s="45"/>
      <c r="CW687" s="45"/>
    </row>
    <row r="688" spans="1:101" ht="14.25" customHeight="1">
      <c r="A688" s="67">
        <v>46</v>
      </c>
      <c r="B688" s="68">
        <v>0.55000000000000004</v>
      </c>
      <c r="C688" s="68">
        <v>0.9</v>
      </c>
      <c r="D688" s="68">
        <v>1.35</v>
      </c>
      <c r="E688" s="68">
        <v>1.77</v>
      </c>
      <c r="F688" s="68">
        <v>2.11</v>
      </c>
      <c r="G688" s="68">
        <v>2.56</v>
      </c>
      <c r="H688" s="68">
        <v>3.05</v>
      </c>
      <c r="I688" s="68">
        <v>3.58</v>
      </c>
      <c r="J688" s="68">
        <v>4.1500000000000004</v>
      </c>
      <c r="K688" s="68">
        <v>4.7699999999999996</v>
      </c>
      <c r="L688" s="68">
        <v>5.25</v>
      </c>
      <c r="M688" s="68">
        <v>5.89</v>
      </c>
      <c r="N688" s="68">
        <v>6.66</v>
      </c>
      <c r="O688" s="68">
        <v>7.49</v>
      </c>
      <c r="P688" s="68">
        <v>8.4</v>
      </c>
      <c r="Q688" s="68">
        <v>9.41</v>
      </c>
      <c r="R688" s="68">
        <v>10.5</v>
      </c>
      <c r="S688" s="68">
        <v>11.66</v>
      </c>
      <c r="T688" s="68">
        <v>12.97</v>
      </c>
      <c r="U688" s="69">
        <v>14.28</v>
      </c>
      <c r="V688" s="68">
        <v>15.9</v>
      </c>
      <c r="W688" s="68">
        <v>17.52</v>
      </c>
      <c r="X688" s="68">
        <v>19.25</v>
      </c>
      <c r="Y688" s="68">
        <v>21.07</v>
      </c>
      <c r="Z688" s="68">
        <v>23.09</v>
      </c>
      <c r="AA688" s="69">
        <v>25.35</v>
      </c>
      <c r="AB688" s="45">
        <v>27.56</v>
      </c>
      <c r="AC688" s="45">
        <v>30.02</v>
      </c>
      <c r="AD688" s="45">
        <v>32.68</v>
      </c>
      <c r="AE688" s="45">
        <v>35.65</v>
      </c>
      <c r="AF688" s="45">
        <v>38.93</v>
      </c>
      <c r="AG688" s="45">
        <v>42.62</v>
      </c>
      <c r="AH688" s="45">
        <v>46.67</v>
      </c>
      <c r="AI688" s="45">
        <v>51.16</v>
      </c>
      <c r="AJ688" s="45">
        <v>57.08</v>
      </c>
      <c r="AK688" s="45">
        <v>64.180000000000007</v>
      </c>
      <c r="AL688" s="45">
        <v>72.25</v>
      </c>
      <c r="AM688" s="45">
        <v>81.28</v>
      </c>
      <c r="AN688" s="45">
        <v>90.53</v>
      </c>
      <c r="AO688" s="45">
        <v>99.07</v>
      </c>
      <c r="AP688" s="45">
        <v>112.22</v>
      </c>
      <c r="AQ688" s="45">
        <v>124.02</v>
      </c>
      <c r="AR688" s="45">
        <v>136.91999999999999</v>
      </c>
      <c r="AS688" s="45">
        <v>150.66</v>
      </c>
      <c r="AT688" s="45">
        <v>165.03</v>
      </c>
      <c r="AU688" s="45">
        <v>179.51</v>
      </c>
      <c r="AV688" s="45">
        <v>194.47</v>
      </c>
      <c r="AW688" s="45">
        <v>209.84</v>
      </c>
      <c r="AX688" s="45">
        <v>224.13</v>
      </c>
      <c r="AY688" s="45">
        <v>238.85</v>
      </c>
      <c r="AZ688" s="45">
        <v>256.57</v>
      </c>
      <c r="BA688" s="45">
        <v>275.08999999999997</v>
      </c>
      <c r="BB688" s="45">
        <v>294.22000000000003</v>
      </c>
      <c r="BC688" s="45">
        <v>313.37</v>
      </c>
      <c r="BD688" s="45">
        <v>331.99</v>
      </c>
      <c r="BE688" s="45">
        <v>357.42</v>
      </c>
      <c r="BF688" s="45">
        <v>382.58</v>
      </c>
      <c r="BG688" s="45">
        <v>407.03</v>
      </c>
      <c r="BH688" s="45">
        <v>430.37</v>
      </c>
      <c r="BI688" s="45">
        <v>452.19</v>
      </c>
      <c r="BJ688" s="45">
        <v>472.1</v>
      </c>
      <c r="BK688" s="45">
        <v>498.11</v>
      </c>
      <c r="BL688" s="45">
        <v>525.54</v>
      </c>
      <c r="BM688" s="45">
        <v>554.48</v>
      </c>
      <c r="BN688" s="45">
        <v>585.02</v>
      </c>
      <c r="BO688" s="45">
        <v>617.24</v>
      </c>
      <c r="BP688" s="45">
        <v>651.23</v>
      </c>
      <c r="BQ688" s="45">
        <v>687.1</v>
      </c>
      <c r="BR688" s="45">
        <v>724.94</v>
      </c>
      <c r="BS688" s="45">
        <v>764.87</v>
      </c>
      <c r="BT688" s="45">
        <v>806.99</v>
      </c>
      <c r="BU688" s="45">
        <v>851.43</v>
      </c>
      <c r="BV688" s="45">
        <v>898.33</v>
      </c>
      <c r="BW688" s="45">
        <v>947.8</v>
      </c>
      <c r="BX688" s="45">
        <v>1000</v>
      </c>
      <c r="BY688" s="45"/>
      <c r="BZ688" s="45"/>
      <c r="CA688" s="45"/>
      <c r="CB688" s="45"/>
      <c r="CC688" s="45"/>
      <c r="CD688" s="45"/>
      <c r="CE688" s="45"/>
      <c r="CF688" s="45"/>
      <c r="CG688" s="45"/>
      <c r="CH688" s="45"/>
      <c r="CI688" s="45"/>
      <c r="CJ688" s="45"/>
      <c r="CK688" s="45"/>
      <c r="CL688" s="45"/>
      <c r="CM688" s="45"/>
      <c r="CN688" s="45"/>
      <c r="CO688" s="45"/>
      <c r="CP688" s="45"/>
      <c r="CQ688" s="45"/>
      <c r="CR688" s="45"/>
      <c r="CS688" s="45"/>
      <c r="CT688" s="45"/>
      <c r="CU688" s="45"/>
      <c r="CV688" s="45"/>
      <c r="CW688" s="45"/>
    </row>
    <row r="689" spans="1:101" ht="14.25" customHeight="1">
      <c r="A689" s="67">
        <v>47</v>
      </c>
      <c r="B689" s="68">
        <v>0.59</v>
      </c>
      <c r="C689" s="68">
        <v>0.98</v>
      </c>
      <c r="D689" s="68">
        <v>1.48</v>
      </c>
      <c r="E689" s="68">
        <v>1.96</v>
      </c>
      <c r="F689" s="68">
        <v>2.34</v>
      </c>
      <c r="G689" s="68">
        <v>2.84</v>
      </c>
      <c r="H689" s="68">
        <v>3.38</v>
      </c>
      <c r="I689" s="68">
        <v>3.97</v>
      </c>
      <c r="J689" s="68">
        <v>4.6100000000000003</v>
      </c>
      <c r="K689" s="68">
        <v>5.17</v>
      </c>
      <c r="L689" s="68">
        <v>5.84</v>
      </c>
      <c r="M689" s="68">
        <v>6.55</v>
      </c>
      <c r="N689" s="68">
        <v>7.4</v>
      </c>
      <c r="O689" s="68">
        <v>8.33</v>
      </c>
      <c r="P689" s="68">
        <v>9.33</v>
      </c>
      <c r="Q689" s="68">
        <v>10.46</v>
      </c>
      <c r="R689" s="68">
        <v>11.65</v>
      </c>
      <c r="S689" s="68">
        <v>12.96</v>
      </c>
      <c r="T689" s="68">
        <v>14.28</v>
      </c>
      <c r="U689" s="69">
        <v>15.78</v>
      </c>
      <c r="V689" s="68">
        <v>17.52</v>
      </c>
      <c r="W689" s="68">
        <v>19.25</v>
      </c>
      <c r="X689" s="68">
        <v>21.07</v>
      </c>
      <c r="Y689" s="68">
        <v>23.09</v>
      </c>
      <c r="Z689" s="68">
        <v>25.35</v>
      </c>
      <c r="AA689" s="69">
        <v>27.56</v>
      </c>
      <c r="AB689" s="45">
        <v>30.02</v>
      </c>
      <c r="AC689" s="45">
        <v>32.68</v>
      </c>
      <c r="AD689" s="45">
        <v>35.65</v>
      </c>
      <c r="AE689" s="45">
        <v>38.93</v>
      </c>
      <c r="AF689" s="45">
        <v>42.62</v>
      </c>
      <c r="AG689" s="45">
        <v>46.67</v>
      </c>
      <c r="AH689" s="45">
        <v>51.16</v>
      </c>
      <c r="AI689" s="45">
        <v>57.08</v>
      </c>
      <c r="AJ689" s="45">
        <v>64.180000000000007</v>
      </c>
      <c r="AK689" s="45">
        <v>72.25</v>
      </c>
      <c r="AL689" s="45">
        <v>81.28</v>
      </c>
      <c r="AM689" s="45">
        <v>90.53</v>
      </c>
      <c r="AN689" s="45">
        <v>99.07</v>
      </c>
      <c r="AO689" s="45">
        <v>112.22</v>
      </c>
      <c r="AP689" s="45">
        <v>124.02</v>
      </c>
      <c r="AQ689" s="45">
        <v>136.91999999999999</v>
      </c>
      <c r="AR689" s="45">
        <v>150.66</v>
      </c>
      <c r="AS689" s="45">
        <v>165.03</v>
      </c>
      <c r="AT689" s="45">
        <v>179.51</v>
      </c>
      <c r="AU689" s="45">
        <v>194.47</v>
      </c>
      <c r="AV689" s="45">
        <v>209.84</v>
      </c>
      <c r="AW689" s="45">
        <v>224.13</v>
      </c>
      <c r="AX689" s="45">
        <v>238.85</v>
      </c>
      <c r="AY689" s="45">
        <v>256.57</v>
      </c>
      <c r="AZ689" s="45">
        <v>275.08999999999997</v>
      </c>
      <c r="BA689" s="45">
        <v>294.22000000000003</v>
      </c>
      <c r="BB689" s="45">
        <v>313.37</v>
      </c>
      <c r="BC689" s="45">
        <v>331.99</v>
      </c>
      <c r="BD689" s="45">
        <v>357.42</v>
      </c>
      <c r="BE689" s="45">
        <v>382.58</v>
      </c>
      <c r="BF689" s="45">
        <v>407.03</v>
      </c>
      <c r="BG689" s="45">
        <v>430.37</v>
      </c>
      <c r="BH689" s="45">
        <v>452.19</v>
      </c>
      <c r="BI689" s="45">
        <v>472.1</v>
      </c>
      <c r="BJ689" s="45">
        <v>498.11</v>
      </c>
      <c r="BK689" s="45">
        <v>525.54</v>
      </c>
      <c r="BL689" s="45">
        <v>554.48</v>
      </c>
      <c r="BM689" s="45">
        <v>585.02</v>
      </c>
      <c r="BN689" s="45">
        <v>617.24</v>
      </c>
      <c r="BO689" s="45">
        <v>651.23</v>
      </c>
      <c r="BP689" s="45">
        <v>687.1</v>
      </c>
      <c r="BQ689" s="45">
        <v>724.94</v>
      </c>
      <c r="BR689" s="45">
        <v>764.87</v>
      </c>
      <c r="BS689" s="45">
        <v>806.99</v>
      </c>
      <c r="BT689" s="45">
        <v>851.43</v>
      </c>
      <c r="BU689" s="45">
        <v>898.33</v>
      </c>
      <c r="BV689" s="45">
        <v>947.8</v>
      </c>
      <c r="BW689" s="45">
        <v>1000</v>
      </c>
      <c r="BX689" s="45"/>
      <c r="BY689" s="45"/>
      <c r="BZ689" s="45"/>
      <c r="CA689" s="45"/>
      <c r="CB689" s="45"/>
      <c r="CC689" s="45"/>
      <c r="CD689" s="45"/>
      <c r="CE689" s="45"/>
      <c r="CF689" s="45"/>
      <c r="CG689" s="45"/>
      <c r="CH689" s="45"/>
      <c r="CI689" s="45"/>
      <c r="CJ689" s="45"/>
      <c r="CK689" s="45"/>
      <c r="CL689" s="45"/>
      <c r="CM689" s="45"/>
      <c r="CN689" s="45"/>
      <c r="CO689" s="45"/>
      <c r="CP689" s="45"/>
      <c r="CQ689" s="45"/>
      <c r="CR689" s="45"/>
      <c r="CS689" s="45"/>
      <c r="CT689" s="45"/>
      <c r="CU689" s="45"/>
      <c r="CV689" s="45"/>
      <c r="CW689" s="45"/>
    </row>
    <row r="690" spans="1:101" ht="14.25" customHeight="1">
      <c r="A690" s="67">
        <v>48</v>
      </c>
      <c r="B690" s="76">
        <v>0.63</v>
      </c>
      <c r="C690" s="68">
        <v>1.06</v>
      </c>
      <c r="D690" s="68">
        <v>1.63</v>
      </c>
      <c r="E690" s="68">
        <v>2.17</v>
      </c>
      <c r="F690" s="68">
        <v>2.61</v>
      </c>
      <c r="G690" s="68">
        <v>3.16</v>
      </c>
      <c r="H690" s="68">
        <v>3.76</v>
      </c>
      <c r="I690" s="68">
        <v>4.41</v>
      </c>
      <c r="J690" s="68">
        <v>5</v>
      </c>
      <c r="K690" s="68">
        <v>5.75</v>
      </c>
      <c r="L690" s="68">
        <v>6.49</v>
      </c>
      <c r="M690" s="68">
        <v>7.28</v>
      </c>
      <c r="N690" s="68">
        <v>8.24</v>
      </c>
      <c r="O690" s="68">
        <v>9.27</v>
      </c>
      <c r="P690" s="68">
        <v>10.39</v>
      </c>
      <c r="Q690" s="68">
        <v>11.63</v>
      </c>
      <c r="R690" s="68">
        <v>12.96</v>
      </c>
      <c r="S690" s="68">
        <v>14.28</v>
      </c>
      <c r="T690" s="68">
        <v>15.74</v>
      </c>
      <c r="U690" s="69">
        <v>17.399999999999999</v>
      </c>
      <c r="V690" s="68">
        <v>19.25</v>
      </c>
      <c r="W690" s="68">
        <v>21.07</v>
      </c>
      <c r="X690" s="68">
        <v>23.09</v>
      </c>
      <c r="Y690" s="68">
        <v>25.35</v>
      </c>
      <c r="Z690" s="68">
        <v>27.56</v>
      </c>
      <c r="AA690" s="69">
        <v>30.02</v>
      </c>
      <c r="AB690" s="45">
        <v>32.68</v>
      </c>
      <c r="AC690" s="45">
        <v>35.65</v>
      </c>
      <c r="AD690" s="45">
        <v>38.93</v>
      </c>
      <c r="AE690" s="45">
        <v>42.62</v>
      </c>
      <c r="AF690" s="45">
        <v>46.67</v>
      </c>
      <c r="AG690" s="45">
        <v>51.16</v>
      </c>
      <c r="AH690" s="45">
        <v>57.08</v>
      </c>
      <c r="AI690" s="45">
        <v>64.180000000000007</v>
      </c>
      <c r="AJ690" s="45">
        <v>72.25</v>
      </c>
      <c r="AK690" s="45">
        <v>81.28</v>
      </c>
      <c r="AL690" s="45">
        <v>90.53</v>
      </c>
      <c r="AM690" s="45">
        <v>99.07</v>
      </c>
      <c r="AN690" s="45">
        <v>112.22</v>
      </c>
      <c r="AO690" s="45">
        <v>124.02</v>
      </c>
      <c r="AP690" s="45">
        <v>136.91999999999999</v>
      </c>
      <c r="AQ690" s="45">
        <v>150.66</v>
      </c>
      <c r="AR690" s="45">
        <v>165.03</v>
      </c>
      <c r="AS690" s="45">
        <v>179.51</v>
      </c>
      <c r="AT690" s="45">
        <v>194.47</v>
      </c>
      <c r="AU690" s="45">
        <v>209.84</v>
      </c>
      <c r="AV690" s="45">
        <v>224.13</v>
      </c>
      <c r="AW690" s="45">
        <v>238.85</v>
      </c>
      <c r="AX690" s="45">
        <v>256.57</v>
      </c>
      <c r="AY690" s="45">
        <v>275.08999999999997</v>
      </c>
      <c r="AZ690" s="45">
        <v>294.22000000000003</v>
      </c>
      <c r="BA690" s="45">
        <v>313.37</v>
      </c>
      <c r="BB690" s="45">
        <v>331.99</v>
      </c>
      <c r="BC690" s="45">
        <v>357.42</v>
      </c>
      <c r="BD690" s="45">
        <v>382.58</v>
      </c>
      <c r="BE690" s="45">
        <v>407.03</v>
      </c>
      <c r="BF690" s="45">
        <v>430.37</v>
      </c>
      <c r="BG690" s="45">
        <v>452.19</v>
      </c>
      <c r="BH690" s="45">
        <v>472.1</v>
      </c>
      <c r="BI690" s="45">
        <v>498.11</v>
      </c>
      <c r="BJ690" s="45">
        <v>525.54</v>
      </c>
      <c r="BK690" s="45">
        <v>554.48</v>
      </c>
      <c r="BL690" s="45">
        <v>585.02</v>
      </c>
      <c r="BM690" s="45">
        <v>617.24</v>
      </c>
      <c r="BN690" s="45">
        <v>651.23</v>
      </c>
      <c r="BO690" s="45">
        <v>687.1</v>
      </c>
      <c r="BP690" s="45">
        <v>724.94</v>
      </c>
      <c r="BQ690" s="45">
        <v>764.87</v>
      </c>
      <c r="BR690" s="45">
        <v>806.99</v>
      </c>
      <c r="BS690" s="45">
        <v>851.43</v>
      </c>
      <c r="BT690" s="45">
        <v>898.33</v>
      </c>
      <c r="BU690" s="45">
        <v>947.8</v>
      </c>
      <c r="BV690" s="45">
        <v>1000</v>
      </c>
      <c r="BW690" s="45"/>
      <c r="BX690" s="45"/>
      <c r="BY690" s="45"/>
      <c r="BZ690" s="45"/>
      <c r="CA690" s="45"/>
      <c r="CB690" s="45"/>
      <c r="CC690" s="45"/>
      <c r="CD690" s="45"/>
      <c r="CE690" s="45"/>
      <c r="CF690" s="45"/>
      <c r="CG690" s="45"/>
      <c r="CH690" s="45"/>
      <c r="CI690" s="45"/>
      <c r="CJ690" s="45"/>
      <c r="CK690" s="45"/>
      <c r="CL690" s="45"/>
      <c r="CM690" s="45"/>
      <c r="CN690" s="45"/>
      <c r="CO690" s="45"/>
      <c r="CP690" s="45"/>
      <c r="CQ690" s="45"/>
      <c r="CR690" s="45"/>
      <c r="CS690" s="45"/>
      <c r="CT690" s="45"/>
      <c r="CU690" s="45"/>
      <c r="CV690" s="45"/>
      <c r="CW690" s="45"/>
    </row>
    <row r="691" spans="1:101" ht="14.25" customHeight="1">
      <c r="A691" s="67">
        <v>49</v>
      </c>
      <c r="B691" s="76">
        <v>0.68</v>
      </c>
      <c r="C691" s="68">
        <v>1.1499999999999999</v>
      </c>
      <c r="D691" s="68">
        <v>1.8</v>
      </c>
      <c r="E691" s="68">
        <v>2.41</v>
      </c>
      <c r="F691" s="68">
        <v>2.9</v>
      </c>
      <c r="G691" s="68">
        <v>3.51</v>
      </c>
      <c r="H691" s="68">
        <v>4.18</v>
      </c>
      <c r="I691" s="68">
        <v>4.8</v>
      </c>
      <c r="J691" s="68">
        <v>5.56</v>
      </c>
      <c r="K691" s="68">
        <v>6.4</v>
      </c>
      <c r="L691" s="68">
        <v>7.21</v>
      </c>
      <c r="M691" s="68">
        <v>8.07</v>
      </c>
      <c r="N691" s="68">
        <v>9.1300000000000008</v>
      </c>
      <c r="O691" s="68">
        <v>10.28</v>
      </c>
      <c r="P691" s="68">
        <v>11.51</v>
      </c>
      <c r="Q691" s="68">
        <v>12.87</v>
      </c>
      <c r="R691" s="68">
        <v>14.28</v>
      </c>
      <c r="S691" s="68">
        <v>15.74</v>
      </c>
      <c r="T691" s="68">
        <v>17.29</v>
      </c>
      <c r="U691" s="69">
        <v>19.09</v>
      </c>
      <c r="V691" s="68">
        <v>21.07</v>
      </c>
      <c r="W691" s="68">
        <v>23.09</v>
      </c>
      <c r="X691" s="68">
        <v>25.35</v>
      </c>
      <c r="Y691" s="68">
        <v>27.56</v>
      </c>
      <c r="Z691" s="68">
        <v>30.02</v>
      </c>
      <c r="AA691" s="69">
        <v>32.68</v>
      </c>
      <c r="AB691" s="45">
        <v>35.65</v>
      </c>
      <c r="AC691" s="45">
        <v>38.93</v>
      </c>
      <c r="AD691" s="45">
        <v>42.62</v>
      </c>
      <c r="AE691" s="45">
        <v>46.67</v>
      </c>
      <c r="AF691" s="45">
        <v>51.16</v>
      </c>
      <c r="AG691" s="45">
        <v>57.08</v>
      </c>
      <c r="AH691" s="45">
        <v>64.180000000000007</v>
      </c>
      <c r="AI691" s="45">
        <v>72.25</v>
      </c>
      <c r="AJ691" s="45">
        <v>81.28</v>
      </c>
      <c r="AK691" s="45">
        <v>90.53</v>
      </c>
      <c r="AL691" s="45">
        <v>99.07</v>
      </c>
      <c r="AM691" s="45">
        <v>112.22</v>
      </c>
      <c r="AN691" s="45">
        <v>124.02</v>
      </c>
      <c r="AO691" s="45">
        <v>136.91999999999999</v>
      </c>
      <c r="AP691" s="45">
        <v>150.66</v>
      </c>
      <c r="AQ691" s="45">
        <v>165.03</v>
      </c>
      <c r="AR691" s="45">
        <v>179.51</v>
      </c>
      <c r="AS691" s="45">
        <v>194.47</v>
      </c>
      <c r="AT691" s="45">
        <v>209.84</v>
      </c>
      <c r="AU691" s="45">
        <v>224.13</v>
      </c>
      <c r="AV691" s="45">
        <v>238.85</v>
      </c>
      <c r="AW691" s="45">
        <v>256.57</v>
      </c>
      <c r="AX691" s="45">
        <v>275.08999999999997</v>
      </c>
      <c r="AY691" s="45">
        <v>294.22000000000003</v>
      </c>
      <c r="AZ691" s="45">
        <v>313.37</v>
      </c>
      <c r="BA691" s="45">
        <v>331.99</v>
      </c>
      <c r="BB691" s="45">
        <v>357.42</v>
      </c>
      <c r="BC691" s="45">
        <v>382.58</v>
      </c>
      <c r="BD691" s="45">
        <v>407.03</v>
      </c>
      <c r="BE691" s="45">
        <v>430.37</v>
      </c>
      <c r="BF691" s="45">
        <v>452.19</v>
      </c>
      <c r="BG691" s="45">
        <v>472.1</v>
      </c>
      <c r="BH691" s="45">
        <v>498.11</v>
      </c>
      <c r="BI691" s="45">
        <v>525.54</v>
      </c>
      <c r="BJ691" s="45">
        <v>554.48</v>
      </c>
      <c r="BK691" s="45">
        <v>585.02</v>
      </c>
      <c r="BL691" s="45">
        <v>617.24</v>
      </c>
      <c r="BM691" s="45">
        <v>651.23</v>
      </c>
      <c r="BN691" s="45">
        <v>687.1</v>
      </c>
      <c r="BO691" s="45">
        <v>724.94</v>
      </c>
      <c r="BP691" s="45">
        <v>764.87</v>
      </c>
      <c r="BQ691" s="45">
        <v>806.99</v>
      </c>
      <c r="BR691" s="45">
        <v>851.43</v>
      </c>
      <c r="BS691" s="45">
        <v>898.33</v>
      </c>
      <c r="BT691" s="45">
        <v>947.8</v>
      </c>
      <c r="BU691" s="45">
        <v>1000</v>
      </c>
      <c r="BV691" s="45"/>
      <c r="BW691" s="45"/>
      <c r="BX691" s="45"/>
      <c r="BY691" s="45"/>
      <c r="BZ691" s="45"/>
      <c r="CA691" s="45"/>
      <c r="CB691" s="45"/>
      <c r="CC691" s="45"/>
      <c r="CD691" s="45"/>
      <c r="CE691" s="45"/>
      <c r="CF691" s="45"/>
      <c r="CG691" s="45"/>
      <c r="CH691" s="45"/>
      <c r="CI691" s="45"/>
      <c r="CJ691" s="45"/>
      <c r="CK691" s="45"/>
      <c r="CL691" s="45"/>
      <c r="CM691" s="45"/>
      <c r="CN691" s="45"/>
      <c r="CO691" s="45"/>
      <c r="CP691" s="45"/>
      <c r="CQ691" s="45"/>
      <c r="CR691" s="45"/>
      <c r="CS691" s="45"/>
      <c r="CT691" s="45"/>
      <c r="CU691" s="45"/>
      <c r="CV691" s="45"/>
      <c r="CW691" s="45"/>
    </row>
    <row r="692" spans="1:101" ht="14.25" customHeight="1">
      <c r="A692" s="67">
        <v>50</v>
      </c>
      <c r="B692" s="76">
        <v>0.73</v>
      </c>
      <c r="C692" s="68">
        <v>1.26</v>
      </c>
      <c r="D692" s="68">
        <v>1.98</v>
      </c>
      <c r="E692" s="68">
        <v>2.67</v>
      </c>
      <c r="F692" s="68">
        <v>3.24</v>
      </c>
      <c r="G692" s="68">
        <v>3.91</v>
      </c>
      <c r="H692" s="68">
        <v>4.58</v>
      </c>
      <c r="I692" s="68">
        <v>5.35</v>
      </c>
      <c r="J692" s="68">
        <v>6.2</v>
      </c>
      <c r="K692" s="68">
        <v>7.13</v>
      </c>
      <c r="L692" s="68">
        <v>8.01</v>
      </c>
      <c r="M692" s="68">
        <v>8.9600000000000009</v>
      </c>
      <c r="N692" s="68">
        <v>10.130000000000001</v>
      </c>
      <c r="O692" s="68">
        <v>11.39</v>
      </c>
      <c r="P692" s="68">
        <v>12.73</v>
      </c>
      <c r="Q692" s="68">
        <v>14.21</v>
      </c>
      <c r="R692" s="68">
        <v>15.74</v>
      </c>
      <c r="S692" s="68">
        <v>17.29</v>
      </c>
      <c r="T692" s="68">
        <v>19.07</v>
      </c>
      <c r="U692" s="69">
        <v>20.85</v>
      </c>
      <c r="V692" s="68">
        <v>23.09</v>
      </c>
      <c r="W692" s="68">
        <v>25.35</v>
      </c>
      <c r="X692" s="68">
        <v>27.56</v>
      </c>
      <c r="Y692" s="68">
        <v>30.02</v>
      </c>
      <c r="Z692" s="68">
        <v>32.68</v>
      </c>
      <c r="AA692" s="69">
        <v>35.65</v>
      </c>
      <c r="AB692" s="45">
        <v>38.93</v>
      </c>
      <c r="AC692" s="45">
        <v>42.62</v>
      </c>
      <c r="AD692" s="45">
        <v>46.67</v>
      </c>
      <c r="AE692" s="45">
        <v>51.16</v>
      </c>
      <c r="AF692" s="45">
        <v>57.08</v>
      </c>
      <c r="AG692" s="45">
        <v>64.180000000000007</v>
      </c>
      <c r="AH692" s="45">
        <v>72.25</v>
      </c>
      <c r="AI692" s="45">
        <v>81.28</v>
      </c>
      <c r="AJ692" s="45">
        <v>90.53</v>
      </c>
      <c r="AK692" s="45">
        <v>99.07</v>
      </c>
      <c r="AL692" s="45">
        <v>112.22</v>
      </c>
      <c r="AM692" s="45">
        <v>124.02</v>
      </c>
      <c r="AN692" s="45">
        <v>136.91999999999999</v>
      </c>
      <c r="AO692" s="45">
        <v>150.66</v>
      </c>
      <c r="AP692" s="45">
        <v>165.03</v>
      </c>
      <c r="AQ692" s="45">
        <v>179.51</v>
      </c>
      <c r="AR692" s="45">
        <v>194.47</v>
      </c>
      <c r="AS692" s="45">
        <v>209.84</v>
      </c>
      <c r="AT692" s="45">
        <v>224.13</v>
      </c>
      <c r="AU692" s="45">
        <v>238.85</v>
      </c>
      <c r="AV692" s="45">
        <v>256.57</v>
      </c>
      <c r="AW692" s="45">
        <v>275.08999999999997</v>
      </c>
      <c r="AX692" s="45">
        <v>294.22000000000003</v>
      </c>
      <c r="AY692" s="45">
        <v>313.37</v>
      </c>
      <c r="AZ692" s="45">
        <v>331.99</v>
      </c>
      <c r="BA692" s="45">
        <v>357.42</v>
      </c>
      <c r="BB692" s="45">
        <v>382.58</v>
      </c>
      <c r="BC692" s="45">
        <v>407.03</v>
      </c>
      <c r="BD692" s="45">
        <v>430.37</v>
      </c>
      <c r="BE692" s="45">
        <v>452.19</v>
      </c>
      <c r="BF692" s="45">
        <v>472.1</v>
      </c>
      <c r="BG692" s="45">
        <v>498.11</v>
      </c>
      <c r="BH692" s="45">
        <v>525.54</v>
      </c>
      <c r="BI692" s="45">
        <v>554.48</v>
      </c>
      <c r="BJ692" s="45">
        <v>585.02</v>
      </c>
      <c r="BK692" s="45">
        <v>617.24</v>
      </c>
      <c r="BL692" s="45">
        <v>651.23</v>
      </c>
      <c r="BM692" s="45">
        <v>687.1</v>
      </c>
      <c r="BN692" s="45">
        <v>724.94</v>
      </c>
      <c r="BO692" s="45">
        <v>764.87</v>
      </c>
      <c r="BP692" s="45">
        <v>806.99</v>
      </c>
      <c r="BQ692" s="45">
        <v>851.43</v>
      </c>
      <c r="BR692" s="45">
        <v>898.33</v>
      </c>
      <c r="BS692" s="45">
        <v>947.8</v>
      </c>
      <c r="BT692" s="45">
        <v>1000</v>
      </c>
      <c r="BU692" s="45"/>
      <c r="BV692" s="45"/>
      <c r="BW692" s="45"/>
      <c r="BX692" s="45"/>
      <c r="BY692" s="45"/>
      <c r="BZ692" s="45"/>
      <c r="CA692" s="45"/>
      <c r="CB692" s="45"/>
      <c r="CC692" s="45"/>
      <c r="CD692" s="45"/>
      <c r="CE692" s="45"/>
      <c r="CF692" s="45"/>
      <c r="CG692" s="45"/>
      <c r="CH692" s="45"/>
      <c r="CI692" s="45"/>
      <c r="CJ692" s="45"/>
      <c r="CK692" s="45"/>
      <c r="CL692" s="45"/>
      <c r="CM692" s="45"/>
      <c r="CN692" s="45"/>
      <c r="CO692" s="45"/>
      <c r="CP692" s="45"/>
      <c r="CQ692" s="45"/>
      <c r="CR692" s="45"/>
      <c r="CS692" s="45"/>
      <c r="CT692" s="45"/>
      <c r="CU692" s="45"/>
      <c r="CV692" s="45"/>
      <c r="CW692" s="45"/>
    </row>
    <row r="693" spans="1:101" ht="14.25" customHeight="1">
      <c r="A693" s="67">
        <v>51</v>
      </c>
      <c r="B693" s="76">
        <v>0.79</v>
      </c>
      <c r="C693" s="68">
        <v>1.38</v>
      </c>
      <c r="D693" s="68">
        <v>2.19</v>
      </c>
      <c r="E693" s="68">
        <v>2.97</v>
      </c>
      <c r="F693" s="68">
        <v>3.61</v>
      </c>
      <c r="G693" s="68">
        <v>4.32</v>
      </c>
      <c r="H693" s="68">
        <v>5.0999999999999996</v>
      </c>
      <c r="I693" s="68">
        <v>5.96</v>
      </c>
      <c r="J693" s="68">
        <v>6.91</v>
      </c>
      <c r="K693" s="68">
        <v>7.96</v>
      </c>
      <c r="L693" s="68">
        <v>8.92</v>
      </c>
      <c r="M693" s="68">
        <v>9.94</v>
      </c>
      <c r="N693" s="68">
        <v>11.23</v>
      </c>
      <c r="O693" s="68">
        <v>12.61</v>
      </c>
      <c r="P693" s="68">
        <v>14.06</v>
      </c>
      <c r="Q693" s="68">
        <v>15.66</v>
      </c>
      <c r="R693" s="68">
        <v>17.28</v>
      </c>
      <c r="S693" s="68">
        <v>19.059999999999999</v>
      </c>
      <c r="T693" s="68">
        <v>20.85</v>
      </c>
      <c r="U693" s="69">
        <v>22.79</v>
      </c>
      <c r="V693" s="68">
        <v>25.35</v>
      </c>
      <c r="W693" s="68">
        <v>27.56</v>
      </c>
      <c r="X693" s="68">
        <v>30.02</v>
      </c>
      <c r="Y693" s="68">
        <v>32.68</v>
      </c>
      <c r="Z693" s="68">
        <v>35.65</v>
      </c>
      <c r="AA693" s="69">
        <v>38.93</v>
      </c>
      <c r="AB693" s="45">
        <v>42.62</v>
      </c>
      <c r="AC693" s="45">
        <v>46.67</v>
      </c>
      <c r="AD693" s="45">
        <v>51.16</v>
      </c>
      <c r="AE693" s="45">
        <v>57.08</v>
      </c>
      <c r="AF693" s="45">
        <v>64.180000000000007</v>
      </c>
      <c r="AG693" s="45">
        <v>72.25</v>
      </c>
      <c r="AH693" s="45">
        <v>81.28</v>
      </c>
      <c r="AI693" s="45">
        <v>90.53</v>
      </c>
      <c r="AJ693" s="45">
        <v>99.07</v>
      </c>
      <c r="AK693" s="45">
        <v>112.22</v>
      </c>
      <c r="AL693" s="45">
        <v>124.02</v>
      </c>
      <c r="AM693" s="45">
        <v>136.91999999999999</v>
      </c>
      <c r="AN693" s="45">
        <v>150.66</v>
      </c>
      <c r="AO693" s="45">
        <v>165.03</v>
      </c>
      <c r="AP693" s="45">
        <v>179.51</v>
      </c>
      <c r="AQ693" s="45">
        <v>194.47</v>
      </c>
      <c r="AR693" s="45">
        <v>209.84</v>
      </c>
      <c r="AS693" s="45">
        <v>224.13</v>
      </c>
      <c r="AT693" s="45">
        <v>238.85</v>
      </c>
      <c r="AU693" s="45">
        <v>256.57</v>
      </c>
      <c r="AV693" s="45">
        <v>275.08999999999997</v>
      </c>
      <c r="AW693" s="45">
        <v>294.22000000000003</v>
      </c>
      <c r="AX693" s="45">
        <v>313.37</v>
      </c>
      <c r="AY693" s="45">
        <v>331.99</v>
      </c>
      <c r="AZ693" s="45">
        <v>357.42</v>
      </c>
      <c r="BA693" s="45">
        <v>382.58</v>
      </c>
      <c r="BB693" s="45">
        <v>407.03</v>
      </c>
      <c r="BC693" s="45">
        <v>430.37</v>
      </c>
      <c r="BD693" s="45">
        <v>452.19</v>
      </c>
      <c r="BE693" s="45">
        <v>472.1</v>
      </c>
      <c r="BF693" s="45">
        <v>498.11</v>
      </c>
      <c r="BG693" s="45">
        <v>525.54</v>
      </c>
      <c r="BH693" s="45">
        <v>554.48</v>
      </c>
      <c r="BI693" s="45">
        <v>585.02</v>
      </c>
      <c r="BJ693" s="45">
        <v>617.24</v>
      </c>
      <c r="BK693" s="45">
        <v>651.23</v>
      </c>
      <c r="BL693" s="45">
        <v>687.1</v>
      </c>
      <c r="BM693" s="45">
        <v>724.94</v>
      </c>
      <c r="BN693" s="45">
        <v>764.87</v>
      </c>
      <c r="BO693" s="45">
        <v>806.99</v>
      </c>
      <c r="BP693" s="45">
        <v>851.43</v>
      </c>
      <c r="BQ693" s="45">
        <v>898.33</v>
      </c>
      <c r="BR693" s="45">
        <v>947.8</v>
      </c>
      <c r="BS693" s="45">
        <v>1000</v>
      </c>
      <c r="BT693" s="45"/>
      <c r="BU693" s="45"/>
      <c r="BV693" s="45"/>
      <c r="BW693" s="45"/>
      <c r="BX693" s="45"/>
      <c r="BY693" s="45"/>
      <c r="BZ693" s="45"/>
      <c r="CA693" s="45"/>
      <c r="CB693" s="45"/>
      <c r="CC693" s="45"/>
      <c r="CD693" s="45"/>
      <c r="CE693" s="45"/>
      <c r="CF693" s="45"/>
      <c r="CG693" s="45"/>
      <c r="CH693" s="45"/>
      <c r="CI693" s="45"/>
      <c r="CJ693" s="45"/>
      <c r="CK693" s="45"/>
      <c r="CL693" s="45"/>
      <c r="CM693" s="45"/>
      <c r="CN693" s="45"/>
      <c r="CO693" s="45"/>
      <c r="CP693" s="45"/>
      <c r="CQ693" s="45"/>
      <c r="CR693" s="45"/>
      <c r="CS693" s="45"/>
      <c r="CT693" s="45"/>
      <c r="CU693" s="45"/>
      <c r="CV693" s="45"/>
      <c r="CW693" s="45"/>
    </row>
    <row r="694" spans="1:101" ht="14.25" customHeight="1">
      <c r="A694" s="67">
        <v>52</v>
      </c>
      <c r="B694" s="76">
        <v>0.85</v>
      </c>
      <c r="C694" s="68">
        <v>1.51</v>
      </c>
      <c r="D694" s="68">
        <v>2.41</v>
      </c>
      <c r="E694" s="68">
        <v>3.29</v>
      </c>
      <c r="F694" s="68">
        <v>4.03</v>
      </c>
      <c r="G694" s="68">
        <v>4.82</v>
      </c>
      <c r="H694" s="68">
        <v>5.7</v>
      </c>
      <c r="I694" s="68">
        <v>6.65</v>
      </c>
      <c r="J694" s="68">
        <v>7.71</v>
      </c>
      <c r="K694" s="68">
        <v>8.8800000000000008</v>
      </c>
      <c r="L694" s="68">
        <v>9.94</v>
      </c>
      <c r="M694" s="68">
        <v>11.17</v>
      </c>
      <c r="N694" s="68">
        <v>12.5</v>
      </c>
      <c r="O694" s="68">
        <v>14</v>
      </c>
      <c r="P694" s="68">
        <v>15.56</v>
      </c>
      <c r="Q694" s="68">
        <v>17.239999999999998</v>
      </c>
      <c r="R694" s="68">
        <v>19.04</v>
      </c>
      <c r="S694" s="68">
        <v>20.85</v>
      </c>
      <c r="T694" s="68">
        <v>22.78</v>
      </c>
      <c r="U694" s="69">
        <v>24.94</v>
      </c>
      <c r="V694" s="68">
        <v>27.56</v>
      </c>
      <c r="W694" s="68">
        <v>30.02</v>
      </c>
      <c r="X694" s="68">
        <v>32.68</v>
      </c>
      <c r="Y694" s="68">
        <v>35.65</v>
      </c>
      <c r="Z694" s="68">
        <v>38.93</v>
      </c>
      <c r="AA694" s="69">
        <v>42.62</v>
      </c>
      <c r="AB694" s="45">
        <v>46.67</v>
      </c>
      <c r="AC694" s="45">
        <v>51.16</v>
      </c>
      <c r="AD694" s="45">
        <v>57.08</v>
      </c>
      <c r="AE694" s="45">
        <v>64.180000000000007</v>
      </c>
      <c r="AF694" s="45">
        <v>72.25</v>
      </c>
      <c r="AG694" s="45">
        <v>81.28</v>
      </c>
      <c r="AH694" s="45">
        <v>90.53</v>
      </c>
      <c r="AI694" s="45">
        <v>99.07</v>
      </c>
      <c r="AJ694" s="45">
        <v>112.22</v>
      </c>
      <c r="AK694" s="45">
        <v>124.02</v>
      </c>
      <c r="AL694" s="45">
        <v>136.91999999999999</v>
      </c>
      <c r="AM694" s="45">
        <v>150.66</v>
      </c>
      <c r="AN694" s="45">
        <v>165.03</v>
      </c>
      <c r="AO694" s="45">
        <v>179.51</v>
      </c>
      <c r="AP694" s="45">
        <v>194.47</v>
      </c>
      <c r="AQ694" s="45">
        <v>209.84</v>
      </c>
      <c r="AR694" s="45">
        <v>224.13</v>
      </c>
      <c r="AS694" s="45">
        <v>238.85</v>
      </c>
      <c r="AT694" s="45">
        <v>256.57</v>
      </c>
      <c r="AU694" s="45">
        <v>275.08999999999997</v>
      </c>
      <c r="AV694" s="45">
        <v>294.22000000000003</v>
      </c>
      <c r="AW694" s="45">
        <v>313.37</v>
      </c>
      <c r="AX694" s="45">
        <v>331.99</v>
      </c>
      <c r="AY694" s="45">
        <v>357.42</v>
      </c>
      <c r="AZ694" s="45">
        <v>382.58</v>
      </c>
      <c r="BA694" s="45">
        <v>407.03</v>
      </c>
      <c r="BB694" s="45">
        <v>430.37</v>
      </c>
      <c r="BC694" s="45">
        <v>452.19</v>
      </c>
      <c r="BD694" s="45">
        <v>472.1</v>
      </c>
      <c r="BE694" s="45">
        <v>498.11</v>
      </c>
      <c r="BF694" s="45">
        <v>525.54</v>
      </c>
      <c r="BG694" s="45">
        <v>554.48</v>
      </c>
      <c r="BH694" s="45">
        <v>585.02</v>
      </c>
      <c r="BI694" s="45">
        <v>617.24</v>
      </c>
      <c r="BJ694" s="45">
        <v>651.23</v>
      </c>
      <c r="BK694" s="45">
        <v>687.1</v>
      </c>
      <c r="BL694" s="45">
        <v>724.94</v>
      </c>
      <c r="BM694" s="45">
        <v>764.87</v>
      </c>
      <c r="BN694" s="45">
        <v>806.99</v>
      </c>
      <c r="BO694" s="45">
        <v>851.43</v>
      </c>
      <c r="BP694" s="45">
        <v>898.33</v>
      </c>
      <c r="BQ694" s="45">
        <v>947.8</v>
      </c>
      <c r="BR694" s="45">
        <v>1000</v>
      </c>
      <c r="BS694" s="45"/>
      <c r="BT694" s="45"/>
      <c r="BU694" s="45"/>
      <c r="BV694" s="45"/>
      <c r="BW694" s="45"/>
      <c r="BX694" s="45"/>
      <c r="BY694" s="45"/>
      <c r="BZ694" s="45"/>
      <c r="CA694" s="45"/>
      <c r="CB694" s="45"/>
      <c r="CC694" s="45"/>
      <c r="CD694" s="45"/>
      <c r="CE694" s="45"/>
      <c r="CF694" s="45"/>
      <c r="CG694" s="45"/>
      <c r="CH694" s="45"/>
      <c r="CI694" s="45"/>
      <c r="CJ694" s="45"/>
      <c r="CK694" s="45"/>
      <c r="CL694" s="45"/>
      <c r="CM694" s="45"/>
      <c r="CN694" s="45"/>
      <c r="CO694" s="45"/>
      <c r="CP694" s="45"/>
      <c r="CQ694" s="45"/>
      <c r="CR694" s="45"/>
      <c r="CS694" s="45"/>
      <c r="CT694" s="45"/>
      <c r="CU694" s="45"/>
      <c r="CV694" s="45"/>
      <c r="CW694" s="45"/>
    </row>
    <row r="695" spans="1:101" ht="14.25" customHeight="1">
      <c r="A695" s="67">
        <v>53</v>
      </c>
      <c r="B695" s="76">
        <v>0.92</v>
      </c>
      <c r="C695" s="68">
        <v>1.66</v>
      </c>
      <c r="D695" s="68">
        <v>2.67</v>
      </c>
      <c r="E695" s="68">
        <v>3.66</v>
      </c>
      <c r="F695" s="68">
        <v>4.51</v>
      </c>
      <c r="G695" s="68">
        <v>5.39</v>
      </c>
      <c r="H695" s="68">
        <v>6.37</v>
      </c>
      <c r="I695" s="68">
        <v>7.44</v>
      </c>
      <c r="J695" s="68">
        <v>8.6199999999999992</v>
      </c>
      <c r="K695" s="68">
        <v>9.91</v>
      </c>
      <c r="L695" s="68">
        <v>11.1</v>
      </c>
      <c r="M695" s="68">
        <v>12.46</v>
      </c>
      <c r="N695" s="68">
        <v>13.88</v>
      </c>
      <c r="O695" s="68">
        <v>15.5</v>
      </c>
      <c r="P695" s="68">
        <v>17.22</v>
      </c>
      <c r="Q695" s="68">
        <v>19.02</v>
      </c>
      <c r="R695" s="68">
        <v>20.84</v>
      </c>
      <c r="S695" s="68">
        <v>22.77</v>
      </c>
      <c r="T695" s="68">
        <v>24.92</v>
      </c>
      <c r="U695" s="69">
        <v>27.19</v>
      </c>
      <c r="V695" s="68">
        <v>30.02</v>
      </c>
      <c r="W695" s="68">
        <v>32.68</v>
      </c>
      <c r="X695" s="68">
        <v>35.65</v>
      </c>
      <c r="Y695" s="68">
        <v>38.93</v>
      </c>
      <c r="Z695" s="68">
        <v>42.62</v>
      </c>
      <c r="AA695" s="69">
        <v>46.67</v>
      </c>
      <c r="AB695" s="45">
        <v>51.16</v>
      </c>
      <c r="AC695" s="45">
        <v>57.08</v>
      </c>
      <c r="AD695" s="45">
        <v>64.180000000000007</v>
      </c>
      <c r="AE695" s="45">
        <v>72.25</v>
      </c>
      <c r="AF695" s="45">
        <v>81.28</v>
      </c>
      <c r="AG695" s="45">
        <v>90.53</v>
      </c>
      <c r="AH695" s="45">
        <v>99.07</v>
      </c>
      <c r="AI695" s="45">
        <v>112.22</v>
      </c>
      <c r="AJ695" s="45">
        <v>124.02</v>
      </c>
      <c r="AK695" s="45">
        <v>136.91999999999999</v>
      </c>
      <c r="AL695" s="45">
        <v>150.66</v>
      </c>
      <c r="AM695" s="45">
        <v>165.03</v>
      </c>
      <c r="AN695" s="45">
        <v>179.51</v>
      </c>
      <c r="AO695" s="45">
        <v>194.47</v>
      </c>
      <c r="AP695" s="45">
        <v>209.84</v>
      </c>
      <c r="AQ695" s="45">
        <v>224.13</v>
      </c>
      <c r="AR695" s="45">
        <v>238.85</v>
      </c>
      <c r="AS695" s="45">
        <v>256.57</v>
      </c>
      <c r="AT695" s="45">
        <v>275.08999999999997</v>
      </c>
      <c r="AU695" s="45">
        <v>294.22000000000003</v>
      </c>
      <c r="AV695" s="45">
        <v>313.37</v>
      </c>
      <c r="AW695" s="45">
        <v>331.99</v>
      </c>
      <c r="AX695" s="45">
        <v>357.42</v>
      </c>
      <c r="AY695" s="45">
        <v>382.58</v>
      </c>
      <c r="AZ695" s="45">
        <v>407.03</v>
      </c>
      <c r="BA695" s="45">
        <v>430.37</v>
      </c>
      <c r="BB695" s="45">
        <v>452.19</v>
      </c>
      <c r="BC695" s="45">
        <v>472.1</v>
      </c>
      <c r="BD695" s="45">
        <v>498.11</v>
      </c>
      <c r="BE695" s="45">
        <v>525.54</v>
      </c>
      <c r="BF695" s="45">
        <v>554.48</v>
      </c>
      <c r="BG695" s="45">
        <v>585.02</v>
      </c>
      <c r="BH695" s="45">
        <v>617.24</v>
      </c>
      <c r="BI695" s="45">
        <v>651.23</v>
      </c>
      <c r="BJ695" s="45">
        <v>687.1</v>
      </c>
      <c r="BK695" s="45">
        <v>724.94</v>
      </c>
      <c r="BL695" s="45">
        <v>764.87</v>
      </c>
      <c r="BM695" s="45">
        <v>806.99</v>
      </c>
      <c r="BN695" s="45">
        <v>851.43</v>
      </c>
      <c r="BO695" s="45">
        <v>898.33</v>
      </c>
      <c r="BP695" s="45">
        <v>947.8</v>
      </c>
      <c r="BQ695" s="45">
        <v>1000</v>
      </c>
      <c r="BR695" s="45"/>
      <c r="BS695" s="45"/>
      <c r="BT695" s="45"/>
      <c r="BU695" s="45"/>
      <c r="BV695" s="45"/>
      <c r="BW695" s="45"/>
      <c r="BX695" s="45"/>
      <c r="BY695" s="45"/>
      <c r="BZ695" s="45"/>
      <c r="CA695" s="45"/>
      <c r="CB695" s="45"/>
      <c r="CC695" s="45"/>
      <c r="CD695" s="45"/>
      <c r="CE695" s="45"/>
      <c r="CF695" s="45"/>
      <c r="CG695" s="45"/>
      <c r="CH695" s="45"/>
      <c r="CI695" s="45"/>
      <c r="CJ695" s="45"/>
      <c r="CK695" s="45"/>
      <c r="CL695" s="45"/>
      <c r="CM695" s="45"/>
      <c r="CN695" s="45"/>
      <c r="CO695" s="45"/>
      <c r="CP695" s="45"/>
      <c r="CQ695" s="45"/>
      <c r="CR695" s="45"/>
      <c r="CS695" s="45"/>
      <c r="CT695" s="45"/>
      <c r="CU695" s="45"/>
      <c r="CV695" s="45"/>
      <c r="CW695" s="45"/>
    </row>
    <row r="696" spans="1:101" ht="14.25" customHeight="1">
      <c r="A696" s="67">
        <v>54</v>
      </c>
      <c r="B696" s="76">
        <v>1</v>
      </c>
      <c r="C696" s="68">
        <v>1.82</v>
      </c>
      <c r="D696" s="68">
        <v>2.95</v>
      </c>
      <c r="E696" s="68">
        <v>4.07</v>
      </c>
      <c r="F696" s="68">
        <v>5.05</v>
      </c>
      <c r="G696" s="68">
        <v>6.04</v>
      </c>
      <c r="H696" s="68">
        <v>7.13</v>
      </c>
      <c r="I696" s="68">
        <v>8.32</v>
      </c>
      <c r="J696" s="68">
        <v>9.65</v>
      </c>
      <c r="K696" s="68">
        <v>11.08</v>
      </c>
      <c r="L696" s="68">
        <v>12.42</v>
      </c>
      <c r="M696" s="68">
        <v>13.86</v>
      </c>
      <c r="N696" s="68">
        <v>15.48</v>
      </c>
      <c r="O696" s="68">
        <v>17.190000000000001</v>
      </c>
      <c r="P696" s="68">
        <v>19.010000000000002</v>
      </c>
      <c r="Q696" s="68">
        <v>20.84</v>
      </c>
      <c r="R696" s="68">
        <v>22.76</v>
      </c>
      <c r="S696" s="68">
        <v>24.89</v>
      </c>
      <c r="T696" s="68">
        <v>27.18</v>
      </c>
      <c r="U696" s="70">
        <v>29.94</v>
      </c>
      <c r="V696" s="68">
        <v>32.68</v>
      </c>
      <c r="W696" s="68">
        <v>35.65</v>
      </c>
      <c r="X696" s="68">
        <v>38.93</v>
      </c>
      <c r="Y696" s="68">
        <v>42.62</v>
      </c>
      <c r="Z696" s="68">
        <v>46.67</v>
      </c>
      <c r="AA696" s="69">
        <v>51.16</v>
      </c>
      <c r="AB696" s="45">
        <v>57.08</v>
      </c>
      <c r="AC696" s="45">
        <v>64.180000000000007</v>
      </c>
      <c r="AD696" s="45">
        <v>72.25</v>
      </c>
      <c r="AE696" s="45">
        <v>81.28</v>
      </c>
      <c r="AF696" s="45">
        <v>90.53</v>
      </c>
      <c r="AG696" s="45">
        <v>99.07</v>
      </c>
      <c r="AH696" s="45">
        <v>112.22</v>
      </c>
      <c r="AI696" s="45">
        <v>124.02</v>
      </c>
      <c r="AJ696" s="45">
        <v>136.91999999999999</v>
      </c>
      <c r="AK696" s="45">
        <v>150.66</v>
      </c>
      <c r="AL696" s="45">
        <v>165.03</v>
      </c>
      <c r="AM696" s="45">
        <v>179.51</v>
      </c>
      <c r="AN696" s="45">
        <v>194.47</v>
      </c>
      <c r="AO696" s="45">
        <v>209.84</v>
      </c>
      <c r="AP696" s="45">
        <v>224.13</v>
      </c>
      <c r="AQ696" s="45">
        <v>238.85</v>
      </c>
      <c r="AR696" s="45">
        <v>256.57</v>
      </c>
      <c r="AS696" s="45">
        <v>275.08999999999997</v>
      </c>
      <c r="AT696" s="45">
        <v>294.22000000000003</v>
      </c>
      <c r="AU696" s="45">
        <v>313.37</v>
      </c>
      <c r="AV696" s="45">
        <v>331.99</v>
      </c>
      <c r="AW696" s="45">
        <v>357.42</v>
      </c>
      <c r="AX696" s="45">
        <v>382.58</v>
      </c>
      <c r="AY696" s="45">
        <v>407.03</v>
      </c>
      <c r="AZ696" s="45">
        <v>430.37</v>
      </c>
      <c r="BA696" s="45">
        <v>452.19</v>
      </c>
      <c r="BB696" s="45">
        <v>472.1</v>
      </c>
      <c r="BC696" s="45">
        <v>498.11</v>
      </c>
      <c r="BD696" s="45">
        <v>525.54</v>
      </c>
      <c r="BE696" s="45">
        <v>554.48</v>
      </c>
      <c r="BF696" s="45">
        <v>585.02</v>
      </c>
      <c r="BG696" s="45">
        <v>617.24</v>
      </c>
      <c r="BH696" s="45">
        <v>651.23</v>
      </c>
      <c r="BI696" s="45">
        <v>687.1</v>
      </c>
      <c r="BJ696" s="45">
        <v>724.94</v>
      </c>
      <c r="BK696" s="45">
        <v>764.87</v>
      </c>
      <c r="BL696" s="45">
        <v>806.99</v>
      </c>
      <c r="BM696" s="45">
        <v>851.43</v>
      </c>
      <c r="BN696" s="45">
        <v>898.33</v>
      </c>
      <c r="BO696" s="45">
        <v>947.8</v>
      </c>
      <c r="BP696" s="45">
        <v>1000</v>
      </c>
      <c r="BQ696" s="45"/>
      <c r="BR696" s="45"/>
      <c r="BS696" s="45"/>
      <c r="BT696" s="45"/>
      <c r="BU696" s="45"/>
      <c r="BV696" s="45"/>
      <c r="BW696" s="45"/>
      <c r="BX696" s="45"/>
      <c r="BY696" s="45"/>
      <c r="BZ696" s="45"/>
      <c r="CA696" s="45"/>
      <c r="CB696" s="45"/>
      <c r="CC696" s="45"/>
      <c r="CD696" s="45"/>
      <c r="CE696" s="45"/>
      <c r="CF696" s="45"/>
      <c r="CG696" s="45"/>
      <c r="CH696" s="45"/>
      <c r="CI696" s="45"/>
      <c r="CJ696" s="45"/>
      <c r="CK696" s="45"/>
      <c r="CL696" s="45"/>
      <c r="CM696" s="45"/>
      <c r="CN696" s="45"/>
      <c r="CO696" s="45"/>
      <c r="CP696" s="45"/>
      <c r="CQ696" s="45"/>
      <c r="CR696" s="45"/>
      <c r="CS696" s="45"/>
      <c r="CT696" s="45"/>
      <c r="CU696" s="45"/>
      <c r="CV696" s="45"/>
      <c r="CW696" s="45"/>
    </row>
    <row r="697" spans="1:101" ht="14.25" customHeight="1">
      <c r="A697" s="67">
        <v>55</v>
      </c>
      <c r="B697" s="76">
        <v>1.08</v>
      </c>
      <c r="C697" s="68">
        <v>2</v>
      </c>
      <c r="D697" s="68">
        <v>3.26</v>
      </c>
      <c r="E697" s="68">
        <v>4.53</v>
      </c>
      <c r="F697" s="68">
        <v>5.66</v>
      </c>
      <c r="G697" s="68">
        <v>6.77</v>
      </c>
      <c r="H697" s="68">
        <v>7.99</v>
      </c>
      <c r="I697" s="68">
        <v>9.33</v>
      </c>
      <c r="J697" s="68">
        <v>10.79</v>
      </c>
      <c r="K697" s="68">
        <v>12.37</v>
      </c>
      <c r="L697" s="68">
        <v>13.85</v>
      </c>
      <c r="M697" s="68">
        <v>15.43</v>
      </c>
      <c r="N697" s="68">
        <v>17.18</v>
      </c>
      <c r="O697" s="68">
        <v>18.989999999999998</v>
      </c>
      <c r="P697" s="68">
        <v>20.84</v>
      </c>
      <c r="Q697" s="68">
        <v>22.75</v>
      </c>
      <c r="R697" s="68">
        <v>24.87</v>
      </c>
      <c r="S697" s="68">
        <v>27.17</v>
      </c>
      <c r="T697" s="69">
        <v>29.86</v>
      </c>
      <c r="U697" s="68">
        <v>32.68</v>
      </c>
      <c r="V697" s="68">
        <v>35.65</v>
      </c>
      <c r="W697" s="68">
        <v>38.93</v>
      </c>
      <c r="X697" s="68">
        <v>42.62</v>
      </c>
      <c r="Y697" s="68">
        <v>46.67</v>
      </c>
      <c r="Z697" s="68">
        <v>51.16</v>
      </c>
      <c r="AA697" s="69">
        <v>57.08</v>
      </c>
      <c r="AB697" s="45">
        <v>64.180000000000007</v>
      </c>
      <c r="AC697" s="45">
        <v>72.25</v>
      </c>
      <c r="AD697" s="45">
        <v>81.28</v>
      </c>
      <c r="AE697" s="45">
        <v>90.53</v>
      </c>
      <c r="AF697" s="45">
        <v>99.07</v>
      </c>
      <c r="AG697" s="45">
        <v>112.22</v>
      </c>
      <c r="AH697" s="45">
        <v>124.02</v>
      </c>
      <c r="AI697" s="45">
        <v>136.91999999999999</v>
      </c>
      <c r="AJ697" s="45">
        <v>150.66</v>
      </c>
      <c r="AK697" s="45">
        <v>165.03</v>
      </c>
      <c r="AL697" s="45">
        <v>179.51</v>
      </c>
      <c r="AM697" s="45">
        <v>194.47</v>
      </c>
      <c r="AN697" s="45">
        <v>209.84</v>
      </c>
      <c r="AO697" s="45">
        <v>224.13</v>
      </c>
      <c r="AP697" s="45">
        <v>238.85</v>
      </c>
      <c r="AQ697" s="45">
        <v>256.57</v>
      </c>
      <c r="AR697" s="45">
        <v>275.08999999999997</v>
      </c>
      <c r="AS697" s="45">
        <v>294.22000000000003</v>
      </c>
      <c r="AT697" s="45">
        <v>313.37</v>
      </c>
      <c r="AU697" s="45">
        <v>331.99</v>
      </c>
      <c r="AV697" s="45">
        <v>357.42</v>
      </c>
      <c r="AW697" s="45">
        <v>382.58</v>
      </c>
      <c r="AX697" s="45">
        <v>407.03</v>
      </c>
      <c r="AY697" s="45">
        <v>430.37</v>
      </c>
      <c r="AZ697" s="45">
        <v>452.19</v>
      </c>
      <c r="BA697" s="45">
        <v>472.1</v>
      </c>
      <c r="BB697" s="45">
        <v>498.11</v>
      </c>
      <c r="BC697" s="45">
        <v>525.54</v>
      </c>
      <c r="BD697" s="45">
        <v>554.48</v>
      </c>
      <c r="BE697" s="45">
        <v>585.02</v>
      </c>
      <c r="BF697" s="45">
        <v>617.24</v>
      </c>
      <c r="BG697" s="45">
        <v>651.23</v>
      </c>
      <c r="BH697" s="45">
        <v>687.1</v>
      </c>
      <c r="BI697" s="45">
        <v>724.94</v>
      </c>
      <c r="BJ697" s="45">
        <v>764.87</v>
      </c>
      <c r="BK697" s="45">
        <v>806.99</v>
      </c>
      <c r="BL697" s="45">
        <v>851.43</v>
      </c>
      <c r="BM697" s="45">
        <v>898.33</v>
      </c>
      <c r="BN697" s="45">
        <v>947.8</v>
      </c>
      <c r="BO697" s="45">
        <v>1000</v>
      </c>
      <c r="BP697" s="45"/>
      <c r="BQ697" s="45"/>
      <c r="BR697" s="45"/>
      <c r="BS697" s="45"/>
      <c r="BT697" s="45"/>
      <c r="BU697" s="45"/>
      <c r="BV697" s="45"/>
      <c r="BW697" s="45"/>
      <c r="BX697" s="45"/>
      <c r="BY697" s="45"/>
      <c r="BZ697" s="45"/>
      <c r="CA697" s="45"/>
      <c r="CB697" s="45"/>
      <c r="CC697" s="45"/>
      <c r="CD697" s="45"/>
      <c r="CE697" s="45"/>
      <c r="CF697" s="45"/>
      <c r="CG697" s="45"/>
      <c r="CH697" s="45"/>
      <c r="CI697" s="45"/>
      <c r="CJ697" s="45"/>
      <c r="CK697" s="45"/>
      <c r="CL697" s="45"/>
      <c r="CM697" s="45"/>
      <c r="CN697" s="45"/>
      <c r="CO697" s="45"/>
      <c r="CP697" s="45"/>
      <c r="CQ697" s="45"/>
      <c r="CR697" s="45"/>
      <c r="CS697" s="45"/>
      <c r="CT697" s="45"/>
      <c r="CU697" s="45"/>
      <c r="CV697" s="45"/>
      <c r="CW697" s="45"/>
    </row>
    <row r="698" spans="1:101" ht="14.25" customHeight="1">
      <c r="A698" s="67">
        <v>56</v>
      </c>
      <c r="B698" s="76">
        <v>1.17</v>
      </c>
      <c r="C698" s="68">
        <v>2.2000000000000002</v>
      </c>
      <c r="D698" s="68">
        <v>3.61</v>
      </c>
      <c r="E698" s="68">
        <v>5.0599999999999996</v>
      </c>
      <c r="F698" s="68">
        <v>6.37</v>
      </c>
      <c r="G698" s="68">
        <v>7.61</v>
      </c>
      <c r="H698" s="68">
        <v>8.9700000000000006</v>
      </c>
      <c r="I698" s="68">
        <v>10.45</v>
      </c>
      <c r="J698" s="68">
        <v>12.06</v>
      </c>
      <c r="K698" s="68">
        <v>13.78</v>
      </c>
      <c r="L698" s="68">
        <v>15.43</v>
      </c>
      <c r="M698" s="68">
        <v>17.14</v>
      </c>
      <c r="N698" s="68">
        <v>18.98</v>
      </c>
      <c r="O698" s="68">
        <v>20.84</v>
      </c>
      <c r="P698" s="68">
        <v>22.75</v>
      </c>
      <c r="Q698" s="68">
        <v>24.85</v>
      </c>
      <c r="R698" s="68">
        <v>27.16</v>
      </c>
      <c r="S698" s="68">
        <v>29.83</v>
      </c>
      <c r="T698" s="69">
        <v>32.6</v>
      </c>
      <c r="U698" s="68">
        <v>35.65</v>
      </c>
      <c r="V698" s="68">
        <v>38.93</v>
      </c>
      <c r="W698" s="68">
        <v>42.62</v>
      </c>
      <c r="X698" s="68">
        <v>46.67</v>
      </c>
      <c r="Y698" s="68">
        <v>51.16</v>
      </c>
      <c r="Z698" s="68">
        <v>57.08</v>
      </c>
      <c r="AA698" s="69">
        <v>64.180000000000007</v>
      </c>
      <c r="AB698" s="45">
        <v>72.25</v>
      </c>
      <c r="AC698" s="45">
        <v>81.28</v>
      </c>
      <c r="AD698" s="45">
        <v>90.53</v>
      </c>
      <c r="AE698" s="45">
        <v>99.07</v>
      </c>
      <c r="AF698" s="45">
        <v>112.22</v>
      </c>
      <c r="AG698" s="45">
        <v>124.02</v>
      </c>
      <c r="AH698" s="45">
        <v>136.91999999999999</v>
      </c>
      <c r="AI698" s="45">
        <v>150.66</v>
      </c>
      <c r="AJ698" s="45">
        <v>165.03</v>
      </c>
      <c r="AK698" s="45">
        <v>179.51</v>
      </c>
      <c r="AL698" s="45">
        <v>194.47</v>
      </c>
      <c r="AM698" s="45">
        <v>209.84</v>
      </c>
      <c r="AN698" s="45">
        <v>224.13</v>
      </c>
      <c r="AO698" s="45">
        <v>238.85</v>
      </c>
      <c r="AP698" s="45">
        <v>256.57</v>
      </c>
      <c r="AQ698" s="45">
        <v>275.08999999999997</v>
      </c>
      <c r="AR698" s="45">
        <v>294.22000000000003</v>
      </c>
      <c r="AS698" s="45">
        <v>313.37</v>
      </c>
      <c r="AT698" s="45">
        <v>331.99</v>
      </c>
      <c r="AU698" s="45">
        <v>357.42</v>
      </c>
      <c r="AV698" s="45">
        <v>382.58</v>
      </c>
      <c r="AW698" s="45">
        <v>407.03</v>
      </c>
      <c r="AX698" s="45">
        <v>430.37</v>
      </c>
      <c r="AY698" s="45">
        <v>452.19</v>
      </c>
      <c r="AZ698" s="45">
        <v>472.1</v>
      </c>
      <c r="BA698" s="45">
        <v>498.11</v>
      </c>
      <c r="BB698" s="45">
        <v>525.54</v>
      </c>
      <c r="BC698" s="45">
        <v>554.48</v>
      </c>
      <c r="BD698" s="45">
        <v>585.02</v>
      </c>
      <c r="BE698" s="45">
        <v>617.24</v>
      </c>
      <c r="BF698" s="45">
        <v>651.23</v>
      </c>
      <c r="BG698" s="45">
        <v>687.1</v>
      </c>
      <c r="BH698" s="45">
        <v>724.94</v>
      </c>
      <c r="BI698" s="45">
        <v>764.87</v>
      </c>
      <c r="BJ698" s="45">
        <v>806.99</v>
      </c>
      <c r="BK698" s="45">
        <v>851.43</v>
      </c>
      <c r="BL698" s="45">
        <v>898.33</v>
      </c>
      <c r="BM698" s="45">
        <v>947.8</v>
      </c>
      <c r="BN698" s="45">
        <v>1000</v>
      </c>
      <c r="BO698" s="45"/>
      <c r="BP698" s="45"/>
      <c r="BQ698" s="45"/>
      <c r="BR698" s="45"/>
      <c r="BS698" s="45"/>
      <c r="BT698" s="45"/>
      <c r="BU698" s="45"/>
      <c r="BV698" s="45"/>
      <c r="BW698" s="45"/>
      <c r="BX698" s="45"/>
      <c r="BY698" s="45"/>
      <c r="BZ698" s="45"/>
      <c r="CA698" s="45"/>
      <c r="CB698" s="45"/>
      <c r="CC698" s="45"/>
      <c r="CD698" s="45"/>
      <c r="CE698" s="45"/>
      <c r="CF698" s="45"/>
      <c r="CG698" s="45"/>
      <c r="CH698" s="45"/>
      <c r="CI698" s="45"/>
      <c r="CJ698" s="45"/>
      <c r="CK698" s="45"/>
      <c r="CL698" s="45"/>
      <c r="CM698" s="45"/>
      <c r="CN698" s="45"/>
      <c r="CO698" s="45"/>
      <c r="CP698" s="45"/>
      <c r="CQ698" s="45"/>
      <c r="CR698" s="45"/>
      <c r="CS698" s="45"/>
      <c r="CT698" s="45"/>
      <c r="CU698" s="45"/>
      <c r="CV698" s="45"/>
      <c r="CW698" s="45"/>
    </row>
    <row r="699" spans="1:101" ht="14.25" customHeight="1">
      <c r="A699" s="67">
        <v>57</v>
      </c>
      <c r="B699" s="76">
        <v>1.28</v>
      </c>
      <c r="C699" s="68">
        <v>2.4300000000000002</v>
      </c>
      <c r="D699" s="68">
        <v>4.01</v>
      </c>
      <c r="E699" s="68">
        <v>5.66</v>
      </c>
      <c r="F699" s="68">
        <v>7.17</v>
      </c>
      <c r="G699" s="68">
        <v>8.56</v>
      </c>
      <c r="H699" s="68">
        <v>10.08</v>
      </c>
      <c r="I699" s="68">
        <v>11.7</v>
      </c>
      <c r="J699" s="68">
        <v>13.46</v>
      </c>
      <c r="K699" s="68">
        <v>15.32</v>
      </c>
      <c r="L699" s="68">
        <v>17.079999999999998</v>
      </c>
      <c r="M699" s="68">
        <v>18.88</v>
      </c>
      <c r="N699" s="68">
        <v>20.76</v>
      </c>
      <c r="O699" s="68">
        <v>22.74</v>
      </c>
      <c r="P699" s="68">
        <v>24.82</v>
      </c>
      <c r="Q699" s="68">
        <v>27.16</v>
      </c>
      <c r="R699" s="68">
        <v>29.82</v>
      </c>
      <c r="S699" s="68">
        <v>32.56</v>
      </c>
      <c r="T699" s="69">
        <v>35.51</v>
      </c>
      <c r="U699" s="68">
        <v>38.93</v>
      </c>
      <c r="V699" s="68">
        <v>42.62</v>
      </c>
      <c r="W699" s="68">
        <v>46.67</v>
      </c>
      <c r="X699" s="68">
        <v>51.16</v>
      </c>
      <c r="Y699" s="68">
        <v>57.08</v>
      </c>
      <c r="Z699" s="68">
        <v>64.180000000000007</v>
      </c>
      <c r="AA699" s="69">
        <v>72.25</v>
      </c>
      <c r="AB699" s="45">
        <v>81.28</v>
      </c>
      <c r="AC699" s="45">
        <v>90.53</v>
      </c>
      <c r="AD699" s="45">
        <v>99.07</v>
      </c>
      <c r="AE699" s="45">
        <v>112.22</v>
      </c>
      <c r="AF699" s="45">
        <v>124.02</v>
      </c>
      <c r="AG699" s="45">
        <v>136.91999999999999</v>
      </c>
      <c r="AH699" s="45">
        <v>150.66</v>
      </c>
      <c r="AI699" s="45">
        <v>165.03</v>
      </c>
      <c r="AJ699" s="45">
        <v>179.51</v>
      </c>
      <c r="AK699" s="45">
        <v>194.47</v>
      </c>
      <c r="AL699" s="45">
        <v>209.84</v>
      </c>
      <c r="AM699" s="45">
        <v>224.13</v>
      </c>
      <c r="AN699" s="45">
        <v>238.85</v>
      </c>
      <c r="AO699" s="45">
        <v>256.57</v>
      </c>
      <c r="AP699" s="45">
        <v>275.08999999999997</v>
      </c>
      <c r="AQ699" s="45">
        <v>294.22000000000003</v>
      </c>
      <c r="AR699" s="45">
        <v>313.37</v>
      </c>
      <c r="AS699" s="45">
        <v>331.99</v>
      </c>
      <c r="AT699" s="45">
        <v>357.42</v>
      </c>
      <c r="AU699" s="45">
        <v>382.58</v>
      </c>
      <c r="AV699" s="45">
        <v>407.03</v>
      </c>
      <c r="AW699" s="45">
        <v>430.37</v>
      </c>
      <c r="AX699" s="45">
        <v>452.19</v>
      </c>
      <c r="AY699" s="45">
        <v>472.1</v>
      </c>
      <c r="AZ699" s="45">
        <v>498.11</v>
      </c>
      <c r="BA699" s="45">
        <v>525.54</v>
      </c>
      <c r="BB699" s="45">
        <v>554.48</v>
      </c>
      <c r="BC699" s="45">
        <v>585.02</v>
      </c>
      <c r="BD699" s="45">
        <v>617.24</v>
      </c>
      <c r="BE699" s="45">
        <v>651.23</v>
      </c>
      <c r="BF699" s="45">
        <v>687.1</v>
      </c>
      <c r="BG699" s="45">
        <v>724.94</v>
      </c>
      <c r="BH699" s="45">
        <v>764.87</v>
      </c>
      <c r="BI699" s="45">
        <v>806.99</v>
      </c>
      <c r="BJ699" s="45">
        <v>851.43</v>
      </c>
      <c r="BK699" s="45">
        <v>898.33</v>
      </c>
      <c r="BL699" s="45">
        <v>947.8</v>
      </c>
      <c r="BM699" s="45">
        <v>1000</v>
      </c>
      <c r="BN699" s="45"/>
      <c r="BO699" s="45"/>
      <c r="BP699" s="45"/>
      <c r="BQ699" s="45"/>
      <c r="BR699" s="45"/>
      <c r="BS699" s="45"/>
      <c r="BT699" s="45"/>
      <c r="BU699" s="45"/>
      <c r="BV699" s="45"/>
      <c r="BW699" s="45"/>
      <c r="BX699" s="45"/>
      <c r="BY699" s="45"/>
      <c r="BZ699" s="45"/>
      <c r="CA699" s="45"/>
      <c r="CB699" s="45"/>
      <c r="CC699" s="45"/>
      <c r="CD699" s="45"/>
      <c r="CE699" s="45"/>
      <c r="CF699" s="45"/>
      <c r="CG699" s="45"/>
      <c r="CH699" s="45"/>
      <c r="CI699" s="45"/>
      <c r="CJ699" s="45"/>
      <c r="CK699" s="45"/>
      <c r="CL699" s="45"/>
      <c r="CM699" s="45"/>
      <c r="CN699" s="45"/>
      <c r="CO699" s="45"/>
      <c r="CP699" s="45"/>
      <c r="CQ699" s="45"/>
      <c r="CR699" s="45"/>
      <c r="CS699" s="45"/>
      <c r="CT699" s="45"/>
      <c r="CU699" s="45"/>
      <c r="CV699" s="45"/>
      <c r="CW699" s="45"/>
    </row>
    <row r="700" spans="1:101" ht="14.25" customHeight="1">
      <c r="A700" s="67">
        <v>58</v>
      </c>
      <c r="B700" s="76">
        <v>1.39</v>
      </c>
      <c r="C700" s="68">
        <v>2.69</v>
      </c>
      <c r="D700" s="68">
        <v>4.46</v>
      </c>
      <c r="E700" s="68">
        <v>6.33</v>
      </c>
      <c r="F700" s="68">
        <v>8.09</v>
      </c>
      <c r="G700" s="68">
        <v>9.6300000000000008</v>
      </c>
      <c r="H700" s="68">
        <v>11.3</v>
      </c>
      <c r="I700" s="68">
        <v>13.08</v>
      </c>
      <c r="J700" s="68">
        <v>14.98</v>
      </c>
      <c r="K700" s="68">
        <v>16.97</v>
      </c>
      <c r="L700" s="68">
        <v>18.829999999999998</v>
      </c>
      <c r="M700" s="68">
        <v>20.66</v>
      </c>
      <c r="N700" s="68">
        <v>22.66</v>
      </c>
      <c r="O700" s="68">
        <v>24.8</v>
      </c>
      <c r="P700" s="68">
        <v>27.04</v>
      </c>
      <c r="Q700" s="68">
        <v>29.67</v>
      </c>
      <c r="R700" s="68">
        <v>32.53</v>
      </c>
      <c r="S700" s="68">
        <v>35.5</v>
      </c>
      <c r="T700" s="69">
        <v>38.85</v>
      </c>
      <c r="U700" s="68">
        <v>42.62</v>
      </c>
      <c r="V700" s="68">
        <v>46.67</v>
      </c>
      <c r="W700" s="68">
        <v>51.16</v>
      </c>
      <c r="X700" s="68">
        <v>57.08</v>
      </c>
      <c r="Y700" s="68">
        <v>64.180000000000007</v>
      </c>
      <c r="Z700" s="68">
        <v>72.25</v>
      </c>
      <c r="AA700" s="69">
        <v>81.28</v>
      </c>
      <c r="AB700" s="45">
        <v>90.53</v>
      </c>
      <c r="AC700" s="45">
        <v>99.07</v>
      </c>
      <c r="AD700" s="45">
        <v>112.22</v>
      </c>
      <c r="AE700" s="45">
        <v>124.02</v>
      </c>
      <c r="AF700" s="45">
        <v>136.91999999999999</v>
      </c>
      <c r="AG700" s="45">
        <v>150.66</v>
      </c>
      <c r="AH700" s="45">
        <v>165.03</v>
      </c>
      <c r="AI700" s="45">
        <v>179.51</v>
      </c>
      <c r="AJ700" s="45">
        <v>194.47</v>
      </c>
      <c r="AK700" s="45">
        <v>209.84</v>
      </c>
      <c r="AL700" s="45">
        <v>224.13</v>
      </c>
      <c r="AM700" s="45">
        <v>238.85</v>
      </c>
      <c r="AN700" s="45">
        <v>256.57</v>
      </c>
      <c r="AO700" s="45">
        <v>275.08999999999997</v>
      </c>
      <c r="AP700" s="45">
        <v>294.22000000000003</v>
      </c>
      <c r="AQ700" s="45">
        <v>313.37</v>
      </c>
      <c r="AR700" s="45">
        <v>331.99</v>
      </c>
      <c r="AS700" s="45">
        <v>357.42</v>
      </c>
      <c r="AT700" s="45">
        <v>382.58</v>
      </c>
      <c r="AU700" s="45">
        <v>407.03</v>
      </c>
      <c r="AV700" s="45">
        <v>430.37</v>
      </c>
      <c r="AW700" s="45">
        <v>452.19</v>
      </c>
      <c r="AX700" s="45">
        <v>472.1</v>
      </c>
      <c r="AY700" s="45">
        <v>498.11</v>
      </c>
      <c r="AZ700" s="45">
        <v>525.54</v>
      </c>
      <c r="BA700" s="45">
        <v>554.48</v>
      </c>
      <c r="BB700" s="45">
        <v>585.02</v>
      </c>
      <c r="BC700" s="45">
        <v>617.24</v>
      </c>
      <c r="BD700" s="45">
        <v>651.23</v>
      </c>
      <c r="BE700" s="45">
        <v>687.1</v>
      </c>
      <c r="BF700" s="45">
        <v>724.94</v>
      </c>
      <c r="BG700" s="45">
        <v>764.87</v>
      </c>
      <c r="BH700" s="45">
        <v>806.99</v>
      </c>
      <c r="BI700" s="45">
        <v>851.43</v>
      </c>
      <c r="BJ700" s="45">
        <v>898.33</v>
      </c>
      <c r="BK700" s="45">
        <v>947.8</v>
      </c>
      <c r="BL700" s="45">
        <v>1000</v>
      </c>
      <c r="BM700" s="45"/>
      <c r="BN700" s="45"/>
      <c r="BO700" s="45"/>
      <c r="BP700" s="45"/>
      <c r="BQ700" s="45"/>
      <c r="BR700" s="45"/>
      <c r="BS700" s="45"/>
      <c r="BT700" s="45"/>
      <c r="BU700" s="45"/>
      <c r="BV700" s="45"/>
      <c r="BW700" s="45"/>
      <c r="BX700" s="45"/>
      <c r="BY700" s="45"/>
      <c r="BZ700" s="45"/>
      <c r="CA700" s="45"/>
      <c r="CB700" s="45"/>
      <c r="CC700" s="45"/>
      <c r="CD700" s="45"/>
      <c r="CE700" s="45"/>
      <c r="CF700" s="45"/>
      <c r="CG700" s="45"/>
      <c r="CH700" s="45"/>
      <c r="CI700" s="45"/>
      <c r="CJ700" s="45"/>
      <c r="CK700" s="45"/>
      <c r="CL700" s="45"/>
      <c r="CM700" s="45"/>
      <c r="CN700" s="45"/>
      <c r="CO700" s="45"/>
      <c r="CP700" s="45"/>
      <c r="CQ700" s="45"/>
      <c r="CR700" s="45"/>
      <c r="CS700" s="45"/>
      <c r="CT700" s="45"/>
      <c r="CU700" s="45"/>
      <c r="CV700" s="45"/>
      <c r="CW700" s="45"/>
    </row>
    <row r="701" spans="1:101" ht="14.25" customHeight="1">
      <c r="A701" s="67">
        <v>59</v>
      </c>
      <c r="B701" s="76">
        <v>1.52</v>
      </c>
      <c r="C701" s="68">
        <v>2.98</v>
      </c>
      <c r="D701" s="68">
        <v>4.9800000000000004</v>
      </c>
      <c r="E701" s="68">
        <v>7.11</v>
      </c>
      <c r="F701" s="68">
        <v>9.1300000000000008</v>
      </c>
      <c r="G701" s="68">
        <v>10.82</v>
      </c>
      <c r="H701" s="68">
        <v>12.65</v>
      </c>
      <c r="I701" s="68">
        <v>14.58</v>
      </c>
      <c r="J701" s="68">
        <v>16.61</v>
      </c>
      <c r="K701" s="68">
        <v>18.72</v>
      </c>
      <c r="L701" s="68">
        <v>20.63</v>
      </c>
      <c r="M701" s="68">
        <v>22.59</v>
      </c>
      <c r="N701" s="68">
        <v>24.79</v>
      </c>
      <c r="O701" s="68">
        <v>27.01</v>
      </c>
      <c r="P701" s="68">
        <v>29.52</v>
      </c>
      <c r="Q701" s="68">
        <v>32.409999999999997</v>
      </c>
      <c r="R701" s="68">
        <v>35.479999999999997</v>
      </c>
      <c r="S701" s="68">
        <v>38.83</v>
      </c>
      <c r="T701" s="69">
        <v>42.49</v>
      </c>
      <c r="U701" s="68">
        <v>46.67</v>
      </c>
      <c r="V701" s="68">
        <v>51.16</v>
      </c>
      <c r="W701" s="68">
        <v>57.08</v>
      </c>
      <c r="X701" s="68">
        <v>64.180000000000007</v>
      </c>
      <c r="Y701" s="68">
        <v>72.25</v>
      </c>
      <c r="Z701" s="68">
        <v>81.28</v>
      </c>
      <c r="AA701" s="69">
        <v>90.53</v>
      </c>
      <c r="AB701" s="45">
        <v>99.07</v>
      </c>
      <c r="AC701" s="45">
        <v>112.22</v>
      </c>
      <c r="AD701" s="45">
        <v>124.02</v>
      </c>
      <c r="AE701" s="45">
        <v>136.91999999999999</v>
      </c>
      <c r="AF701" s="45">
        <v>150.66</v>
      </c>
      <c r="AG701" s="45">
        <v>165.03</v>
      </c>
      <c r="AH701" s="45">
        <v>179.51</v>
      </c>
      <c r="AI701" s="45">
        <v>194.47</v>
      </c>
      <c r="AJ701" s="45">
        <v>209.84</v>
      </c>
      <c r="AK701" s="45">
        <v>224.13</v>
      </c>
      <c r="AL701" s="45">
        <v>238.85</v>
      </c>
      <c r="AM701" s="45">
        <v>256.57</v>
      </c>
      <c r="AN701" s="45">
        <v>275.08999999999997</v>
      </c>
      <c r="AO701" s="45">
        <v>294.22000000000003</v>
      </c>
      <c r="AP701" s="45">
        <v>313.37</v>
      </c>
      <c r="AQ701" s="45">
        <v>331.99</v>
      </c>
      <c r="AR701" s="45">
        <v>357.42</v>
      </c>
      <c r="AS701" s="45">
        <v>382.58</v>
      </c>
      <c r="AT701" s="45">
        <v>407.03</v>
      </c>
      <c r="AU701" s="45">
        <v>430.37</v>
      </c>
      <c r="AV701" s="45">
        <v>452.19</v>
      </c>
      <c r="AW701" s="45">
        <v>472.1</v>
      </c>
      <c r="AX701" s="45">
        <v>498.11</v>
      </c>
      <c r="AY701" s="45">
        <v>525.54</v>
      </c>
      <c r="AZ701" s="45">
        <v>554.48</v>
      </c>
      <c r="BA701" s="45">
        <v>585.02</v>
      </c>
      <c r="BB701" s="45">
        <v>617.24</v>
      </c>
      <c r="BC701" s="45">
        <v>651.23</v>
      </c>
      <c r="BD701" s="45">
        <v>687.1</v>
      </c>
      <c r="BE701" s="45">
        <v>724.94</v>
      </c>
      <c r="BF701" s="45">
        <v>764.87</v>
      </c>
      <c r="BG701" s="45">
        <v>806.99</v>
      </c>
      <c r="BH701" s="45">
        <v>851.43</v>
      </c>
      <c r="BI701" s="45">
        <v>898.33</v>
      </c>
      <c r="BJ701" s="45">
        <v>947.8</v>
      </c>
      <c r="BK701" s="45">
        <v>1000</v>
      </c>
      <c r="BL701" s="45"/>
      <c r="BM701" s="45"/>
      <c r="BN701" s="45"/>
      <c r="BO701" s="45"/>
      <c r="BP701" s="45"/>
      <c r="BQ701" s="45"/>
      <c r="BR701" s="45"/>
      <c r="BS701" s="45"/>
      <c r="BT701" s="45"/>
      <c r="BU701" s="45"/>
      <c r="BV701" s="45"/>
      <c r="BW701" s="45"/>
      <c r="BX701" s="45"/>
      <c r="BY701" s="45"/>
      <c r="BZ701" s="45"/>
      <c r="CA701" s="45"/>
      <c r="CB701" s="45"/>
      <c r="CC701" s="45"/>
      <c r="CD701" s="45"/>
      <c r="CE701" s="45"/>
      <c r="CF701" s="45"/>
      <c r="CG701" s="45"/>
      <c r="CH701" s="45"/>
      <c r="CI701" s="45"/>
      <c r="CJ701" s="45"/>
      <c r="CK701" s="45"/>
      <c r="CL701" s="45"/>
      <c r="CM701" s="45"/>
      <c r="CN701" s="45"/>
      <c r="CO701" s="45"/>
      <c r="CP701" s="45"/>
      <c r="CQ701" s="45"/>
      <c r="CR701" s="45"/>
      <c r="CS701" s="45"/>
      <c r="CT701" s="45"/>
      <c r="CU701" s="45"/>
      <c r="CV701" s="45"/>
      <c r="CW701" s="45"/>
    </row>
    <row r="702" spans="1:101" ht="14.25" customHeight="1">
      <c r="A702" s="67">
        <v>60</v>
      </c>
      <c r="B702" s="76">
        <v>1.67</v>
      </c>
      <c r="C702" s="68">
        <v>3.32</v>
      </c>
      <c r="D702" s="68">
        <v>5.56</v>
      </c>
      <c r="E702" s="68">
        <v>7.99</v>
      </c>
      <c r="F702" s="68">
        <v>10.3</v>
      </c>
      <c r="G702" s="68">
        <v>12.15</v>
      </c>
      <c r="H702" s="68">
        <v>14.13</v>
      </c>
      <c r="I702" s="68">
        <v>16.2</v>
      </c>
      <c r="J702" s="68">
        <v>18.350000000000001</v>
      </c>
      <c r="K702" s="68">
        <v>20.55</v>
      </c>
      <c r="L702" s="68">
        <v>22.55</v>
      </c>
      <c r="M702" s="68">
        <v>24.74</v>
      </c>
      <c r="N702" s="68">
        <v>26.92</v>
      </c>
      <c r="O702" s="68">
        <v>29.44</v>
      </c>
      <c r="P702" s="68">
        <v>32.29</v>
      </c>
      <c r="Q702" s="68">
        <v>35.42</v>
      </c>
      <c r="R702" s="68">
        <v>38.81</v>
      </c>
      <c r="S702" s="68">
        <v>42.46</v>
      </c>
      <c r="T702" s="69">
        <v>46.54</v>
      </c>
      <c r="U702" s="68">
        <v>51.16</v>
      </c>
      <c r="V702" s="68">
        <v>57.08</v>
      </c>
      <c r="W702" s="68">
        <v>64.180000000000007</v>
      </c>
      <c r="X702" s="68">
        <v>72.25</v>
      </c>
      <c r="Y702" s="68">
        <v>81.28</v>
      </c>
      <c r="Z702" s="68">
        <v>90.53</v>
      </c>
      <c r="AA702" s="69">
        <v>99.07</v>
      </c>
      <c r="AB702" s="45">
        <v>112.22</v>
      </c>
      <c r="AC702" s="45">
        <v>124.02</v>
      </c>
      <c r="AD702" s="45">
        <v>136.91999999999999</v>
      </c>
      <c r="AE702" s="45">
        <v>150.66</v>
      </c>
      <c r="AF702" s="45">
        <v>165.03</v>
      </c>
      <c r="AG702" s="45">
        <v>179.51</v>
      </c>
      <c r="AH702" s="45">
        <v>194.47</v>
      </c>
      <c r="AI702" s="45">
        <v>209.84</v>
      </c>
      <c r="AJ702" s="45">
        <v>224.13</v>
      </c>
      <c r="AK702" s="45">
        <v>238.85</v>
      </c>
      <c r="AL702" s="45">
        <v>256.57</v>
      </c>
      <c r="AM702" s="45">
        <v>275.08999999999997</v>
      </c>
      <c r="AN702" s="45">
        <v>294.22000000000003</v>
      </c>
      <c r="AO702" s="45">
        <v>313.37</v>
      </c>
      <c r="AP702" s="45">
        <v>331.99</v>
      </c>
      <c r="AQ702" s="45">
        <v>357.42</v>
      </c>
      <c r="AR702" s="45">
        <v>382.58</v>
      </c>
      <c r="AS702" s="45">
        <v>407.03</v>
      </c>
      <c r="AT702" s="45">
        <v>430.37</v>
      </c>
      <c r="AU702" s="45">
        <v>452.19</v>
      </c>
      <c r="AV702" s="45">
        <v>472.1</v>
      </c>
      <c r="AW702" s="45">
        <v>498.11</v>
      </c>
      <c r="AX702" s="45">
        <v>525.54</v>
      </c>
      <c r="AY702" s="45">
        <v>554.48</v>
      </c>
      <c r="AZ702" s="45">
        <v>585.02</v>
      </c>
      <c r="BA702" s="45">
        <v>617.24</v>
      </c>
      <c r="BB702" s="45">
        <v>651.23</v>
      </c>
      <c r="BC702" s="45">
        <v>687.1</v>
      </c>
      <c r="BD702" s="45">
        <v>724.94</v>
      </c>
      <c r="BE702" s="45">
        <v>764.87</v>
      </c>
      <c r="BF702" s="45">
        <v>806.99</v>
      </c>
      <c r="BG702" s="45">
        <v>851.43</v>
      </c>
      <c r="BH702" s="45">
        <v>898.33</v>
      </c>
      <c r="BI702" s="45">
        <v>947.8</v>
      </c>
      <c r="BJ702" s="45">
        <v>1000</v>
      </c>
      <c r="BK702" s="45"/>
      <c r="BL702" s="45"/>
      <c r="BM702" s="45"/>
      <c r="BN702" s="45"/>
      <c r="BO702" s="45"/>
      <c r="BP702" s="45"/>
      <c r="BQ702" s="45"/>
      <c r="BR702" s="45"/>
      <c r="BS702" s="45"/>
      <c r="BT702" s="45"/>
      <c r="BU702" s="45"/>
      <c r="BV702" s="45"/>
      <c r="BW702" s="45"/>
      <c r="BX702" s="45"/>
      <c r="BY702" s="45"/>
      <c r="BZ702" s="45"/>
      <c r="CA702" s="45"/>
      <c r="CB702" s="45"/>
      <c r="CC702" s="45"/>
      <c r="CD702" s="45"/>
      <c r="CE702" s="45"/>
      <c r="CF702" s="45"/>
      <c r="CG702" s="45"/>
      <c r="CH702" s="45"/>
      <c r="CI702" s="45"/>
      <c r="CJ702" s="45"/>
      <c r="CK702" s="45"/>
      <c r="CL702" s="45"/>
      <c r="CM702" s="45"/>
      <c r="CN702" s="45"/>
      <c r="CO702" s="45"/>
      <c r="CP702" s="45"/>
      <c r="CQ702" s="45"/>
      <c r="CR702" s="45"/>
      <c r="CS702" s="45"/>
      <c r="CT702" s="45"/>
      <c r="CU702" s="45"/>
      <c r="CV702" s="45"/>
      <c r="CW702" s="45"/>
    </row>
    <row r="703" spans="1:101" ht="14.25" customHeight="1">
      <c r="A703" s="67">
        <v>61</v>
      </c>
      <c r="B703" s="76">
        <v>1.83</v>
      </c>
      <c r="C703" s="68">
        <v>3.7</v>
      </c>
      <c r="D703" s="68">
        <v>6.23</v>
      </c>
      <c r="E703" s="68">
        <v>8.99</v>
      </c>
      <c r="F703" s="68">
        <v>11.61</v>
      </c>
      <c r="G703" s="68">
        <v>13.61</v>
      </c>
      <c r="H703" s="68">
        <v>15.74</v>
      </c>
      <c r="I703" s="68">
        <v>17.93</v>
      </c>
      <c r="J703" s="68">
        <v>20.18</v>
      </c>
      <c r="K703" s="68">
        <v>22.45</v>
      </c>
      <c r="L703" s="68">
        <v>24.71</v>
      </c>
      <c r="M703" s="68">
        <v>26.77</v>
      </c>
      <c r="N703" s="68">
        <v>29.29</v>
      </c>
      <c r="O703" s="68">
        <v>32.21</v>
      </c>
      <c r="P703" s="68">
        <v>35.33</v>
      </c>
      <c r="Q703" s="68">
        <v>38.729999999999997</v>
      </c>
      <c r="R703" s="68">
        <v>42.42</v>
      </c>
      <c r="S703" s="68">
        <v>46.41</v>
      </c>
      <c r="T703" s="70">
        <v>51.04</v>
      </c>
      <c r="U703" s="68">
        <v>57.08</v>
      </c>
      <c r="V703" s="68">
        <v>64.180000000000007</v>
      </c>
      <c r="W703" s="68">
        <v>72.25</v>
      </c>
      <c r="X703" s="68">
        <v>81.28</v>
      </c>
      <c r="Y703" s="68">
        <v>90.53</v>
      </c>
      <c r="Z703" s="68">
        <v>99.07</v>
      </c>
      <c r="AA703" s="69">
        <v>112.22</v>
      </c>
      <c r="AB703" s="45">
        <v>124.02</v>
      </c>
      <c r="AC703" s="45">
        <v>136.91999999999999</v>
      </c>
      <c r="AD703" s="45">
        <v>150.66</v>
      </c>
      <c r="AE703" s="45">
        <v>165.03</v>
      </c>
      <c r="AF703" s="45">
        <v>179.51</v>
      </c>
      <c r="AG703" s="45">
        <v>194.47</v>
      </c>
      <c r="AH703" s="45">
        <v>209.84</v>
      </c>
      <c r="AI703" s="45">
        <v>224.13</v>
      </c>
      <c r="AJ703" s="45">
        <v>238.85</v>
      </c>
      <c r="AK703" s="45">
        <v>256.57</v>
      </c>
      <c r="AL703" s="45">
        <v>275.08999999999997</v>
      </c>
      <c r="AM703" s="45">
        <v>294.22000000000003</v>
      </c>
      <c r="AN703" s="45">
        <v>313.37</v>
      </c>
      <c r="AO703" s="45">
        <v>331.99</v>
      </c>
      <c r="AP703" s="45">
        <v>357.42</v>
      </c>
      <c r="AQ703" s="45">
        <v>382.58</v>
      </c>
      <c r="AR703" s="45">
        <v>407.03</v>
      </c>
      <c r="AS703" s="45">
        <v>430.37</v>
      </c>
      <c r="AT703" s="45">
        <v>452.19</v>
      </c>
      <c r="AU703" s="45">
        <v>472.1</v>
      </c>
      <c r="AV703" s="45">
        <v>498.11</v>
      </c>
      <c r="AW703" s="45">
        <v>525.54</v>
      </c>
      <c r="AX703" s="45">
        <v>554.48</v>
      </c>
      <c r="AY703" s="45">
        <v>585.02</v>
      </c>
      <c r="AZ703" s="45">
        <v>617.24</v>
      </c>
      <c r="BA703" s="45">
        <v>651.23</v>
      </c>
      <c r="BB703" s="45">
        <v>687.1</v>
      </c>
      <c r="BC703" s="45">
        <v>724.94</v>
      </c>
      <c r="BD703" s="45">
        <v>764.87</v>
      </c>
      <c r="BE703" s="45">
        <v>806.99</v>
      </c>
      <c r="BF703" s="45">
        <v>851.43</v>
      </c>
      <c r="BG703" s="45">
        <v>898.33</v>
      </c>
      <c r="BH703" s="45">
        <v>947.8</v>
      </c>
      <c r="BI703" s="45">
        <v>1000</v>
      </c>
      <c r="BJ703" s="45"/>
      <c r="BK703" s="45"/>
      <c r="BL703" s="45"/>
      <c r="BM703" s="45"/>
      <c r="BN703" s="45"/>
      <c r="BO703" s="45"/>
      <c r="BP703" s="45"/>
      <c r="BQ703" s="45"/>
      <c r="BR703" s="45"/>
      <c r="BS703" s="45"/>
      <c r="BT703" s="45"/>
      <c r="BU703" s="45"/>
      <c r="BV703" s="45"/>
      <c r="BW703" s="45"/>
      <c r="BX703" s="45"/>
      <c r="BY703" s="45"/>
      <c r="BZ703" s="45"/>
      <c r="CA703" s="45"/>
      <c r="CB703" s="45"/>
      <c r="CC703" s="45"/>
      <c r="CD703" s="45"/>
      <c r="CE703" s="45"/>
      <c r="CF703" s="45"/>
      <c r="CG703" s="45"/>
      <c r="CH703" s="45"/>
      <c r="CI703" s="45"/>
      <c r="CJ703" s="45"/>
      <c r="CK703" s="45"/>
      <c r="CL703" s="45"/>
      <c r="CM703" s="45"/>
      <c r="CN703" s="45"/>
      <c r="CO703" s="45"/>
      <c r="CP703" s="45"/>
      <c r="CQ703" s="45"/>
      <c r="CR703" s="45"/>
      <c r="CS703" s="45"/>
      <c r="CT703" s="45"/>
      <c r="CU703" s="45"/>
      <c r="CV703" s="45"/>
      <c r="CW703" s="45"/>
    </row>
    <row r="704" spans="1:101" ht="14.25" customHeight="1">
      <c r="A704" s="67">
        <v>62</v>
      </c>
      <c r="B704" s="76">
        <v>2.02</v>
      </c>
      <c r="C704" s="68">
        <v>4.13</v>
      </c>
      <c r="D704" s="68">
        <v>6.99</v>
      </c>
      <c r="E704" s="68">
        <v>10.119999999999999</v>
      </c>
      <c r="F704" s="68">
        <v>13.05</v>
      </c>
      <c r="G704" s="68">
        <v>15.2</v>
      </c>
      <c r="H704" s="68">
        <v>17.46</v>
      </c>
      <c r="I704" s="68">
        <v>19.75</v>
      </c>
      <c r="J704" s="68">
        <v>22.07</v>
      </c>
      <c r="K704" s="68">
        <v>24.61</v>
      </c>
      <c r="L704" s="68">
        <v>26.6</v>
      </c>
      <c r="M704" s="68">
        <v>29.02</v>
      </c>
      <c r="N704" s="68">
        <v>31.97</v>
      </c>
      <c r="O704" s="68">
        <v>35.159999999999997</v>
      </c>
      <c r="P704" s="68">
        <v>38.53</v>
      </c>
      <c r="Q704" s="68">
        <v>42.16</v>
      </c>
      <c r="R704" s="68">
        <v>46.32</v>
      </c>
      <c r="S704" s="69">
        <v>50.94</v>
      </c>
      <c r="T704" s="68">
        <v>57.08</v>
      </c>
      <c r="U704" s="68">
        <v>64.180000000000007</v>
      </c>
      <c r="V704" s="68">
        <v>72.25</v>
      </c>
      <c r="W704" s="68">
        <v>81.28</v>
      </c>
      <c r="X704" s="68">
        <v>90.53</v>
      </c>
      <c r="Y704" s="68">
        <v>99.07</v>
      </c>
      <c r="Z704" s="68">
        <v>112.22</v>
      </c>
      <c r="AA704" s="69">
        <v>124.02</v>
      </c>
      <c r="AB704" s="45">
        <v>136.91999999999999</v>
      </c>
      <c r="AC704" s="45">
        <v>150.66</v>
      </c>
      <c r="AD704" s="45">
        <v>165.03</v>
      </c>
      <c r="AE704" s="45">
        <v>179.51</v>
      </c>
      <c r="AF704" s="45">
        <v>194.47</v>
      </c>
      <c r="AG704" s="45">
        <v>209.84</v>
      </c>
      <c r="AH704" s="45">
        <v>224.13</v>
      </c>
      <c r="AI704" s="45">
        <v>238.85</v>
      </c>
      <c r="AJ704" s="45">
        <v>256.57</v>
      </c>
      <c r="AK704" s="45">
        <v>275.08999999999997</v>
      </c>
      <c r="AL704" s="45">
        <v>294.22000000000003</v>
      </c>
      <c r="AM704" s="45">
        <v>313.37</v>
      </c>
      <c r="AN704" s="45">
        <v>331.99</v>
      </c>
      <c r="AO704" s="45">
        <v>357.42</v>
      </c>
      <c r="AP704" s="45">
        <v>382.58</v>
      </c>
      <c r="AQ704" s="45">
        <v>407.03</v>
      </c>
      <c r="AR704" s="45">
        <v>430.37</v>
      </c>
      <c r="AS704" s="45">
        <v>452.19</v>
      </c>
      <c r="AT704" s="45">
        <v>472.1</v>
      </c>
      <c r="AU704" s="45">
        <v>498.11</v>
      </c>
      <c r="AV704" s="45">
        <v>525.54</v>
      </c>
      <c r="AW704" s="45">
        <v>554.48</v>
      </c>
      <c r="AX704" s="45">
        <v>585.02</v>
      </c>
      <c r="AY704" s="45">
        <v>617.24</v>
      </c>
      <c r="AZ704" s="45">
        <v>651.23</v>
      </c>
      <c r="BA704" s="45">
        <v>687.1</v>
      </c>
      <c r="BB704" s="45">
        <v>724.94</v>
      </c>
      <c r="BC704" s="45">
        <v>764.87</v>
      </c>
      <c r="BD704" s="45">
        <v>806.99</v>
      </c>
      <c r="BE704" s="45">
        <v>851.43</v>
      </c>
      <c r="BF704" s="45">
        <v>898.33</v>
      </c>
      <c r="BG704" s="45">
        <v>947.8</v>
      </c>
      <c r="BH704" s="45">
        <v>1000</v>
      </c>
      <c r="BI704" s="45"/>
      <c r="BJ704" s="45"/>
      <c r="BK704" s="45"/>
      <c r="BL704" s="45"/>
      <c r="BM704" s="45"/>
      <c r="BN704" s="45"/>
      <c r="BO704" s="45"/>
      <c r="BP704" s="45"/>
      <c r="BQ704" s="45"/>
      <c r="BR704" s="45"/>
      <c r="BS704" s="45"/>
      <c r="BT704" s="45"/>
      <c r="BU704" s="45"/>
      <c r="BV704" s="45"/>
      <c r="BW704" s="45"/>
      <c r="BX704" s="45"/>
      <c r="BY704" s="45"/>
      <c r="BZ704" s="45"/>
      <c r="CA704" s="45"/>
      <c r="CB704" s="45"/>
      <c r="CC704" s="45"/>
      <c r="CD704" s="45"/>
      <c r="CE704" s="45"/>
      <c r="CF704" s="45"/>
      <c r="CG704" s="45"/>
      <c r="CH704" s="45"/>
      <c r="CI704" s="45"/>
      <c r="CJ704" s="45"/>
      <c r="CK704" s="45"/>
      <c r="CL704" s="45"/>
      <c r="CM704" s="45"/>
      <c r="CN704" s="45"/>
      <c r="CO704" s="45"/>
      <c r="CP704" s="45"/>
      <c r="CQ704" s="45"/>
      <c r="CR704" s="45"/>
      <c r="CS704" s="45"/>
      <c r="CT704" s="45"/>
      <c r="CU704" s="45"/>
      <c r="CV704" s="45"/>
      <c r="CW704" s="45"/>
    </row>
    <row r="705" spans="1:101" ht="14.25" customHeight="1">
      <c r="A705" s="67">
        <v>63</v>
      </c>
      <c r="B705" s="76">
        <v>2.2200000000000002</v>
      </c>
      <c r="C705" s="68">
        <v>4.6100000000000003</v>
      </c>
      <c r="D705" s="68">
        <v>7.85</v>
      </c>
      <c r="E705" s="68">
        <v>11.38</v>
      </c>
      <c r="F705" s="68">
        <v>14.64</v>
      </c>
      <c r="G705" s="68">
        <v>16.93</v>
      </c>
      <c r="H705" s="68">
        <v>19.29</v>
      </c>
      <c r="I705" s="68">
        <v>21.65</v>
      </c>
      <c r="J705" s="68">
        <v>24.24</v>
      </c>
      <c r="K705" s="68">
        <v>26.41</v>
      </c>
      <c r="L705" s="68">
        <v>28.8</v>
      </c>
      <c r="M705" s="68">
        <v>31.71</v>
      </c>
      <c r="N705" s="68">
        <v>34.92</v>
      </c>
      <c r="O705" s="68">
        <v>38.31</v>
      </c>
      <c r="P705" s="68">
        <v>41.84</v>
      </c>
      <c r="Q705" s="68">
        <v>45.94</v>
      </c>
      <c r="R705" s="68">
        <v>50.71</v>
      </c>
      <c r="S705" s="70">
        <v>56.91</v>
      </c>
      <c r="T705" s="68">
        <v>64.180000000000007</v>
      </c>
      <c r="U705" s="68">
        <v>72.25</v>
      </c>
      <c r="V705" s="68">
        <v>81.28</v>
      </c>
      <c r="W705" s="68">
        <v>90.53</v>
      </c>
      <c r="X705" s="68">
        <v>99.07</v>
      </c>
      <c r="Y705" s="68">
        <v>112.22</v>
      </c>
      <c r="Z705" s="68">
        <v>124.02</v>
      </c>
      <c r="AA705" s="69">
        <v>136.91999999999999</v>
      </c>
      <c r="AB705" s="45">
        <v>150.66</v>
      </c>
      <c r="AC705" s="45">
        <v>165.03</v>
      </c>
      <c r="AD705" s="45">
        <v>179.51</v>
      </c>
      <c r="AE705" s="45">
        <v>194.47</v>
      </c>
      <c r="AF705" s="45">
        <v>209.84</v>
      </c>
      <c r="AG705" s="45">
        <v>224.13</v>
      </c>
      <c r="AH705" s="45">
        <v>238.85</v>
      </c>
      <c r="AI705" s="45">
        <v>256.57</v>
      </c>
      <c r="AJ705" s="45">
        <v>275.08999999999997</v>
      </c>
      <c r="AK705" s="45">
        <v>294.22000000000003</v>
      </c>
      <c r="AL705" s="45">
        <v>313.37</v>
      </c>
      <c r="AM705" s="45">
        <v>331.99</v>
      </c>
      <c r="AN705" s="45">
        <v>357.42</v>
      </c>
      <c r="AO705" s="45">
        <v>382.58</v>
      </c>
      <c r="AP705" s="45">
        <v>407.03</v>
      </c>
      <c r="AQ705" s="45">
        <v>430.37</v>
      </c>
      <c r="AR705" s="45">
        <v>452.19</v>
      </c>
      <c r="AS705" s="45">
        <v>472.1</v>
      </c>
      <c r="AT705" s="45">
        <v>498.11</v>
      </c>
      <c r="AU705" s="45">
        <v>525.54</v>
      </c>
      <c r="AV705" s="45">
        <v>554.48</v>
      </c>
      <c r="AW705" s="45">
        <v>585.02</v>
      </c>
      <c r="AX705" s="45">
        <v>617.24</v>
      </c>
      <c r="AY705" s="45">
        <v>651.23</v>
      </c>
      <c r="AZ705" s="45">
        <v>687.1</v>
      </c>
      <c r="BA705" s="45">
        <v>724.94</v>
      </c>
      <c r="BB705" s="45">
        <v>764.87</v>
      </c>
      <c r="BC705" s="45">
        <v>806.99</v>
      </c>
      <c r="BD705" s="45">
        <v>851.43</v>
      </c>
      <c r="BE705" s="45">
        <v>898.33</v>
      </c>
      <c r="BF705" s="45">
        <v>947.8</v>
      </c>
      <c r="BG705" s="45">
        <v>1000</v>
      </c>
      <c r="BH705" s="45"/>
      <c r="BI705" s="45"/>
      <c r="BJ705" s="45"/>
      <c r="BK705" s="45"/>
      <c r="BL705" s="45"/>
      <c r="BM705" s="45"/>
      <c r="BN705" s="45"/>
      <c r="BO705" s="45"/>
      <c r="BP705" s="45"/>
      <c r="BQ705" s="45"/>
      <c r="BR705" s="45"/>
      <c r="BS705" s="45"/>
      <c r="BT705" s="45"/>
      <c r="BU705" s="45"/>
      <c r="BV705" s="45"/>
      <c r="BW705" s="45"/>
      <c r="BX705" s="45"/>
      <c r="BY705" s="45"/>
      <c r="BZ705" s="45"/>
      <c r="CA705" s="45"/>
      <c r="CB705" s="45"/>
      <c r="CC705" s="45"/>
      <c r="CD705" s="45"/>
      <c r="CE705" s="45"/>
      <c r="CF705" s="45"/>
      <c r="CG705" s="45"/>
      <c r="CH705" s="45"/>
      <c r="CI705" s="45"/>
      <c r="CJ705" s="45"/>
      <c r="CK705" s="45"/>
      <c r="CL705" s="45"/>
      <c r="CM705" s="45"/>
      <c r="CN705" s="45"/>
      <c r="CO705" s="45"/>
      <c r="CP705" s="45"/>
      <c r="CQ705" s="45"/>
      <c r="CR705" s="45"/>
      <c r="CS705" s="45"/>
      <c r="CT705" s="45"/>
      <c r="CU705" s="45"/>
      <c r="CV705" s="45"/>
      <c r="CW705" s="45"/>
    </row>
    <row r="706" spans="1:101" ht="14.25" customHeight="1">
      <c r="A706" s="67">
        <v>64</v>
      </c>
      <c r="B706" s="76">
        <v>2.4500000000000002</v>
      </c>
      <c r="C706" s="68">
        <v>5.15</v>
      </c>
      <c r="D706" s="68">
        <v>8.81</v>
      </c>
      <c r="E706" s="68">
        <v>12.8</v>
      </c>
      <c r="F706" s="68">
        <v>16.36</v>
      </c>
      <c r="G706" s="68">
        <v>18.760000000000002</v>
      </c>
      <c r="H706" s="68">
        <v>21.2</v>
      </c>
      <c r="I706" s="68">
        <v>23.8</v>
      </c>
      <c r="J706" s="68">
        <v>26.03</v>
      </c>
      <c r="K706" s="68">
        <v>28.56</v>
      </c>
      <c r="L706" s="68">
        <v>31.33</v>
      </c>
      <c r="M706" s="68">
        <v>34.71</v>
      </c>
      <c r="N706" s="68">
        <v>37.61</v>
      </c>
      <c r="O706" s="68">
        <v>41.03</v>
      </c>
      <c r="P706" s="68">
        <v>44.98</v>
      </c>
      <c r="Q706" s="68">
        <v>50.04</v>
      </c>
      <c r="R706" s="69">
        <v>56.59</v>
      </c>
      <c r="S706" s="68">
        <v>64.180000000000007</v>
      </c>
      <c r="T706" s="68">
        <v>72.25</v>
      </c>
      <c r="U706" s="68">
        <v>81.28</v>
      </c>
      <c r="V706" s="68">
        <v>90.53</v>
      </c>
      <c r="W706" s="68">
        <v>99.07</v>
      </c>
      <c r="X706" s="68">
        <v>112.22</v>
      </c>
      <c r="Y706" s="68">
        <v>124.02</v>
      </c>
      <c r="Z706" s="68">
        <v>136.91999999999999</v>
      </c>
      <c r="AA706" s="69">
        <v>150.66</v>
      </c>
      <c r="AB706" s="45">
        <v>165.03</v>
      </c>
      <c r="AC706" s="45">
        <v>179.51</v>
      </c>
      <c r="AD706" s="45">
        <v>194.47</v>
      </c>
      <c r="AE706" s="45">
        <v>209.84</v>
      </c>
      <c r="AF706" s="45">
        <v>224.13</v>
      </c>
      <c r="AG706" s="45">
        <v>238.85</v>
      </c>
      <c r="AH706" s="45">
        <v>256.57</v>
      </c>
      <c r="AI706" s="45">
        <v>275.08999999999997</v>
      </c>
      <c r="AJ706" s="45">
        <v>294.22000000000003</v>
      </c>
      <c r="AK706" s="45">
        <v>313.37</v>
      </c>
      <c r="AL706" s="45">
        <v>331.99</v>
      </c>
      <c r="AM706" s="45">
        <v>357.42</v>
      </c>
      <c r="AN706" s="45">
        <v>382.58</v>
      </c>
      <c r="AO706" s="45">
        <v>407.03</v>
      </c>
      <c r="AP706" s="45">
        <v>430.37</v>
      </c>
      <c r="AQ706" s="45">
        <v>452.19</v>
      </c>
      <c r="AR706" s="45">
        <v>472.1</v>
      </c>
      <c r="AS706" s="45">
        <v>498.11</v>
      </c>
      <c r="AT706" s="45">
        <v>525.54</v>
      </c>
      <c r="AU706" s="45">
        <v>554.48</v>
      </c>
      <c r="AV706" s="45">
        <v>585.02</v>
      </c>
      <c r="AW706" s="45">
        <v>617.24</v>
      </c>
      <c r="AX706" s="45">
        <v>651.23</v>
      </c>
      <c r="AY706" s="45">
        <v>687.1</v>
      </c>
      <c r="AZ706" s="45">
        <v>724.94</v>
      </c>
      <c r="BA706" s="45">
        <v>764.87</v>
      </c>
      <c r="BB706" s="45">
        <v>806.99</v>
      </c>
      <c r="BC706" s="45">
        <v>851.43</v>
      </c>
      <c r="BD706" s="45">
        <v>898.33</v>
      </c>
      <c r="BE706" s="45">
        <v>947.8</v>
      </c>
      <c r="BF706" s="45">
        <v>1000</v>
      </c>
      <c r="BG706" s="45"/>
      <c r="BH706" s="45"/>
      <c r="BI706" s="45"/>
      <c r="BJ706" s="45"/>
      <c r="BK706" s="45"/>
      <c r="BL706" s="45"/>
      <c r="BM706" s="45"/>
      <c r="BN706" s="45"/>
      <c r="BO706" s="45"/>
      <c r="BP706" s="45"/>
      <c r="BQ706" s="45"/>
      <c r="BR706" s="45"/>
      <c r="BS706" s="45"/>
      <c r="BT706" s="45"/>
      <c r="BU706" s="45"/>
      <c r="BV706" s="45"/>
      <c r="BW706" s="45"/>
      <c r="BX706" s="45"/>
      <c r="BY706" s="45"/>
      <c r="BZ706" s="45"/>
      <c r="CA706" s="45"/>
      <c r="CB706" s="45"/>
      <c r="CC706" s="45"/>
      <c r="CD706" s="45"/>
      <c r="CE706" s="45"/>
      <c r="CF706" s="45"/>
      <c r="CG706" s="45"/>
      <c r="CH706" s="45"/>
      <c r="CI706" s="45"/>
      <c r="CJ706" s="45"/>
      <c r="CK706" s="45"/>
      <c r="CL706" s="45"/>
      <c r="CM706" s="45"/>
      <c r="CN706" s="45"/>
      <c r="CO706" s="45"/>
      <c r="CP706" s="45"/>
      <c r="CQ706" s="45"/>
      <c r="CR706" s="45"/>
      <c r="CS706" s="45"/>
      <c r="CT706" s="45"/>
      <c r="CU706" s="45"/>
      <c r="CV706" s="45"/>
      <c r="CW706" s="45"/>
    </row>
    <row r="707" spans="1:101" ht="14.25" customHeight="1">
      <c r="A707" s="67">
        <v>65</v>
      </c>
      <c r="B707" s="76">
        <v>2.71</v>
      </c>
      <c r="C707" s="68">
        <v>5.74</v>
      </c>
      <c r="D707" s="68">
        <v>9.89</v>
      </c>
      <c r="E707" s="68">
        <v>14.38</v>
      </c>
      <c r="F707" s="68">
        <v>18.190000000000001</v>
      </c>
      <c r="G707" s="68">
        <v>20.67</v>
      </c>
      <c r="H707" s="68">
        <v>23.3</v>
      </c>
      <c r="I707" s="68">
        <v>25.6</v>
      </c>
      <c r="J707" s="68">
        <v>28.1</v>
      </c>
      <c r="K707" s="68">
        <v>31.29</v>
      </c>
      <c r="L707" s="68">
        <v>34.5</v>
      </c>
      <c r="M707" s="68">
        <v>37.520000000000003</v>
      </c>
      <c r="N707" s="68">
        <v>40.17</v>
      </c>
      <c r="O707" s="68">
        <v>44.02</v>
      </c>
      <c r="P707" s="68">
        <v>48.7</v>
      </c>
      <c r="Q707" s="68">
        <v>55.75</v>
      </c>
      <c r="R707" s="70">
        <v>63.62</v>
      </c>
      <c r="S707" s="68">
        <v>72.25</v>
      </c>
      <c r="T707" s="68">
        <v>81.28</v>
      </c>
      <c r="U707" s="68">
        <v>90.53</v>
      </c>
      <c r="V707" s="68">
        <v>99.07</v>
      </c>
      <c r="W707" s="68">
        <v>112.22</v>
      </c>
      <c r="X707" s="68">
        <v>124.02</v>
      </c>
      <c r="Y707" s="68">
        <v>136.91999999999999</v>
      </c>
      <c r="Z707" s="68">
        <v>150.66</v>
      </c>
      <c r="AA707" s="69">
        <v>165.03</v>
      </c>
      <c r="AB707" s="45">
        <v>179.51</v>
      </c>
      <c r="AC707" s="45">
        <v>194.47</v>
      </c>
      <c r="AD707" s="45">
        <v>209.84</v>
      </c>
      <c r="AE707" s="45">
        <v>224.13</v>
      </c>
      <c r="AF707" s="45">
        <v>238.85</v>
      </c>
      <c r="AG707" s="45">
        <v>256.57</v>
      </c>
      <c r="AH707" s="45">
        <v>275.08999999999997</v>
      </c>
      <c r="AI707" s="45">
        <v>294.22000000000003</v>
      </c>
      <c r="AJ707" s="45">
        <v>313.37</v>
      </c>
      <c r="AK707" s="45">
        <v>331.99</v>
      </c>
      <c r="AL707" s="45">
        <v>357.42</v>
      </c>
      <c r="AM707" s="45">
        <v>382.58</v>
      </c>
      <c r="AN707" s="45">
        <v>407.03</v>
      </c>
      <c r="AO707" s="45">
        <v>430.37</v>
      </c>
      <c r="AP707" s="45">
        <v>452.19</v>
      </c>
      <c r="AQ707" s="45">
        <v>472.1</v>
      </c>
      <c r="AR707" s="45">
        <v>498.11</v>
      </c>
      <c r="AS707" s="45">
        <v>525.54</v>
      </c>
      <c r="AT707" s="45">
        <v>554.48</v>
      </c>
      <c r="AU707" s="45">
        <v>585.02</v>
      </c>
      <c r="AV707" s="45">
        <v>617.24</v>
      </c>
      <c r="AW707" s="45">
        <v>651.23</v>
      </c>
      <c r="AX707" s="45">
        <v>687.1</v>
      </c>
      <c r="AY707" s="45">
        <v>724.94</v>
      </c>
      <c r="AZ707" s="45">
        <v>764.87</v>
      </c>
      <c r="BA707" s="45">
        <v>806.99</v>
      </c>
      <c r="BB707" s="45">
        <v>851.43</v>
      </c>
      <c r="BC707" s="45">
        <v>898.33</v>
      </c>
      <c r="BD707" s="45">
        <v>947.8</v>
      </c>
      <c r="BE707" s="45">
        <v>1000</v>
      </c>
      <c r="BF707" s="45"/>
      <c r="BG707" s="45"/>
      <c r="BH707" s="45"/>
      <c r="BI707" s="45"/>
      <c r="BJ707" s="45"/>
      <c r="BK707" s="45"/>
      <c r="BL707" s="45"/>
      <c r="BM707" s="45"/>
      <c r="BN707" s="45"/>
      <c r="BO707" s="45"/>
      <c r="BP707" s="45"/>
      <c r="BQ707" s="45"/>
      <c r="BR707" s="45"/>
      <c r="BS707" s="45"/>
      <c r="BT707" s="45"/>
      <c r="BU707" s="45"/>
      <c r="BV707" s="45"/>
      <c r="BW707" s="45"/>
      <c r="BX707" s="45"/>
      <c r="BY707" s="45"/>
      <c r="BZ707" s="45"/>
      <c r="CA707" s="45"/>
      <c r="CB707" s="45"/>
      <c r="CC707" s="45"/>
      <c r="CD707" s="45"/>
      <c r="CE707" s="45"/>
      <c r="CF707" s="45"/>
      <c r="CG707" s="45"/>
      <c r="CH707" s="45"/>
      <c r="CI707" s="45"/>
      <c r="CJ707" s="45"/>
      <c r="CK707" s="45"/>
      <c r="CL707" s="45"/>
      <c r="CM707" s="45"/>
      <c r="CN707" s="45"/>
      <c r="CO707" s="45"/>
      <c r="CP707" s="45"/>
      <c r="CQ707" s="45"/>
      <c r="CR707" s="45"/>
      <c r="CS707" s="45"/>
      <c r="CT707" s="45"/>
      <c r="CU707" s="45"/>
      <c r="CV707" s="45"/>
      <c r="CW707" s="45"/>
    </row>
    <row r="708" spans="1:101" ht="14.25" customHeight="1">
      <c r="A708" s="67">
        <v>66</v>
      </c>
      <c r="B708" s="76">
        <v>2.98</v>
      </c>
      <c r="C708" s="68">
        <v>6.39</v>
      </c>
      <c r="D708" s="68">
        <v>11.11</v>
      </c>
      <c r="E708" s="68">
        <v>16.14</v>
      </c>
      <c r="F708" s="68">
        <v>20.100000000000001</v>
      </c>
      <c r="G708" s="68">
        <v>22.71</v>
      </c>
      <c r="H708" s="68">
        <v>25.15</v>
      </c>
      <c r="I708" s="68">
        <v>27.6</v>
      </c>
      <c r="J708" s="68">
        <v>30.85</v>
      </c>
      <c r="K708" s="68">
        <v>34.28</v>
      </c>
      <c r="L708" s="68">
        <v>37.43</v>
      </c>
      <c r="M708" s="68">
        <v>40.119999999999997</v>
      </c>
      <c r="N708" s="68">
        <v>42.98</v>
      </c>
      <c r="O708" s="68">
        <v>47.66</v>
      </c>
      <c r="P708" s="68">
        <v>53.93</v>
      </c>
      <c r="Q708" s="69">
        <v>62.53</v>
      </c>
      <c r="R708" s="68">
        <v>72.25</v>
      </c>
      <c r="S708" s="68">
        <v>81.28</v>
      </c>
      <c r="T708" s="68">
        <v>90.53</v>
      </c>
      <c r="U708" s="68">
        <v>99.07</v>
      </c>
      <c r="V708" s="68">
        <v>112.22</v>
      </c>
      <c r="W708" s="68">
        <v>124.02</v>
      </c>
      <c r="X708" s="68">
        <v>136.91999999999999</v>
      </c>
      <c r="Y708" s="68">
        <v>150.66</v>
      </c>
      <c r="Z708" s="68">
        <v>165.03</v>
      </c>
      <c r="AA708" s="69">
        <v>179.51</v>
      </c>
      <c r="AB708" s="45">
        <v>194.47</v>
      </c>
      <c r="AC708" s="45">
        <v>209.84</v>
      </c>
      <c r="AD708" s="45">
        <v>224.13</v>
      </c>
      <c r="AE708" s="45">
        <v>238.85</v>
      </c>
      <c r="AF708" s="45">
        <v>256.57</v>
      </c>
      <c r="AG708" s="45">
        <v>275.08999999999997</v>
      </c>
      <c r="AH708" s="45">
        <v>294.22000000000003</v>
      </c>
      <c r="AI708" s="45">
        <v>313.37</v>
      </c>
      <c r="AJ708" s="45">
        <v>331.99</v>
      </c>
      <c r="AK708" s="45">
        <v>357.42</v>
      </c>
      <c r="AL708" s="45">
        <v>382.58</v>
      </c>
      <c r="AM708" s="45">
        <v>407.03</v>
      </c>
      <c r="AN708" s="45">
        <v>430.37</v>
      </c>
      <c r="AO708" s="45">
        <v>452.19</v>
      </c>
      <c r="AP708" s="45">
        <v>472.1</v>
      </c>
      <c r="AQ708" s="45">
        <v>498.11</v>
      </c>
      <c r="AR708" s="45">
        <v>525.54</v>
      </c>
      <c r="AS708" s="45">
        <v>554.48</v>
      </c>
      <c r="AT708" s="45">
        <v>585.02</v>
      </c>
      <c r="AU708" s="45">
        <v>617.24</v>
      </c>
      <c r="AV708" s="45">
        <v>651.23</v>
      </c>
      <c r="AW708" s="45">
        <v>687.1</v>
      </c>
      <c r="AX708" s="45">
        <v>724.94</v>
      </c>
      <c r="AY708" s="45">
        <v>764.87</v>
      </c>
      <c r="AZ708" s="45">
        <v>806.99</v>
      </c>
      <c r="BA708" s="45">
        <v>851.43</v>
      </c>
      <c r="BB708" s="45">
        <v>898.33</v>
      </c>
      <c r="BC708" s="45">
        <v>947.8</v>
      </c>
      <c r="BD708" s="45">
        <v>1000</v>
      </c>
      <c r="BE708" s="45"/>
      <c r="BF708" s="45"/>
      <c r="BG708" s="45"/>
      <c r="BH708" s="45"/>
      <c r="BI708" s="45"/>
      <c r="BJ708" s="45"/>
      <c r="BK708" s="45"/>
      <c r="BL708" s="45"/>
      <c r="BM708" s="45"/>
      <c r="BN708" s="45"/>
      <c r="BO708" s="45"/>
      <c r="BP708" s="45"/>
      <c r="BQ708" s="45"/>
      <c r="BR708" s="45"/>
      <c r="BS708" s="45"/>
      <c r="BT708" s="45"/>
      <c r="BU708" s="45"/>
      <c r="BV708" s="45"/>
      <c r="BW708" s="45"/>
      <c r="BX708" s="45"/>
      <c r="BY708" s="45"/>
      <c r="BZ708" s="45"/>
      <c r="CA708" s="45"/>
      <c r="CB708" s="45"/>
      <c r="CC708" s="45"/>
      <c r="CD708" s="45"/>
      <c r="CE708" s="45"/>
      <c r="CF708" s="45"/>
      <c r="CG708" s="45"/>
      <c r="CH708" s="45"/>
      <c r="CI708" s="45"/>
      <c r="CJ708" s="45"/>
      <c r="CK708" s="45"/>
      <c r="CL708" s="45"/>
      <c r="CM708" s="45"/>
      <c r="CN708" s="45"/>
      <c r="CO708" s="45"/>
      <c r="CP708" s="45"/>
      <c r="CQ708" s="45"/>
      <c r="CR708" s="45"/>
      <c r="CS708" s="45"/>
      <c r="CT708" s="45"/>
      <c r="CU708" s="45"/>
      <c r="CV708" s="45"/>
      <c r="CW708" s="45"/>
    </row>
    <row r="709" spans="1:101" ht="14.25" customHeight="1">
      <c r="A709" s="67">
        <v>67</v>
      </c>
      <c r="B709" s="76">
        <v>3.28</v>
      </c>
      <c r="C709" s="68">
        <v>7.1</v>
      </c>
      <c r="D709" s="68">
        <v>12.48</v>
      </c>
      <c r="E709" s="68">
        <v>18.079999999999998</v>
      </c>
      <c r="F709" s="68">
        <v>22.06</v>
      </c>
      <c r="G709" s="68">
        <v>24.63</v>
      </c>
      <c r="H709" s="68">
        <v>27.07</v>
      </c>
      <c r="I709" s="68">
        <v>30.35</v>
      </c>
      <c r="J709" s="68">
        <v>33.840000000000003</v>
      </c>
      <c r="K709" s="68">
        <v>37.33</v>
      </c>
      <c r="L709" s="68">
        <v>40.06</v>
      </c>
      <c r="M709" s="68">
        <v>42.76</v>
      </c>
      <c r="N709" s="68">
        <v>47.54</v>
      </c>
      <c r="O709" s="68">
        <v>53.83</v>
      </c>
      <c r="P709" s="68">
        <v>62.23</v>
      </c>
      <c r="Q709" s="69">
        <v>72</v>
      </c>
      <c r="R709" s="68">
        <v>81.28</v>
      </c>
      <c r="S709" s="68">
        <v>90.53</v>
      </c>
      <c r="T709" s="68">
        <v>99.07</v>
      </c>
      <c r="U709" s="68">
        <v>112.22</v>
      </c>
      <c r="V709" s="68">
        <v>124.02</v>
      </c>
      <c r="W709" s="68">
        <v>136.91999999999999</v>
      </c>
      <c r="X709" s="68">
        <v>150.66</v>
      </c>
      <c r="Y709" s="68">
        <v>165.03</v>
      </c>
      <c r="Z709" s="68">
        <v>179.51</v>
      </c>
      <c r="AA709" s="69">
        <v>194.47</v>
      </c>
      <c r="AB709" s="45">
        <v>209.84</v>
      </c>
      <c r="AC709" s="45">
        <v>224.13</v>
      </c>
      <c r="AD709" s="45">
        <v>238.85</v>
      </c>
      <c r="AE709" s="45">
        <v>256.57</v>
      </c>
      <c r="AF709" s="45">
        <v>275.08999999999997</v>
      </c>
      <c r="AG709" s="45">
        <v>294.22000000000003</v>
      </c>
      <c r="AH709" s="45">
        <v>313.37</v>
      </c>
      <c r="AI709" s="45">
        <v>331.99</v>
      </c>
      <c r="AJ709" s="45">
        <v>357.42</v>
      </c>
      <c r="AK709" s="45">
        <v>382.58</v>
      </c>
      <c r="AL709" s="45">
        <v>407.03</v>
      </c>
      <c r="AM709" s="45">
        <v>430.37</v>
      </c>
      <c r="AN709" s="45">
        <v>452.19</v>
      </c>
      <c r="AO709" s="45">
        <v>472.1</v>
      </c>
      <c r="AP709" s="45">
        <v>498.11</v>
      </c>
      <c r="AQ709" s="45">
        <v>525.54</v>
      </c>
      <c r="AR709" s="45">
        <v>554.48</v>
      </c>
      <c r="AS709" s="45">
        <v>585.02</v>
      </c>
      <c r="AT709" s="45">
        <v>617.24</v>
      </c>
      <c r="AU709" s="45">
        <v>651.23</v>
      </c>
      <c r="AV709" s="45">
        <v>687.1</v>
      </c>
      <c r="AW709" s="45">
        <v>724.94</v>
      </c>
      <c r="AX709" s="45">
        <v>764.87</v>
      </c>
      <c r="AY709" s="45">
        <v>806.99</v>
      </c>
      <c r="AZ709" s="45">
        <v>851.43</v>
      </c>
      <c r="BA709" s="45">
        <v>898.33</v>
      </c>
      <c r="BB709" s="45">
        <v>947.8</v>
      </c>
      <c r="BC709" s="45">
        <v>1000</v>
      </c>
      <c r="BD709" s="45"/>
      <c r="BE709" s="45"/>
      <c r="BF709" s="45"/>
      <c r="BG709" s="45"/>
      <c r="BH709" s="45"/>
      <c r="BI709" s="45"/>
      <c r="BJ709" s="45"/>
      <c r="BK709" s="45"/>
      <c r="BL709" s="45"/>
      <c r="BM709" s="45"/>
      <c r="BN709" s="45"/>
      <c r="BO709" s="45"/>
      <c r="BP709" s="45"/>
      <c r="BQ709" s="45"/>
      <c r="BR709" s="45"/>
      <c r="BS709" s="45"/>
      <c r="BT709" s="45"/>
      <c r="BU709" s="45"/>
      <c r="BV709" s="45"/>
      <c r="BW709" s="45"/>
      <c r="BX709" s="45"/>
      <c r="BY709" s="45"/>
      <c r="BZ709" s="45"/>
      <c r="CA709" s="45"/>
      <c r="CB709" s="45"/>
      <c r="CC709" s="45"/>
      <c r="CD709" s="45"/>
      <c r="CE709" s="45"/>
      <c r="CF709" s="45"/>
      <c r="CG709" s="45"/>
      <c r="CH709" s="45"/>
      <c r="CI709" s="45"/>
      <c r="CJ709" s="45"/>
      <c r="CK709" s="45"/>
      <c r="CL709" s="45"/>
      <c r="CM709" s="45"/>
      <c r="CN709" s="45"/>
      <c r="CO709" s="45"/>
      <c r="CP709" s="45"/>
      <c r="CQ709" s="45"/>
      <c r="CR709" s="45"/>
      <c r="CS709" s="45"/>
      <c r="CT709" s="45"/>
      <c r="CU709" s="45"/>
      <c r="CV709" s="45"/>
      <c r="CW709" s="45"/>
    </row>
    <row r="710" spans="1:101" ht="14.25" customHeight="1">
      <c r="A710" s="67">
        <v>68</v>
      </c>
      <c r="B710" s="76">
        <v>3.61</v>
      </c>
      <c r="C710" s="68">
        <v>7.86</v>
      </c>
      <c r="D710" s="68">
        <v>14.03</v>
      </c>
      <c r="E710" s="68">
        <v>20.22</v>
      </c>
      <c r="F710" s="68">
        <v>24.11</v>
      </c>
      <c r="G710" s="68">
        <v>26.49</v>
      </c>
      <c r="H710" s="68">
        <v>29.86</v>
      </c>
      <c r="I710" s="68">
        <v>33.4</v>
      </c>
      <c r="J710" s="68">
        <v>36.909999999999997</v>
      </c>
      <c r="K710" s="68">
        <v>39.99</v>
      </c>
      <c r="L710" s="68">
        <v>42.53</v>
      </c>
      <c r="M710" s="68">
        <v>47.42</v>
      </c>
      <c r="N710" s="68">
        <v>53.72</v>
      </c>
      <c r="O710" s="68">
        <v>61.92</v>
      </c>
      <c r="P710" s="68">
        <v>71.67</v>
      </c>
      <c r="Q710" s="69">
        <v>80.900000000000006</v>
      </c>
      <c r="R710" s="68">
        <v>90.53</v>
      </c>
      <c r="S710" s="68">
        <v>99.07</v>
      </c>
      <c r="T710" s="68">
        <v>112.22</v>
      </c>
      <c r="U710" s="68">
        <v>124.02</v>
      </c>
      <c r="V710" s="68">
        <v>136.91999999999999</v>
      </c>
      <c r="W710" s="68">
        <v>150.66</v>
      </c>
      <c r="X710" s="68">
        <v>165.03</v>
      </c>
      <c r="Y710" s="68">
        <v>179.51</v>
      </c>
      <c r="Z710" s="68">
        <v>194.47</v>
      </c>
      <c r="AA710" s="69">
        <v>209.84</v>
      </c>
      <c r="AB710" s="45">
        <v>224.13</v>
      </c>
      <c r="AC710" s="45">
        <v>238.85</v>
      </c>
      <c r="AD710" s="45">
        <v>256.57</v>
      </c>
      <c r="AE710" s="45">
        <v>275.08999999999997</v>
      </c>
      <c r="AF710" s="45">
        <v>294.22000000000003</v>
      </c>
      <c r="AG710" s="45">
        <v>313.37</v>
      </c>
      <c r="AH710" s="45">
        <v>331.99</v>
      </c>
      <c r="AI710" s="45">
        <v>357.42</v>
      </c>
      <c r="AJ710" s="45">
        <v>382.58</v>
      </c>
      <c r="AK710" s="45">
        <v>407.03</v>
      </c>
      <c r="AL710" s="45">
        <v>430.37</v>
      </c>
      <c r="AM710" s="45">
        <v>452.19</v>
      </c>
      <c r="AN710" s="45">
        <v>472.1</v>
      </c>
      <c r="AO710" s="45">
        <v>498.11</v>
      </c>
      <c r="AP710" s="45">
        <v>525.54</v>
      </c>
      <c r="AQ710" s="45">
        <v>554.48</v>
      </c>
      <c r="AR710" s="45">
        <v>585.02</v>
      </c>
      <c r="AS710" s="45">
        <v>617.24</v>
      </c>
      <c r="AT710" s="45">
        <v>651.23</v>
      </c>
      <c r="AU710" s="45">
        <v>687.1</v>
      </c>
      <c r="AV710" s="45">
        <v>724.94</v>
      </c>
      <c r="AW710" s="45">
        <v>764.87</v>
      </c>
      <c r="AX710" s="45">
        <v>806.99</v>
      </c>
      <c r="AY710" s="45">
        <v>851.43</v>
      </c>
      <c r="AZ710" s="45">
        <v>898.33</v>
      </c>
      <c r="BA710" s="45">
        <v>947.8</v>
      </c>
      <c r="BB710" s="45">
        <v>1000</v>
      </c>
      <c r="BC710" s="45"/>
      <c r="BD710" s="45"/>
      <c r="BE710" s="45"/>
      <c r="BF710" s="45"/>
      <c r="BG710" s="45"/>
      <c r="BH710" s="45"/>
      <c r="BI710" s="45"/>
      <c r="BJ710" s="45"/>
      <c r="BK710" s="45"/>
      <c r="BL710" s="45"/>
      <c r="BM710" s="45"/>
      <c r="BN710" s="45"/>
      <c r="BO710" s="45"/>
      <c r="BP710" s="45"/>
      <c r="BQ710" s="45"/>
      <c r="BR710" s="45"/>
      <c r="BS710" s="45"/>
      <c r="BT710" s="45"/>
      <c r="BU710" s="45"/>
      <c r="BV710" s="45"/>
      <c r="BW710" s="45"/>
      <c r="BX710" s="45"/>
      <c r="BY710" s="45"/>
      <c r="BZ710" s="45"/>
      <c r="CA710" s="45"/>
      <c r="CB710" s="45"/>
      <c r="CC710" s="45"/>
      <c r="CD710" s="45"/>
      <c r="CE710" s="45"/>
      <c r="CF710" s="45"/>
      <c r="CG710" s="45"/>
      <c r="CH710" s="45"/>
      <c r="CI710" s="45"/>
      <c r="CJ710" s="45"/>
      <c r="CK710" s="45"/>
      <c r="CL710" s="45"/>
      <c r="CM710" s="45"/>
      <c r="CN710" s="45"/>
      <c r="CO710" s="45"/>
      <c r="CP710" s="45"/>
      <c r="CQ710" s="45"/>
      <c r="CR710" s="45"/>
      <c r="CS710" s="45"/>
      <c r="CT710" s="45"/>
      <c r="CU710" s="45"/>
      <c r="CV710" s="45"/>
      <c r="CW710" s="45"/>
    </row>
    <row r="711" spans="1:101" ht="14.25" customHeight="1">
      <c r="A711" s="67">
        <v>69</v>
      </c>
      <c r="B711" s="76">
        <v>3.96</v>
      </c>
      <c r="C711" s="68">
        <v>8.68</v>
      </c>
      <c r="D711" s="68">
        <v>15.76</v>
      </c>
      <c r="E711" s="68">
        <v>22.57</v>
      </c>
      <c r="F711" s="68">
        <v>25.86</v>
      </c>
      <c r="G711" s="68">
        <v>29.29</v>
      </c>
      <c r="H711" s="68">
        <v>32.909999999999997</v>
      </c>
      <c r="I711" s="68">
        <v>36.42</v>
      </c>
      <c r="J711" s="68">
        <v>39.36</v>
      </c>
      <c r="K711" s="68">
        <v>42.3</v>
      </c>
      <c r="L711" s="68">
        <v>47.29</v>
      </c>
      <c r="M711" s="68">
        <v>53.6</v>
      </c>
      <c r="N711" s="68">
        <v>61.6</v>
      </c>
      <c r="O711" s="68">
        <v>71.33</v>
      </c>
      <c r="P711" s="68">
        <v>80.44</v>
      </c>
      <c r="Q711" s="70">
        <v>89.97</v>
      </c>
      <c r="R711" s="68">
        <v>99.07</v>
      </c>
      <c r="S711" s="68">
        <v>112.22</v>
      </c>
      <c r="T711" s="68">
        <v>124.02</v>
      </c>
      <c r="U711" s="68">
        <v>136.91999999999999</v>
      </c>
      <c r="V711" s="68">
        <v>150.66</v>
      </c>
      <c r="W711" s="68">
        <v>165.03</v>
      </c>
      <c r="X711" s="68">
        <v>179.51</v>
      </c>
      <c r="Y711" s="68">
        <v>194.47</v>
      </c>
      <c r="Z711" s="68">
        <v>209.84</v>
      </c>
      <c r="AA711" s="69">
        <v>224.13</v>
      </c>
      <c r="AB711" s="45">
        <v>238.85</v>
      </c>
      <c r="AC711" s="45">
        <v>256.57</v>
      </c>
      <c r="AD711" s="45">
        <v>275.08999999999997</v>
      </c>
      <c r="AE711" s="45">
        <v>294.22000000000003</v>
      </c>
      <c r="AF711" s="45">
        <v>313.37</v>
      </c>
      <c r="AG711" s="45">
        <v>331.99</v>
      </c>
      <c r="AH711" s="45">
        <v>357.42</v>
      </c>
      <c r="AI711" s="45">
        <v>382.58</v>
      </c>
      <c r="AJ711" s="45">
        <v>407.03</v>
      </c>
      <c r="AK711" s="45">
        <v>430.37</v>
      </c>
      <c r="AL711" s="45">
        <v>452.19</v>
      </c>
      <c r="AM711" s="45">
        <v>472.1</v>
      </c>
      <c r="AN711" s="45">
        <v>498.11</v>
      </c>
      <c r="AO711" s="45">
        <v>525.54</v>
      </c>
      <c r="AP711" s="45">
        <v>554.48</v>
      </c>
      <c r="AQ711" s="45">
        <v>585.02</v>
      </c>
      <c r="AR711" s="45">
        <v>617.24</v>
      </c>
      <c r="AS711" s="45">
        <v>651.23</v>
      </c>
      <c r="AT711" s="45">
        <v>687.1</v>
      </c>
      <c r="AU711" s="45">
        <v>724.94</v>
      </c>
      <c r="AV711" s="45">
        <v>764.87</v>
      </c>
      <c r="AW711" s="45">
        <v>806.99</v>
      </c>
      <c r="AX711" s="45">
        <v>851.43</v>
      </c>
      <c r="AY711" s="45">
        <v>898.33</v>
      </c>
      <c r="AZ711" s="45">
        <v>947.8</v>
      </c>
      <c r="BA711" s="45">
        <v>1000</v>
      </c>
      <c r="BB711" s="45"/>
      <c r="BC711" s="45"/>
      <c r="BD711" s="45"/>
      <c r="BE711" s="45"/>
      <c r="BF711" s="45"/>
      <c r="BG711" s="45"/>
      <c r="BH711" s="45"/>
      <c r="BI711" s="45"/>
      <c r="BJ711" s="45"/>
      <c r="BK711" s="45"/>
      <c r="BL711" s="45"/>
      <c r="BM711" s="45"/>
      <c r="BN711" s="45"/>
      <c r="BO711" s="45"/>
      <c r="BP711" s="45"/>
      <c r="BQ711" s="45"/>
      <c r="BR711" s="45"/>
      <c r="BS711" s="45"/>
      <c r="BT711" s="45"/>
      <c r="BU711" s="45"/>
      <c r="BV711" s="45"/>
      <c r="BW711" s="45"/>
      <c r="BX711" s="45"/>
      <c r="BY711" s="45"/>
      <c r="BZ711" s="45"/>
      <c r="CA711" s="45"/>
      <c r="CB711" s="45"/>
      <c r="CC711" s="45"/>
      <c r="CD711" s="45"/>
      <c r="CE711" s="45"/>
      <c r="CF711" s="45"/>
      <c r="CG711" s="45"/>
      <c r="CH711" s="45"/>
      <c r="CI711" s="45"/>
      <c r="CJ711" s="45"/>
      <c r="CK711" s="45"/>
      <c r="CL711" s="45"/>
      <c r="CM711" s="45"/>
      <c r="CN711" s="45"/>
      <c r="CO711" s="45"/>
      <c r="CP711" s="45"/>
      <c r="CQ711" s="45"/>
      <c r="CR711" s="45"/>
      <c r="CS711" s="45"/>
      <c r="CT711" s="45"/>
      <c r="CU711" s="45"/>
      <c r="CV711" s="45"/>
      <c r="CW711" s="45"/>
    </row>
    <row r="712" spans="1:101" ht="14.25" customHeight="1">
      <c r="A712" s="67">
        <v>70</v>
      </c>
      <c r="B712" s="76">
        <v>4.34</v>
      </c>
      <c r="C712" s="76">
        <v>9.5500000000000007</v>
      </c>
      <c r="D712" s="76">
        <v>17.71</v>
      </c>
      <c r="E712" s="76">
        <v>25.14</v>
      </c>
      <c r="F712" s="76">
        <v>28.66</v>
      </c>
      <c r="G712" s="76">
        <v>32.340000000000003</v>
      </c>
      <c r="H712" s="76">
        <v>35.869999999999997</v>
      </c>
      <c r="I712" s="76">
        <v>38.630000000000003</v>
      </c>
      <c r="J712" s="76">
        <v>42.06</v>
      </c>
      <c r="K712" s="76">
        <v>47.24</v>
      </c>
      <c r="L712" s="76">
        <v>53.47</v>
      </c>
      <c r="M712" s="68">
        <v>61.27</v>
      </c>
      <c r="N712" s="68">
        <v>70.989999999999995</v>
      </c>
      <c r="O712" s="68">
        <v>79.98</v>
      </c>
      <c r="P712" s="69">
        <v>89.36</v>
      </c>
      <c r="Q712" s="68">
        <v>99.07</v>
      </c>
      <c r="R712" s="68">
        <v>112.22</v>
      </c>
      <c r="S712" s="68">
        <v>124.02</v>
      </c>
      <c r="T712" s="68">
        <v>136.91999999999999</v>
      </c>
      <c r="U712" s="68">
        <v>150.66</v>
      </c>
      <c r="V712" s="68">
        <v>165.03</v>
      </c>
      <c r="W712" s="68">
        <v>179.51</v>
      </c>
      <c r="X712" s="68">
        <v>194.47</v>
      </c>
      <c r="Y712" s="68">
        <v>209.84</v>
      </c>
      <c r="Z712" s="68">
        <v>224.13</v>
      </c>
      <c r="AA712" s="69">
        <v>238.85</v>
      </c>
      <c r="AB712" s="45">
        <v>256.57</v>
      </c>
      <c r="AC712" s="45">
        <v>275.08999999999997</v>
      </c>
      <c r="AD712" s="45">
        <v>294.22000000000003</v>
      </c>
      <c r="AE712" s="45">
        <v>313.37</v>
      </c>
      <c r="AF712" s="45">
        <v>331.99</v>
      </c>
      <c r="AG712" s="45">
        <v>357.42</v>
      </c>
      <c r="AH712" s="45">
        <v>382.58</v>
      </c>
      <c r="AI712" s="45">
        <v>407.03</v>
      </c>
      <c r="AJ712" s="45">
        <v>430.37</v>
      </c>
      <c r="AK712" s="45">
        <v>452.19</v>
      </c>
      <c r="AL712" s="45">
        <v>472.1</v>
      </c>
      <c r="AM712" s="45">
        <v>498.11</v>
      </c>
      <c r="AN712" s="45">
        <v>525.54</v>
      </c>
      <c r="AO712" s="45">
        <v>554.48</v>
      </c>
      <c r="AP712" s="45">
        <v>585.02</v>
      </c>
      <c r="AQ712" s="45">
        <v>617.24</v>
      </c>
      <c r="AR712" s="45">
        <v>651.23</v>
      </c>
      <c r="AS712" s="45">
        <v>687.1</v>
      </c>
      <c r="AT712" s="45">
        <v>724.94</v>
      </c>
      <c r="AU712" s="45">
        <v>764.87</v>
      </c>
      <c r="AV712" s="45">
        <v>806.99</v>
      </c>
      <c r="AW712" s="45">
        <v>851.43</v>
      </c>
      <c r="AX712" s="45">
        <v>898.33</v>
      </c>
      <c r="AY712" s="45">
        <v>947.8</v>
      </c>
      <c r="AZ712" s="45">
        <v>1000</v>
      </c>
      <c r="BA712" s="45"/>
      <c r="BB712" s="45"/>
      <c r="BC712" s="45"/>
      <c r="BD712" s="45"/>
      <c r="BE712" s="45"/>
      <c r="BF712" s="45"/>
      <c r="BG712" s="45"/>
      <c r="BH712" s="45"/>
      <c r="BI712" s="45"/>
      <c r="BJ712" s="45"/>
      <c r="BK712" s="45"/>
      <c r="BL712" s="45"/>
      <c r="BM712" s="45"/>
      <c r="BN712" s="45"/>
      <c r="BO712" s="45"/>
      <c r="BP712" s="45"/>
      <c r="BQ712" s="45"/>
      <c r="BR712" s="45"/>
      <c r="BS712" s="45"/>
      <c r="BT712" s="45"/>
      <c r="BU712" s="45"/>
      <c r="BV712" s="45"/>
      <c r="BW712" s="45"/>
      <c r="BX712" s="45"/>
      <c r="BY712" s="45"/>
      <c r="BZ712" s="45"/>
      <c r="CA712" s="45"/>
      <c r="CB712" s="45"/>
      <c r="CC712" s="45"/>
      <c r="CD712" s="45"/>
      <c r="CE712" s="45"/>
      <c r="CF712" s="45"/>
      <c r="CG712" s="45"/>
      <c r="CH712" s="45"/>
      <c r="CI712" s="45"/>
      <c r="CJ712" s="45"/>
      <c r="CK712" s="45"/>
      <c r="CL712" s="45"/>
      <c r="CM712" s="45"/>
      <c r="CN712" s="45"/>
      <c r="CO712" s="45"/>
      <c r="CP712" s="45"/>
      <c r="CQ712" s="45"/>
      <c r="CR712" s="45"/>
      <c r="CS712" s="45"/>
      <c r="CT712" s="45"/>
      <c r="CU712" s="45"/>
      <c r="CV712" s="45"/>
      <c r="CW712" s="45"/>
    </row>
    <row r="713" spans="1:101" ht="14.25" customHeight="1">
      <c r="A713" s="67">
        <v>71</v>
      </c>
      <c r="B713" s="76">
        <v>4.76</v>
      </c>
      <c r="C713" s="76">
        <v>10.49</v>
      </c>
      <c r="D713" s="76">
        <v>19.87</v>
      </c>
      <c r="E713" s="76">
        <v>27.95</v>
      </c>
      <c r="F713" s="76">
        <v>31.7</v>
      </c>
      <c r="G713" s="76">
        <v>35.229999999999997</v>
      </c>
      <c r="H713" s="76">
        <v>37.81</v>
      </c>
      <c r="I713" s="76">
        <v>41.07</v>
      </c>
      <c r="J713" s="76">
        <v>46.3</v>
      </c>
      <c r="K713" s="76">
        <v>53.03</v>
      </c>
      <c r="L713" s="76">
        <v>60.93</v>
      </c>
      <c r="M713" s="76">
        <v>70.62</v>
      </c>
      <c r="N713" s="68">
        <v>79</v>
      </c>
      <c r="O713" s="68">
        <v>88.73</v>
      </c>
      <c r="P713" s="69">
        <v>98.07</v>
      </c>
      <c r="Q713" s="68">
        <v>112.22</v>
      </c>
      <c r="R713" s="68">
        <v>124.02</v>
      </c>
      <c r="S713" s="68">
        <v>136.91999999999999</v>
      </c>
      <c r="T713" s="68">
        <v>150.66</v>
      </c>
      <c r="U713" s="68">
        <v>165.03</v>
      </c>
      <c r="V713" s="68">
        <v>179.51</v>
      </c>
      <c r="W713" s="68">
        <v>194.47</v>
      </c>
      <c r="X713" s="68">
        <v>209.84</v>
      </c>
      <c r="Y713" s="68">
        <v>224.13</v>
      </c>
      <c r="Z713" s="68">
        <v>238.85</v>
      </c>
      <c r="AA713" s="69">
        <v>256.57</v>
      </c>
      <c r="AB713" s="45">
        <v>275.08999999999997</v>
      </c>
      <c r="AC713" s="45">
        <v>294.22000000000003</v>
      </c>
      <c r="AD713" s="45">
        <v>313.37</v>
      </c>
      <c r="AE713" s="45">
        <v>331.99</v>
      </c>
      <c r="AF713" s="45">
        <v>357.42</v>
      </c>
      <c r="AG713" s="45">
        <v>382.58</v>
      </c>
      <c r="AH713" s="45">
        <v>407.03</v>
      </c>
      <c r="AI713" s="45">
        <v>430.37</v>
      </c>
      <c r="AJ713" s="45">
        <v>452.19</v>
      </c>
      <c r="AK713" s="45">
        <v>472.1</v>
      </c>
      <c r="AL713" s="45">
        <v>498.11</v>
      </c>
      <c r="AM713" s="45">
        <v>525.54</v>
      </c>
      <c r="AN713" s="45">
        <v>554.48</v>
      </c>
      <c r="AO713" s="45">
        <v>585.02</v>
      </c>
      <c r="AP713" s="45">
        <v>617.24</v>
      </c>
      <c r="AQ713" s="45">
        <v>651.23</v>
      </c>
      <c r="AR713" s="45">
        <v>687.1</v>
      </c>
      <c r="AS713" s="45">
        <v>724.94</v>
      </c>
      <c r="AT713" s="45">
        <v>764.87</v>
      </c>
      <c r="AU713" s="45">
        <v>806.99</v>
      </c>
      <c r="AV713" s="45">
        <v>851.43</v>
      </c>
      <c r="AW713" s="45">
        <v>898.33</v>
      </c>
      <c r="AX713" s="45">
        <v>947.8</v>
      </c>
      <c r="AY713" s="45">
        <v>1000</v>
      </c>
      <c r="AZ713" s="45"/>
      <c r="BA713" s="45"/>
      <c r="BB713" s="45"/>
      <c r="BC713" s="45"/>
      <c r="BD713" s="45"/>
      <c r="BE713" s="45"/>
      <c r="BF713" s="45"/>
      <c r="BG713" s="45"/>
      <c r="BH713" s="45"/>
      <c r="BI713" s="45"/>
      <c r="BJ713" s="45"/>
      <c r="BK713" s="45"/>
      <c r="BL713" s="45"/>
      <c r="BM713" s="45"/>
      <c r="BN713" s="45"/>
      <c r="BO713" s="45"/>
      <c r="BP713" s="45"/>
      <c r="BQ713" s="45"/>
      <c r="BR713" s="45"/>
      <c r="BS713" s="45"/>
      <c r="BT713" s="45"/>
      <c r="BU713" s="45"/>
      <c r="BV713" s="45"/>
      <c r="BW713" s="45"/>
      <c r="BX713" s="45"/>
      <c r="BY713" s="45"/>
      <c r="BZ713" s="45"/>
      <c r="CA713" s="45"/>
      <c r="CB713" s="45"/>
      <c r="CC713" s="45"/>
      <c r="CD713" s="45"/>
      <c r="CE713" s="45"/>
      <c r="CF713" s="45"/>
      <c r="CG713" s="45"/>
      <c r="CH713" s="45"/>
      <c r="CI713" s="45"/>
      <c r="CJ713" s="45"/>
      <c r="CK713" s="45"/>
      <c r="CL713" s="45"/>
      <c r="CM713" s="45"/>
      <c r="CN713" s="45"/>
      <c r="CO713" s="45"/>
      <c r="CP713" s="45"/>
      <c r="CQ713" s="45"/>
      <c r="CR713" s="45"/>
      <c r="CS713" s="45"/>
      <c r="CT713" s="45"/>
      <c r="CU713" s="45"/>
      <c r="CV713" s="45"/>
      <c r="CW713" s="45"/>
    </row>
    <row r="714" spans="1:101" ht="14.25" customHeight="1">
      <c r="A714" s="67">
        <v>72</v>
      </c>
      <c r="B714" s="76">
        <v>5.22</v>
      </c>
      <c r="C714" s="76">
        <v>11.51</v>
      </c>
      <c r="D714" s="76">
        <v>22.27</v>
      </c>
      <c r="E714" s="76">
        <v>30.99</v>
      </c>
      <c r="F714" s="76">
        <v>34.520000000000003</v>
      </c>
      <c r="G714" s="76">
        <v>36.9</v>
      </c>
      <c r="H714" s="76">
        <v>39.97</v>
      </c>
      <c r="I714" s="76">
        <v>45.25</v>
      </c>
      <c r="J714" s="76">
        <v>51.94</v>
      </c>
      <c r="K714" s="76">
        <v>60.01</v>
      </c>
      <c r="L714" s="76">
        <v>69.83</v>
      </c>
      <c r="M714" s="68">
        <v>78.95</v>
      </c>
      <c r="N714" s="68">
        <v>88.11</v>
      </c>
      <c r="O714" s="68">
        <v>97.25</v>
      </c>
      <c r="P714" s="70">
        <v>110.35</v>
      </c>
      <c r="Q714" s="68">
        <v>124.02</v>
      </c>
      <c r="R714" s="68">
        <v>136.91999999999999</v>
      </c>
      <c r="S714" s="68">
        <v>150.66</v>
      </c>
      <c r="T714" s="68">
        <v>165.03</v>
      </c>
      <c r="U714" s="68">
        <v>179.51</v>
      </c>
      <c r="V714" s="68">
        <v>194.47</v>
      </c>
      <c r="W714" s="68">
        <v>209.84</v>
      </c>
      <c r="X714" s="68">
        <v>224.13</v>
      </c>
      <c r="Y714" s="68">
        <v>238.85</v>
      </c>
      <c r="Z714" s="68">
        <v>256.57</v>
      </c>
      <c r="AA714" s="69">
        <v>275.08999999999997</v>
      </c>
      <c r="AB714" s="45">
        <v>294.22000000000003</v>
      </c>
      <c r="AC714" s="45">
        <v>313.37</v>
      </c>
      <c r="AD714" s="45">
        <v>331.99</v>
      </c>
      <c r="AE714" s="45">
        <v>357.42</v>
      </c>
      <c r="AF714" s="45">
        <v>382.58</v>
      </c>
      <c r="AG714" s="45">
        <v>407.03</v>
      </c>
      <c r="AH714" s="45">
        <v>430.37</v>
      </c>
      <c r="AI714" s="45">
        <v>452.19</v>
      </c>
      <c r="AJ714" s="45">
        <v>472.1</v>
      </c>
      <c r="AK714" s="45">
        <v>498.11</v>
      </c>
      <c r="AL714" s="45">
        <v>525.54</v>
      </c>
      <c r="AM714" s="45">
        <v>554.48</v>
      </c>
      <c r="AN714" s="45">
        <v>585.02</v>
      </c>
      <c r="AO714" s="45">
        <v>617.24</v>
      </c>
      <c r="AP714" s="45">
        <v>651.23</v>
      </c>
      <c r="AQ714" s="45">
        <v>687.1</v>
      </c>
      <c r="AR714" s="45">
        <v>724.94</v>
      </c>
      <c r="AS714" s="45">
        <v>764.87</v>
      </c>
      <c r="AT714" s="45">
        <v>806.99</v>
      </c>
      <c r="AU714" s="45">
        <v>851.43</v>
      </c>
      <c r="AV714" s="45">
        <v>898.33</v>
      </c>
      <c r="AW714" s="45">
        <v>947.8</v>
      </c>
      <c r="AX714" s="45">
        <v>1000</v>
      </c>
      <c r="AY714" s="45"/>
      <c r="AZ714" s="45"/>
      <c r="BA714" s="45"/>
      <c r="BB714" s="45"/>
      <c r="BC714" s="45"/>
      <c r="BD714" s="45"/>
      <c r="BE714" s="45"/>
      <c r="BF714" s="45"/>
      <c r="BG714" s="45"/>
      <c r="BH714" s="45"/>
      <c r="BI714" s="45"/>
      <c r="BJ714" s="45"/>
      <c r="BK714" s="45"/>
      <c r="BL714" s="45"/>
      <c r="BM714" s="45"/>
      <c r="BN714" s="45"/>
      <c r="BO714" s="45"/>
      <c r="BP714" s="45"/>
      <c r="BQ714" s="45"/>
      <c r="BR714" s="45"/>
      <c r="BS714" s="45"/>
      <c r="BT714" s="45"/>
      <c r="BU714" s="45"/>
      <c r="BV714" s="45"/>
      <c r="BW714" s="45"/>
      <c r="BX714" s="45"/>
      <c r="BY714" s="45"/>
      <c r="BZ714" s="45"/>
      <c r="CA714" s="45"/>
      <c r="CB714" s="45"/>
      <c r="CC714" s="45"/>
      <c r="CD714" s="45"/>
      <c r="CE714" s="45"/>
      <c r="CF714" s="45"/>
      <c r="CG714" s="45"/>
      <c r="CH714" s="45"/>
      <c r="CI714" s="45"/>
      <c r="CJ714" s="45"/>
      <c r="CK714" s="45"/>
      <c r="CL714" s="45"/>
      <c r="CM714" s="45"/>
      <c r="CN714" s="45"/>
      <c r="CO714" s="45"/>
      <c r="CP714" s="45"/>
      <c r="CQ714" s="45"/>
      <c r="CR714" s="45"/>
      <c r="CS714" s="45"/>
      <c r="CT714" s="45"/>
      <c r="CU714" s="45"/>
      <c r="CV714" s="45"/>
      <c r="CW714" s="45"/>
    </row>
    <row r="715" spans="1:101" ht="14.25" customHeight="1">
      <c r="A715" s="67">
        <v>73</v>
      </c>
      <c r="B715" s="76">
        <v>5.72</v>
      </c>
      <c r="C715" s="76">
        <v>12.63</v>
      </c>
      <c r="D715" s="76">
        <v>24.9</v>
      </c>
      <c r="E715" s="76">
        <v>33.72</v>
      </c>
      <c r="F715" s="76">
        <v>35.869999999999997</v>
      </c>
      <c r="G715" s="76">
        <v>38.71</v>
      </c>
      <c r="H715" s="76">
        <v>44.01</v>
      </c>
      <c r="I715" s="76">
        <v>50.61</v>
      </c>
      <c r="J715" s="76">
        <v>58.59</v>
      </c>
      <c r="K715" s="76">
        <v>68.59</v>
      </c>
      <c r="L715" s="76">
        <v>75.53</v>
      </c>
      <c r="M715" s="76">
        <v>86.15</v>
      </c>
      <c r="N715" s="68">
        <v>96.41</v>
      </c>
      <c r="O715" s="69">
        <v>109.34</v>
      </c>
      <c r="P715" s="68">
        <v>124.02</v>
      </c>
      <c r="Q715" s="68">
        <v>136.91999999999999</v>
      </c>
      <c r="R715" s="68">
        <v>150.66</v>
      </c>
      <c r="S715" s="68">
        <v>165.03</v>
      </c>
      <c r="T715" s="68">
        <v>179.51</v>
      </c>
      <c r="U715" s="68">
        <v>194.47</v>
      </c>
      <c r="V715" s="68">
        <v>209.84</v>
      </c>
      <c r="W715" s="68">
        <v>224.13</v>
      </c>
      <c r="X715" s="68">
        <v>238.85</v>
      </c>
      <c r="Y715" s="68">
        <v>256.57</v>
      </c>
      <c r="Z715" s="68">
        <v>275.08999999999997</v>
      </c>
      <c r="AA715" s="69">
        <v>294.22000000000003</v>
      </c>
      <c r="AB715" s="45">
        <v>313.37</v>
      </c>
      <c r="AC715" s="45">
        <v>331.99</v>
      </c>
      <c r="AD715" s="45">
        <v>357.42</v>
      </c>
      <c r="AE715" s="45">
        <v>382.58</v>
      </c>
      <c r="AF715" s="45">
        <v>407.03</v>
      </c>
      <c r="AG715" s="45">
        <v>430.37</v>
      </c>
      <c r="AH715" s="45">
        <v>452.19</v>
      </c>
      <c r="AI715" s="45">
        <v>472.1</v>
      </c>
      <c r="AJ715" s="45">
        <v>498.11</v>
      </c>
      <c r="AK715" s="45">
        <v>525.54</v>
      </c>
      <c r="AL715" s="45">
        <v>554.48</v>
      </c>
      <c r="AM715" s="45">
        <v>585.02</v>
      </c>
      <c r="AN715" s="45">
        <v>617.24</v>
      </c>
      <c r="AO715" s="45">
        <v>651.23</v>
      </c>
      <c r="AP715" s="45">
        <v>687.1</v>
      </c>
      <c r="AQ715" s="45">
        <v>724.94</v>
      </c>
      <c r="AR715" s="45">
        <v>764.87</v>
      </c>
      <c r="AS715" s="45">
        <v>806.99</v>
      </c>
      <c r="AT715" s="45">
        <v>851.43</v>
      </c>
      <c r="AU715" s="45">
        <v>898.33</v>
      </c>
      <c r="AV715" s="45">
        <v>947.8</v>
      </c>
      <c r="AW715" s="45">
        <v>1000</v>
      </c>
      <c r="AX715" s="45"/>
      <c r="AY715" s="45"/>
      <c r="AZ715" s="45"/>
      <c r="BA715" s="45"/>
      <c r="BB715" s="45"/>
      <c r="BC715" s="45"/>
      <c r="BD715" s="45"/>
      <c r="BE715" s="45"/>
      <c r="BF715" s="45"/>
      <c r="BG715" s="45"/>
      <c r="BH715" s="45"/>
      <c r="BI715" s="45"/>
      <c r="BJ715" s="45"/>
      <c r="BK715" s="45"/>
      <c r="BL715" s="45"/>
      <c r="BM715" s="45"/>
      <c r="BN715" s="45"/>
      <c r="BO715" s="45"/>
      <c r="BP715" s="45"/>
      <c r="BQ715" s="45"/>
      <c r="BR715" s="45"/>
      <c r="BS715" s="45"/>
      <c r="BT715" s="45"/>
      <c r="BU715" s="45"/>
      <c r="BV715" s="45"/>
      <c r="BW715" s="45"/>
      <c r="BX715" s="45"/>
      <c r="BY715" s="45"/>
      <c r="BZ715" s="45"/>
      <c r="CA715" s="45"/>
      <c r="CB715" s="45"/>
      <c r="CC715" s="45"/>
      <c r="CD715" s="45"/>
      <c r="CE715" s="45"/>
      <c r="CF715" s="45"/>
      <c r="CG715" s="45"/>
      <c r="CH715" s="45"/>
      <c r="CI715" s="45"/>
      <c r="CJ715" s="45"/>
      <c r="CK715" s="45"/>
      <c r="CL715" s="45"/>
      <c r="CM715" s="45"/>
      <c r="CN715" s="45"/>
      <c r="CO715" s="45"/>
      <c r="CP715" s="45"/>
      <c r="CQ715" s="45"/>
      <c r="CR715" s="45"/>
      <c r="CS715" s="45"/>
      <c r="CT715" s="45"/>
      <c r="CU715" s="45"/>
      <c r="CV715" s="45"/>
      <c r="CW715" s="45"/>
    </row>
    <row r="716" spans="1:101" ht="14.25" customHeight="1">
      <c r="A716" s="67">
        <v>74</v>
      </c>
      <c r="B716" s="76">
        <v>6.27</v>
      </c>
      <c r="C716" s="76">
        <v>13.87</v>
      </c>
      <c r="D716" s="76">
        <v>27.79</v>
      </c>
      <c r="E716" s="76">
        <v>34.76</v>
      </c>
      <c r="F716" s="76">
        <v>37.35</v>
      </c>
      <c r="G716" s="76">
        <v>42.68</v>
      </c>
      <c r="H716" s="76">
        <v>49.15</v>
      </c>
      <c r="I716" s="76">
        <v>57.02</v>
      </c>
      <c r="J716" s="76">
        <v>66.91</v>
      </c>
      <c r="K716" s="76">
        <v>74.17</v>
      </c>
      <c r="L716" s="76">
        <v>83</v>
      </c>
      <c r="M716" s="76">
        <v>94.15</v>
      </c>
      <c r="N716" s="76">
        <v>105.79</v>
      </c>
      <c r="O716" s="69">
        <v>123.29</v>
      </c>
      <c r="P716" s="68">
        <v>136.91999999999999</v>
      </c>
      <c r="Q716" s="68">
        <v>150.66</v>
      </c>
      <c r="R716" s="68">
        <v>165.03</v>
      </c>
      <c r="S716" s="68">
        <v>179.51</v>
      </c>
      <c r="T716" s="68">
        <v>194.47</v>
      </c>
      <c r="U716" s="68">
        <v>209.84</v>
      </c>
      <c r="V716" s="68">
        <v>224.13</v>
      </c>
      <c r="W716" s="68">
        <v>238.85</v>
      </c>
      <c r="X716" s="68">
        <v>256.57</v>
      </c>
      <c r="Y716" s="68">
        <v>275.08999999999997</v>
      </c>
      <c r="Z716" s="68">
        <v>294.22000000000003</v>
      </c>
      <c r="AA716" s="69">
        <v>313.37</v>
      </c>
      <c r="AB716" s="45">
        <v>331.99</v>
      </c>
      <c r="AC716" s="45">
        <v>357.42</v>
      </c>
      <c r="AD716" s="45">
        <v>382.58</v>
      </c>
      <c r="AE716" s="45">
        <v>407.03</v>
      </c>
      <c r="AF716" s="45">
        <v>430.37</v>
      </c>
      <c r="AG716" s="45">
        <v>452.19</v>
      </c>
      <c r="AH716" s="45">
        <v>472.1</v>
      </c>
      <c r="AI716" s="45">
        <v>498.11</v>
      </c>
      <c r="AJ716" s="45">
        <v>525.54</v>
      </c>
      <c r="AK716" s="45">
        <v>554.48</v>
      </c>
      <c r="AL716" s="45">
        <v>585.02</v>
      </c>
      <c r="AM716" s="45">
        <v>617.24</v>
      </c>
      <c r="AN716" s="45">
        <v>651.23</v>
      </c>
      <c r="AO716" s="45">
        <v>687.1</v>
      </c>
      <c r="AP716" s="45">
        <v>724.94</v>
      </c>
      <c r="AQ716" s="45">
        <v>764.87</v>
      </c>
      <c r="AR716" s="45">
        <v>806.99</v>
      </c>
      <c r="AS716" s="45">
        <v>851.43</v>
      </c>
      <c r="AT716" s="45">
        <v>898.33</v>
      </c>
      <c r="AU716" s="45">
        <v>947.8</v>
      </c>
      <c r="AV716" s="45">
        <v>1000</v>
      </c>
      <c r="AW716" s="45"/>
      <c r="AX716" s="45"/>
      <c r="AY716" s="45"/>
      <c r="AZ716" s="45"/>
      <c r="BA716" s="45"/>
      <c r="BB716" s="45"/>
      <c r="BC716" s="45"/>
      <c r="BD716" s="45"/>
      <c r="BE716" s="45"/>
      <c r="BF716" s="45"/>
      <c r="BG716" s="45"/>
      <c r="BH716" s="45"/>
      <c r="BI716" s="45"/>
      <c r="BJ716" s="45"/>
      <c r="BK716" s="45"/>
      <c r="BL716" s="45"/>
      <c r="BM716" s="45"/>
      <c r="BN716" s="45"/>
      <c r="BO716" s="45"/>
      <c r="BP716" s="45"/>
      <c r="BQ716" s="45"/>
      <c r="BR716" s="45"/>
      <c r="BS716" s="45"/>
      <c r="BT716" s="45"/>
      <c r="BU716" s="45"/>
      <c r="BV716" s="45"/>
      <c r="BW716" s="45"/>
      <c r="BX716" s="45"/>
      <c r="BY716" s="45"/>
      <c r="BZ716" s="45"/>
      <c r="CA716" s="45"/>
      <c r="CB716" s="45"/>
      <c r="CC716" s="45"/>
      <c r="CD716" s="45"/>
      <c r="CE716" s="45"/>
      <c r="CF716" s="45"/>
      <c r="CG716" s="45"/>
      <c r="CH716" s="45"/>
      <c r="CI716" s="45"/>
      <c r="CJ716" s="45"/>
      <c r="CK716" s="45"/>
      <c r="CL716" s="45"/>
      <c r="CM716" s="45"/>
      <c r="CN716" s="45"/>
      <c r="CO716" s="45"/>
      <c r="CP716" s="45"/>
      <c r="CQ716" s="45"/>
      <c r="CR716" s="45"/>
      <c r="CS716" s="45"/>
      <c r="CT716" s="45"/>
      <c r="CU716" s="45"/>
      <c r="CV716" s="45"/>
      <c r="CW716" s="45"/>
    </row>
    <row r="717" spans="1:101" ht="14.25" customHeight="1">
      <c r="A717" s="67">
        <v>75</v>
      </c>
      <c r="B717" s="76">
        <v>6.9</v>
      </c>
      <c r="C717" s="76">
        <v>15.26</v>
      </c>
      <c r="D717" s="76">
        <v>30.94</v>
      </c>
      <c r="E717" s="76">
        <v>35.909999999999997</v>
      </c>
      <c r="F717" s="76">
        <v>41.25</v>
      </c>
      <c r="G717" s="76">
        <v>47.59</v>
      </c>
      <c r="H717" s="76">
        <v>55.31</v>
      </c>
      <c r="I717" s="76">
        <v>65.03</v>
      </c>
      <c r="J717" s="76">
        <v>72.37</v>
      </c>
      <c r="K717" s="76">
        <v>82.02</v>
      </c>
      <c r="L717" s="76">
        <v>90.72</v>
      </c>
      <c r="M717" s="76">
        <v>105.76</v>
      </c>
      <c r="N717" s="17">
        <v>123.07</v>
      </c>
      <c r="O717" s="69">
        <v>135.86000000000001</v>
      </c>
      <c r="P717" s="68">
        <v>150.66</v>
      </c>
      <c r="Q717" s="68">
        <v>165.03</v>
      </c>
      <c r="R717" s="68">
        <v>179.51</v>
      </c>
      <c r="S717" s="68">
        <v>194.47</v>
      </c>
      <c r="T717" s="68">
        <v>209.84</v>
      </c>
      <c r="U717" s="68">
        <v>224.13</v>
      </c>
      <c r="V717" s="68">
        <v>238.85</v>
      </c>
      <c r="W717" s="68">
        <v>256.57</v>
      </c>
      <c r="X717" s="68">
        <v>275.08999999999997</v>
      </c>
      <c r="Y717" s="68">
        <v>294.22000000000003</v>
      </c>
      <c r="Z717" s="68">
        <v>313.37</v>
      </c>
      <c r="AA717" s="69">
        <v>331.99</v>
      </c>
      <c r="AB717" s="45">
        <v>357.42</v>
      </c>
      <c r="AC717" s="45">
        <v>382.58</v>
      </c>
      <c r="AD717" s="45">
        <v>407.03</v>
      </c>
      <c r="AE717" s="45">
        <v>430.37</v>
      </c>
      <c r="AF717" s="45">
        <v>452.19</v>
      </c>
      <c r="AG717" s="45">
        <v>472.1</v>
      </c>
      <c r="AH717" s="45">
        <v>498.11</v>
      </c>
      <c r="AI717" s="45">
        <v>525.54</v>
      </c>
      <c r="AJ717" s="45">
        <v>554.48</v>
      </c>
      <c r="AK717" s="45">
        <v>585.02</v>
      </c>
      <c r="AL717" s="45">
        <v>617.24</v>
      </c>
      <c r="AM717" s="45">
        <v>651.23</v>
      </c>
      <c r="AN717" s="45">
        <v>687.1</v>
      </c>
      <c r="AO717" s="45">
        <v>724.94</v>
      </c>
      <c r="AP717" s="45">
        <v>764.87</v>
      </c>
      <c r="AQ717" s="45">
        <v>806.99</v>
      </c>
      <c r="AR717" s="45">
        <v>851.43</v>
      </c>
      <c r="AS717" s="45">
        <v>898.33</v>
      </c>
      <c r="AT717" s="45">
        <v>947.8</v>
      </c>
      <c r="AU717" s="45">
        <v>1000</v>
      </c>
      <c r="AV717" s="45"/>
      <c r="AW717" s="45"/>
      <c r="AX717" s="45"/>
      <c r="AY717" s="45"/>
      <c r="AZ717" s="45"/>
      <c r="BA717" s="45"/>
      <c r="BB717" s="45"/>
      <c r="BC717" s="45"/>
      <c r="BD717" s="45"/>
      <c r="BE717" s="45"/>
      <c r="BF717" s="45"/>
      <c r="BG717" s="45"/>
      <c r="BH717" s="45"/>
      <c r="BI717" s="45"/>
      <c r="BJ717" s="45"/>
      <c r="BK717" s="45"/>
      <c r="BL717" s="45"/>
      <c r="BM717" s="45"/>
      <c r="BN717" s="45"/>
      <c r="BO717" s="45"/>
      <c r="BP717" s="45"/>
      <c r="BQ717" s="45"/>
      <c r="BR717" s="45"/>
      <c r="BS717" s="45"/>
      <c r="BT717" s="45"/>
      <c r="BU717" s="45"/>
      <c r="BV717" s="45"/>
      <c r="BW717" s="45"/>
      <c r="BX717" s="45"/>
      <c r="BY717" s="45"/>
      <c r="BZ717" s="45"/>
      <c r="CA717" s="45"/>
      <c r="CB717" s="45"/>
      <c r="CC717" s="45"/>
      <c r="CD717" s="45"/>
      <c r="CE717" s="45"/>
      <c r="CF717" s="45"/>
      <c r="CG717" s="45"/>
      <c r="CH717" s="45"/>
      <c r="CI717" s="45"/>
      <c r="CJ717" s="45"/>
      <c r="CK717" s="45"/>
      <c r="CL717" s="45"/>
      <c r="CM717" s="45"/>
      <c r="CN717" s="45"/>
      <c r="CO717" s="45"/>
      <c r="CP717" s="45"/>
      <c r="CQ717" s="45"/>
      <c r="CR717" s="45"/>
      <c r="CS717" s="45"/>
      <c r="CT717" s="45"/>
      <c r="CU717" s="45"/>
      <c r="CV717" s="45"/>
      <c r="CW717" s="45"/>
    </row>
    <row r="718" spans="1:101" ht="14.25" customHeight="1">
      <c r="A718" s="67">
        <v>76</v>
      </c>
      <c r="B718" s="76">
        <v>7.61</v>
      </c>
      <c r="C718" s="76">
        <v>16.84</v>
      </c>
      <c r="D718" s="76">
        <v>33.22</v>
      </c>
      <c r="E718" s="76">
        <v>39.72</v>
      </c>
      <c r="F718" s="76">
        <v>45.87</v>
      </c>
      <c r="G718" s="76">
        <v>53.37</v>
      </c>
      <c r="H718" s="76">
        <v>62.8</v>
      </c>
      <c r="I718" s="76">
        <v>72.17</v>
      </c>
      <c r="J718" s="76">
        <v>80.38</v>
      </c>
      <c r="K718" s="76">
        <v>89.45</v>
      </c>
      <c r="L718" s="76">
        <v>102.33</v>
      </c>
      <c r="M718" s="68">
        <v>122.66</v>
      </c>
      <c r="N718" s="68">
        <v>135.08000000000001</v>
      </c>
      <c r="O718" s="70">
        <v>149.38999999999999</v>
      </c>
      <c r="P718" s="68">
        <v>165.03</v>
      </c>
      <c r="Q718" s="68">
        <v>179.51</v>
      </c>
      <c r="R718" s="68">
        <v>194.47</v>
      </c>
      <c r="S718" s="68">
        <v>209.84</v>
      </c>
      <c r="T718" s="68">
        <v>224.13</v>
      </c>
      <c r="U718" s="68">
        <v>238.85</v>
      </c>
      <c r="V718" s="68">
        <v>256.57</v>
      </c>
      <c r="W718" s="68">
        <v>275.08999999999997</v>
      </c>
      <c r="X718" s="68">
        <v>294.22000000000003</v>
      </c>
      <c r="Y718" s="68">
        <v>313.37</v>
      </c>
      <c r="Z718" s="68">
        <v>331.99</v>
      </c>
      <c r="AA718" s="69">
        <v>357.42</v>
      </c>
      <c r="AB718" s="45">
        <v>382.58</v>
      </c>
      <c r="AC718" s="45">
        <v>407.03</v>
      </c>
      <c r="AD718" s="45">
        <v>430.37</v>
      </c>
      <c r="AE718" s="45">
        <v>452.19</v>
      </c>
      <c r="AF718" s="45">
        <v>472.1</v>
      </c>
      <c r="AG718" s="45">
        <v>498.11</v>
      </c>
      <c r="AH718" s="45">
        <v>525.54</v>
      </c>
      <c r="AI718" s="45">
        <v>554.48</v>
      </c>
      <c r="AJ718" s="45">
        <v>585.02</v>
      </c>
      <c r="AK718" s="45">
        <v>617.24</v>
      </c>
      <c r="AL718" s="45">
        <v>651.23</v>
      </c>
      <c r="AM718" s="45">
        <v>687.1</v>
      </c>
      <c r="AN718" s="45">
        <v>724.94</v>
      </c>
      <c r="AO718" s="45">
        <v>764.87</v>
      </c>
      <c r="AP718" s="45">
        <v>806.99</v>
      </c>
      <c r="AQ718" s="45">
        <v>851.43</v>
      </c>
      <c r="AR718" s="45">
        <v>898.33</v>
      </c>
      <c r="AS718" s="45">
        <v>947.8</v>
      </c>
      <c r="AT718" s="45">
        <v>1000</v>
      </c>
      <c r="AU718" s="45"/>
      <c r="AV718" s="45"/>
      <c r="AW718" s="45"/>
      <c r="AX718" s="45"/>
      <c r="AY718" s="45"/>
      <c r="AZ718" s="45"/>
      <c r="BA718" s="45"/>
      <c r="BB718" s="45"/>
      <c r="BC718" s="45"/>
      <c r="BD718" s="45"/>
      <c r="BE718" s="45"/>
      <c r="BF718" s="45"/>
      <c r="BG718" s="45"/>
      <c r="BH718" s="45"/>
      <c r="BI718" s="45"/>
      <c r="BJ718" s="45"/>
      <c r="BK718" s="45"/>
      <c r="BL718" s="45"/>
      <c r="BM718" s="45"/>
      <c r="BN718" s="45"/>
      <c r="BO718" s="45"/>
      <c r="BP718" s="45"/>
      <c r="BQ718" s="45"/>
      <c r="BR718" s="45"/>
      <c r="BS718" s="45"/>
      <c r="BT718" s="45"/>
      <c r="BU718" s="45"/>
      <c r="BV718" s="45"/>
      <c r="BW718" s="45"/>
      <c r="BX718" s="45"/>
      <c r="BY718" s="45"/>
      <c r="BZ718" s="45"/>
      <c r="CA718" s="45"/>
      <c r="CB718" s="45"/>
      <c r="CC718" s="45"/>
      <c r="CD718" s="45"/>
      <c r="CE718" s="45"/>
      <c r="CF718" s="45"/>
      <c r="CG718" s="45"/>
      <c r="CH718" s="45"/>
      <c r="CI718" s="45"/>
      <c r="CJ718" s="45"/>
      <c r="CK718" s="45"/>
      <c r="CL718" s="45"/>
      <c r="CM718" s="45"/>
      <c r="CN718" s="45"/>
      <c r="CO718" s="45"/>
      <c r="CP718" s="45"/>
      <c r="CQ718" s="45"/>
      <c r="CR718" s="45"/>
      <c r="CS718" s="45"/>
      <c r="CT718" s="45"/>
      <c r="CU718" s="45"/>
      <c r="CV718" s="45"/>
      <c r="CW718" s="45"/>
    </row>
    <row r="719" spans="1:101" ht="14.25" customHeight="1">
      <c r="A719" s="67">
        <v>77</v>
      </c>
      <c r="B719" s="76">
        <v>8.42</v>
      </c>
      <c r="C719" s="76">
        <v>18.61</v>
      </c>
      <c r="D719" s="76">
        <v>35.630000000000003</v>
      </c>
      <c r="E719" s="76">
        <v>44.04</v>
      </c>
      <c r="F719" s="76">
        <v>51.31</v>
      </c>
      <c r="G719" s="76">
        <v>60.37</v>
      </c>
      <c r="H719" s="76">
        <v>68.73</v>
      </c>
      <c r="I719" s="76">
        <v>80.19</v>
      </c>
      <c r="J719" s="76">
        <v>87.76</v>
      </c>
      <c r="K719" s="76">
        <v>100.8</v>
      </c>
      <c r="L719" s="68">
        <v>122.25</v>
      </c>
      <c r="M719" s="68">
        <v>133.85</v>
      </c>
      <c r="N719" s="69">
        <v>148.49</v>
      </c>
      <c r="O719" s="68">
        <v>165.03</v>
      </c>
      <c r="P719" s="68">
        <v>179.51</v>
      </c>
      <c r="Q719" s="68">
        <v>194.47</v>
      </c>
      <c r="R719" s="68">
        <v>209.84</v>
      </c>
      <c r="S719" s="68">
        <v>224.13</v>
      </c>
      <c r="T719" s="68">
        <v>238.85</v>
      </c>
      <c r="U719" s="68">
        <v>256.57</v>
      </c>
      <c r="V719" s="68">
        <v>275.08999999999997</v>
      </c>
      <c r="W719" s="68">
        <v>294.22000000000003</v>
      </c>
      <c r="X719" s="68">
        <v>313.37</v>
      </c>
      <c r="Y719" s="68">
        <v>331.99</v>
      </c>
      <c r="Z719" s="68">
        <v>357.42</v>
      </c>
      <c r="AA719" s="69">
        <v>382.58</v>
      </c>
      <c r="AB719" s="45">
        <v>407.03</v>
      </c>
      <c r="AC719" s="45">
        <v>430.37</v>
      </c>
      <c r="AD719" s="45">
        <v>452.19</v>
      </c>
      <c r="AE719" s="45">
        <v>472.1</v>
      </c>
      <c r="AF719" s="45">
        <v>498.11</v>
      </c>
      <c r="AG719" s="45">
        <v>525.54</v>
      </c>
      <c r="AH719" s="45">
        <v>554.48</v>
      </c>
      <c r="AI719" s="45">
        <v>585.02</v>
      </c>
      <c r="AJ719" s="45">
        <v>617.24</v>
      </c>
      <c r="AK719" s="45">
        <v>651.23</v>
      </c>
      <c r="AL719" s="45">
        <v>687.1</v>
      </c>
      <c r="AM719" s="45">
        <v>724.94</v>
      </c>
      <c r="AN719" s="45">
        <v>764.87</v>
      </c>
      <c r="AO719" s="45">
        <v>806.99</v>
      </c>
      <c r="AP719" s="45">
        <v>851.43</v>
      </c>
      <c r="AQ719" s="45">
        <v>898.33</v>
      </c>
      <c r="AR719" s="45">
        <v>947.8</v>
      </c>
      <c r="AS719" s="45">
        <v>1000</v>
      </c>
      <c r="AT719" s="45"/>
      <c r="AU719" s="45"/>
      <c r="AV719" s="45"/>
      <c r="AW719" s="45"/>
      <c r="AX719" s="45"/>
      <c r="AY719" s="45"/>
      <c r="AZ719" s="45"/>
      <c r="BA719" s="45"/>
      <c r="BB719" s="45"/>
      <c r="BC719" s="45"/>
      <c r="BD719" s="45"/>
      <c r="BE719" s="45"/>
      <c r="BF719" s="45"/>
      <c r="BG719" s="45"/>
      <c r="BH719" s="45"/>
      <c r="BI719" s="45"/>
      <c r="BJ719" s="45"/>
      <c r="BK719" s="45"/>
      <c r="BL719" s="45"/>
      <c r="BM719" s="45"/>
      <c r="BN719" s="45"/>
      <c r="BO719" s="45"/>
      <c r="BP719" s="45"/>
      <c r="BQ719" s="45"/>
      <c r="BR719" s="45"/>
      <c r="BS719" s="45"/>
      <c r="BT719" s="45"/>
      <c r="BU719" s="45"/>
      <c r="BV719" s="45"/>
      <c r="BW719" s="45"/>
      <c r="BX719" s="45"/>
      <c r="BY719" s="45"/>
      <c r="BZ719" s="45"/>
      <c r="CA719" s="45"/>
      <c r="CB719" s="45"/>
      <c r="CC719" s="45"/>
      <c r="CD719" s="45"/>
      <c r="CE719" s="45"/>
      <c r="CF719" s="45"/>
      <c r="CG719" s="45"/>
      <c r="CH719" s="45"/>
      <c r="CI719" s="45"/>
      <c r="CJ719" s="45"/>
      <c r="CK719" s="45"/>
      <c r="CL719" s="45"/>
      <c r="CM719" s="45"/>
      <c r="CN719" s="45"/>
      <c r="CO719" s="45"/>
      <c r="CP719" s="45"/>
      <c r="CQ719" s="45"/>
      <c r="CR719" s="45"/>
      <c r="CS719" s="45"/>
      <c r="CT719" s="45"/>
      <c r="CU719" s="45"/>
      <c r="CV719" s="45"/>
      <c r="CW719" s="45"/>
    </row>
    <row r="720" spans="1:101" ht="14.25" customHeight="1">
      <c r="A720" s="67">
        <v>78</v>
      </c>
      <c r="B720" s="76">
        <v>9.34</v>
      </c>
      <c r="C720" s="76">
        <v>20.59</v>
      </c>
      <c r="D720" s="76">
        <v>38.200000000000003</v>
      </c>
      <c r="E720" s="76">
        <v>49.1</v>
      </c>
      <c r="F720" s="76">
        <v>57.73</v>
      </c>
      <c r="G720" s="76">
        <v>65.069999999999993</v>
      </c>
      <c r="H720" s="76">
        <v>76.34</v>
      </c>
      <c r="I720" s="76">
        <v>87.58</v>
      </c>
      <c r="J720" s="76">
        <v>98.82</v>
      </c>
      <c r="K720" s="76">
        <v>114.94</v>
      </c>
      <c r="L720" s="68">
        <v>132.43</v>
      </c>
      <c r="M720" s="68">
        <v>146.88</v>
      </c>
      <c r="N720" s="70">
        <v>163.16</v>
      </c>
      <c r="O720" s="68">
        <v>179.51</v>
      </c>
      <c r="P720" s="68">
        <v>194.47</v>
      </c>
      <c r="Q720" s="68">
        <v>209.84</v>
      </c>
      <c r="R720" s="68">
        <v>224.13</v>
      </c>
      <c r="S720" s="68">
        <v>238.85</v>
      </c>
      <c r="T720" s="68">
        <v>256.57</v>
      </c>
      <c r="U720" s="68">
        <v>275.08999999999997</v>
      </c>
      <c r="V720" s="68">
        <v>294.22000000000003</v>
      </c>
      <c r="W720" s="68">
        <v>313.37</v>
      </c>
      <c r="X720" s="68">
        <v>331.99</v>
      </c>
      <c r="Y720" s="68">
        <v>357.42</v>
      </c>
      <c r="Z720" s="68">
        <v>382.58</v>
      </c>
      <c r="AA720" s="69">
        <v>407.03</v>
      </c>
      <c r="AB720" s="45">
        <v>430.37</v>
      </c>
      <c r="AC720" s="45">
        <v>452.19</v>
      </c>
      <c r="AD720" s="45">
        <v>472.1</v>
      </c>
      <c r="AE720" s="45">
        <v>498.11</v>
      </c>
      <c r="AF720" s="45">
        <v>525.54</v>
      </c>
      <c r="AG720" s="45">
        <v>554.48</v>
      </c>
      <c r="AH720" s="45">
        <v>585.02</v>
      </c>
      <c r="AI720" s="45">
        <v>617.24</v>
      </c>
      <c r="AJ720" s="45">
        <v>651.23</v>
      </c>
      <c r="AK720" s="45">
        <v>687.1</v>
      </c>
      <c r="AL720" s="45">
        <v>724.94</v>
      </c>
      <c r="AM720" s="45">
        <v>764.87</v>
      </c>
      <c r="AN720" s="45">
        <v>806.99</v>
      </c>
      <c r="AO720" s="45">
        <v>851.43</v>
      </c>
      <c r="AP720" s="45">
        <v>898.33</v>
      </c>
      <c r="AQ720" s="45">
        <v>947.8</v>
      </c>
      <c r="AR720" s="45">
        <v>1000</v>
      </c>
      <c r="AS720" s="45"/>
      <c r="AT720" s="45"/>
      <c r="AU720" s="45"/>
      <c r="AV720" s="45"/>
      <c r="AW720" s="45"/>
      <c r="AX720" s="45"/>
      <c r="AY720" s="45"/>
      <c r="AZ720" s="45"/>
      <c r="BA720" s="45"/>
      <c r="BB720" s="45"/>
      <c r="BC720" s="45"/>
      <c r="BD720" s="45"/>
      <c r="BE720" s="45"/>
      <c r="BF720" s="45"/>
      <c r="BG720" s="45"/>
      <c r="BH720" s="45"/>
      <c r="BI720" s="45"/>
      <c r="BJ720" s="45"/>
      <c r="BK720" s="45"/>
      <c r="BL720" s="45"/>
      <c r="BM720" s="45"/>
      <c r="BN720" s="45"/>
      <c r="BO720" s="45"/>
      <c r="BP720" s="45"/>
      <c r="BQ720" s="45"/>
      <c r="BR720" s="45"/>
      <c r="BS720" s="45"/>
      <c r="BT720" s="45"/>
      <c r="BU720" s="45"/>
      <c r="BV720" s="45"/>
      <c r="BW720" s="45"/>
      <c r="BX720" s="45"/>
      <c r="BY720" s="45"/>
      <c r="BZ720" s="45"/>
      <c r="CA720" s="45"/>
      <c r="CB720" s="45"/>
      <c r="CC720" s="45"/>
      <c r="CD720" s="45"/>
      <c r="CE720" s="45"/>
      <c r="CF720" s="45"/>
      <c r="CG720" s="45"/>
      <c r="CH720" s="45"/>
      <c r="CI720" s="45"/>
      <c r="CJ720" s="45"/>
      <c r="CK720" s="45"/>
      <c r="CL720" s="45"/>
      <c r="CM720" s="45"/>
      <c r="CN720" s="45"/>
      <c r="CO720" s="45"/>
      <c r="CP720" s="45"/>
      <c r="CQ720" s="45"/>
      <c r="CR720" s="45"/>
      <c r="CS720" s="45"/>
      <c r="CT720" s="45"/>
      <c r="CU720" s="45"/>
      <c r="CV720" s="45"/>
      <c r="CW720" s="45"/>
    </row>
    <row r="721" spans="1:101" ht="14.25" customHeight="1">
      <c r="A721" s="67">
        <v>79</v>
      </c>
      <c r="B721" s="76">
        <v>10.39</v>
      </c>
      <c r="C721" s="76">
        <v>22.8</v>
      </c>
      <c r="D721" s="76">
        <v>41.01</v>
      </c>
      <c r="E721" s="76">
        <v>54.85</v>
      </c>
      <c r="F721" s="76">
        <v>64.89</v>
      </c>
      <c r="G721" s="76">
        <v>70.77</v>
      </c>
      <c r="H721" s="76">
        <v>83.57</v>
      </c>
      <c r="I721" s="76">
        <v>98.62</v>
      </c>
      <c r="J721" s="76">
        <v>111.26</v>
      </c>
      <c r="K721" s="76">
        <v>125.99</v>
      </c>
      <c r="L721" s="68">
        <v>145.11000000000001</v>
      </c>
      <c r="M721" s="70">
        <v>161.24</v>
      </c>
      <c r="N721" s="68">
        <v>179.51</v>
      </c>
      <c r="O721" s="68">
        <v>194.47</v>
      </c>
      <c r="P721" s="68">
        <v>209.84</v>
      </c>
      <c r="Q721" s="68">
        <v>224.13</v>
      </c>
      <c r="R721" s="68">
        <v>238.85</v>
      </c>
      <c r="S721" s="68">
        <v>256.57</v>
      </c>
      <c r="T721" s="68">
        <v>275.08999999999997</v>
      </c>
      <c r="U721" s="68">
        <v>294.22000000000003</v>
      </c>
      <c r="V721" s="68">
        <v>313.37</v>
      </c>
      <c r="W721" s="68">
        <v>331.99</v>
      </c>
      <c r="X721" s="68">
        <v>357.42</v>
      </c>
      <c r="Y721" s="68">
        <v>382.58</v>
      </c>
      <c r="Z721" s="68">
        <v>407.03</v>
      </c>
      <c r="AA721" s="69">
        <v>430.37</v>
      </c>
      <c r="AB721" s="45">
        <v>452.19</v>
      </c>
      <c r="AC721" s="45">
        <v>472.1</v>
      </c>
      <c r="AD721" s="45">
        <v>498.11</v>
      </c>
      <c r="AE721" s="45">
        <v>525.54</v>
      </c>
      <c r="AF721" s="45">
        <v>554.48</v>
      </c>
      <c r="AG721" s="45">
        <v>585.02</v>
      </c>
      <c r="AH721" s="45">
        <v>617.24</v>
      </c>
      <c r="AI721" s="45">
        <v>651.23</v>
      </c>
      <c r="AJ721" s="45">
        <v>687.1</v>
      </c>
      <c r="AK721" s="45">
        <v>724.94</v>
      </c>
      <c r="AL721" s="45">
        <v>764.87</v>
      </c>
      <c r="AM721" s="45">
        <v>806.99</v>
      </c>
      <c r="AN721" s="45">
        <v>851.43</v>
      </c>
      <c r="AO721" s="45">
        <v>898.33</v>
      </c>
      <c r="AP721" s="45">
        <v>947.8</v>
      </c>
      <c r="AQ721" s="45">
        <v>1000</v>
      </c>
      <c r="AR721" s="45"/>
      <c r="AS721" s="45"/>
      <c r="AT721" s="45"/>
      <c r="AU721" s="45"/>
      <c r="AV721" s="45"/>
      <c r="AW721" s="45"/>
      <c r="AX721" s="45"/>
      <c r="AY721" s="45"/>
      <c r="AZ721" s="45"/>
      <c r="BA721" s="45"/>
      <c r="BB721" s="45"/>
      <c r="BC721" s="45"/>
      <c r="BD721" s="45"/>
      <c r="BE721" s="45"/>
      <c r="BF721" s="45"/>
      <c r="BG721" s="45"/>
      <c r="BH721" s="45"/>
      <c r="BI721" s="45"/>
      <c r="BJ721" s="45"/>
      <c r="BK721" s="45"/>
      <c r="BL721" s="45"/>
      <c r="BM721" s="45"/>
      <c r="BN721" s="45"/>
      <c r="BO721" s="45"/>
      <c r="BP721" s="45"/>
      <c r="BQ721" s="45"/>
      <c r="BR721" s="45"/>
      <c r="BS721" s="45"/>
      <c r="BT721" s="45"/>
      <c r="BU721" s="45"/>
      <c r="BV721" s="45"/>
      <c r="BW721" s="45"/>
      <c r="BX721" s="45"/>
      <c r="BY721" s="45"/>
      <c r="BZ721" s="45"/>
      <c r="CA721" s="45"/>
      <c r="CB721" s="45"/>
      <c r="CC721" s="45"/>
      <c r="CD721" s="45"/>
      <c r="CE721" s="45"/>
      <c r="CF721" s="45"/>
      <c r="CG721" s="45"/>
      <c r="CH721" s="45"/>
      <c r="CI721" s="45"/>
      <c r="CJ721" s="45"/>
      <c r="CK721" s="45"/>
      <c r="CL721" s="45"/>
      <c r="CM721" s="45"/>
      <c r="CN721" s="45"/>
      <c r="CO721" s="45"/>
      <c r="CP721" s="45"/>
      <c r="CQ721" s="45"/>
      <c r="CR721" s="45"/>
      <c r="CS721" s="45"/>
      <c r="CT721" s="45"/>
      <c r="CU721" s="45"/>
      <c r="CV721" s="45"/>
      <c r="CW721" s="45"/>
    </row>
    <row r="722" spans="1:101" ht="14.25" customHeight="1">
      <c r="A722" s="67">
        <v>80</v>
      </c>
      <c r="B722" s="76">
        <v>11.57</v>
      </c>
      <c r="C722" s="76">
        <v>25.45</v>
      </c>
      <c r="D722" s="76">
        <v>44.11</v>
      </c>
      <c r="E722" s="76">
        <v>62.12</v>
      </c>
      <c r="F722" s="76">
        <v>69.92</v>
      </c>
      <c r="G722" s="76">
        <v>77.59</v>
      </c>
      <c r="H722" s="76">
        <v>93.73</v>
      </c>
      <c r="I722" s="76">
        <v>109.9</v>
      </c>
      <c r="J722" s="76">
        <v>121.64</v>
      </c>
      <c r="K722" s="68">
        <v>142.80000000000001</v>
      </c>
      <c r="L722" s="69">
        <v>158.51</v>
      </c>
      <c r="M722" s="68">
        <v>179.51</v>
      </c>
      <c r="N722" s="68">
        <v>194.47</v>
      </c>
      <c r="O722" s="68">
        <v>209.84</v>
      </c>
      <c r="P722" s="68">
        <v>224.13</v>
      </c>
      <c r="Q722" s="68">
        <v>238.85</v>
      </c>
      <c r="R722" s="68">
        <v>256.57</v>
      </c>
      <c r="S722" s="68">
        <v>275.08999999999997</v>
      </c>
      <c r="T722" s="68">
        <v>294.22000000000003</v>
      </c>
      <c r="U722" s="68">
        <v>313.37</v>
      </c>
      <c r="V722" s="68">
        <v>331.99</v>
      </c>
      <c r="W722" s="68">
        <v>357.42</v>
      </c>
      <c r="X722" s="68">
        <v>382.58</v>
      </c>
      <c r="Y722" s="68">
        <v>407.03</v>
      </c>
      <c r="Z722" s="68">
        <v>430.37</v>
      </c>
      <c r="AA722" s="69">
        <v>452.19</v>
      </c>
      <c r="AB722" s="45">
        <v>472.1</v>
      </c>
      <c r="AC722" s="45">
        <v>498.11</v>
      </c>
      <c r="AD722" s="45">
        <v>525.54</v>
      </c>
      <c r="AE722" s="45">
        <v>554.48</v>
      </c>
      <c r="AF722" s="45">
        <v>585.02</v>
      </c>
      <c r="AG722" s="45">
        <v>617.24</v>
      </c>
      <c r="AH722" s="45">
        <v>651.23</v>
      </c>
      <c r="AI722" s="45">
        <v>687.1</v>
      </c>
      <c r="AJ722" s="45">
        <v>724.94</v>
      </c>
      <c r="AK722" s="45">
        <v>764.87</v>
      </c>
      <c r="AL722" s="45">
        <v>806.99</v>
      </c>
      <c r="AM722" s="45">
        <v>851.43</v>
      </c>
      <c r="AN722" s="45">
        <v>898.33</v>
      </c>
      <c r="AO722" s="45">
        <v>947.8</v>
      </c>
      <c r="AP722" s="45">
        <v>1000</v>
      </c>
      <c r="AQ722" s="45"/>
      <c r="AR722" s="45"/>
      <c r="AS722" s="45"/>
      <c r="AT722" s="45"/>
      <c r="AU722" s="45"/>
      <c r="AV722" s="45"/>
      <c r="AW722" s="45"/>
      <c r="AX722" s="45"/>
      <c r="AY722" s="45"/>
      <c r="AZ722" s="45"/>
      <c r="BA722" s="45"/>
      <c r="BB722" s="45"/>
      <c r="BC722" s="45"/>
      <c r="BD722" s="45"/>
      <c r="BE722" s="45"/>
      <c r="BF722" s="45"/>
      <c r="BG722" s="45"/>
      <c r="BH722" s="45"/>
      <c r="BI722" s="45"/>
      <c r="BJ722" s="45"/>
      <c r="BK722" s="45"/>
      <c r="BL722" s="45"/>
      <c r="BM722" s="45"/>
      <c r="BN722" s="45"/>
      <c r="BO722" s="45"/>
      <c r="BP722" s="45"/>
      <c r="BQ722" s="45"/>
      <c r="BR722" s="45"/>
      <c r="BS722" s="45"/>
      <c r="BT722" s="45"/>
      <c r="BU722" s="45"/>
      <c r="BV722" s="45"/>
      <c r="BW722" s="45"/>
      <c r="BX722" s="45"/>
      <c r="BY722" s="45"/>
      <c r="BZ722" s="45"/>
      <c r="CA722" s="45"/>
      <c r="CB722" s="45"/>
      <c r="CC722" s="45"/>
      <c r="CD722" s="45"/>
      <c r="CE722" s="45"/>
      <c r="CF722" s="45"/>
      <c r="CG722" s="45"/>
      <c r="CH722" s="45"/>
      <c r="CI722" s="45"/>
      <c r="CJ722" s="45"/>
      <c r="CK722" s="45"/>
      <c r="CL722" s="45"/>
      <c r="CM722" s="45"/>
      <c r="CN722" s="45"/>
      <c r="CO722" s="45"/>
      <c r="CP722" s="45"/>
      <c r="CQ722" s="45"/>
      <c r="CR722" s="45"/>
      <c r="CS722" s="45"/>
      <c r="CT722" s="45"/>
      <c r="CU722" s="45"/>
      <c r="CV722" s="45"/>
      <c r="CW722" s="45"/>
    </row>
    <row r="723" spans="1:101" ht="14.25" customHeight="1">
      <c r="A723" s="67">
        <v>81</v>
      </c>
      <c r="B723" s="76">
        <v>13.01</v>
      </c>
      <c r="C723" s="76">
        <v>28.43</v>
      </c>
      <c r="D723" s="76">
        <v>47.97</v>
      </c>
      <c r="E723" s="76">
        <v>66.739999999999995</v>
      </c>
      <c r="F723" s="76">
        <v>75.33</v>
      </c>
      <c r="G723" s="76">
        <v>86.78</v>
      </c>
      <c r="H723" s="76">
        <v>103.59</v>
      </c>
      <c r="I723" s="76">
        <v>119.84</v>
      </c>
      <c r="J723" s="76">
        <v>132.11000000000001</v>
      </c>
      <c r="K723" s="68">
        <v>154.72</v>
      </c>
      <c r="L723" s="70">
        <v>176.35</v>
      </c>
      <c r="M723" s="68">
        <v>194.47</v>
      </c>
      <c r="N723" s="68">
        <v>209.84</v>
      </c>
      <c r="O723" s="68">
        <v>224.13</v>
      </c>
      <c r="P723" s="68">
        <v>238.85</v>
      </c>
      <c r="Q723" s="68">
        <v>256.57</v>
      </c>
      <c r="R723" s="68">
        <v>275.08999999999997</v>
      </c>
      <c r="S723" s="68">
        <v>294.22000000000003</v>
      </c>
      <c r="T723" s="68">
        <v>313.37</v>
      </c>
      <c r="U723" s="68">
        <v>331.99</v>
      </c>
      <c r="V723" s="68">
        <v>357.42</v>
      </c>
      <c r="W723" s="68">
        <v>382.58</v>
      </c>
      <c r="X723" s="68">
        <v>407.03</v>
      </c>
      <c r="Y723" s="68">
        <v>430.37</v>
      </c>
      <c r="Z723" s="68">
        <v>452.19</v>
      </c>
      <c r="AA723" s="69">
        <v>472.1</v>
      </c>
      <c r="AB723" s="45">
        <v>498.11</v>
      </c>
      <c r="AC723" s="45">
        <v>525.54</v>
      </c>
      <c r="AD723" s="45">
        <v>554.48</v>
      </c>
      <c r="AE723" s="45">
        <v>585.02</v>
      </c>
      <c r="AF723" s="45">
        <v>617.24</v>
      </c>
      <c r="AG723" s="45">
        <v>651.23</v>
      </c>
      <c r="AH723" s="45">
        <v>687.1</v>
      </c>
      <c r="AI723" s="45">
        <v>724.94</v>
      </c>
      <c r="AJ723" s="45">
        <v>764.87</v>
      </c>
      <c r="AK723" s="45">
        <v>806.99</v>
      </c>
      <c r="AL723" s="45">
        <v>851.43</v>
      </c>
      <c r="AM723" s="45">
        <v>898.33</v>
      </c>
      <c r="AN723" s="45">
        <v>947.8</v>
      </c>
      <c r="AO723" s="45">
        <v>1000</v>
      </c>
      <c r="AP723" s="45"/>
      <c r="AQ723" s="45"/>
      <c r="AR723" s="45"/>
      <c r="AS723" s="45"/>
      <c r="AT723" s="45"/>
      <c r="AU723" s="45"/>
      <c r="AV723" s="45"/>
      <c r="AW723" s="45"/>
      <c r="AX723" s="45"/>
      <c r="AY723" s="45"/>
      <c r="AZ723" s="45"/>
      <c r="BA723" s="45"/>
      <c r="BB723" s="45"/>
      <c r="BC723" s="45"/>
      <c r="BD723" s="45"/>
      <c r="BE723" s="45"/>
      <c r="BF723" s="45"/>
      <c r="BG723" s="45"/>
      <c r="BH723" s="45"/>
      <c r="BI723" s="45"/>
      <c r="BJ723" s="45"/>
      <c r="BK723" s="45"/>
      <c r="BL723" s="45"/>
      <c r="BM723" s="45"/>
      <c r="BN723" s="45"/>
      <c r="BO723" s="45"/>
      <c r="BP723" s="45"/>
      <c r="BQ723" s="45"/>
      <c r="BR723" s="45"/>
      <c r="BS723" s="45"/>
      <c r="BT723" s="45"/>
      <c r="BU723" s="45"/>
      <c r="BV723" s="45"/>
      <c r="BW723" s="45"/>
      <c r="BX723" s="45"/>
      <c r="BY723" s="45"/>
      <c r="BZ723" s="45"/>
      <c r="CA723" s="45"/>
      <c r="CB723" s="45"/>
      <c r="CC723" s="45"/>
      <c r="CD723" s="45"/>
      <c r="CE723" s="45"/>
      <c r="CF723" s="45"/>
      <c r="CG723" s="45"/>
      <c r="CH723" s="45"/>
      <c r="CI723" s="45"/>
      <c r="CJ723" s="45"/>
      <c r="CK723" s="45"/>
      <c r="CL723" s="45"/>
      <c r="CM723" s="45"/>
      <c r="CN723" s="45"/>
      <c r="CO723" s="45"/>
      <c r="CP723" s="45"/>
      <c r="CQ723" s="45"/>
      <c r="CR723" s="45"/>
      <c r="CS723" s="45"/>
      <c r="CT723" s="45"/>
      <c r="CU723" s="45"/>
      <c r="CV723" s="45"/>
      <c r="CW723" s="45"/>
    </row>
    <row r="724" spans="1:101" ht="14.25" customHeight="1">
      <c r="A724" s="67">
        <v>82</v>
      </c>
      <c r="B724" s="76">
        <v>14.64</v>
      </c>
      <c r="C724" s="76">
        <v>31.75</v>
      </c>
      <c r="D724" s="76">
        <v>52.2</v>
      </c>
      <c r="E724" s="76">
        <v>71.64</v>
      </c>
      <c r="F724" s="76">
        <v>81.14</v>
      </c>
      <c r="G724" s="76">
        <v>94.52</v>
      </c>
      <c r="H724" s="76">
        <v>112.61</v>
      </c>
      <c r="I724" s="76">
        <v>128.93</v>
      </c>
      <c r="J724" s="76">
        <v>150.03</v>
      </c>
      <c r="K724" s="70">
        <v>172.57</v>
      </c>
      <c r="L724" s="68">
        <v>194.47</v>
      </c>
      <c r="M724" s="68">
        <v>209.84</v>
      </c>
      <c r="N724" s="68">
        <v>224.13</v>
      </c>
      <c r="O724" s="68">
        <v>238.85</v>
      </c>
      <c r="P724" s="68">
        <v>256.57</v>
      </c>
      <c r="Q724" s="68">
        <v>275.08999999999997</v>
      </c>
      <c r="R724" s="68">
        <v>294.22000000000003</v>
      </c>
      <c r="S724" s="68">
        <v>313.37</v>
      </c>
      <c r="T724" s="68">
        <v>331.99</v>
      </c>
      <c r="U724" s="68">
        <v>357.42</v>
      </c>
      <c r="V724" s="68">
        <v>382.58</v>
      </c>
      <c r="W724" s="68">
        <v>407.03</v>
      </c>
      <c r="X724" s="68">
        <v>430.37</v>
      </c>
      <c r="Y724" s="68">
        <v>452.19</v>
      </c>
      <c r="Z724" s="68">
        <v>472.1</v>
      </c>
      <c r="AA724" s="69">
        <v>498.11</v>
      </c>
      <c r="AB724" s="45">
        <v>525.54</v>
      </c>
      <c r="AC724" s="45">
        <v>554.48</v>
      </c>
      <c r="AD724" s="45">
        <v>585.02</v>
      </c>
      <c r="AE724" s="45">
        <v>617.24</v>
      </c>
      <c r="AF724" s="45">
        <v>651.23</v>
      </c>
      <c r="AG724" s="45">
        <v>687.1</v>
      </c>
      <c r="AH724" s="45">
        <v>724.94</v>
      </c>
      <c r="AI724" s="45">
        <v>764.87</v>
      </c>
      <c r="AJ724" s="45">
        <v>806.99</v>
      </c>
      <c r="AK724" s="45">
        <v>851.43</v>
      </c>
      <c r="AL724" s="45">
        <v>898.33</v>
      </c>
      <c r="AM724" s="45">
        <v>947.8</v>
      </c>
      <c r="AN724" s="45">
        <v>1000</v>
      </c>
      <c r="AO724" s="45"/>
      <c r="AP724" s="45"/>
      <c r="AQ724" s="45"/>
      <c r="AR724" s="45"/>
      <c r="AS724" s="45"/>
      <c r="AT724" s="45"/>
      <c r="AU724" s="45"/>
      <c r="AV724" s="45"/>
      <c r="AW724" s="45"/>
      <c r="AX724" s="45"/>
      <c r="AY724" s="45"/>
      <c r="AZ724" s="45"/>
      <c r="BA724" s="45"/>
      <c r="BB724" s="45"/>
      <c r="BC724" s="45"/>
      <c r="BD724" s="45"/>
      <c r="BE724" s="45"/>
      <c r="BF724" s="45"/>
      <c r="BG724" s="45"/>
      <c r="BH724" s="45"/>
      <c r="BI724" s="45"/>
      <c r="BJ724" s="45"/>
      <c r="BK724" s="45"/>
      <c r="BL724" s="45"/>
      <c r="BM724" s="45"/>
      <c r="BN724" s="45"/>
      <c r="BO724" s="45"/>
      <c r="BP724" s="45"/>
      <c r="BQ724" s="45"/>
      <c r="BR724" s="45"/>
      <c r="BS724" s="45"/>
      <c r="BT724" s="45"/>
      <c r="BU724" s="45"/>
      <c r="BV724" s="45"/>
      <c r="BW724" s="45"/>
      <c r="BX724" s="45"/>
      <c r="BY724" s="45"/>
      <c r="BZ724" s="45"/>
      <c r="CA724" s="45"/>
      <c r="CB724" s="45"/>
      <c r="CC724" s="45"/>
      <c r="CD724" s="45"/>
      <c r="CE724" s="45"/>
      <c r="CF724" s="45"/>
      <c r="CG724" s="45"/>
      <c r="CH724" s="45"/>
      <c r="CI724" s="45"/>
      <c r="CJ724" s="45"/>
      <c r="CK724" s="45"/>
      <c r="CL724" s="45"/>
      <c r="CM724" s="45"/>
      <c r="CN724" s="45"/>
      <c r="CO724" s="45"/>
      <c r="CP724" s="45"/>
      <c r="CQ724" s="45"/>
      <c r="CR724" s="45"/>
      <c r="CS724" s="45"/>
      <c r="CT724" s="45"/>
      <c r="CU724" s="45"/>
      <c r="CV724" s="45"/>
      <c r="CW724" s="45"/>
    </row>
    <row r="725" spans="1:101" ht="14.25" customHeight="1">
      <c r="A725" s="67">
        <v>83</v>
      </c>
      <c r="B725" s="76">
        <v>16.48</v>
      </c>
      <c r="C725" s="76">
        <v>35.5</v>
      </c>
      <c r="D725" s="76">
        <v>56.8</v>
      </c>
      <c r="E725" s="76">
        <v>76.709999999999994</v>
      </c>
      <c r="F725" s="76">
        <v>87.34</v>
      </c>
      <c r="G725" s="76">
        <v>101.95</v>
      </c>
      <c r="H725" s="76">
        <v>119.7</v>
      </c>
      <c r="I725" s="68">
        <v>144.44999999999999</v>
      </c>
      <c r="J725" s="70">
        <v>167.04</v>
      </c>
      <c r="K725" s="68">
        <v>194.47</v>
      </c>
      <c r="L725" s="76">
        <v>209.84</v>
      </c>
      <c r="M725" s="76">
        <v>224.13</v>
      </c>
      <c r="N725" s="76">
        <v>238.85</v>
      </c>
      <c r="O725" s="68">
        <v>256.57</v>
      </c>
      <c r="P725" s="68">
        <v>275.08999999999997</v>
      </c>
      <c r="Q725" s="68">
        <v>294.22000000000003</v>
      </c>
      <c r="R725" s="68">
        <v>313.37</v>
      </c>
      <c r="S725" s="68">
        <v>331.99</v>
      </c>
      <c r="T725" s="68">
        <v>357.42</v>
      </c>
      <c r="U725" s="68">
        <v>382.58</v>
      </c>
      <c r="V725" s="68">
        <v>407.03</v>
      </c>
      <c r="W725" s="68">
        <v>430.37</v>
      </c>
      <c r="X725" s="68">
        <v>452.19</v>
      </c>
      <c r="Y725" s="68">
        <v>472.1</v>
      </c>
      <c r="Z725" s="68">
        <v>498.11</v>
      </c>
      <c r="AA725" s="69">
        <v>525.54</v>
      </c>
      <c r="AB725" s="45">
        <v>554.48</v>
      </c>
      <c r="AC725" s="45">
        <v>585.02</v>
      </c>
      <c r="AD725" s="45">
        <v>617.24</v>
      </c>
      <c r="AE725" s="45">
        <v>651.23</v>
      </c>
      <c r="AF725" s="45">
        <v>687.1</v>
      </c>
      <c r="AG725" s="45">
        <v>724.94</v>
      </c>
      <c r="AH725" s="45">
        <v>764.87</v>
      </c>
      <c r="AI725" s="45">
        <v>806.99</v>
      </c>
      <c r="AJ725" s="45">
        <v>851.43</v>
      </c>
      <c r="AK725" s="45">
        <v>898.33</v>
      </c>
      <c r="AL725" s="45">
        <v>947.8</v>
      </c>
      <c r="AM725" s="45">
        <v>1000</v>
      </c>
      <c r="AN725" s="45"/>
      <c r="AO725" s="45"/>
      <c r="AP725" s="45"/>
      <c r="AQ725" s="45"/>
      <c r="AR725" s="45"/>
      <c r="AS725" s="45"/>
      <c r="AT725" s="45"/>
      <c r="AU725" s="45"/>
      <c r="AV725" s="45"/>
      <c r="AW725" s="45"/>
      <c r="AX725" s="45"/>
      <c r="AY725" s="45"/>
      <c r="AZ725" s="45"/>
      <c r="BA725" s="45"/>
      <c r="BB725" s="45"/>
      <c r="BC725" s="45"/>
      <c r="BD725" s="45"/>
      <c r="BE725" s="45"/>
      <c r="BF725" s="45"/>
      <c r="BG725" s="45"/>
      <c r="BH725" s="45"/>
      <c r="BI725" s="45"/>
      <c r="BJ725" s="45"/>
      <c r="BK725" s="45"/>
      <c r="BL725" s="45"/>
      <c r="BM725" s="45"/>
      <c r="BN725" s="45"/>
      <c r="BO725" s="45"/>
      <c r="BP725" s="45"/>
      <c r="BQ725" s="45"/>
      <c r="BR725" s="45"/>
      <c r="BS725" s="45"/>
      <c r="BT725" s="45"/>
      <c r="BU725" s="45"/>
      <c r="BV725" s="45"/>
      <c r="BW725" s="45"/>
      <c r="BX725" s="45"/>
      <c r="BY725" s="45"/>
      <c r="BZ725" s="45"/>
      <c r="CA725" s="45"/>
      <c r="CB725" s="45"/>
      <c r="CC725" s="45"/>
      <c r="CD725" s="45"/>
      <c r="CE725" s="45"/>
      <c r="CF725" s="45"/>
      <c r="CG725" s="45"/>
      <c r="CH725" s="45"/>
      <c r="CI725" s="45"/>
      <c r="CJ725" s="45"/>
      <c r="CK725" s="45"/>
      <c r="CL725" s="45"/>
      <c r="CM725" s="45"/>
      <c r="CN725" s="45"/>
      <c r="CO725" s="45"/>
      <c r="CP725" s="45"/>
      <c r="CQ725" s="45"/>
      <c r="CR725" s="45"/>
      <c r="CS725" s="45"/>
      <c r="CT725" s="45"/>
      <c r="CU725" s="45"/>
      <c r="CV725" s="45"/>
      <c r="CW725" s="45"/>
    </row>
    <row r="726" spans="1:101" ht="14.25" customHeight="1">
      <c r="A726" s="67">
        <v>84</v>
      </c>
      <c r="B726" s="76">
        <v>18.61</v>
      </c>
      <c r="C726" s="76">
        <v>39.71</v>
      </c>
      <c r="D726" s="76">
        <v>61.71</v>
      </c>
      <c r="E726" s="76">
        <v>82.03</v>
      </c>
      <c r="F726" s="76">
        <v>93.7</v>
      </c>
      <c r="G726" s="76">
        <v>108.26</v>
      </c>
      <c r="H726" s="76">
        <v>135.55000000000001</v>
      </c>
      <c r="I726" s="69">
        <v>159.78</v>
      </c>
      <c r="J726" s="68">
        <v>194.47</v>
      </c>
      <c r="K726" s="68">
        <v>209.84</v>
      </c>
      <c r="L726" s="76">
        <v>224.13</v>
      </c>
      <c r="M726" s="76">
        <v>238.85</v>
      </c>
      <c r="N726" s="76">
        <v>256.57</v>
      </c>
      <c r="O726" s="68">
        <v>275.08999999999997</v>
      </c>
      <c r="P726" s="68">
        <v>294.22000000000003</v>
      </c>
      <c r="Q726" s="68">
        <v>313.37</v>
      </c>
      <c r="R726" s="68">
        <v>331.99</v>
      </c>
      <c r="S726" s="68">
        <v>357.42</v>
      </c>
      <c r="T726" s="68">
        <v>382.58</v>
      </c>
      <c r="U726" s="68">
        <v>407.03</v>
      </c>
      <c r="V726" s="68">
        <v>430.37</v>
      </c>
      <c r="W726" s="68">
        <v>452.19</v>
      </c>
      <c r="X726" s="68">
        <v>472.1</v>
      </c>
      <c r="Y726" s="68">
        <v>498.11</v>
      </c>
      <c r="Z726" s="68">
        <v>525.54</v>
      </c>
      <c r="AA726" s="69">
        <v>554.48</v>
      </c>
      <c r="AB726" s="45">
        <v>585.02</v>
      </c>
      <c r="AC726" s="45">
        <v>617.24</v>
      </c>
      <c r="AD726" s="45">
        <v>651.23</v>
      </c>
      <c r="AE726" s="45">
        <v>687.1</v>
      </c>
      <c r="AF726" s="45">
        <v>724.94</v>
      </c>
      <c r="AG726" s="45">
        <v>764.87</v>
      </c>
      <c r="AH726" s="45">
        <v>806.99</v>
      </c>
      <c r="AI726" s="45">
        <v>851.43</v>
      </c>
      <c r="AJ726" s="45">
        <v>898.33</v>
      </c>
      <c r="AK726" s="45">
        <v>947.8</v>
      </c>
      <c r="AL726" s="45">
        <v>1000</v>
      </c>
      <c r="AM726" s="45"/>
      <c r="AN726" s="45"/>
      <c r="AO726" s="45"/>
      <c r="AP726" s="45"/>
      <c r="AQ726" s="45"/>
      <c r="AR726" s="45"/>
      <c r="AS726" s="45"/>
      <c r="AT726" s="45"/>
      <c r="AU726" s="45"/>
      <c r="AV726" s="45"/>
      <c r="AW726" s="45"/>
      <c r="AX726" s="45"/>
      <c r="AY726" s="45"/>
      <c r="AZ726" s="45"/>
      <c r="BA726" s="45"/>
      <c r="BB726" s="45"/>
      <c r="BC726" s="45"/>
      <c r="BD726" s="45"/>
      <c r="BE726" s="45"/>
      <c r="BF726" s="45"/>
      <c r="BG726" s="45"/>
      <c r="BH726" s="45"/>
      <c r="BI726" s="45"/>
      <c r="BJ726" s="45"/>
      <c r="BK726" s="45"/>
      <c r="BL726" s="45"/>
      <c r="BM726" s="45"/>
      <c r="BN726" s="45"/>
      <c r="BO726" s="45"/>
      <c r="BP726" s="45"/>
      <c r="BQ726" s="45"/>
      <c r="BR726" s="45"/>
      <c r="BS726" s="45"/>
      <c r="BT726" s="45"/>
      <c r="BU726" s="45"/>
      <c r="BV726" s="45"/>
      <c r="BW726" s="45"/>
      <c r="BX726" s="45"/>
      <c r="BY726" s="45"/>
      <c r="BZ726" s="45"/>
      <c r="CA726" s="45"/>
      <c r="CB726" s="45"/>
      <c r="CC726" s="45"/>
      <c r="CD726" s="45"/>
      <c r="CE726" s="45"/>
      <c r="CF726" s="45"/>
      <c r="CG726" s="45"/>
      <c r="CH726" s="45"/>
      <c r="CI726" s="45"/>
      <c r="CJ726" s="45"/>
      <c r="CK726" s="45"/>
      <c r="CL726" s="45"/>
      <c r="CM726" s="45"/>
      <c r="CN726" s="45"/>
      <c r="CO726" s="45"/>
      <c r="CP726" s="45"/>
      <c r="CQ726" s="45"/>
      <c r="CR726" s="45"/>
      <c r="CS726" s="45"/>
      <c r="CT726" s="45"/>
      <c r="CU726" s="45"/>
      <c r="CV726" s="45"/>
      <c r="CW726" s="45"/>
    </row>
    <row r="727" spans="1:101" ht="14.25" customHeight="1">
      <c r="A727" s="67">
        <v>85</v>
      </c>
      <c r="B727" s="76">
        <v>21.03</v>
      </c>
      <c r="C727" s="76">
        <v>44.41</v>
      </c>
      <c r="D727" s="76">
        <v>66.98</v>
      </c>
      <c r="E727" s="76">
        <v>87.35</v>
      </c>
      <c r="F727" s="76">
        <v>99.36</v>
      </c>
      <c r="G727" s="68">
        <v>125.27</v>
      </c>
      <c r="H727" s="68">
        <v>150.79</v>
      </c>
      <c r="I727" s="70">
        <v>187.1</v>
      </c>
      <c r="J727" s="68">
        <v>209.84</v>
      </c>
      <c r="K727" s="68">
        <v>224.13</v>
      </c>
      <c r="L727" s="76">
        <v>238.85</v>
      </c>
      <c r="M727" s="76">
        <v>256.57</v>
      </c>
      <c r="N727" s="76">
        <v>275.08999999999997</v>
      </c>
      <c r="O727" s="68">
        <v>294.22000000000003</v>
      </c>
      <c r="P727" s="68">
        <v>313.37</v>
      </c>
      <c r="Q727" s="68">
        <v>331.99</v>
      </c>
      <c r="R727" s="68">
        <v>357.42</v>
      </c>
      <c r="S727" s="68">
        <v>382.58</v>
      </c>
      <c r="T727" s="68">
        <v>407.03</v>
      </c>
      <c r="U727" s="68">
        <v>430.37</v>
      </c>
      <c r="V727" s="68">
        <v>452.19</v>
      </c>
      <c r="W727" s="68">
        <v>472.1</v>
      </c>
      <c r="X727" s="68">
        <v>498.11</v>
      </c>
      <c r="Y727" s="68">
        <v>525.54</v>
      </c>
      <c r="Z727" s="68">
        <v>554.48</v>
      </c>
      <c r="AA727" s="69">
        <v>585.02</v>
      </c>
      <c r="AB727" s="45">
        <v>617.24</v>
      </c>
      <c r="AC727" s="45">
        <v>651.23</v>
      </c>
      <c r="AD727" s="45">
        <v>687.1</v>
      </c>
      <c r="AE727" s="45">
        <v>724.94</v>
      </c>
      <c r="AF727" s="45">
        <v>764.87</v>
      </c>
      <c r="AG727" s="45">
        <v>806.99</v>
      </c>
      <c r="AH727" s="45">
        <v>851.43</v>
      </c>
      <c r="AI727" s="45">
        <v>898.33</v>
      </c>
      <c r="AJ727" s="45">
        <v>947.8</v>
      </c>
      <c r="AK727" s="45">
        <v>1000</v>
      </c>
      <c r="AL727" s="45"/>
      <c r="AM727" s="45"/>
      <c r="AN727" s="45"/>
      <c r="AO727" s="45"/>
      <c r="AP727" s="45"/>
      <c r="AQ727" s="45"/>
      <c r="AR727" s="45"/>
      <c r="AS727" s="45"/>
      <c r="AT727" s="45"/>
      <c r="AU727" s="45"/>
      <c r="AV727" s="45"/>
      <c r="AW727" s="45"/>
      <c r="AX727" s="45"/>
      <c r="AY727" s="45"/>
      <c r="AZ727" s="45"/>
      <c r="BA727" s="45"/>
      <c r="BB727" s="45"/>
      <c r="BC727" s="45"/>
      <c r="BD727" s="45"/>
      <c r="BE727" s="45"/>
      <c r="BF727" s="45"/>
      <c r="BG727" s="45"/>
      <c r="BH727" s="45"/>
      <c r="BI727" s="45"/>
      <c r="BJ727" s="45"/>
      <c r="BK727" s="45"/>
      <c r="BL727" s="45"/>
      <c r="BM727" s="45"/>
      <c r="BN727" s="45"/>
      <c r="BO727" s="45"/>
      <c r="BP727" s="45"/>
      <c r="BQ727" s="45"/>
      <c r="BR727" s="45"/>
      <c r="BS727" s="45"/>
      <c r="BT727" s="45"/>
      <c r="BU727" s="45"/>
      <c r="BV727" s="45"/>
      <c r="BW727" s="45"/>
      <c r="BX727" s="45"/>
      <c r="BY727" s="45"/>
      <c r="BZ727" s="45"/>
      <c r="CA727" s="45"/>
      <c r="CB727" s="45"/>
      <c r="CC727" s="45"/>
      <c r="CD727" s="45"/>
      <c r="CE727" s="45"/>
      <c r="CF727" s="45"/>
      <c r="CG727" s="45"/>
      <c r="CH727" s="45"/>
      <c r="CI727" s="45"/>
      <c r="CJ727" s="45"/>
      <c r="CK727" s="45"/>
      <c r="CL727" s="45"/>
      <c r="CM727" s="45"/>
      <c r="CN727" s="45"/>
      <c r="CO727" s="45"/>
      <c r="CP727" s="45"/>
      <c r="CQ727" s="45"/>
      <c r="CR727" s="45"/>
      <c r="CS727" s="45"/>
      <c r="CT727" s="45"/>
      <c r="CU727" s="45"/>
      <c r="CV727" s="45"/>
      <c r="CW727" s="45"/>
    </row>
    <row r="728" spans="1:101" ht="14.25" customHeight="1">
      <c r="A728" s="67">
        <v>86</v>
      </c>
      <c r="B728" s="76">
        <v>23.8</v>
      </c>
      <c r="C728" s="76">
        <v>49.58</v>
      </c>
      <c r="D728" s="76">
        <v>72.45</v>
      </c>
      <c r="E728" s="76">
        <v>92.59</v>
      </c>
      <c r="F728" s="76">
        <v>107.86</v>
      </c>
      <c r="G728" s="68">
        <v>137.63</v>
      </c>
      <c r="H728" s="70">
        <v>178.08</v>
      </c>
      <c r="I728" s="68">
        <v>209.84</v>
      </c>
      <c r="J728" s="68">
        <v>224.13</v>
      </c>
      <c r="K728" s="68">
        <v>238.85</v>
      </c>
      <c r="L728" s="76">
        <v>256.57</v>
      </c>
      <c r="M728" s="76">
        <v>275.08999999999997</v>
      </c>
      <c r="N728" s="76">
        <v>294.22000000000003</v>
      </c>
      <c r="O728" s="68">
        <v>313.37</v>
      </c>
      <c r="P728" s="68">
        <v>331.99</v>
      </c>
      <c r="Q728" s="68">
        <v>357.42</v>
      </c>
      <c r="R728" s="68">
        <v>382.58</v>
      </c>
      <c r="S728" s="68">
        <v>407.03</v>
      </c>
      <c r="T728" s="68">
        <v>430.37</v>
      </c>
      <c r="U728" s="68">
        <v>452.19</v>
      </c>
      <c r="V728" s="68">
        <v>472.1</v>
      </c>
      <c r="W728" s="68">
        <v>498.11</v>
      </c>
      <c r="X728" s="68">
        <v>525.54</v>
      </c>
      <c r="Y728" s="68">
        <v>554.48</v>
      </c>
      <c r="Z728" s="68">
        <v>585.02</v>
      </c>
      <c r="AA728" s="69">
        <v>617.24</v>
      </c>
      <c r="AB728" s="45">
        <v>651.23</v>
      </c>
      <c r="AC728" s="45">
        <v>687.1</v>
      </c>
      <c r="AD728" s="45">
        <v>724.94</v>
      </c>
      <c r="AE728" s="45">
        <v>764.87</v>
      </c>
      <c r="AF728" s="45">
        <v>806.99</v>
      </c>
      <c r="AG728" s="45">
        <v>851.43</v>
      </c>
      <c r="AH728" s="45">
        <v>898.33</v>
      </c>
      <c r="AI728" s="45">
        <v>947.8</v>
      </c>
      <c r="AJ728" s="45">
        <v>1000</v>
      </c>
      <c r="AK728" s="45"/>
      <c r="AL728" s="45"/>
      <c r="AM728" s="45"/>
      <c r="AN728" s="45"/>
      <c r="AO728" s="45"/>
      <c r="AP728" s="45"/>
      <c r="AQ728" s="45"/>
      <c r="AR728" s="45"/>
      <c r="AS728" s="45"/>
      <c r="AT728" s="45"/>
      <c r="AU728" s="45"/>
      <c r="AV728" s="45"/>
      <c r="AW728" s="45"/>
      <c r="AX728" s="45"/>
      <c r="AY728" s="45"/>
      <c r="AZ728" s="45"/>
      <c r="BA728" s="45"/>
      <c r="BB728" s="45"/>
      <c r="BC728" s="45"/>
      <c r="BD728" s="45"/>
      <c r="BE728" s="45"/>
      <c r="BF728" s="45"/>
      <c r="BG728" s="45"/>
      <c r="BH728" s="45"/>
      <c r="BI728" s="45"/>
      <c r="BJ728" s="45"/>
      <c r="BK728" s="45"/>
      <c r="BL728" s="45"/>
      <c r="BM728" s="45"/>
      <c r="BN728" s="45"/>
      <c r="BO728" s="45"/>
      <c r="BP728" s="45"/>
      <c r="BQ728" s="45"/>
      <c r="BR728" s="45"/>
      <c r="BS728" s="45"/>
      <c r="BT728" s="45"/>
      <c r="BU728" s="45"/>
      <c r="BV728" s="45"/>
      <c r="BW728" s="45"/>
      <c r="BX728" s="45"/>
      <c r="BY728" s="45"/>
      <c r="BZ728" s="45"/>
      <c r="CA728" s="45"/>
      <c r="CB728" s="45"/>
      <c r="CC728" s="45"/>
      <c r="CD728" s="45"/>
      <c r="CE728" s="45"/>
      <c r="CF728" s="45"/>
      <c r="CG728" s="45"/>
      <c r="CH728" s="45"/>
      <c r="CI728" s="45"/>
      <c r="CJ728" s="45"/>
      <c r="CK728" s="45"/>
      <c r="CL728" s="45"/>
      <c r="CM728" s="45"/>
      <c r="CN728" s="45"/>
      <c r="CO728" s="45"/>
      <c r="CP728" s="45"/>
      <c r="CQ728" s="45"/>
      <c r="CR728" s="45"/>
      <c r="CS728" s="45"/>
      <c r="CT728" s="45"/>
      <c r="CU728" s="45"/>
      <c r="CV728" s="45"/>
      <c r="CW728" s="45"/>
    </row>
    <row r="729" spans="1:101" ht="14.25" customHeight="1">
      <c r="A729" s="67">
        <v>87</v>
      </c>
      <c r="B729" s="76">
        <v>26.9</v>
      </c>
      <c r="C729" s="76">
        <v>55.31</v>
      </c>
      <c r="D729" s="76">
        <v>77.98</v>
      </c>
      <c r="E729" s="76">
        <v>97.53</v>
      </c>
      <c r="F729" s="68">
        <v>122.94</v>
      </c>
      <c r="G729" s="70">
        <v>164.99</v>
      </c>
      <c r="H729" s="68">
        <v>209.84</v>
      </c>
      <c r="I729" s="68">
        <v>224.13</v>
      </c>
      <c r="J729" s="68">
        <v>238.85</v>
      </c>
      <c r="K729" s="68">
        <v>256.57</v>
      </c>
      <c r="L729" s="76">
        <v>275.08999999999997</v>
      </c>
      <c r="M729" s="76">
        <v>294.22000000000003</v>
      </c>
      <c r="N729" s="76">
        <v>313.37</v>
      </c>
      <c r="O729" s="68">
        <v>331.99</v>
      </c>
      <c r="P729" s="68">
        <v>357.42</v>
      </c>
      <c r="Q729" s="68">
        <v>382.58</v>
      </c>
      <c r="R729" s="68">
        <v>407.03</v>
      </c>
      <c r="S729" s="68">
        <v>430.37</v>
      </c>
      <c r="T729" s="68">
        <v>452.19</v>
      </c>
      <c r="U729" s="68">
        <v>472.1</v>
      </c>
      <c r="V729" s="68">
        <v>498.11</v>
      </c>
      <c r="W729" s="68">
        <v>525.54</v>
      </c>
      <c r="X729" s="68">
        <v>554.48</v>
      </c>
      <c r="Y729" s="68">
        <v>585.02</v>
      </c>
      <c r="Z729" s="68">
        <v>617.24</v>
      </c>
      <c r="AA729" s="69">
        <v>651.23</v>
      </c>
      <c r="AB729" s="45">
        <v>687.1</v>
      </c>
      <c r="AC729" s="45">
        <v>724.94</v>
      </c>
      <c r="AD729" s="45">
        <v>764.87</v>
      </c>
      <c r="AE729" s="45">
        <v>806.99</v>
      </c>
      <c r="AF729" s="45">
        <v>851.43</v>
      </c>
      <c r="AG729" s="45">
        <v>898.33</v>
      </c>
      <c r="AH729" s="45">
        <v>947.8</v>
      </c>
      <c r="AI729" s="45">
        <v>1000</v>
      </c>
      <c r="AJ729" s="45"/>
      <c r="AK729" s="45"/>
      <c r="AL729" s="45"/>
      <c r="AM729" s="45"/>
      <c r="AN729" s="45"/>
      <c r="AO729" s="45"/>
      <c r="AP729" s="45"/>
      <c r="AQ729" s="45"/>
      <c r="AR729" s="45"/>
      <c r="AS729" s="45"/>
      <c r="AT729" s="45"/>
      <c r="AU729" s="45"/>
      <c r="AV729" s="45"/>
      <c r="AW729" s="45"/>
      <c r="AX729" s="45"/>
      <c r="AY729" s="45"/>
      <c r="AZ729" s="45"/>
      <c r="BA729" s="45"/>
      <c r="BB729" s="45"/>
      <c r="BC729" s="45"/>
      <c r="BD729" s="45"/>
      <c r="BE729" s="45"/>
      <c r="BF729" s="45"/>
      <c r="BG729" s="45"/>
      <c r="BH729" s="45"/>
      <c r="BI729" s="45"/>
      <c r="BJ729" s="45"/>
      <c r="BK729" s="45"/>
      <c r="BL729" s="45"/>
      <c r="BM729" s="45"/>
      <c r="BN729" s="45"/>
      <c r="BO729" s="45"/>
      <c r="BP729" s="45"/>
      <c r="BQ729" s="45"/>
      <c r="BR729" s="45"/>
      <c r="BS729" s="45"/>
      <c r="BT729" s="45"/>
      <c r="BU729" s="45"/>
      <c r="BV729" s="45"/>
      <c r="BW729" s="45"/>
      <c r="BX729" s="45"/>
      <c r="BY729" s="45"/>
      <c r="BZ729" s="45"/>
      <c r="CA729" s="45"/>
      <c r="CB729" s="45"/>
      <c r="CC729" s="45"/>
      <c r="CD729" s="45"/>
      <c r="CE729" s="45"/>
      <c r="CF729" s="45"/>
      <c r="CG729" s="45"/>
      <c r="CH729" s="45"/>
      <c r="CI729" s="45"/>
      <c r="CJ729" s="45"/>
      <c r="CK729" s="45"/>
      <c r="CL729" s="45"/>
      <c r="CM729" s="45"/>
      <c r="CN729" s="45"/>
      <c r="CO729" s="45"/>
      <c r="CP729" s="45"/>
      <c r="CQ729" s="45"/>
      <c r="CR729" s="45"/>
      <c r="CS729" s="45"/>
      <c r="CT729" s="45"/>
      <c r="CU729" s="45"/>
      <c r="CV729" s="45"/>
      <c r="CW729" s="45"/>
    </row>
    <row r="730" spans="1:101" ht="14.25" customHeight="1">
      <c r="A730" s="67">
        <v>88</v>
      </c>
      <c r="B730" s="76">
        <v>30.4</v>
      </c>
      <c r="C730" s="76">
        <v>61.51</v>
      </c>
      <c r="D730" s="76">
        <v>83.36</v>
      </c>
      <c r="E730" s="68">
        <v>107.39</v>
      </c>
      <c r="F730" s="69">
        <v>147.78</v>
      </c>
      <c r="G730" s="68">
        <v>209.84</v>
      </c>
      <c r="H730" s="68">
        <v>224.13</v>
      </c>
      <c r="I730" s="68">
        <v>238.85</v>
      </c>
      <c r="J730" s="68">
        <v>256.57</v>
      </c>
      <c r="K730" s="68">
        <v>275.08999999999997</v>
      </c>
      <c r="L730" s="76">
        <v>294.22000000000003</v>
      </c>
      <c r="M730" s="76">
        <v>313.37</v>
      </c>
      <c r="N730" s="76">
        <v>331.99</v>
      </c>
      <c r="O730" s="68">
        <v>357.42</v>
      </c>
      <c r="P730" s="68">
        <v>382.58</v>
      </c>
      <c r="Q730" s="68">
        <v>407.03</v>
      </c>
      <c r="R730" s="68">
        <v>430.37</v>
      </c>
      <c r="S730" s="68">
        <v>452.19</v>
      </c>
      <c r="T730" s="68">
        <v>472.1</v>
      </c>
      <c r="U730" s="68">
        <v>498.11</v>
      </c>
      <c r="V730" s="68">
        <v>525.54</v>
      </c>
      <c r="W730" s="68">
        <v>554.48</v>
      </c>
      <c r="X730" s="68">
        <v>585.02</v>
      </c>
      <c r="Y730" s="68">
        <v>617.24</v>
      </c>
      <c r="Z730" s="68">
        <v>651.23</v>
      </c>
      <c r="AA730" s="69">
        <v>687.1</v>
      </c>
      <c r="AB730" s="45">
        <v>724.94</v>
      </c>
      <c r="AC730" s="45">
        <v>764.87</v>
      </c>
      <c r="AD730" s="45">
        <v>806.99</v>
      </c>
      <c r="AE730" s="45">
        <v>851.43</v>
      </c>
      <c r="AF730" s="45">
        <v>898.33</v>
      </c>
      <c r="AG730" s="45">
        <v>947.8</v>
      </c>
      <c r="AH730" s="45">
        <v>1000</v>
      </c>
      <c r="AI730" s="45"/>
      <c r="AJ730" s="45"/>
      <c r="AK730" s="45"/>
      <c r="AL730" s="45"/>
      <c r="AM730" s="45"/>
      <c r="AN730" s="45"/>
      <c r="AO730" s="45"/>
      <c r="AP730" s="45"/>
      <c r="AQ730" s="45"/>
      <c r="AR730" s="45"/>
      <c r="AS730" s="45"/>
      <c r="AT730" s="45"/>
      <c r="AU730" s="45"/>
      <c r="AV730" s="45"/>
      <c r="AW730" s="45"/>
      <c r="AX730" s="45"/>
      <c r="AY730" s="45"/>
      <c r="AZ730" s="45"/>
      <c r="BA730" s="45"/>
      <c r="BB730" s="45"/>
      <c r="BC730" s="45"/>
      <c r="BD730" s="45"/>
      <c r="BE730" s="45"/>
      <c r="BF730" s="45"/>
      <c r="BG730" s="45"/>
      <c r="BH730" s="45"/>
      <c r="BI730" s="45"/>
      <c r="BJ730" s="45"/>
      <c r="BK730" s="45"/>
      <c r="BL730" s="45"/>
      <c r="BM730" s="45"/>
      <c r="BN730" s="45"/>
      <c r="BO730" s="45"/>
      <c r="BP730" s="45"/>
      <c r="BQ730" s="45"/>
      <c r="BR730" s="45"/>
      <c r="BS730" s="45"/>
      <c r="BT730" s="45"/>
      <c r="BU730" s="45"/>
      <c r="BV730" s="45"/>
      <c r="BW730" s="45"/>
      <c r="BX730" s="45"/>
      <c r="BY730" s="45"/>
      <c r="BZ730" s="45"/>
      <c r="CA730" s="45"/>
      <c r="CB730" s="45"/>
      <c r="CC730" s="45"/>
      <c r="CD730" s="45"/>
      <c r="CE730" s="45"/>
      <c r="CF730" s="45"/>
      <c r="CG730" s="45"/>
      <c r="CH730" s="45"/>
      <c r="CI730" s="45"/>
      <c r="CJ730" s="45"/>
      <c r="CK730" s="45"/>
      <c r="CL730" s="45"/>
      <c r="CM730" s="45"/>
      <c r="CN730" s="45"/>
      <c r="CO730" s="45"/>
      <c r="CP730" s="45"/>
      <c r="CQ730" s="45"/>
      <c r="CR730" s="45"/>
      <c r="CS730" s="45"/>
      <c r="CT730" s="45"/>
      <c r="CU730" s="45"/>
      <c r="CV730" s="45"/>
      <c r="CW730" s="45"/>
    </row>
    <row r="731" spans="1:101" ht="14.25" customHeight="1">
      <c r="A731" s="67">
        <v>89</v>
      </c>
      <c r="B731" s="76">
        <v>34.28</v>
      </c>
      <c r="C731" s="76">
        <v>68.11</v>
      </c>
      <c r="D731" s="76">
        <v>88.62</v>
      </c>
      <c r="E731" s="68">
        <v>126.02</v>
      </c>
      <c r="F731" s="70">
        <v>187.95</v>
      </c>
      <c r="G731" s="68">
        <v>224.13</v>
      </c>
      <c r="H731" s="68">
        <v>238.85</v>
      </c>
      <c r="I731" s="68">
        <v>256.57</v>
      </c>
      <c r="J731" s="68">
        <v>275.08999999999997</v>
      </c>
      <c r="K731" s="68">
        <v>294.22000000000003</v>
      </c>
      <c r="L731" s="76">
        <v>313.37</v>
      </c>
      <c r="M731" s="76">
        <v>331.99</v>
      </c>
      <c r="N731" s="76">
        <v>357.42</v>
      </c>
      <c r="O731" s="68">
        <v>382.58</v>
      </c>
      <c r="P731" s="68">
        <v>407.03</v>
      </c>
      <c r="Q731" s="68">
        <v>430.37</v>
      </c>
      <c r="R731" s="68">
        <v>452.19</v>
      </c>
      <c r="S731" s="68">
        <v>472.1</v>
      </c>
      <c r="T731" s="68">
        <v>498.11</v>
      </c>
      <c r="U731" s="68">
        <v>525.54</v>
      </c>
      <c r="V731" s="68">
        <v>554.48</v>
      </c>
      <c r="W731" s="68">
        <v>585.02</v>
      </c>
      <c r="X731" s="68">
        <v>617.24</v>
      </c>
      <c r="Y731" s="68">
        <v>651.23</v>
      </c>
      <c r="Z731" s="68">
        <v>687.1</v>
      </c>
      <c r="AA731" s="69">
        <v>724.94</v>
      </c>
      <c r="AB731" s="45">
        <v>764.87</v>
      </c>
      <c r="AC731" s="45">
        <v>806.99</v>
      </c>
      <c r="AD731" s="45">
        <v>851.43</v>
      </c>
      <c r="AE731" s="45">
        <v>898.33</v>
      </c>
      <c r="AF731" s="45">
        <v>947.8</v>
      </c>
      <c r="AG731" s="45">
        <v>1000</v>
      </c>
      <c r="AH731" s="45"/>
      <c r="AI731" s="45"/>
      <c r="AJ731" s="45"/>
      <c r="AK731" s="45"/>
      <c r="AL731" s="45"/>
      <c r="AM731" s="45"/>
      <c r="AN731" s="45"/>
      <c r="AO731" s="45"/>
      <c r="AP731" s="45"/>
      <c r="AQ731" s="45"/>
      <c r="AR731" s="45"/>
      <c r="AS731" s="45"/>
      <c r="AT731" s="45"/>
      <c r="AU731" s="45"/>
      <c r="AV731" s="45"/>
      <c r="AW731" s="45"/>
      <c r="AX731" s="45"/>
      <c r="AY731" s="45"/>
      <c r="AZ731" s="45"/>
      <c r="BA731" s="45"/>
      <c r="BB731" s="45"/>
      <c r="BC731" s="45"/>
      <c r="BD731" s="45"/>
      <c r="BE731" s="45"/>
      <c r="BF731" s="45"/>
      <c r="BG731" s="45"/>
      <c r="BH731" s="45"/>
      <c r="BI731" s="45"/>
      <c r="BJ731" s="45"/>
      <c r="BK731" s="45"/>
      <c r="BL731" s="45"/>
      <c r="BM731" s="45"/>
      <c r="BN731" s="45"/>
      <c r="BO731" s="45"/>
      <c r="BP731" s="45"/>
      <c r="BQ731" s="45"/>
      <c r="BR731" s="45"/>
      <c r="BS731" s="45"/>
      <c r="BT731" s="45"/>
      <c r="BU731" s="45"/>
      <c r="BV731" s="45"/>
      <c r="BW731" s="45"/>
      <c r="BX731" s="45"/>
      <c r="BY731" s="45"/>
      <c r="BZ731" s="45"/>
      <c r="CA731" s="45"/>
      <c r="CB731" s="45"/>
      <c r="CC731" s="45"/>
      <c r="CD731" s="45"/>
      <c r="CE731" s="45"/>
      <c r="CF731" s="45"/>
      <c r="CG731" s="45"/>
      <c r="CH731" s="45"/>
      <c r="CI731" s="45"/>
      <c r="CJ731" s="45"/>
      <c r="CK731" s="45"/>
      <c r="CL731" s="45"/>
      <c r="CM731" s="45"/>
      <c r="CN731" s="45"/>
      <c r="CO731" s="45"/>
      <c r="CP731" s="45"/>
      <c r="CQ731" s="45"/>
      <c r="CR731" s="45"/>
      <c r="CS731" s="45"/>
      <c r="CT731" s="45"/>
      <c r="CU731" s="45"/>
      <c r="CV731" s="45"/>
      <c r="CW731" s="45"/>
    </row>
    <row r="732" spans="1:101" ht="14.25" customHeight="1">
      <c r="A732" s="67">
        <v>90</v>
      </c>
      <c r="B732" s="77">
        <v>38.520000000000003</v>
      </c>
      <c r="C732" s="68">
        <v>74.62</v>
      </c>
      <c r="D732" s="68">
        <v>99.65</v>
      </c>
      <c r="E732" s="70">
        <v>149.01</v>
      </c>
      <c r="F732" s="68">
        <v>224.13</v>
      </c>
      <c r="G732" s="68">
        <v>238.85</v>
      </c>
      <c r="H732" s="68">
        <v>256.57</v>
      </c>
      <c r="I732" s="68">
        <v>275.08999999999997</v>
      </c>
      <c r="J732" s="68">
        <v>294.22000000000003</v>
      </c>
      <c r="K732" s="68">
        <v>313.37</v>
      </c>
      <c r="L732" s="76">
        <v>331.99</v>
      </c>
      <c r="M732" s="76">
        <v>357.42</v>
      </c>
      <c r="N732" s="76">
        <v>382.58</v>
      </c>
      <c r="O732" s="68">
        <v>407.03</v>
      </c>
      <c r="P732" s="68">
        <v>430.37</v>
      </c>
      <c r="Q732" s="68">
        <v>452.19</v>
      </c>
      <c r="R732" s="68">
        <v>472.1</v>
      </c>
      <c r="S732" s="68">
        <v>498.11</v>
      </c>
      <c r="T732" s="68">
        <v>525.54</v>
      </c>
      <c r="U732" s="68">
        <v>554.48</v>
      </c>
      <c r="V732" s="68">
        <v>585.02</v>
      </c>
      <c r="W732" s="68">
        <v>617.24</v>
      </c>
      <c r="X732" s="68">
        <v>651.23</v>
      </c>
      <c r="Y732" s="68">
        <v>687.1</v>
      </c>
      <c r="Z732" s="68">
        <v>724.94</v>
      </c>
      <c r="AA732" s="69">
        <v>764.87</v>
      </c>
      <c r="AB732" s="45">
        <v>806.99</v>
      </c>
      <c r="AC732" s="45">
        <v>851.43</v>
      </c>
      <c r="AD732" s="45">
        <v>898.33</v>
      </c>
      <c r="AE732" s="45">
        <v>947.8</v>
      </c>
      <c r="AF732" s="45">
        <v>1000</v>
      </c>
      <c r="AG732" s="45"/>
      <c r="AH732" s="45"/>
      <c r="AI732" s="45"/>
      <c r="AJ732" s="45"/>
      <c r="AK732" s="45"/>
      <c r="AL732" s="45"/>
      <c r="AM732" s="45"/>
      <c r="AN732" s="45"/>
      <c r="AO732" s="45"/>
      <c r="AP732" s="45"/>
      <c r="AQ732" s="45"/>
      <c r="AR732" s="45"/>
      <c r="AS732" s="45"/>
      <c r="AT732" s="45"/>
      <c r="AU732" s="45"/>
      <c r="AV732" s="45"/>
      <c r="AW732" s="45"/>
      <c r="AX732" s="45"/>
      <c r="AY732" s="45"/>
      <c r="AZ732" s="45"/>
      <c r="BA732" s="45"/>
      <c r="BB732" s="45"/>
      <c r="BC732" s="45"/>
      <c r="BD732" s="45"/>
      <c r="BE732" s="45"/>
      <c r="BF732" s="45"/>
      <c r="BG732" s="45"/>
      <c r="BH732" s="45"/>
      <c r="BI732" s="45"/>
      <c r="BJ732" s="45"/>
      <c r="BK732" s="45"/>
      <c r="BL732" s="45"/>
      <c r="BM732" s="45"/>
      <c r="BN732" s="45"/>
      <c r="BO732" s="45"/>
      <c r="BP732" s="45"/>
      <c r="BQ732" s="45"/>
      <c r="BR732" s="45"/>
      <c r="BS732" s="45"/>
      <c r="BT732" s="45"/>
      <c r="BU732" s="45"/>
      <c r="BV732" s="45"/>
      <c r="BW732" s="45"/>
      <c r="BX732" s="45"/>
      <c r="BY732" s="45"/>
      <c r="BZ732" s="45"/>
      <c r="CA732" s="45"/>
      <c r="CB732" s="45"/>
      <c r="CC732" s="45"/>
      <c r="CD732" s="45"/>
      <c r="CE732" s="45"/>
      <c r="CF732" s="45"/>
      <c r="CG732" s="45"/>
      <c r="CH732" s="45"/>
      <c r="CI732" s="45"/>
      <c r="CJ732" s="45"/>
      <c r="CK732" s="45"/>
      <c r="CL732" s="45"/>
      <c r="CM732" s="45"/>
      <c r="CN732" s="45"/>
      <c r="CO732" s="45"/>
      <c r="CP732" s="45"/>
      <c r="CQ732" s="45"/>
      <c r="CR732" s="45"/>
      <c r="CS732" s="45"/>
      <c r="CT732" s="45"/>
      <c r="CU732" s="45"/>
      <c r="CV732" s="45"/>
      <c r="CW732" s="45"/>
    </row>
    <row r="733" spans="1:101" ht="14.25" customHeight="1">
      <c r="A733" s="67">
        <v>91</v>
      </c>
      <c r="B733" s="76">
        <v>45.27</v>
      </c>
      <c r="C733" s="76">
        <v>78.03</v>
      </c>
      <c r="D733" s="80">
        <v>131.43</v>
      </c>
      <c r="E733" s="68">
        <v>224.13</v>
      </c>
      <c r="F733" s="68">
        <v>238.85</v>
      </c>
      <c r="G733" s="68">
        <v>256.57</v>
      </c>
      <c r="H733" s="68">
        <v>275.08999999999997</v>
      </c>
      <c r="I733" s="68">
        <v>294.22000000000003</v>
      </c>
      <c r="J733" s="68">
        <v>313.37</v>
      </c>
      <c r="K733" s="76">
        <v>331.99</v>
      </c>
      <c r="L733" s="76">
        <v>357.42</v>
      </c>
      <c r="M733" s="76">
        <v>382.58</v>
      </c>
      <c r="N733" s="68">
        <v>407.03</v>
      </c>
      <c r="O733" s="68">
        <v>430.37</v>
      </c>
      <c r="P733" s="68">
        <v>452.19</v>
      </c>
      <c r="Q733" s="68">
        <v>472.1</v>
      </c>
      <c r="R733" s="68">
        <v>498.11</v>
      </c>
      <c r="S733" s="68">
        <v>525.54</v>
      </c>
      <c r="T733" s="68">
        <v>554.48</v>
      </c>
      <c r="U733" s="68">
        <v>585.02</v>
      </c>
      <c r="V733" s="68">
        <v>617.24</v>
      </c>
      <c r="W733" s="68">
        <v>651.23</v>
      </c>
      <c r="X733" s="68">
        <v>687.1</v>
      </c>
      <c r="Y733" s="68">
        <v>724.94</v>
      </c>
      <c r="Z733" s="68">
        <v>764.87</v>
      </c>
      <c r="AA733" s="69">
        <v>806.99</v>
      </c>
      <c r="AB733" s="45">
        <v>851.43</v>
      </c>
      <c r="AC733" s="45">
        <v>898.33</v>
      </c>
      <c r="AD733" s="45">
        <v>947.8</v>
      </c>
      <c r="AE733" s="45">
        <v>1000</v>
      </c>
      <c r="AF733" s="45"/>
      <c r="AG733" s="45"/>
      <c r="AH733" s="45"/>
      <c r="AI733" s="45"/>
      <c r="AJ733" s="45"/>
      <c r="AK733" s="45"/>
      <c r="AL733" s="45"/>
      <c r="AM733" s="45"/>
      <c r="AN733" s="45"/>
      <c r="AO733" s="45"/>
      <c r="AP733" s="45"/>
      <c r="AQ733" s="45"/>
      <c r="AR733" s="45"/>
      <c r="AS733" s="45"/>
      <c r="AT733" s="45"/>
      <c r="AU733" s="45"/>
      <c r="AV733" s="45"/>
      <c r="AW733" s="45"/>
      <c r="AX733" s="45"/>
      <c r="AY733" s="45"/>
      <c r="AZ733" s="45"/>
      <c r="BA733" s="45"/>
      <c r="BB733" s="45"/>
      <c r="BC733" s="45"/>
      <c r="BD733" s="45"/>
      <c r="BE733" s="45"/>
      <c r="BF733" s="45"/>
      <c r="BG733" s="45"/>
      <c r="BH733" s="45"/>
      <c r="BI733" s="45"/>
      <c r="BJ733" s="45"/>
      <c r="BK733" s="45"/>
      <c r="BL733" s="45"/>
      <c r="BM733" s="45"/>
      <c r="BN733" s="45"/>
      <c r="BO733" s="45"/>
      <c r="BP733" s="45"/>
      <c r="BQ733" s="45"/>
      <c r="BR733" s="45"/>
      <c r="BS733" s="45"/>
      <c r="BT733" s="45"/>
      <c r="BU733" s="45"/>
      <c r="BV733" s="45"/>
      <c r="BW733" s="45"/>
      <c r="BX733" s="45"/>
      <c r="BY733" s="45"/>
      <c r="BZ733" s="45"/>
      <c r="CA733" s="45"/>
      <c r="CB733" s="45"/>
      <c r="CC733" s="45"/>
      <c r="CD733" s="45"/>
      <c r="CE733" s="45"/>
      <c r="CF733" s="45"/>
      <c r="CG733" s="45"/>
      <c r="CH733" s="45"/>
      <c r="CI733" s="45"/>
      <c r="CJ733" s="45"/>
      <c r="CK733" s="45"/>
      <c r="CL733" s="45"/>
      <c r="CM733" s="45"/>
      <c r="CN733" s="45"/>
      <c r="CO733" s="45"/>
      <c r="CP733" s="45"/>
      <c r="CQ733" s="45"/>
      <c r="CR733" s="45"/>
      <c r="CS733" s="45"/>
      <c r="CT733" s="45"/>
      <c r="CU733" s="45"/>
      <c r="CV733" s="45"/>
      <c r="CW733" s="45"/>
    </row>
    <row r="734" spans="1:101" ht="14.25" customHeight="1">
      <c r="A734" s="67">
        <v>92</v>
      </c>
      <c r="B734" s="76">
        <v>56.44</v>
      </c>
      <c r="C734" s="81">
        <v>113.64</v>
      </c>
      <c r="D734" s="68">
        <v>224.13</v>
      </c>
      <c r="E734" s="68">
        <v>238.85</v>
      </c>
      <c r="F734" s="68">
        <v>256.57</v>
      </c>
      <c r="G734" s="68">
        <v>275.08999999999997</v>
      </c>
      <c r="H734" s="68">
        <v>294.22000000000003</v>
      </c>
      <c r="I734" s="68">
        <v>313.37</v>
      </c>
      <c r="J734" s="76">
        <v>331.99</v>
      </c>
      <c r="K734" s="76">
        <v>357.42</v>
      </c>
      <c r="L734" s="76">
        <v>382.58</v>
      </c>
      <c r="M734" s="68">
        <v>407.03</v>
      </c>
      <c r="N734" s="68">
        <v>430.37</v>
      </c>
      <c r="O734" s="68">
        <v>452.19</v>
      </c>
      <c r="P734" s="68">
        <v>472.1</v>
      </c>
      <c r="Q734" s="68">
        <v>498.11</v>
      </c>
      <c r="R734" s="68">
        <v>525.54</v>
      </c>
      <c r="S734" s="68">
        <v>554.48</v>
      </c>
      <c r="T734" s="68">
        <v>585.02</v>
      </c>
      <c r="U734" s="68">
        <v>617.24</v>
      </c>
      <c r="V734" s="68">
        <v>651.23</v>
      </c>
      <c r="W734" s="68">
        <v>687.1</v>
      </c>
      <c r="X734" s="68">
        <v>724.94</v>
      </c>
      <c r="Y734" s="68">
        <v>764.87</v>
      </c>
      <c r="Z734" s="68">
        <v>806.99</v>
      </c>
      <c r="AA734" s="69">
        <v>851.43</v>
      </c>
      <c r="AB734" s="45">
        <v>898.33</v>
      </c>
      <c r="AC734" s="45">
        <v>947.8</v>
      </c>
      <c r="AD734" s="45">
        <v>1000</v>
      </c>
      <c r="AE734" s="45"/>
      <c r="AF734" s="45"/>
      <c r="AG734" s="45"/>
      <c r="AH734" s="45"/>
      <c r="AI734" s="45"/>
      <c r="AJ734" s="45"/>
      <c r="AK734" s="45"/>
      <c r="AL734" s="45"/>
      <c r="AM734" s="45"/>
      <c r="AN734" s="45"/>
      <c r="AO734" s="45"/>
      <c r="AP734" s="45"/>
      <c r="AQ734" s="45"/>
      <c r="AR734" s="45"/>
      <c r="AS734" s="45"/>
      <c r="AT734" s="45"/>
      <c r="AU734" s="45"/>
      <c r="AV734" s="45"/>
      <c r="AW734" s="45"/>
      <c r="AX734" s="45"/>
      <c r="AY734" s="45"/>
      <c r="AZ734" s="45"/>
      <c r="BA734" s="45"/>
      <c r="BB734" s="45"/>
      <c r="BC734" s="45"/>
      <c r="BD734" s="45"/>
      <c r="BE734" s="45"/>
      <c r="BF734" s="45"/>
      <c r="BG734" s="45"/>
      <c r="BH734" s="45"/>
      <c r="BI734" s="45"/>
      <c r="BJ734" s="45"/>
      <c r="BK734" s="45"/>
      <c r="BL734" s="45"/>
      <c r="BM734" s="45"/>
      <c r="BN734" s="45"/>
      <c r="BO734" s="45"/>
      <c r="BP734" s="45"/>
      <c r="BQ734" s="45"/>
      <c r="BR734" s="45"/>
      <c r="BS734" s="45"/>
      <c r="BT734" s="45"/>
      <c r="BU734" s="45"/>
      <c r="BV734" s="45"/>
      <c r="BW734" s="45"/>
      <c r="BX734" s="45"/>
      <c r="BY734" s="45"/>
      <c r="BZ734" s="45"/>
      <c r="CA734" s="45"/>
      <c r="CB734" s="45"/>
      <c r="CC734" s="45"/>
      <c r="CD734" s="45"/>
      <c r="CE734" s="45"/>
      <c r="CF734" s="45"/>
      <c r="CG734" s="45"/>
      <c r="CH734" s="45"/>
      <c r="CI734" s="45"/>
      <c r="CJ734" s="45"/>
      <c r="CK734" s="45"/>
      <c r="CL734" s="45"/>
      <c r="CM734" s="45"/>
      <c r="CN734" s="45"/>
      <c r="CO734" s="45"/>
      <c r="CP734" s="45"/>
      <c r="CQ734" s="45"/>
      <c r="CR734" s="45"/>
      <c r="CS734" s="45"/>
      <c r="CT734" s="45"/>
      <c r="CU734" s="45"/>
      <c r="CV734" s="45"/>
      <c r="CW734" s="45"/>
    </row>
    <row r="735" spans="1:101" ht="14.25" customHeight="1">
      <c r="A735" s="67">
        <v>93</v>
      </c>
      <c r="B735" s="76">
        <v>72.84</v>
      </c>
      <c r="C735" s="81">
        <v>158.30000000000001</v>
      </c>
      <c r="D735" s="68">
        <v>238.85</v>
      </c>
      <c r="E735" s="68">
        <v>256.57</v>
      </c>
      <c r="F735" s="68">
        <v>275.08999999999997</v>
      </c>
      <c r="G735" s="68">
        <v>294.22000000000003</v>
      </c>
      <c r="H735" s="68">
        <v>313.37</v>
      </c>
      <c r="I735" s="76">
        <v>331.99</v>
      </c>
      <c r="J735" s="76">
        <v>357.42</v>
      </c>
      <c r="K735" s="76">
        <v>382.58</v>
      </c>
      <c r="L735" s="68">
        <v>407.03</v>
      </c>
      <c r="M735" s="68">
        <v>430.37</v>
      </c>
      <c r="N735" s="68">
        <v>452.19</v>
      </c>
      <c r="O735" s="68">
        <v>472.1</v>
      </c>
      <c r="P735" s="68">
        <v>498.11</v>
      </c>
      <c r="Q735" s="68">
        <v>525.54</v>
      </c>
      <c r="R735" s="68">
        <v>554.48</v>
      </c>
      <c r="S735" s="68">
        <v>585.02</v>
      </c>
      <c r="T735" s="68">
        <v>617.24</v>
      </c>
      <c r="U735" s="68">
        <v>651.23</v>
      </c>
      <c r="V735" s="68">
        <v>687.1</v>
      </c>
      <c r="W735" s="68">
        <v>724.94</v>
      </c>
      <c r="X735" s="68">
        <v>764.87</v>
      </c>
      <c r="Y735" s="68">
        <v>806.99</v>
      </c>
      <c r="Z735" s="68">
        <v>851.43</v>
      </c>
      <c r="AA735" s="69">
        <v>898.33</v>
      </c>
      <c r="AB735" s="45">
        <v>947.8</v>
      </c>
      <c r="AC735" s="74">
        <v>1000</v>
      </c>
      <c r="AD735" s="45"/>
      <c r="AE735" s="45"/>
      <c r="AF735" s="45"/>
      <c r="AG735" s="45"/>
      <c r="AH735" s="45"/>
      <c r="AI735" s="45"/>
      <c r="AJ735" s="45"/>
      <c r="AK735" s="45"/>
      <c r="AL735" s="45"/>
      <c r="AM735" s="45"/>
      <c r="AN735" s="45"/>
      <c r="AO735" s="45"/>
      <c r="AP735" s="45"/>
      <c r="AQ735" s="45"/>
      <c r="AR735" s="45"/>
      <c r="AS735" s="45"/>
      <c r="AT735" s="45"/>
      <c r="AU735" s="45"/>
      <c r="AV735" s="45"/>
      <c r="AW735" s="45"/>
      <c r="AX735" s="45"/>
      <c r="AY735" s="45"/>
      <c r="AZ735" s="45"/>
      <c r="BA735" s="45"/>
      <c r="BB735" s="45"/>
      <c r="BC735" s="45"/>
      <c r="BD735" s="45"/>
      <c r="BE735" s="45"/>
      <c r="BF735" s="45"/>
      <c r="BG735" s="45"/>
      <c r="BH735" s="45"/>
      <c r="BI735" s="45"/>
      <c r="BJ735" s="45"/>
      <c r="BK735" s="45"/>
      <c r="BL735" s="45"/>
      <c r="BM735" s="45"/>
      <c r="BN735" s="45"/>
      <c r="BO735" s="45"/>
      <c r="BP735" s="45"/>
      <c r="BQ735" s="45"/>
      <c r="BR735" s="45"/>
      <c r="BS735" s="45"/>
      <c r="BT735" s="45"/>
      <c r="BU735" s="45"/>
      <c r="BV735" s="45"/>
      <c r="BW735" s="45"/>
      <c r="BX735" s="45"/>
      <c r="BY735" s="45"/>
      <c r="BZ735" s="45"/>
      <c r="CA735" s="45"/>
      <c r="CB735" s="45"/>
      <c r="CC735" s="45"/>
      <c r="CD735" s="45"/>
      <c r="CE735" s="45"/>
      <c r="CF735" s="45"/>
      <c r="CG735" s="45"/>
      <c r="CH735" s="45"/>
      <c r="CI735" s="45"/>
      <c r="CJ735" s="45"/>
      <c r="CK735" s="45"/>
      <c r="CL735" s="45"/>
      <c r="CM735" s="45"/>
      <c r="CN735" s="45"/>
      <c r="CO735" s="45"/>
      <c r="CP735" s="45"/>
      <c r="CQ735" s="45"/>
      <c r="CR735" s="45"/>
      <c r="CS735" s="45"/>
      <c r="CT735" s="45"/>
      <c r="CU735" s="45"/>
      <c r="CV735" s="45"/>
      <c r="CW735" s="45"/>
    </row>
    <row r="736" spans="1:101" ht="14.25" customHeight="1">
      <c r="A736" s="67">
        <v>94</v>
      </c>
      <c r="B736" s="76">
        <v>94.77</v>
      </c>
      <c r="C736" s="80">
        <v>179.89</v>
      </c>
      <c r="D736" s="68">
        <v>256.57</v>
      </c>
      <c r="E736" s="68">
        <v>275.08999999999997</v>
      </c>
      <c r="F736" s="68">
        <v>294.22000000000003</v>
      </c>
      <c r="G736" s="68">
        <v>313.37</v>
      </c>
      <c r="H736" s="76">
        <v>331.99</v>
      </c>
      <c r="I736" s="76">
        <v>357.42</v>
      </c>
      <c r="J736" s="76">
        <v>382.58</v>
      </c>
      <c r="K736" s="68">
        <v>407.03</v>
      </c>
      <c r="L736" s="68">
        <v>430.37</v>
      </c>
      <c r="M736" s="68">
        <v>452.19</v>
      </c>
      <c r="N736" s="68">
        <v>472.1</v>
      </c>
      <c r="O736" s="68">
        <v>498.11</v>
      </c>
      <c r="P736" s="68">
        <v>525.54</v>
      </c>
      <c r="Q736" s="68">
        <v>554.48</v>
      </c>
      <c r="R736" s="68">
        <v>585.02</v>
      </c>
      <c r="S736" s="68">
        <v>617.24</v>
      </c>
      <c r="T736" s="68">
        <v>651.23</v>
      </c>
      <c r="U736" s="68">
        <v>687.1</v>
      </c>
      <c r="V736" s="68">
        <v>724.94</v>
      </c>
      <c r="W736" s="68">
        <v>764.87</v>
      </c>
      <c r="X736" s="68">
        <v>806.99</v>
      </c>
      <c r="Y736" s="68">
        <v>851.43</v>
      </c>
      <c r="Z736" s="68">
        <v>898.33</v>
      </c>
      <c r="AA736" s="69">
        <v>947.8</v>
      </c>
      <c r="AB736" s="74">
        <v>1000</v>
      </c>
      <c r="AC736" s="45"/>
      <c r="AD736" s="45"/>
      <c r="AE736" s="45"/>
      <c r="AF736" s="45"/>
      <c r="AG736" s="45"/>
      <c r="AH736" s="45"/>
      <c r="AI736" s="45"/>
      <c r="AJ736" s="45"/>
      <c r="AK736" s="45"/>
      <c r="AL736" s="45"/>
      <c r="AM736" s="45"/>
      <c r="AN736" s="45"/>
      <c r="AO736" s="45"/>
      <c r="AP736" s="45"/>
      <c r="AQ736" s="45"/>
      <c r="AR736" s="45"/>
      <c r="AS736" s="45"/>
      <c r="AT736" s="45"/>
      <c r="AU736" s="45"/>
      <c r="AV736" s="45"/>
      <c r="AW736" s="45"/>
      <c r="AX736" s="45"/>
      <c r="AY736" s="45"/>
      <c r="AZ736" s="45"/>
      <c r="BA736" s="45"/>
      <c r="BB736" s="45"/>
      <c r="BC736" s="45"/>
      <c r="BD736" s="45"/>
      <c r="BE736" s="45"/>
      <c r="BF736" s="45"/>
      <c r="BG736" s="45"/>
      <c r="BH736" s="45"/>
      <c r="BI736" s="45"/>
      <c r="BJ736" s="45"/>
      <c r="BK736" s="45"/>
      <c r="BL736" s="45"/>
      <c r="BM736" s="45"/>
      <c r="BN736" s="45"/>
      <c r="BO736" s="45"/>
      <c r="BP736" s="45"/>
      <c r="BQ736" s="45"/>
      <c r="BR736" s="45"/>
      <c r="BS736" s="45"/>
      <c r="BT736" s="45"/>
      <c r="BU736" s="45"/>
      <c r="BV736" s="45"/>
      <c r="BW736" s="45"/>
      <c r="BX736" s="45"/>
      <c r="BY736" s="45"/>
      <c r="BZ736" s="45"/>
      <c r="CA736" s="45"/>
      <c r="CB736" s="45"/>
      <c r="CC736" s="45"/>
      <c r="CD736" s="45"/>
      <c r="CE736" s="45"/>
      <c r="CF736" s="45"/>
      <c r="CG736" s="45"/>
      <c r="CH736" s="45"/>
      <c r="CI736" s="45"/>
      <c r="CJ736" s="45"/>
      <c r="CK736" s="45"/>
      <c r="CL736" s="45"/>
      <c r="CM736" s="45"/>
      <c r="CN736" s="45"/>
      <c r="CO736" s="45"/>
      <c r="CP736" s="45"/>
      <c r="CQ736" s="45"/>
      <c r="CR736" s="45"/>
      <c r="CS736" s="45"/>
      <c r="CT736" s="45"/>
      <c r="CU736" s="45"/>
      <c r="CV736" s="45"/>
      <c r="CW736" s="45"/>
    </row>
    <row r="737" spans="1:101" ht="14.25" customHeight="1">
      <c r="A737" s="67">
        <v>95</v>
      </c>
      <c r="B737" s="78">
        <v>123.47</v>
      </c>
      <c r="C737" s="68">
        <v>256.57</v>
      </c>
      <c r="D737" s="68">
        <v>275.08999999999997</v>
      </c>
      <c r="E737" s="68">
        <v>294.22000000000003</v>
      </c>
      <c r="F737" s="68">
        <v>313.37</v>
      </c>
      <c r="G737" s="76">
        <v>331.99</v>
      </c>
      <c r="H737" s="76">
        <v>357.42</v>
      </c>
      <c r="I737" s="76">
        <v>382.58</v>
      </c>
      <c r="J737" s="68">
        <v>407.03</v>
      </c>
      <c r="K737" s="68">
        <v>430.37</v>
      </c>
      <c r="L737" s="68">
        <v>452.19</v>
      </c>
      <c r="M737" s="68">
        <v>472.1</v>
      </c>
      <c r="N737" s="68">
        <v>498.11</v>
      </c>
      <c r="O737" s="68">
        <v>525.54</v>
      </c>
      <c r="P737" s="68">
        <v>554.48</v>
      </c>
      <c r="Q737" s="68">
        <v>585.02</v>
      </c>
      <c r="R737" s="68">
        <v>617.24</v>
      </c>
      <c r="S737" s="68">
        <v>651.23</v>
      </c>
      <c r="T737" s="68">
        <v>687.1</v>
      </c>
      <c r="U737" s="68">
        <v>724.94</v>
      </c>
      <c r="V737" s="68">
        <v>764.87</v>
      </c>
      <c r="W737" s="68">
        <v>806.99</v>
      </c>
      <c r="X737" s="68">
        <v>851.43</v>
      </c>
      <c r="Y737" s="68">
        <v>898.33</v>
      </c>
      <c r="Z737" s="68">
        <v>947.8</v>
      </c>
      <c r="AA737" s="69">
        <v>1000</v>
      </c>
      <c r="AB737" s="45"/>
      <c r="AC737" s="45"/>
      <c r="AD737" s="45"/>
      <c r="AE737" s="45"/>
      <c r="AF737" s="45"/>
      <c r="AG737" s="45"/>
      <c r="AH737" s="45"/>
      <c r="AI737" s="45"/>
      <c r="AJ737" s="45"/>
      <c r="AK737" s="45"/>
      <c r="AL737" s="45"/>
      <c r="AM737" s="45"/>
      <c r="AN737" s="45"/>
      <c r="AO737" s="45"/>
      <c r="AP737" s="45"/>
      <c r="AQ737" s="45"/>
      <c r="AR737" s="45"/>
      <c r="AS737" s="45"/>
      <c r="AT737" s="45"/>
      <c r="AU737" s="45"/>
      <c r="AV737" s="45"/>
      <c r="AW737" s="45"/>
      <c r="AX737" s="45"/>
      <c r="AY737" s="45"/>
      <c r="AZ737" s="45"/>
      <c r="BA737" s="45"/>
      <c r="BB737" s="45"/>
      <c r="BC737" s="45"/>
      <c r="BD737" s="45"/>
      <c r="BE737" s="45"/>
      <c r="BF737" s="45"/>
      <c r="BG737" s="45"/>
      <c r="BH737" s="45"/>
      <c r="BI737" s="45"/>
      <c r="BJ737" s="45"/>
      <c r="BK737" s="45"/>
      <c r="BL737" s="45"/>
      <c r="BM737" s="45"/>
      <c r="BN737" s="45"/>
      <c r="BO737" s="45"/>
      <c r="BP737" s="45"/>
      <c r="BQ737" s="45"/>
      <c r="BR737" s="45"/>
      <c r="BS737" s="45"/>
      <c r="BT737" s="45"/>
      <c r="BU737" s="45"/>
      <c r="BV737" s="45"/>
      <c r="BW737" s="45"/>
      <c r="BX737" s="45"/>
      <c r="BY737" s="45"/>
      <c r="BZ737" s="45"/>
      <c r="CA737" s="45"/>
      <c r="CB737" s="45"/>
      <c r="CC737" s="45"/>
      <c r="CD737" s="45"/>
      <c r="CE737" s="45"/>
      <c r="CF737" s="45"/>
      <c r="CG737" s="45"/>
      <c r="CH737" s="45"/>
      <c r="CI737" s="45"/>
      <c r="CJ737" s="45"/>
      <c r="CK737" s="45"/>
      <c r="CL737" s="45"/>
      <c r="CM737" s="45"/>
      <c r="CN737" s="45"/>
      <c r="CO737" s="45"/>
      <c r="CP737" s="45"/>
      <c r="CQ737" s="45"/>
      <c r="CR737" s="45"/>
      <c r="CS737" s="45"/>
      <c r="CT737" s="45"/>
      <c r="CU737" s="45"/>
      <c r="CV737" s="45"/>
      <c r="CW737" s="45"/>
    </row>
    <row r="738" spans="1:101" ht="14.25" customHeight="1"/>
    <row r="739" spans="1:101" ht="14.25" customHeight="1">
      <c r="A739" s="280" t="s">
        <v>140</v>
      </c>
      <c r="B739" s="281"/>
      <c r="C739" s="281"/>
      <c r="D739" s="281"/>
      <c r="E739" s="281"/>
      <c r="F739" s="281"/>
      <c r="G739" s="281"/>
      <c r="H739" s="281"/>
      <c r="I739" s="281"/>
      <c r="J739" s="281"/>
      <c r="K739" s="281"/>
      <c r="L739" s="281"/>
      <c r="M739" s="281"/>
      <c r="N739" s="281"/>
      <c r="O739" s="281"/>
      <c r="P739" s="281"/>
      <c r="Q739" s="281"/>
      <c r="R739" s="281"/>
      <c r="S739" s="281"/>
      <c r="T739" s="281"/>
      <c r="U739" s="281"/>
      <c r="V739" s="281"/>
      <c r="W739" s="281"/>
      <c r="X739" s="281"/>
      <c r="Y739" s="281"/>
      <c r="Z739" s="281"/>
      <c r="AA739" s="281"/>
      <c r="AB739" s="281"/>
      <c r="AC739" s="281"/>
    </row>
    <row r="740" spans="1:101" ht="14.25" customHeight="1">
      <c r="B740" s="20" t="s">
        <v>130</v>
      </c>
      <c r="AC740" s="3"/>
    </row>
    <row r="741" spans="1:101" ht="14.25" customHeight="1">
      <c r="A741" s="3" t="s">
        <v>131</v>
      </c>
      <c r="B741" s="43">
        <v>1</v>
      </c>
      <c r="C741" s="43">
        <v>2</v>
      </c>
      <c r="D741" s="43">
        <v>3</v>
      </c>
      <c r="E741" s="43">
        <v>4</v>
      </c>
      <c r="F741" s="43">
        <v>5</v>
      </c>
      <c r="G741" s="43">
        <v>6</v>
      </c>
      <c r="H741" s="43">
        <v>7</v>
      </c>
      <c r="I741" s="43">
        <v>8</v>
      </c>
      <c r="J741" s="43">
        <v>9</v>
      </c>
      <c r="K741" s="43">
        <v>10</v>
      </c>
      <c r="L741" s="43">
        <v>11</v>
      </c>
      <c r="M741" s="43">
        <v>12</v>
      </c>
      <c r="N741" s="43">
        <v>13</v>
      </c>
      <c r="O741" s="43">
        <v>14</v>
      </c>
      <c r="P741" s="43">
        <v>15</v>
      </c>
      <c r="Q741" s="43">
        <v>16</v>
      </c>
      <c r="R741" s="43">
        <v>17</v>
      </c>
      <c r="S741" s="43">
        <v>18</v>
      </c>
      <c r="T741" s="43">
        <v>19</v>
      </c>
      <c r="U741" s="43">
        <v>20</v>
      </c>
      <c r="V741" s="43">
        <v>21</v>
      </c>
      <c r="W741" s="43">
        <v>22</v>
      </c>
      <c r="X741" s="43">
        <v>23</v>
      </c>
      <c r="Y741" s="43">
        <v>24</v>
      </c>
      <c r="Z741" s="43">
        <v>25</v>
      </c>
      <c r="AA741" s="43">
        <v>26</v>
      </c>
      <c r="AB741" s="66">
        <v>27</v>
      </c>
      <c r="AC741" s="44">
        <v>28</v>
      </c>
      <c r="AD741" s="44">
        <v>29</v>
      </c>
      <c r="AE741" s="44">
        <v>30</v>
      </c>
      <c r="AF741" s="44">
        <v>31</v>
      </c>
      <c r="AG741" s="44">
        <v>32</v>
      </c>
      <c r="AH741" s="44">
        <v>33</v>
      </c>
      <c r="AI741" s="44">
        <v>34</v>
      </c>
      <c r="AJ741" s="44">
        <v>35</v>
      </c>
      <c r="AK741" s="44">
        <v>36</v>
      </c>
      <c r="AL741" s="44">
        <v>37</v>
      </c>
      <c r="AM741" s="44">
        <v>38</v>
      </c>
      <c r="AN741" s="44">
        <v>39</v>
      </c>
      <c r="AO741" s="44">
        <v>40</v>
      </c>
      <c r="AP741" s="44">
        <v>41</v>
      </c>
      <c r="AQ741" s="44">
        <v>42</v>
      </c>
      <c r="AR741" s="44">
        <v>43</v>
      </c>
      <c r="AS741" s="44">
        <v>44</v>
      </c>
      <c r="AT741" s="44">
        <v>45</v>
      </c>
      <c r="AU741" s="44">
        <v>46</v>
      </c>
      <c r="AV741" s="44">
        <v>47</v>
      </c>
      <c r="AW741" s="44">
        <v>48</v>
      </c>
      <c r="AX741" s="44">
        <v>49</v>
      </c>
      <c r="AY741" s="44">
        <v>50</v>
      </c>
      <c r="AZ741" s="44">
        <v>51</v>
      </c>
      <c r="BA741" s="44">
        <v>52</v>
      </c>
      <c r="BB741" s="44">
        <v>53</v>
      </c>
      <c r="BC741" s="44">
        <v>54</v>
      </c>
      <c r="BD741" s="44">
        <v>55</v>
      </c>
      <c r="BE741" s="44">
        <v>56</v>
      </c>
      <c r="BF741" s="44">
        <v>57</v>
      </c>
      <c r="BG741" s="44">
        <v>58</v>
      </c>
      <c r="BH741" s="44">
        <v>59</v>
      </c>
      <c r="BI741" s="44">
        <v>60</v>
      </c>
      <c r="BJ741" s="44">
        <v>61</v>
      </c>
      <c r="BK741" s="44">
        <v>62</v>
      </c>
      <c r="BL741" s="44">
        <v>63</v>
      </c>
      <c r="BM741" s="44">
        <v>64</v>
      </c>
      <c r="BN741" s="44">
        <v>65</v>
      </c>
      <c r="BO741" s="44">
        <v>66</v>
      </c>
      <c r="BP741" s="44">
        <v>67</v>
      </c>
      <c r="BQ741" s="44">
        <v>68</v>
      </c>
      <c r="BR741" s="44">
        <v>69</v>
      </c>
      <c r="BS741" s="44">
        <v>70</v>
      </c>
      <c r="BT741" s="44">
        <v>71</v>
      </c>
      <c r="BU741" s="44">
        <v>72</v>
      </c>
      <c r="BV741" s="44">
        <v>73</v>
      </c>
      <c r="BW741" s="44">
        <v>74</v>
      </c>
      <c r="BX741" s="44">
        <v>75</v>
      </c>
      <c r="BY741" s="44">
        <v>76</v>
      </c>
      <c r="BZ741" s="44">
        <v>77</v>
      </c>
      <c r="CA741" s="44">
        <v>78</v>
      </c>
      <c r="CB741" s="44">
        <v>79</v>
      </c>
      <c r="CC741" s="44">
        <v>80</v>
      </c>
      <c r="CD741" s="44">
        <v>81</v>
      </c>
      <c r="CE741" s="44">
        <v>82</v>
      </c>
      <c r="CF741" s="44">
        <v>83</v>
      </c>
      <c r="CG741" s="44">
        <v>84</v>
      </c>
      <c r="CH741" s="44">
        <v>85</v>
      </c>
      <c r="CI741" s="44">
        <v>86</v>
      </c>
      <c r="CJ741" s="44">
        <v>87</v>
      </c>
      <c r="CK741" s="44">
        <v>88</v>
      </c>
      <c r="CL741" s="44">
        <v>89</v>
      </c>
      <c r="CM741" s="44">
        <v>90</v>
      </c>
      <c r="CN741" s="44">
        <v>91</v>
      </c>
      <c r="CO741" s="44">
        <v>92</v>
      </c>
      <c r="CP741" s="44">
        <v>93</v>
      </c>
      <c r="CQ741" s="44">
        <v>94</v>
      </c>
      <c r="CR741" s="44">
        <v>95</v>
      </c>
      <c r="CS741" s="44">
        <v>96</v>
      </c>
      <c r="CT741" s="44">
        <v>97</v>
      </c>
      <c r="CU741" s="44">
        <v>98</v>
      </c>
      <c r="CV741" s="44">
        <v>99</v>
      </c>
      <c r="CW741" s="44">
        <v>100</v>
      </c>
    </row>
    <row r="742" spans="1:101" ht="14.25" customHeight="1">
      <c r="A742" s="67">
        <v>18</v>
      </c>
      <c r="B742" s="68">
        <v>0.42</v>
      </c>
      <c r="C742" s="68">
        <v>0.42</v>
      </c>
      <c r="D742" s="68">
        <v>0.42</v>
      </c>
      <c r="E742" s="68">
        <v>0.42</v>
      </c>
      <c r="F742" s="68">
        <v>0.42</v>
      </c>
      <c r="G742" s="68">
        <v>0.42</v>
      </c>
      <c r="H742" s="68">
        <v>0.47</v>
      </c>
      <c r="I742" s="68">
        <v>0.49</v>
      </c>
      <c r="J742" s="68">
        <v>0.49</v>
      </c>
      <c r="K742" s="68">
        <v>0.49</v>
      </c>
      <c r="L742" s="68">
        <v>0.5</v>
      </c>
      <c r="M742" s="68">
        <v>0.53</v>
      </c>
      <c r="N742" s="68">
        <v>0.56999999999999995</v>
      </c>
      <c r="O742" s="68">
        <v>0.61</v>
      </c>
      <c r="P742" s="68">
        <v>0.65</v>
      </c>
      <c r="Q742" s="68">
        <v>0.71</v>
      </c>
      <c r="R742" s="68">
        <v>0.93</v>
      </c>
      <c r="S742" s="68">
        <v>1.04</v>
      </c>
      <c r="T742" s="68">
        <v>1.23</v>
      </c>
      <c r="U742" s="69">
        <v>1.47</v>
      </c>
      <c r="V742" s="68">
        <v>1.67</v>
      </c>
      <c r="W742" s="68">
        <v>1.83</v>
      </c>
      <c r="X742" s="68">
        <v>1.98</v>
      </c>
      <c r="Y742" s="68">
        <v>2.11</v>
      </c>
      <c r="Z742" s="68">
        <v>2.2200000000000002</v>
      </c>
      <c r="AA742" s="69">
        <v>2.35</v>
      </c>
      <c r="AB742" s="45">
        <v>2.48</v>
      </c>
      <c r="AC742" s="45">
        <v>2.63</v>
      </c>
      <c r="AD742" s="45">
        <v>2.88</v>
      </c>
      <c r="AE742" s="45">
        <v>3.15</v>
      </c>
      <c r="AF742" s="45">
        <v>3.45</v>
      </c>
      <c r="AG742" s="45">
        <v>3.79</v>
      </c>
      <c r="AH742" s="45">
        <v>4.16</v>
      </c>
      <c r="AI742" s="45">
        <v>4.58</v>
      </c>
      <c r="AJ742" s="45">
        <v>5.03</v>
      </c>
      <c r="AK742" s="45">
        <v>5.53</v>
      </c>
      <c r="AL742" s="45">
        <v>6.08</v>
      </c>
      <c r="AM742" s="45">
        <v>6.68</v>
      </c>
      <c r="AN742" s="45">
        <v>7.36</v>
      </c>
      <c r="AO742" s="45">
        <v>8.1199999999999992</v>
      </c>
      <c r="AP742" s="45">
        <v>8.9700000000000006</v>
      </c>
      <c r="AQ742" s="45">
        <v>9.91</v>
      </c>
      <c r="AR742" s="45">
        <v>10.93</v>
      </c>
      <c r="AS742" s="45">
        <v>12.07</v>
      </c>
      <c r="AT742" s="45">
        <v>13.31</v>
      </c>
      <c r="AU742" s="45">
        <v>14.66</v>
      </c>
      <c r="AV742" s="45">
        <v>16.11</v>
      </c>
      <c r="AW742" s="45">
        <v>17.670000000000002</v>
      </c>
      <c r="AX742" s="45">
        <v>19.34</v>
      </c>
      <c r="AY742" s="45">
        <v>21.12</v>
      </c>
      <c r="AZ742" s="45">
        <v>22.99</v>
      </c>
      <c r="BA742" s="45">
        <v>24.91</v>
      </c>
      <c r="BB742" s="45">
        <v>27.03</v>
      </c>
      <c r="BC742" s="45">
        <v>29.39</v>
      </c>
      <c r="BD742" s="45">
        <v>31.65</v>
      </c>
      <c r="BE742" s="45">
        <v>34.15</v>
      </c>
      <c r="BF742" s="45">
        <v>36.840000000000003</v>
      </c>
      <c r="BG742" s="45">
        <v>39.840000000000003</v>
      </c>
      <c r="BH742" s="45">
        <v>43.14</v>
      </c>
      <c r="BI742" s="45">
        <v>46.84</v>
      </c>
      <c r="BJ742" s="45">
        <v>50.9</v>
      </c>
      <c r="BK742" s="45">
        <v>55.38</v>
      </c>
      <c r="BL742" s="45">
        <v>61.38</v>
      </c>
      <c r="BM742" s="45">
        <v>68.599999999999994</v>
      </c>
      <c r="BN742" s="45">
        <v>76.8</v>
      </c>
      <c r="BO742" s="45">
        <v>85.97</v>
      </c>
      <c r="BP742" s="45">
        <v>95.29</v>
      </c>
      <c r="BQ742" s="45">
        <v>103.46</v>
      </c>
      <c r="BR742" s="45">
        <v>116.75</v>
      </c>
      <c r="BS742" s="45">
        <v>128.41</v>
      </c>
      <c r="BT742" s="45">
        <v>141.16999999999999</v>
      </c>
      <c r="BU742" s="45">
        <v>154.69</v>
      </c>
      <c r="BV742" s="45">
        <v>168.78</v>
      </c>
      <c r="BW742" s="45">
        <v>182.82</v>
      </c>
      <c r="BX742" s="45">
        <v>197.3</v>
      </c>
      <c r="BY742" s="45">
        <v>211.97</v>
      </c>
      <c r="BZ742" s="45">
        <v>225.37</v>
      </c>
      <c r="CA742" s="45">
        <v>238.85</v>
      </c>
      <c r="CB742" s="45">
        <v>256.57</v>
      </c>
      <c r="CC742" s="45">
        <v>275.08999999999997</v>
      </c>
      <c r="CD742" s="45">
        <v>294.22000000000003</v>
      </c>
      <c r="CE742" s="45">
        <v>313.37</v>
      </c>
      <c r="CF742" s="45">
        <v>331.99</v>
      </c>
      <c r="CG742" s="45">
        <v>357.42</v>
      </c>
      <c r="CH742" s="45">
        <v>382.58</v>
      </c>
      <c r="CI742" s="45">
        <v>407.03</v>
      </c>
      <c r="CJ742" s="45">
        <v>430.37</v>
      </c>
      <c r="CK742" s="45">
        <v>452.19</v>
      </c>
      <c r="CL742" s="45">
        <v>472.1</v>
      </c>
      <c r="CM742" s="45">
        <v>498.11</v>
      </c>
      <c r="CN742" s="45">
        <v>525.54</v>
      </c>
      <c r="CO742" s="45">
        <v>554.48</v>
      </c>
      <c r="CP742" s="45">
        <v>585.02</v>
      </c>
      <c r="CQ742" s="45">
        <v>617.24</v>
      </c>
      <c r="CR742" s="45">
        <v>651.23</v>
      </c>
      <c r="CS742" s="45">
        <v>687.1</v>
      </c>
      <c r="CT742" s="45">
        <v>724.94</v>
      </c>
      <c r="CU742" s="45">
        <v>764.87</v>
      </c>
      <c r="CV742" s="45">
        <v>806.99</v>
      </c>
      <c r="CW742" s="45">
        <v>851.43</v>
      </c>
    </row>
    <row r="743" spans="1:101" ht="14.25" customHeight="1">
      <c r="A743" s="67">
        <v>19</v>
      </c>
      <c r="B743" s="68">
        <v>0.42</v>
      </c>
      <c r="C743" s="68">
        <v>0.42</v>
      </c>
      <c r="D743" s="68">
        <v>0.39</v>
      </c>
      <c r="E743" s="68">
        <v>0.4</v>
      </c>
      <c r="F743" s="68">
        <v>0.4</v>
      </c>
      <c r="G743" s="68">
        <v>0.45</v>
      </c>
      <c r="H743" s="68">
        <v>0.47</v>
      </c>
      <c r="I743" s="68">
        <v>0.47</v>
      </c>
      <c r="J743" s="68">
        <v>0.48</v>
      </c>
      <c r="K743" s="68">
        <v>0.5</v>
      </c>
      <c r="L743" s="68">
        <v>0.53</v>
      </c>
      <c r="M743" s="68">
        <v>0.56000000000000005</v>
      </c>
      <c r="N743" s="68">
        <v>0.61</v>
      </c>
      <c r="O743" s="68">
        <v>0.65</v>
      </c>
      <c r="P743" s="68">
        <v>0.7</v>
      </c>
      <c r="Q743" s="68">
        <v>0.93</v>
      </c>
      <c r="R743" s="68">
        <v>1.02</v>
      </c>
      <c r="S743" s="68">
        <v>1.22</v>
      </c>
      <c r="T743" s="68">
        <v>1.44</v>
      </c>
      <c r="U743" s="69">
        <v>1.64</v>
      </c>
      <c r="V743" s="68">
        <v>1.83</v>
      </c>
      <c r="W743" s="68">
        <v>1.98</v>
      </c>
      <c r="X743" s="68">
        <v>2.11</v>
      </c>
      <c r="Y743" s="68">
        <v>2.2200000000000002</v>
      </c>
      <c r="Z743" s="68">
        <v>2.35</v>
      </c>
      <c r="AA743" s="69">
        <v>2.48</v>
      </c>
      <c r="AB743" s="45">
        <v>2.63</v>
      </c>
      <c r="AC743" s="45">
        <v>2.88</v>
      </c>
      <c r="AD743" s="45">
        <v>3.15</v>
      </c>
      <c r="AE743" s="45">
        <v>3.45</v>
      </c>
      <c r="AF743" s="45">
        <v>3.79</v>
      </c>
      <c r="AG743" s="45">
        <v>4.16</v>
      </c>
      <c r="AH743" s="45">
        <v>4.58</v>
      </c>
      <c r="AI743" s="45">
        <v>5.03</v>
      </c>
      <c r="AJ743" s="45">
        <v>5.53</v>
      </c>
      <c r="AK743" s="45">
        <v>6.08</v>
      </c>
      <c r="AL743" s="45">
        <v>6.68</v>
      </c>
      <c r="AM743" s="45">
        <v>7.36</v>
      </c>
      <c r="AN743" s="45">
        <v>8.1199999999999992</v>
      </c>
      <c r="AO743" s="45">
        <v>8.9700000000000006</v>
      </c>
      <c r="AP743" s="45">
        <v>9.91</v>
      </c>
      <c r="AQ743" s="45">
        <v>10.93</v>
      </c>
      <c r="AR743" s="45">
        <v>12.07</v>
      </c>
      <c r="AS743" s="45">
        <v>13.31</v>
      </c>
      <c r="AT743" s="45">
        <v>14.66</v>
      </c>
      <c r="AU743" s="45">
        <v>16.11</v>
      </c>
      <c r="AV743" s="45">
        <v>17.670000000000002</v>
      </c>
      <c r="AW743" s="45">
        <v>19.34</v>
      </c>
      <c r="AX743" s="45">
        <v>21.12</v>
      </c>
      <c r="AY743" s="45">
        <v>22.99</v>
      </c>
      <c r="AZ743" s="45">
        <v>24.91</v>
      </c>
      <c r="BA743" s="45">
        <v>27.03</v>
      </c>
      <c r="BB743" s="45">
        <v>29.39</v>
      </c>
      <c r="BC743" s="45">
        <v>31.65</v>
      </c>
      <c r="BD743" s="45">
        <v>34.15</v>
      </c>
      <c r="BE743" s="45">
        <v>36.840000000000003</v>
      </c>
      <c r="BF743" s="45">
        <v>39.840000000000003</v>
      </c>
      <c r="BG743" s="45">
        <v>43.14</v>
      </c>
      <c r="BH743" s="45">
        <v>46.84</v>
      </c>
      <c r="BI743" s="45">
        <v>50.9</v>
      </c>
      <c r="BJ743" s="45">
        <v>55.38</v>
      </c>
      <c r="BK743" s="45">
        <v>61.38</v>
      </c>
      <c r="BL743" s="45">
        <v>68.599999999999994</v>
      </c>
      <c r="BM743" s="45">
        <v>76.8</v>
      </c>
      <c r="BN743" s="45">
        <v>85.97</v>
      </c>
      <c r="BO743" s="45">
        <v>95.29</v>
      </c>
      <c r="BP743" s="45">
        <v>103.46</v>
      </c>
      <c r="BQ743" s="45">
        <v>116.75</v>
      </c>
      <c r="BR743" s="45">
        <v>128.41</v>
      </c>
      <c r="BS743" s="45">
        <v>141.16999999999999</v>
      </c>
      <c r="BT743" s="45">
        <v>154.69</v>
      </c>
      <c r="BU743" s="45">
        <v>168.78</v>
      </c>
      <c r="BV743" s="45">
        <v>182.82</v>
      </c>
      <c r="BW743" s="45">
        <v>197.3</v>
      </c>
      <c r="BX743" s="45">
        <v>211.97</v>
      </c>
      <c r="BY743" s="45">
        <v>225.37</v>
      </c>
      <c r="BZ743" s="45">
        <v>238.85</v>
      </c>
      <c r="CA743" s="45">
        <v>256.57</v>
      </c>
      <c r="CB743" s="45">
        <v>275.08999999999997</v>
      </c>
      <c r="CC743" s="45">
        <v>294.22000000000003</v>
      </c>
      <c r="CD743" s="45">
        <v>313.37</v>
      </c>
      <c r="CE743" s="45">
        <v>331.99</v>
      </c>
      <c r="CF743" s="45">
        <v>357.42</v>
      </c>
      <c r="CG743" s="45">
        <v>382.58</v>
      </c>
      <c r="CH743" s="45">
        <v>407.03</v>
      </c>
      <c r="CI743" s="45">
        <v>430.37</v>
      </c>
      <c r="CJ743" s="45">
        <v>452.19</v>
      </c>
      <c r="CK743" s="45">
        <v>472.1</v>
      </c>
      <c r="CL743" s="45">
        <v>498.11</v>
      </c>
      <c r="CM743" s="45">
        <v>525.54</v>
      </c>
      <c r="CN743" s="45">
        <v>554.48</v>
      </c>
      <c r="CO743" s="45">
        <v>585.02</v>
      </c>
      <c r="CP743" s="45">
        <v>617.24</v>
      </c>
      <c r="CQ743" s="45">
        <v>651.23</v>
      </c>
      <c r="CR743" s="45">
        <v>687.1</v>
      </c>
      <c r="CS743" s="45">
        <v>724.94</v>
      </c>
      <c r="CT743" s="45">
        <v>764.87</v>
      </c>
      <c r="CU743" s="45">
        <v>806.99</v>
      </c>
      <c r="CV743" s="45">
        <v>851.43</v>
      </c>
      <c r="CW743" s="45">
        <v>898.33</v>
      </c>
    </row>
    <row r="744" spans="1:101" ht="14.25" customHeight="1">
      <c r="A744" s="67">
        <v>20</v>
      </c>
      <c r="B744" s="68">
        <v>0.36</v>
      </c>
      <c r="C744" s="68">
        <v>0.35</v>
      </c>
      <c r="D744" s="68">
        <v>0.37</v>
      </c>
      <c r="E744" s="68">
        <v>0.38</v>
      </c>
      <c r="F744" s="68">
        <v>0.42</v>
      </c>
      <c r="G744" s="68">
        <v>0.45</v>
      </c>
      <c r="H744" s="68">
        <v>0.46</v>
      </c>
      <c r="I744" s="68">
        <v>0.46</v>
      </c>
      <c r="J744" s="68">
        <v>0.49</v>
      </c>
      <c r="K744" s="68">
        <v>0.53</v>
      </c>
      <c r="L744" s="68">
        <v>0.56000000000000005</v>
      </c>
      <c r="M744" s="68">
        <v>0.6</v>
      </c>
      <c r="N744" s="68">
        <v>0.65</v>
      </c>
      <c r="O744" s="68">
        <v>0.7</v>
      </c>
      <c r="P744" s="68">
        <v>0.92</v>
      </c>
      <c r="Q744" s="68">
        <v>1.02</v>
      </c>
      <c r="R744" s="68">
        <v>1.21</v>
      </c>
      <c r="S744" s="68">
        <v>1.42</v>
      </c>
      <c r="T744" s="68">
        <v>1.62</v>
      </c>
      <c r="U744" s="69">
        <v>1.81</v>
      </c>
      <c r="V744" s="68">
        <v>1.98</v>
      </c>
      <c r="W744" s="68">
        <v>2.11</v>
      </c>
      <c r="X744" s="68">
        <v>2.2200000000000002</v>
      </c>
      <c r="Y744" s="68">
        <v>2.35</v>
      </c>
      <c r="Z744" s="68">
        <v>2.48</v>
      </c>
      <c r="AA744" s="69">
        <v>2.63</v>
      </c>
      <c r="AB744" s="45">
        <v>2.88</v>
      </c>
      <c r="AC744" s="45">
        <v>3.15</v>
      </c>
      <c r="AD744" s="45">
        <v>3.45</v>
      </c>
      <c r="AE744" s="45">
        <v>3.79</v>
      </c>
      <c r="AF744" s="45">
        <v>4.16</v>
      </c>
      <c r="AG744" s="45">
        <v>4.58</v>
      </c>
      <c r="AH744" s="45">
        <v>5.03</v>
      </c>
      <c r="AI744" s="45">
        <v>5.53</v>
      </c>
      <c r="AJ744" s="45">
        <v>6.08</v>
      </c>
      <c r="AK744" s="45">
        <v>6.68</v>
      </c>
      <c r="AL744" s="45">
        <v>7.36</v>
      </c>
      <c r="AM744" s="45">
        <v>8.1199999999999992</v>
      </c>
      <c r="AN744" s="45">
        <v>8.9700000000000006</v>
      </c>
      <c r="AO744" s="45">
        <v>9.91</v>
      </c>
      <c r="AP744" s="45">
        <v>10.93</v>
      </c>
      <c r="AQ744" s="45">
        <v>12.07</v>
      </c>
      <c r="AR744" s="45">
        <v>13.31</v>
      </c>
      <c r="AS744" s="45">
        <v>14.66</v>
      </c>
      <c r="AT744" s="45">
        <v>16.11</v>
      </c>
      <c r="AU744" s="45">
        <v>17.670000000000002</v>
      </c>
      <c r="AV744" s="45">
        <v>19.34</v>
      </c>
      <c r="AW744" s="45">
        <v>21.12</v>
      </c>
      <c r="AX744" s="45">
        <v>22.99</v>
      </c>
      <c r="AY744" s="45">
        <v>24.91</v>
      </c>
      <c r="AZ744" s="45">
        <v>27.03</v>
      </c>
      <c r="BA744" s="45">
        <v>29.39</v>
      </c>
      <c r="BB744" s="45">
        <v>31.65</v>
      </c>
      <c r="BC744" s="45">
        <v>34.15</v>
      </c>
      <c r="BD744" s="45">
        <v>36.840000000000003</v>
      </c>
      <c r="BE744" s="45">
        <v>39.840000000000003</v>
      </c>
      <c r="BF744" s="45">
        <v>43.14</v>
      </c>
      <c r="BG744" s="45">
        <v>46.84</v>
      </c>
      <c r="BH744" s="45">
        <v>50.9</v>
      </c>
      <c r="BI744" s="45">
        <v>55.38</v>
      </c>
      <c r="BJ744" s="45">
        <v>61.38</v>
      </c>
      <c r="BK744" s="45">
        <v>68.599999999999994</v>
      </c>
      <c r="BL744" s="45">
        <v>76.8</v>
      </c>
      <c r="BM744" s="45">
        <v>85.97</v>
      </c>
      <c r="BN744" s="45">
        <v>95.29</v>
      </c>
      <c r="BO744" s="45">
        <v>103.46</v>
      </c>
      <c r="BP744" s="45">
        <v>116.75</v>
      </c>
      <c r="BQ744" s="45">
        <v>128.41</v>
      </c>
      <c r="BR744" s="45">
        <v>141.16999999999999</v>
      </c>
      <c r="BS744" s="45">
        <v>154.69</v>
      </c>
      <c r="BT744" s="45">
        <v>168.78</v>
      </c>
      <c r="BU744" s="45">
        <v>182.82</v>
      </c>
      <c r="BV744" s="45">
        <v>197.3</v>
      </c>
      <c r="BW744" s="45">
        <v>211.97</v>
      </c>
      <c r="BX744" s="45">
        <v>225.37</v>
      </c>
      <c r="BY744" s="45">
        <v>238.85</v>
      </c>
      <c r="BZ744" s="45">
        <v>256.57</v>
      </c>
      <c r="CA744" s="45">
        <v>275.08999999999997</v>
      </c>
      <c r="CB744" s="45">
        <v>294.22000000000003</v>
      </c>
      <c r="CC744" s="45">
        <v>313.37</v>
      </c>
      <c r="CD744" s="45">
        <v>331.99</v>
      </c>
      <c r="CE744" s="45">
        <v>357.42</v>
      </c>
      <c r="CF744" s="45">
        <v>382.58</v>
      </c>
      <c r="CG744" s="45">
        <v>407.03</v>
      </c>
      <c r="CH744" s="45">
        <v>430.37</v>
      </c>
      <c r="CI744" s="45">
        <v>452.19</v>
      </c>
      <c r="CJ744" s="45">
        <v>472.1</v>
      </c>
      <c r="CK744" s="45">
        <v>498.11</v>
      </c>
      <c r="CL744" s="45">
        <v>525.54</v>
      </c>
      <c r="CM744" s="45">
        <v>554.48</v>
      </c>
      <c r="CN744" s="45">
        <v>585.02</v>
      </c>
      <c r="CO744" s="45">
        <v>617.24</v>
      </c>
      <c r="CP744" s="45">
        <v>651.23</v>
      </c>
      <c r="CQ744" s="45">
        <v>687.1</v>
      </c>
      <c r="CR744" s="45">
        <v>724.94</v>
      </c>
      <c r="CS744" s="45">
        <v>764.87</v>
      </c>
      <c r="CT744" s="45">
        <v>806.99</v>
      </c>
      <c r="CU744" s="45">
        <v>851.43</v>
      </c>
      <c r="CV744" s="45">
        <v>898.33</v>
      </c>
      <c r="CW744" s="45">
        <v>947.8</v>
      </c>
    </row>
    <row r="745" spans="1:101" ht="14.25" customHeight="1">
      <c r="A745" s="67">
        <v>21</v>
      </c>
      <c r="B745" s="68">
        <v>0.28999999999999998</v>
      </c>
      <c r="C745" s="68">
        <v>0.32</v>
      </c>
      <c r="D745" s="68">
        <v>0.35</v>
      </c>
      <c r="E745" s="68">
        <v>0.38</v>
      </c>
      <c r="F745" s="68">
        <v>0.42</v>
      </c>
      <c r="G745" s="68">
        <v>0.43</v>
      </c>
      <c r="H745" s="68">
        <v>0.45</v>
      </c>
      <c r="I745" s="68">
        <v>0.47</v>
      </c>
      <c r="J745" s="68">
        <v>0.53</v>
      </c>
      <c r="K745" s="68">
        <v>0.56000000000000005</v>
      </c>
      <c r="L745" s="68">
        <v>0.6</v>
      </c>
      <c r="M745" s="68">
        <v>0.64</v>
      </c>
      <c r="N745" s="68">
        <v>0.7</v>
      </c>
      <c r="O745" s="68">
        <v>0.92</v>
      </c>
      <c r="P745" s="68">
        <v>1.01</v>
      </c>
      <c r="Q745" s="68">
        <v>1.21</v>
      </c>
      <c r="R745" s="68">
        <v>1.41</v>
      </c>
      <c r="S745" s="68">
        <v>1.6</v>
      </c>
      <c r="T745" s="68">
        <v>1.78</v>
      </c>
      <c r="U745" s="69">
        <v>1.95</v>
      </c>
      <c r="V745" s="68">
        <v>2.11</v>
      </c>
      <c r="W745" s="68">
        <v>2.2200000000000002</v>
      </c>
      <c r="X745" s="68">
        <v>2.35</v>
      </c>
      <c r="Y745" s="68">
        <v>2.48</v>
      </c>
      <c r="Z745" s="68">
        <v>2.63</v>
      </c>
      <c r="AA745" s="69">
        <v>2.88</v>
      </c>
      <c r="AB745" s="45">
        <v>3.15</v>
      </c>
      <c r="AC745" s="45">
        <v>3.45</v>
      </c>
      <c r="AD745" s="45">
        <v>3.79</v>
      </c>
      <c r="AE745" s="45">
        <v>4.16</v>
      </c>
      <c r="AF745" s="45">
        <v>4.58</v>
      </c>
      <c r="AG745" s="45">
        <v>5.03</v>
      </c>
      <c r="AH745" s="45">
        <v>5.53</v>
      </c>
      <c r="AI745" s="45">
        <v>6.08</v>
      </c>
      <c r="AJ745" s="45">
        <v>6.68</v>
      </c>
      <c r="AK745" s="45">
        <v>7.36</v>
      </c>
      <c r="AL745" s="45">
        <v>8.1199999999999992</v>
      </c>
      <c r="AM745" s="45">
        <v>8.9700000000000006</v>
      </c>
      <c r="AN745" s="45">
        <v>9.91</v>
      </c>
      <c r="AO745" s="45">
        <v>10.93</v>
      </c>
      <c r="AP745" s="45">
        <v>12.07</v>
      </c>
      <c r="AQ745" s="45">
        <v>13.31</v>
      </c>
      <c r="AR745" s="45">
        <v>14.66</v>
      </c>
      <c r="AS745" s="45">
        <v>16.11</v>
      </c>
      <c r="AT745" s="45">
        <v>17.670000000000002</v>
      </c>
      <c r="AU745" s="45">
        <v>19.34</v>
      </c>
      <c r="AV745" s="45">
        <v>21.12</v>
      </c>
      <c r="AW745" s="45">
        <v>22.99</v>
      </c>
      <c r="AX745" s="45">
        <v>24.91</v>
      </c>
      <c r="AY745" s="45">
        <v>27.03</v>
      </c>
      <c r="AZ745" s="45">
        <v>29.39</v>
      </c>
      <c r="BA745" s="45">
        <v>31.65</v>
      </c>
      <c r="BB745" s="45">
        <v>34.15</v>
      </c>
      <c r="BC745" s="45">
        <v>36.840000000000003</v>
      </c>
      <c r="BD745" s="45">
        <v>39.840000000000003</v>
      </c>
      <c r="BE745" s="45">
        <v>43.14</v>
      </c>
      <c r="BF745" s="45">
        <v>46.84</v>
      </c>
      <c r="BG745" s="45">
        <v>50.9</v>
      </c>
      <c r="BH745" s="45">
        <v>55.38</v>
      </c>
      <c r="BI745" s="45">
        <v>61.38</v>
      </c>
      <c r="BJ745" s="45">
        <v>68.599999999999994</v>
      </c>
      <c r="BK745" s="45">
        <v>76.8</v>
      </c>
      <c r="BL745" s="45">
        <v>85.97</v>
      </c>
      <c r="BM745" s="45">
        <v>95.29</v>
      </c>
      <c r="BN745" s="45">
        <v>103.46</v>
      </c>
      <c r="BO745" s="45">
        <v>116.75</v>
      </c>
      <c r="BP745" s="45">
        <v>128.41</v>
      </c>
      <c r="BQ745" s="45">
        <v>141.16999999999999</v>
      </c>
      <c r="BR745" s="45">
        <v>154.69</v>
      </c>
      <c r="BS745" s="45">
        <v>168.78</v>
      </c>
      <c r="BT745" s="45">
        <v>182.82</v>
      </c>
      <c r="BU745" s="45">
        <v>197.3</v>
      </c>
      <c r="BV745" s="45">
        <v>211.97</v>
      </c>
      <c r="BW745" s="45">
        <v>225.37</v>
      </c>
      <c r="BX745" s="45">
        <v>238.85</v>
      </c>
      <c r="BY745" s="45">
        <v>256.57</v>
      </c>
      <c r="BZ745" s="45">
        <v>275.08999999999997</v>
      </c>
      <c r="CA745" s="45">
        <v>294.22000000000003</v>
      </c>
      <c r="CB745" s="45">
        <v>313.37</v>
      </c>
      <c r="CC745" s="45">
        <v>331.99</v>
      </c>
      <c r="CD745" s="45">
        <v>357.42</v>
      </c>
      <c r="CE745" s="45">
        <v>382.58</v>
      </c>
      <c r="CF745" s="45">
        <v>407.03</v>
      </c>
      <c r="CG745" s="45">
        <v>430.37</v>
      </c>
      <c r="CH745" s="45">
        <v>452.19</v>
      </c>
      <c r="CI745" s="45">
        <v>472.1</v>
      </c>
      <c r="CJ745" s="45">
        <v>498.11</v>
      </c>
      <c r="CK745" s="45">
        <v>525.54</v>
      </c>
      <c r="CL745" s="45">
        <v>554.48</v>
      </c>
      <c r="CM745" s="45">
        <v>585.02</v>
      </c>
      <c r="CN745" s="45">
        <v>617.24</v>
      </c>
      <c r="CO745" s="45">
        <v>651.23</v>
      </c>
      <c r="CP745" s="45">
        <v>687.1</v>
      </c>
      <c r="CQ745" s="45">
        <v>724.94</v>
      </c>
      <c r="CR745" s="45">
        <v>764.87</v>
      </c>
      <c r="CS745" s="45">
        <v>806.99</v>
      </c>
      <c r="CT745" s="45">
        <v>851.43</v>
      </c>
      <c r="CU745" s="45">
        <v>898.33</v>
      </c>
      <c r="CV745" s="45">
        <v>947.8</v>
      </c>
      <c r="CW745" s="45">
        <v>1000</v>
      </c>
    </row>
    <row r="746" spans="1:101" ht="14.25" customHeight="1">
      <c r="A746" s="67">
        <v>22</v>
      </c>
      <c r="B746" s="68">
        <v>0.25</v>
      </c>
      <c r="C746" s="68">
        <v>0.31</v>
      </c>
      <c r="D746" s="68">
        <v>0.34</v>
      </c>
      <c r="E746" s="68">
        <v>0.38</v>
      </c>
      <c r="F746" s="68">
        <v>0.4</v>
      </c>
      <c r="G746" s="68">
        <v>0.42</v>
      </c>
      <c r="H746" s="68">
        <v>0.46</v>
      </c>
      <c r="I746" s="68">
        <v>0.5</v>
      </c>
      <c r="J746" s="68">
        <v>0.56000000000000005</v>
      </c>
      <c r="K746" s="68">
        <v>0.6</v>
      </c>
      <c r="L746" s="68">
        <v>0.64</v>
      </c>
      <c r="M746" s="68">
        <v>0.7</v>
      </c>
      <c r="N746" s="68">
        <v>0.92</v>
      </c>
      <c r="O746" s="68">
        <v>1.01</v>
      </c>
      <c r="P746" s="68">
        <v>1.21</v>
      </c>
      <c r="Q746" s="68">
        <v>1.39</v>
      </c>
      <c r="R746" s="68">
        <v>1.58</v>
      </c>
      <c r="S746" s="68">
        <v>1.76</v>
      </c>
      <c r="T746" s="68">
        <v>1.92</v>
      </c>
      <c r="U746" s="69">
        <v>2.08</v>
      </c>
      <c r="V746" s="68">
        <v>2.2200000000000002</v>
      </c>
      <c r="W746" s="68">
        <v>2.35</v>
      </c>
      <c r="X746" s="68">
        <v>2.48</v>
      </c>
      <c r="Y746" s="68">
        <v>2.63</v>
      </c>
      <c r="Z746" s="68">
        <v>2.88</v>
      </c>
      <c r="AA746" s="69">
        <v>3.15</v>
      </c>
      <c r="AB746" s="45">
        <v>3.45</v>
      </c>
      <c r="AC746" s="45">
        <v>3.79</v>
      </c>
      <c r="AD746" s="45">
        <v>4.16</v>
      </c>
      <c r="AE746" s="45">
        <v>4.58</v>
      </c>
      <c r="AF746" s="45">
        <v>5.03</v>
      </c>
      <c r="AG746" s="45">
        <v>5.53</v>
      </c>
      <c r="AH746" s="45">
        <v>6.08</v>
      </c>
      <c r="AI746" s="45">
        <v>6.68</v>
      </c>
      <c r="AJ746" s="45">
        <v>7.36</v>
      </c>
      <c r="AK746" s="45">
        <v>8.1199999999999992</v>
      </c>
      <c r="AL746" s="45">
        <v>8.9700000000000006</v>
      </c>
      <c r="AM746" s="45">
        <v>9.91</v>
      </c>
      <c r="AN746" s="45">
        <v>10.93</v>
      </c>
      <c r="AO746" s="45">
        <v>12.07</v>
      </c>
      <c r="AP746" s="45">
        <v>13.31</v>
      </c>
      <c r="AQ746" s="45">
        <v>14.66</v>
      </c>
      <c r="AR746" s="45">
        <v>16.11</v>
      </c>
      <c r="AS746" s="45">
        <v>17.670000000000002</v>
      </c>
      <c r="AT746" s="45">
        <v>19.34</v>
      </c>
      <c r="AU746" s="45">
        <v>21.12</v>
      </c>
      <c r="AV746" s="45">
        <v>22.99</v>
      </c>
      <c r="AW746" s="45">
        <v>24.91</v>
      </c>
      <c r="AX746" s="45">
        <v>27.03</v>
      </c>
      <c r="AY746" s="45">
        <v>29.39</v>
      </c>
      <c r="AZ746" s="45">
        <v>31.65</v>
      </c>
      <c r="BA746" s="45">
        <v>34.15</v>
      </c>
      <c r="BB746" s="45">
        <v>36.840000000000003</v>
      </c>
      <c r="BC746" s="45">
        <v>39.840000000000003</v>
      </c>
      <c r="BD746" s="45">
        <v>43.14</v>
      </c>
      <c r="BE746" s="45">
        <v>46.84</v>
      </c>
      <c r="BF746" s="45">
        <v>50.9</v>
      </c>
      <c r="BG746" s="45">
        <v>55.38</v>
      </c>
      <c r="BH746" s="45">
        <v>61.38</v>
      </c>
      <c r="BI746" s="45">
        <v>68.599999999999994</v>
      </c>
      <c r="BJ746" s="45">
        <v>76.8</v>
      </c>
      <c r="BK746" s="45">
        <v>85.97</v>
      </c>
      <c r="BL746" s="45">
        <v>95.29</v>
      </c>
      <c r="BM746" s="45">
        <v>103.46</v>
      </c>
      <c r="BN746" s="45">
        <v>116.75</v>
      </c>
      <c r="BO746" s="45">
        <v>128.41</v>
      </c>
      <c r="BP746" s="45">
        <v>141.16999999999999</v>
      </c>
      <c r="BQ746" s="45">
        <v>154.69</v>
      </c>
      <c r="BR746" s="45">
        <v>168.78</v>
      </c>
      <c r="BS746" s="45">
        <v>182.82</v>
      </c>
      <c r="BT746" s="45">
        <v>197.3</v>
      </c>
      <c r="BU746" s="45">
        <v>211.97</v>
      </c>
      <c r="BV746" s="45">
        <v>225.37</v>
      </c>
      <c r="BW746" s="45">
        <v>238.85</v>
      </c>
      <c r="BX746" s="45">
        <v>256.57</v>
      </c>
      <c r="BY746" s="45">
        <v>275.08999999999997</v>
      </c>
      <c r="BZ746" s="45">
        <v>294.22000000000003</v>
      </c>
      <c r="CA746" s="45">
        <v>313.37</v>
      </c>
      <c r="CB746" s="45">
        <v>331.99</v>
      </c>
      <c r="CC746" s="45">
        <v>357.42</v>
      </c>
      <c r="CD746" s="45">
        <v>382.58</v>
      </c>
      <c r="CE746" s="45">
        <v>407.03</v>
      </c>
      <c r="CF746" s="45">
        <v>430.37</v>
      </c>
      <c r="CG746" s="45">
        <v>452.19</v>
      </c>
      <c r="CH746" s="45">
        <v>472.1</v>
      </c>
      <c r="CI746" s="45">
        <v>498.11</v>
      </c>
      <c r="CJ746" s="45">
        <v>525.54</v>
      </c>
      <c r="CK746" s="45">
        <v>554.48</v>
      </c>
      <c r="CL746" s="45">
        <v>585.02</v>
      </c>
      <c r="CM746" s="45">
        <v>617.24</v>
      </c>
      <c r="CN746" s="45">
        <v>651.23</v>
      </c>
      <c r="CO746" s="45">
        <v>687.1</v>
      </c>
      <c r="CP746" s="45">
        <v>724.94</v>
      </c>
      <c r="CQ746" s="45">
        <v>764.87</v>
      </c>
      <c r="CR746" s="45">
        <v>806.99</v>
      </c>
      <c r="CS746" s="45">
        <v>851.43</v>
      </c>
      <c r="CT746" s="45">
        <v>898.33</v>
      </c>
      <c r="CU746" s="45">
        <v>947.8</v>
      </c>
      <c r="CV746" s="45">
        <v>1000</v>
      </c>
      <c r="CW746" s="45"/>
    </row>
    <row r="747" spans="1:101" ht="14.25" customHeight="1">
      <c r="A747" s="67">
        <v>23</v>
      </c>
      <c r="B747" s="68">
        <v>0.27</v>
      </c>
      <c r="C747" s="68">
        <v>0.31</v>
      </c>
      <c r="D747" s="68">
        <v>0.34</v>
      </c>
      <c r="E747" s="68">
        <v>0.37</v>
      </c>
      <c r="F747" s="68">
        <v>0.39</v>
      </c>
      <c r="G747" s="68">
        <v>0.43</v>
      </c>
      <c r="H747" s="68">
        <v>0.48</v>
      </c>
      <c r="I747" s="68">
        <v>0.54</v>
      </c>
      <c r="J747" s="68">
        <v>0.6</v>
      </c>
      <c r="K747" s="68">
        <v>0.64</v>
      </c>
      <c r="L747" s="68">
        <v>0.69</v>
      </c>
      <c r="M747" s="68">
        <v>0.92</v>
      </c>
      <c r="N747" s="68">
        <v>1.01</v>
      </c>
      <c r="O747" s="68">
        <v>1.21</v>
      </c>
      <c r="P747" s="68">
        <v>1.39</v>
      </c>
      <c r="Q747" s="68">
        <v>1.57</v>
      </c>
      <c r="R747" s="68">
        <v>1.74</v>
      </c>
      <c r="S747" s="68">
        <v>1.91</v>
      </c>
      <c r="T747" s="68">
        <v>2.0499999999999998</v>
      </c>
      <c r="U747" s="69">
        <v>2.21</v>
      </c>
      <c r="V747" s="68">
        <v>2.35</v>
      </c>
      <c r="W747" s="68">
        <v>2.48</v>
      </c>
      <c r="X747" s="68">
        <v>2.63</v>
      </c>
      <c r="Y747" s="68">
        <v>2.88</v>
      </c>
      <c r="Z747" s="68">
        <v>3.15</v>
      </c>
      <c r="AA747" s="69">
        <v>3.45</v>
      </c>
      <c r="AB747" s="45">
        <v>3.79</v>
      </c>
      <c r="AC747" s="45">
        <v>4.16</v>
      </c>
      <c r="AD747" s="45">
        <v>4.58</v>
      </c>
      <c r="AE747" s="45">
        <v>5.03</v>
      </c>
      <c r="AF747" s="45">
        <v>5.53</v>
      </c>
      <c r="AG747" s="45">
        <v>6.08</v>
      </c>
      <c r="AH747" s="45">
        <v>6.68</v>
      </c>
      <c r="AI747" s="45">
        <v>7.36</v>
      </c>
      <c r="AJ747" s="45">
        <v>8.1199999999999992</v>
      </c>
      <c r="AK747" s="45">
        <v>8.9700000000000006</v>
      </c>
      <c r="AL747" s="45">
        <v>9.91</v>
      </c>
      <c r="AM747" s="45">
        <v>10.93</v>
      </c>
      <c r="AN747" s="45">
        <v>12.07</v>
      </c>
      <c r="AO747" s="45">
        <v>13.31</v>
      </c>
      <c r="AP747" s="45">
        <v>14.66</v>
      </c>
      <c r="AQ747" s="45">
        <v>16.11</v>
      </c>
      <c r="AR747" s="45">
        <v>17.670000000000002</v>
      </c>
      <c r="AS747" s="45">
        <v>19.34</v>
      </c>
      <c r="AT747" s="45">
        <v>21.12</v>
      </c>
      <c r="AU747" s="45">
        <v>22.99</v>
      </c>
      <c r="AV747" s="45">
        <v>24.91</v>
      </c>
      <c r="AW747" s="45">
        <v>27.03</v>
      </c>
      <c r="AX747" s="45">
        <v>29.39</v>
      </c>
      <c r="AY747" s="45">
        <v>31.65</v>
      </c>
      <c r="AZ747" s="45">
        <v>34.15</v>
      </c>
      <c r="BA747" s="45">
        <v>36.840000000000003</v>
      </c>
      <c r="BB747" s="45">
        <v>39.840000000000003</v>
      </c>
      <c r="BC747" s="45">
        <v>43.14</v>
      </c>
      <c r="BD747" s="45">
        <v>46.84</v>
      </c>
      <c r="BE747" s="45">
        <v>50.9</v>
      </c>
      <c r="BF747" s="45">
        <v>55.38</v>
      </c>
      <c r="BG747" s="45">
        <v>61.38</v>
      </c>
      <c r="BH747" s="45">
        <v>68.599999999999994</v>
      </c>
      <c r="BI747" s="45">
        <v>76.8</v>
      </c>
      <c r="BJ747" s="45">
        <v>85.97</v>
      </c>
      <c r="BK747" s="45">
        <v>95.29</v>
      </c>
      <c r="BL747" s="45">
        <v>103.46</v>
      </c>
      <c r="BM747" s="45">
        <v>116.75</v>
      </c>
      <c r="BN747" s="45">
        <v>128.41</v>
      </c>
      <c r="BO747" s="45">
        <v>141.16999999999999</v>
      </c>
      <c r="BP747" s="45">
        <v>154.69</v>
      </c>
      <c r="BQ747" s="45">
        <v>168.78</v>
      </c>
      <c r="BR747" s="45">
        <v>182.82</v>
      </c>
      <c r="BS747" s="45">
        <v>197.3</v>
      </c>
      <c r="BT747" s="45">
        <v>211.97</v>
      </c>
      <c r="BU747" s="45">
        <v>225.37</v>
      </c>
      <c r="BV747" s="45">
        <v>238.85</v>
      </c>
      <c r="BW747" s="45">
        <v>256.57</v>
      </c>
      <c r="BX747" s="45">
        <v>275.08999999999997</v>
      </c>
      <c r="BY747" s="45">
        <v>294.22000000000003</v>
      </c>
      <c r="BZ747" s="45">
        <v>313.37</v>
      </c>
      <c r="CA747" s="45">
        <v>331.99</v>
      </c>
      <c r="CB747" s="45">
        <v>357.42</v>
      </c>
      <c r="CC747" s="45">
        <v>382.58</v>
      </c>
      <c r="CD747" s="45">
        <v>407.03</v>
      </c>
      <c r="CE747" s="45">
        <v>430.37</v>
      </c>
      <c r="CF747" s="45">
        <v>452.19</v>
      </c>
      <c r="CG747" s="45">
        <v>472.1</v>
      </c>
      <c r="CH747" s="45">
        <v>498.11</v>
      </c>
      <c r="CI747" s="45">
        <v>525.54</v>
      </c>
      <c r="CJ747" s="45">
        <v>554.48</v>
      </c>
      <c r="CK747" s="45">
        <v>585.02</v>
      </c>
      <c r="CL747" s="45">
        <v>617.24</v>
      </c>
      <c r="CM747" s="45">
        <v>651.23</v>
      </c>
      <c r="CN747" s="45">
        <v>687.1</v>
      </c>
      <c r="CO747" s="45">
        <v>724.94</v>
      </c>
      <c r="CP747" s="45">
        <v>764.87</v>
      </c>
      <c r="CQ747" s="45">
        <v>806.99</v>
      </c>
      <c r="CR747" s="45">
        <v>851.43</v>
      </c>
      <c r="CS747" s="45">
        <v>898.33</v>
      </c>
      <c r="CT747" s="45">
        <v>947.8</v>
      </c>
      <c r="CU747" s="45">
        <v>1000</v>
      </c>
      <c r="CV747" s="45"/>
      <c r="CW747" s="45"/>
    </row>
    <row r="748" spans="1:101" ht="14.25" customHeight="1">
      <c r="A748" s="67">
        <v>24</v>
      </c>
      <c r="B748" s="68">
        <v>0.28000000000000003</v>
      </c>
      <c r="C748" s="68">
        <v>0.31</v>
      </c>
      <c r="D748" s="68">
        <v>0.33</v>
      </c>
      <c r="E748" s="68">
        <v>0.36</v>
      </c>
      <c r="F748" s="68">
        <v>0.4</v>
      </c>
      <c r="G748" s="68">
        <v>0.46</v>
      </c>
      <c r="H748" s="68">
        <v>0.52</v>
      </c>
      <c r="I748" s="68">
        <v>0.59</v>
      </c>
      <c r="J748" s="68">
        <v>0.64</v>
      </c>
      <c r="K748" s="68">
        <v>0.69</v>
      </c>
      <c r="L748" s="68">
        <v>0.88</v>
      </c>
      <c r="M748" s="68">
        <v>1.01</v>
      </c>
      <c r="N748" s="68">
        <v>1.2</v>
      </c>
      <c r="O748" s="68">
        <v>1.37</v>
      </c>
      <c r="P748" s="68">
        <v>1.55</v>
      </c>
      <c r="Q748" s="68">
        <v>1.73</v>
      </c>
      <c r="R748" s="68">
        <v>1.89</v>
      </c>
      <c r="S748" s="68">
        <v>2.04</v>
      </c>
      <c r="T748" s="68">
        <v>2.1800000000000002</v>
      </c>
      <c r="U748" s="69">
        <v>2.33</v>
      </c>
      <c r="V748" s="68">
        <v>2.48</v>
      </c>
      <c r="W748" s="68">
        <v>2.63</v>
      </c>
      <c r="X748" s="68">
        <v>2.88</v>
      </c>
      <c r="Y748" s="68">
        <v>3.15</v>
      </c>
      <c r="Z748" s="68">
        <v>3.45</v>
      </c>
      <c r="AA748" s="69">
        <v>3.79</v>
      </c>
      <c r="AB748" s="45">
        <v>4.16</v>
      </c>
      <c r="AC748" s="45">
        <v>4.58</v>
      </c>
      <c r="AD748" s="45">
        <v>5.03</v>
      </c>
      <c r="AE748" s="45">
        <v>5.53</v>
      </c>
      <c r="AF748" s="45">
        <v>6.08</v>
      </c>
      <c r="AG748" s="45">
        <v>6.68</v>
      </c>
      <c r="AH748" s="45">
        <v>7.36</v>
      </c>
      <c r="AI748" s="45">
        <v>8.1199999999999992</v>
      </c>
      <c r="AJ748" s="45">
        <v>8.9700000000000006</v>
      </c>
      <c r="AK748" s="45">
        <v>9.91</v>
      </c>
      <c r="AL748" s="45">
        <v>10.93</v>
      </c>
      <c r="AM748" s="45">
        <v>12.07</v>
      </c>
      <c r="AN748" s="45">
        <v>13.31</v>
      </c>
      <c r="AO748" s="45">
        <v>14.66</v>
      </c>
      <c r="AP748" s="45">
        <v>16.11</v>
      </c>
      <c r="AQ748" s="45">
        <v>17.670000000000002</v>
      </c>
      <c r="AR748" s="45">
        <v>19.34</v>
      </c>
      <c r="AS748" s="45">
        <v>21.12</v>
      </c>
      <c r="AT748" s="45">
        <v>22.99</v>
      </c>
      <c r="AU748" s="45">
        <v>24.91</v>
      </c>
      <c r="AV748" s="45">
        <v>27.03</v>
      </c>
      <c r="AW748" s="45">
        <v>29.39</v>
      </c>
      <c r="AX748" s="45">
        <v>31.65</v>
      </c>
      <c r="AY748" s="45">
        <v>34.15</v>
      </c>
      <c r="AZ748" s="45">
        <v>36.840000000000003</v>
      </c>
      <c r="BA748" s="45">
        <v>39.840000000000003</v>
      </c>
      <c r="BB748" s="45">
        <v>43.14</v>
      </c>
      <c r="BC748" s="45">
        <v>46.84</v>
      </c>
      <c r="BD748" s="45">
        <v>50.9</v>
      </c>
      <c r="BE748" s="45">
        <v>55.38</v>
      </c>
      <c r="BF748" s="45">
        <v>61.38</v>
      </c>
      <c r="BG748" s="45">
        <v>68.599999999999994</v>
      </c>
      <c r="BH748" s="45">
        <v>76.8</v>
      </c>
      <c r="BI748" s="45">
        <v>85.97</v>
      </c>
      <c r="BJ748" s="45">
        <v>95.29</v>
      </c>
      <c r="BK748" s="45">
        <v>103.46</v>
      </c>
      <c r="BL748" s="45">
        <v>116.75</v>
      </c>
      <c r="BM748" s="45">
        <v>128.41</v>
      </c>
      <c r="BN748" s="45">
        <v>141.16999999999999</v>
      </c>
      <c r="BO748" s="45">
        <v>154.69</v>
      </c>
      <c r="BP748" s="45">
        <v>168.78</v>
      </c>
      <c r="BQ748" s="45">
        <v>182.82</v>
      </c>
      <c r="BR748" s="45">
        <v>197.3</v>
      </c>
      <c r="BS748" s="45">
        <v>211.97</v>
      </c>
      <c r="BT748" s="45">
        <v>225.37</v>
      </c>
      <c r="BU748" s="45">
        <v>238.85</v>
      </c>
      <c r="BV748" s="45">
        <v>256.57</v>
      </c>
      <c r="BW748" s="45">
        <v>275.08999999999997</v>
      </c>
      <c r="BX748" s="45">
        <v>294.22000000000003</v>
      </c>
      <c r="BY748" s="45">
        <v>313.37</v>
      </c>
      <c r="BZ748" s="45">
        <v>331.99</v>
      </c>
      <c r="CA748" s="45">
        <v>357.42</v>
      </c>
      <c r="CB748" s="45">
        <v>382.58</v>
      </c>
      <c r="CC748" s="45">
        <v>407.03</v>
      </c>
      <c r="CD748" s="45">
        <v>430.37</v>
      </c>
      <c r="CE748" s="45">
        <v>452.19</v>
      </c>
      <c r="CF748" s="45">
        <v>472.1</v>
      </c>
      <c r="CG748" s="45">
        <v>498.11</v>
      </c>
      <c r="CH748" s="45">
        <v>525.54</v>
      </c>
      <c r="CI748" s="45">
        <v>554.48</v>
      </c>
      <c r="CJ748" s="45">
        <v>585.02</v>
      </c>
      <c r="CK748" s="45">
        <v>617.24</v>
      </c>
      <c r="CL748" s="45">
        <v>651.23</v>
      </c>
      <c r="CM748" s="45">
        <v>687.1</v>
      </c>
      <c r="CN748" s="45">
        <v>724.94</v>
      </c>
      <c r="CO748" s="45">
        <v>764.87</v>
      </c>
      <c r="CP748" s="45">
        <v>806.99</v>
      </c>
      <c r="CQ748" s="45">
        <v>851.43</v>
      </c>
      <c r="CR748" s="45">
        <v>898.33</v>
      </c>
      <c r="CS748" s="45">
        <v>947.8</v>
      </c>
      <c r="CT748" s="45">
        <v>1000</v>
      </c>
      <c r="CU748" s="45"/>
      <c r="CV748" s="45"/>
      <c r="CW748" s="45"/>
    </row>
    <row r="749" spans="1:101" ht="14.25" customHeight="1">
      <c r="A749" s="67">
        <v>25</v>
      </c>
      <c r="B749" s="68">
        <v>0.28000000000000003</v>
      </c>
      <c r="C749" s="68">
        <v>0.28999999999999998</v>
      </c>
      <c r="D749" s="68">
        <v>0.32</v>
      </c>
      <c r="E749" s="68">
        <v>0.37</v>
      </c>
      <c r="F749" s="68">
        <v>0.43</v>
      </c>
      <c r="G749" s="68">
        <v>0.49</v>
      </c>
      <c r="H749" s="68">
        <v>0.56000000000000005</v>
      </c>
      <c r="I749" s="68">
        <v>0.63</v>
      </c>
      <c r="J749" s="68">
        <v>0.69</v>
      </c>
      <c r="K749" s="68">
        <v>0.84</v>
      </c>
      <c r="L749" s="68">
        <v>0.99</v>
      </c>
      <c r="M749" s="68">
        <v>1.17</v>
      </c>
      <c r="N749" s="68">
        <v>1.36</v>
      </c>
      <c r="O749" s="68">
        <v>1.53</v>
      </c>
      <c r="P749" s="68">
        <v>1.71</v>
      </c>
      <c r="Q749" s="68">
        <v>1.87</v>
      </c>
      <c r="R749" s="68">
        <v>2.02</v>
      </c>
      <c r="S749" s="68">
        <v>2.16</v>
      </c>
      <c r="T749" s="68">
        <v>2.2999999999999998</v>
      </c>
      <c r="U749" s="69">
        <v>2.46</v>
      </c>
      <c r="V749" s="68">
        <v>2.63</v>
      </c>
      <c r="W749" s="68">
        <v>2.88</v>
      </c>
      <c r="X749" s="68">
        <v>3.15</v>
      </c>
      <c r="Y749" s="68">
        <v>3.45</v>
      </c>
      <c r="Z749" s="68">
        <v>3.79</v>
      </c>
      <c r="AA749" s="69">
        <v>4.16</v>
      </c>
      <c r="AB749" s="45">
        <v>4.58</v>
      </c>
      <c r="AC749" s="45">
        <v>5.03</v>
      </c>
      <c r="AD749" s="45">
        <v>5.53</v>
      </c>
      <c r="AE749" s="45">
        <v>6.08</v>
      </c>
      <c r="AF749" s="45">
        <v>6.68</v>
      </c>
      <c r="AG749" s="45">
        <v>7.36</v>
      </c>
      <c r="AH749" s="45">
        <v>8.1199999999999992</v>
      </c>
      <c r="AI749" s="45">
        <v>8.9700000000000006</v>
      </c>
      <c r="AJ749" s="45">
        <v>9.91</v>
      </c>
      <c r="AK749" s="45">
        <v>10.93</v>
      </c>
      <c r="AL749" s="45">
        <v>12.07</v>
      </c>
      <c r="AM749" s="45">
        <v>13.31</v>
      </c>
      <c r="AN749" s="45">
        <v>14.66</v>
      </c>
      <c r="AO749" s="45">
        <v>16.11</v>
      </c>
      <c r="AP749" s="45">
        <v>17.670000000000002</v>
      </c>
      <c r="AQ749" s="45">
        <v>19.34</v>
      </c>
      <c r="AR749" s="45">
        <v>21.12</v>
      </c>
      <c r="AS749" s="45">
        <v>22.99</v>
      </c>
      <c r="AT749" s="45">
        <v>24.91</v>
      </c>
      <c r="AU749" s="45">
        <v>27.03</v>
      </c>
      <c r="AV749" s="45">
        <v>29.39</v>
      </c>
      <c r="AW749" s="45">
        <v>31.65</v>
      </c>
      <c r="AX749" s="45">
        <v>34.15</v>
      </c>
      <c r="AY749" s="45">
        <v>36.840000000000003</v>
      </c>
      <c r="AZ749" s="45">
        <v>39.840000000000003</v>
      </c>
      <c r="BA749" s="45">
        <v>43.14</v>
      </c>
      <c r="BB749" s="45">
        <v>46.84</v>
      </c>
      <c r="BC749" s="45">
        <v>50.9</v>
      </c>
      <c r="BD749" s="45">
        <v>55.38</v>
      </c>
      <c r="BE749" s="45">
        <v>61.38</v>
      </c>
      <c r="BF749" s="45">
        <v>68.599999999999994</v>
      </c>
      <c r="BG749" s="45">
        <v>76.8</v>
      </c>
      <c r="BH749" s="45">
        <v>85.97</v>
      </c>
      <c r="BI749" s="45">
        <v>95.29</v>
      </c>
      <c r="BJ749" s="45">
        <v>103.46</v>
      </c>
      <c r="BK749" s="45">
        <v>116.75</v>
      </c>
      <c r="BL749" s="45">
        <v>128.41</v>
      </c>
      <c r="BM749" s="45">
        <v>141.16999999999999</v>
      </c>
      <c r="BN749" s="45">
        <v>154.69</v>
      </c>
      <c r="BO749" s="45">
        <v>168.78</v>
      </c>
      <c r="BP749" s="45">
        <v>182.82</v>
      </c>
      <c r="BQ749" s="45">
        <v>197.3</v>
      </c>
      <c r="BR749" s="45">
        <v>211.97</v>
      </c>
      <c r="BS749" s="45">
        <v>225.37</v>
      </c>
      <c r="BT749" s="45">
        <v>238.85</v>
      </c>
      <c r="BU749" s="45">
        <v>256.57</v>
      </c>
      <c r="BV749" s="45">
        <v>275.08999999999997</v>
      </c>
      <c r="BW749" s="45">
        <v>294.22000000000003</v>
      </c>
      <c r="BX749" s="45">
        <v>313.37</v>
      </c>
      <c r="BY749" s="45">
        <v>331.99</v>
      </c>
      <c r="BZ749" s="45">
        <v>357.42</v>
      </c>
      <c r="CA749" s="45">
        <v>382.58</v>
      </c>
      <c r="CB749" s="45">
        <v>407.03</v>
      </c>
      <c r="CC749" s="45">
        <v>430.37</v>
      </c>
      <c r="CD749" s="45">
        <v>452.19</v>
      </c>
      <c r="CE749" s="45">
        <v>472.1</v>
      </c>
      <c r="CF749" s="45">
        <v>498.11</v>
      </c>
      <c r="CG749" s="45">
        <v>525.54</v>
      </c>
      <c r="CH749" s="45">
        <v>554.48</v>
      </c>
      <c r="CI749" s="45">
        <v>585.02</v>
      </c>
      <c r="CJ749" s="45">
        <v>617.24</v>
      </c>
      <c r="CK749" s="45">
        <v>651.23</v>
      </c>
      <c r="CL749" s="45">
        <v>687.1</v>
      </c>
      <c r="CM749" s="45">
        <v>724.94</v>
      </c>
      <c r="CN749" s="45">
        <v>764.87</v>
      </c>
      <c r="CO749" s="45">
        <v>806.99</v>
      </c>
      <c r="CP749" s="45">
        <v>851.43</v>
      </c>
      <c r="CQ749" s="45">
        <v>898.33</v>
      </c>
      <c r="CR749" s="45">
        <v>947.8</v>
      </c>
      <c r="CS749" s="45">
        <v>1000</v>
      </c>
      <c r="CT749" s="45"/>
      <c r="CU749" s="45"/>
      <c r="CV749" s="45"/>
      <c r="CW749" s="45"/>
    </row>
    <row r="750" spans="1:101" ht="14.25" customHeight="1">
      <c r="A750" s="67">
        <v>26</v>
      </c>
      <c r="B750" s="68">
        <v>0.26</v>
      </c>
      <c r="C750" s="68">
        <v>0.28000000000000003</v>
      </c>
      <c r="D750" s="68">
        <v>0.33</v>
      </c>
      <c r="E750" s="68">
        <v>0.39</v>
      </c>
      <c r="F750" s="68">
        <v>0.46</v>
      </c>
      <c r="G750" s="68">
        <v>0.53</v>
      </c>
      <c r="H750" s="68">
        <v>0.6</v>
      </c>
      <c r="I750" s="68">
        <v>0.69</v>
      </c>
      <c r="J750" s="68">
        <v>0.8</v>
      </c>
      <c r="K750" s="68">
        <v>0.95</v>
      </c>
      <c r="L750" s="68">
        <v>1.1299999999999999</v>
      </c>
      <c r="M750" s="68">
        <v>1.33</v>
      </c>
      <c r="N750" s="68">
        <v>1.53</v>
      </c>
      <c r="O750" s="68">
        <v>1.7</v>
      </c>
      <c r="P750" s="68">
        <v>1.85</v>
      </c>
      <c r="Q750" s="68">
        <v>2.0099999999999998</v>
      </c>
      <c r="R750" s="68">
        <v>2.16</v>
      </c>
      <c r="S750" s="68">
        <v>2.2999999999999998</v>
      </c>
      <c r="T750" s="68">
        <v>2.4500000000000002</v>
      </c>
      <c r="U750" s="69">
        <v>2.62</v>
      </c>
      <c r="V750" s="68">
        <v>2.88</v>
      </c>
      <c r="W750" s="68">
        <v>3.15</v>
      </c>
      <c r="X750" s="68">
        <v>3.45</v>
      </c>
      <c r="Y750" s="68">
        <v>3.79</v>
      </c>
      <c r="Z750" s="68">
        <v>4.16</v>
      </c>
      <c r="AA750" s="69">
        <v>4.58</v>
      </c>
      <c r="AB750" s="45">
        <v>5.03</v>
      </c>
      <c r="AC750" s="45">
        <v>5.53</v>
      </c>
      <c r="AD750" s="45">
        <v>6.08</v>
      </c>
      <c r="AE750" s="45">
        <v>6.68</v>
      </c>
      <c r="AF750" s="45">
        <v>7.36</v>
      </c>
      <c r="AG750" s="45">
        <v>8.1199999999999992</v>
      </c>
      <c r="AH750" s="45">
        <v>8.9700000000000006</v>
      </c>
      <c r="AI750" s="45">
        <v>9.91</v>
      </c>
      <c r="AJ750" s="45">
        <v>10.93</v>
      </c>
      <c r="AK750" s="45">
        <v>12.07</v>
      </c>
      <c r="AL750" s="45">
        <v>13.31</v>
      </c>
      <c r="AM750" s="45">
        <v>14.66</v>
      </c>
      <c r="AN750" s="45">
        <v>16.11</v>
      </c>
      <c r="AO750" s="45">
        <v>17.670000000000002</v>
      </c>
      <c r="AP750" s="45">
        <v>19.34</v>
      </c>
      <c r="AQ750" s="45">
        <v>21.12</v>
      </c>
      <c r="AR750" s="45">
        <v>22.99</v>
      </c>
      <c r="AS750" s="45">
        <v>24.91</v>
      </c>
      <c r="AT750" s="45">
        <v>27.03</v>
      </c>
      <c r="AU750" s="45">
        <v>29.39</v>
      </c>
      <c r="AV750" s="45">
        <v>31.65</v>
      </c>
      <c r="AW750" s="45">
        <v>34.15</v>
      </c>
      <c r="AX750" s="45">
        <v>36.840000000000003</v>
      </c>
      <c r="AY750" s="45">
        <v>39.840000000000003</v>
      </c>
      <c r="AZ750" s="45">
        <v>43.14</v>
      </c>
      <c r="BA750" s="45">
        <v>46.84</v>
      </c>
      <c r="BB750" s="45">
        <v>50.9</v>
      </c>
      <c r="BC750" s="45">
        <v>55.38</v>
      </c>
      <c r="BD750" s="45">
        <v>61.38</v>
      </c>
      <c r="BE750" s="45">
        <v>68.599999999999994</v>
      </c>
      <c r="BF750" s="45">
        <v>76.8</v>
      </c>
      <c r="BG750" s="45">
        <v>85.97</v>
      </c>
      <c r="BH750" s="45">
        <v>95.29</v>
      </c>
      <c r="BI750" s="45">
        <v>103.46</v>
      </c>
      <c r="BJ750" s="45">
        <v>116.75</v>
      </c>
      <c r="BK750" s="45">
        <v>128.41</v>
      </c>
      <c r="BL750" s="45">
        <v>141.16999999999999</v>
      </c>
      <c r="BM750" s="45">
        <v>154.69</v>
      </c>
      <c r="BN750" s="45">
        <v>168.78</v>
      </c>
      <c r="BO750" s="45">
        <v>182.82</v>
      </c>
      <c r="BP750" s="45">
        <v>197.3</v>
      </c>
      <c r="BQ750" s="45">
        <v>211.97</v>
      </c>
      <c r="BR750" s="45">
        <v>225.37</v>
      </c>
      <c r="BS750" s="45">
        <v>238.85</v>
      </c>
      <c r="BT750" s="45">
        <v>256.57</v>
      </c>
      <c r="BU750" s="45">
        <v>275.08999999999997</v>
      </c>
      <c r="BV750" s="45">
        <v>294.22000000000003</v>
      </c>
      <c r="BW750" s="45">
        <v>313.37</v>
      </c>
      <c r="BX750" s="45">
        <v>331.99</v>
      </c>
      <c r="BY750" s="45">
        <v>357.42</v>
      </c>
      <c r="BZ750" s="45">
        <v>382.58</v>
      </c>
      <c r="CA750" s="45">
        <v>407.03</v>
      </c>
      <c r="CB750" s="45">
        <v>430.37</v>
      </c>
      <c r="CC750" s="45">
        <v>452.19</v>
      </c>
      <c r="CD750" s="45">
        <v>472.1</v>
      </c>
      <c r="CE750" s="45">
        <v>498.11</v>
      </c>
      <c r="CF750" s="45">
        <v>525.54</v>
      </c>
      <c r="CG750" s="45">
        <v>554.48</v>
      </c>
      <c r="CH750" s="45">
        <v>585.02</v>
      </c>
      <c r="CI750" s="45">
        <v>617.24</v>
      </c>
      <c r="CJ750" s="45">
        <v>651.23</v>
      </c>
      <c r="CK750" s="45">
        <v>687.1</v>
      </c>
      <c r="CL750" s="45">
        <v>724.94</v>
      </c>
      <c r="CM750" s="45">
        <v>764.87</v>
      </c>
      <c r="CN750" s="45">
        <v>806.99</v>
      </c>
      <c r="CO750" s="45">
        <v>851.43</v>
      </c>
      <c r="CP750" s="45">
        <v>898.33</v>
      </c>
      <c r="CQ750" s="45">
        <v>947.8</v>
      </c>
      <c r="CR750" s="45">
        <v>1000</v>
      </c>
      <c r="CS750" s="45"/>
      <c r="CT750" s="45"/>
      <c r="CU750" s="45"/>
      <c r="CV750" s="45"/>
      <c r="CW750" s="45"/>
    </row>
    <row r="751" spans="1:101" ht="14.25" customHeight="1">
      <c r="A751" s="67">
        <v>27</v>
      </c>
      <c r="B751" s="68">
        <v>0.25</v>
      </c>
      <c r="C751" s="68">
        <v>0.28999999999999998</v>
      </c>
      <c r="D751" s="68">
        <v>0.35</v>
      </c>
      <c r="E751" s="68">
        <v>0.42</v>
      </c>
      <c r="F751" s="68">
        <v>0.5</v>
      </c>
      <c r="G751" s="68">
        <v>0.56999999999999995</v>
      </c>
      <c r="H751" s="68">
        <v>0.65</v>
      </c>
      <c r="I751" s="68">
        <v>0.76</v>
      </c>
      <c r="J751" s="68">
        <v>0.9</v>
      </c>
      <c r="K751" s="68">
        <v>1.08</v>
      </c>
      <c r="L751" s="68">
        <v>1.29</v>
      </c>
      <c r="M751" s="68">
        <v>1.5</v>
      </c>
      <c r="N751" s="68">
        <v>1.7</v>
      </c>
      <c r="O751" s="68">
        <v>1.85</v>
      </c>
      <c r="P751" s="68">
        <v>1.99</v>
      </c>
      <c r="Q751" s="68">
        <v>2.14</v>
      </c>
      <c r="R751" s="68">
        <v>2.2999999999999998</v>
      </c>
      <c r="S751" s="68">
        <v>2.4500000000000002</v>
      </c>
      <c r="T751" s="68">
        <v>2.61</v>
      </c>
      <c r="U751" s="69">
        <v>2.87</v>
      </c>
      <c r="V751" s="68">
        <v>3.15</v>
      </c>
      <c r="W751" s="68">
        <v>3.45</v>
      </c>
      <c r="X751" s="68">
        <v>3.79</v>
      </c>
      <c r="Y751" s="68">
        <v>4.16</v>
      </c>
      <c r="Z751" s="68">
        <v>4.58</v>
      </c>
      <c r="AA751" s="69">
        <v>5.03</v>
      </c>
      <c r="AB751" s="45">
        <v>5.53</v>
      </c>
      <c r="AC751" s="45">
        <v>6.08</v>
      </c>
      <c r="AD751" s="45">
        <v>6.68</v>
      </c>
      <c r="AE751" s="45">
        <v>7.36</v>
      </c>
      <c r="AF751" s="45">
        <v>8.1199999999999992</v>
      </c>
      <c r="AG751" s="45">
        <v>8.9700000000000006</v>
      </c>
      <c r="AH751" s="45">
        <v>9.91</v>
      </c>
      <c r="AI751" s="45">
        <v>10.93</v>
      </c>
      <c r="AJ751" s="45">
        <v>12.07</v>
      </c>
      <c r="AK751" s="45">
        <v>13.31</v>
      </c>
      <c r="AL751" s="45">
        <v>14.66</v>
      </c>
      <c r="AM751" s="45">
        <v>16.11</v>
      </c>
      <c r="AN751" s="45">
        <v>17.670000000000002</v>
      </c>
      <c r="AO751" s="45">
        <v>19.34</v>
      </c>
      <c r="AP751" s="45">
        <v>21.12</v>
      </c>
      <c r="AQ751" s="45">
        <v>22.99</v>
      </c>
      <c r="AR751" s="45">
        <v>24.91</v>
      </c>
      <c r="AS751" s="45">
        <v>27.03</v>
      </c>
      <c r="AT751" s="45">
        <v>29.39</v>
      </c>
      <c r="AU751" s="45">
        <v>31.65</v>
      </c>
      <c r="AV751" s="45">
        <v>34.15</v>
      </c>
      <c r="AW751" s="45">
        <v>36.840000000000003</v>
      </c>
      <c r="AX751" s="45">
        <v>39.840000000000003</v>
      </c>
      <c r="AY751" s="45">
        <v>43.14</v>
      </c>
      <c r="AZ751" s="45">
        <v>46.84</v>
      </c>
      <c r="BA751" s="45">
        <v>50.9</v>
      </c>
      <c r="BB751" s="45">
        <v>55.38</v>
      </c>
      <c r="BC751" s="45">
        <v>61.38</v>
      </c>
      <c r="BD751" s="45">
        <v>68.599999999999994</v>
      </c>
      <c r="BE751" s="45">
        <v>76.8</v>
      </c>
      <c r="BF751" s="45">
        <v>85.97</v>
      </c>
      <c r="BG751" s="45">
        <v>95.29</v>
      </c>
      <c r="BH751" s="45">
        <v>103.46</v>
      </c>
      <c r="BI751" s="45">
        <v>116.75</v>
      </c>
      <c r="BJ751" s="45">
        <v>128.41</v>
      </c>
      <c r="BK751" s="45">
        <v>141.16999999999999</v>
      </c>
      <c r="BL751" s="45">
        <v>154.69</v>
      </c>
      <c r="BM751" s="45">
        <v>168.78</v>
      </c>
      <c r="BN751" s="45">
        <v>182.82</v>
      </c>
      <c r="BO751" s="45">
        <v>197.3</v>
      </c>
      <c r="BP751" s="45">
        <v>211.97</v>
      </c>
      <c r="BQ751" s="45">
        <v>225.37</v>
      </c>
      <c r="BR751" s="45">
        <v>238.85</v>
      </c>
      <c r="BS751" s="45">
        <v>256.57</v>
      </c>
      <c r="BT751" s="45">
        <v>275.08999999999997</v>
      </c>
      <c r="BU751" s="45">
        <v>294.22000000000003</v>
      </c>
      <c r="BV751" s="45">
        <v>313.37</v>
      </c>
      <c r="BW751" s="45">
        <v>331.99</v>
      </c>
      <c r="BX751" s="45">
        <v>357.42</v>
      </c>
      <c r="BY751" s="45">
        <v>382.58</v>
      </c>
      <c r="BZ751" s="45">
        <v>407.03</v>
      </c>
      <c r="CA751" s="45">
        <v>430.37</v>
      </c>
      <c r="CB751" s="45">
        <v>452.19</v>
      </c>
      <c r="CC751" s="45">
        <v>472.1</v>
      </c>
      <c r="CD751" s="45">
        <v>498.11</v>
      </c>
      <c r="CE751" s="45">
        <v>525.54</v>
      </c>
      <c r="CF751" s="45">
        <v>554.48</v>
      </c>
      <c r="CG751" s="45">
        <v>585.02</v>
      </c>
      <c r="CH751" s="45">
        <v>617.24</v>
      </c>
      <c r="CI751" s="45">
        <v>651.23</v>
      </c>
      <c r="CJ751" s="45">
        <v>687.1</v>
      </c>
      <c r="CK751" s="45">
        <v>724.94</v>
      </c>
      <c r="CL751" s="45">
        <v>764.87</v>
      </c>
      <c r="CM751" s="45">
        <v>806.99</v>
      </c>
      <c r="CN751" s="45">
        <v>851.43</v>
      </c>
      <c r="CO751" s="45">
        <v>898.33</v>
      </c>
      <c r="CP751" s="45">
        <v>947.8</v>
      </c>
      <c r="CQ751" s="45">
        <v>1000</v>
      </c>
      <c r="CR751" s="45"/>
      <c r="CS751" s="45"/>
      <c r="CT751" s="45"/>
      <c r="CU751" s="45"/>
      <c r="CV751" s="45"/>
      <c r="CW751" s="45"/>
    </row>
    <row r="752" spans="1:101" ht="14.25" customHeight="1">
      <c r="A752" s="67">
        <v>28</v>
      </c>
      <c r="B752" s="68">
        <v>0.25</v>
      </c>
      <c r="C752" s="68">
        <v>0.31</v>
      </c>
      <c r="D752" s="68">
        <v>0.38</v>
      </c>
      <c r="E752" s="68">
        <v>0.46</v>
      </c>
      <c r="F752" s="68">
        <v>0.53</v>
      </c>
      <c r="G752" s="68">
        <v>0.62</v>
      </c>
      <c r="H752" s="68">
        <v>0.72</v>
      </c>
      <c r="I752" s="68">
        <v>0.86</v>
      </c>
      <c r="J752" s="68">
        <v>1.02</v>
      </c>
      <c r="K752" s="68">
        <v>1.23</v>
      </c>
      <c r="L752" s="68">
        <v>1.45</v>
      </c>
      <c r="M752" s="68">
        <v>1.66</v>
      </c>
      <c r="N752" s="68">
        <v>1.85</v>
      </c>
      <c r="O752" s="68">
        <v>1.99</v>
      </c>
      <c r="P752" s="68">
        <v>2.13</v>
      </c>
      <c r="Q752" s="68">
        <v>2.2799999999999998</v>
      </c>
      <c r="R752" s="68">
        <v>2.44</v>
      </c>
      <c r="S752" s="68">
        <v>2.6</v>
      </c>
      <c r="T752" s="68">
        <v>2.81</v>
      </c>
      <c r="U752" s="69">
        <v>3.14</v>
      </c>
      <c r="V752" s="68">
        <v>3.45</v>
      </c>
      <c r="W752" s="68">
        <v>3.79</v>
      </c>
      <c r="X752" s="68">
        <v>4.16</v>
      </c>
      <c r="Y752" s="68">
        <v>4.58</v>
      </c>
      <c r="Z752" s="68">
        <v>5.03</v>
      </c>
      <c r="AA752" s="69">
        <v>5.53</v>
      </c>
      <c r="AB752" s="45">
        <v>6.08</v>
      </c>
      <c r="AC752" s="45">
        <v>6.68</v>
      </c>
      <c r="AD752" s="45">
        <v>7.36</v>
      </c>
      <c r="AE752" s="45">
        <v>8.1199999999999992</v>
      </c>
      <c r="AF752" s="45">
        <v>8.9700000000000006</v>
      </c>
      <c r="AG752" s="45">
        <v>9.91</v>
      </c>
      <c r="AH752" s="45">
        <v>10.93</v>
      </c>
      <c r="AI752" s="45">
        <v>12.07</v>
      </c>
      <c r="AJ752" s="45">
        <v>13.31</v>
      </c>
      <c r="AK752" s="45">
        <v>14.66</v>
      </c>
      <c r="AL752" s="45">
        <v>16.11</v>
      </c>
      <c r="AM752" s="45">
        <v>17.670000000000002</v>
      </c>
      <c r="AN752" s="45">
        <v>19.34</v>
      </c>
      <c r="AO752" s="45">
        <v>21.12</v>
      </c>
      <c r="AP752" s="45">
        <v>22.99</v>
      </c>
      <c r="AQ752" s="45">
        <v>24.91</v>
      </c>
      <c r="AR752" s="45">
        <v>27.03</v>
      </c>
      <c r="AS752" s="45">
        <v>29.39</v>
      </c>
      <c r="AT752" s="45">
        <v>31.65</v>
      </c>
      <c r="AU752" s="45">
        <v>34.15</v>
      </c>
      <c r="AV752" s="45">
        <v>36.840000000000003</v>
      </c>
      <c r="AW752" s="45">
        <v>39.840000000000003</v>
      </c>
      <c r="AX752" s="45">
        <v>43.14</v>
      </c>
      <c r="AY752" s="45">
        <v>46.84</v>
      </c>
      <c r="AZ752" s="45">
        <v>50.9</v>
      </c>
      <c r="BA752" s="45">
        <v>55.38</v>
      </c>
      <c r="BB752" s="45">
        <v>61.38</v>
      </c>
      <c r="BC752" s="45">
        <v>68.599999999999994</v>
      </c>
      <c r="BD752" s="45">
        <v>76.8</v>
      </c>
      <c r="BE752" s="45">
        <v>85.97</v>
      </c>
      <c r="BF752" s="45">
        <v>95.29</v>
      </c>
      <c r="BG752" s="45">
        <v>103.46</v>
      </c>
      <c r="BH752" s="45">
        <v>116.75</v>
      </c>
      <c r="BI752" s="45">
        <v>128.41</v>
      </c>
      <c r="BJ752" s="45">
        <v>141.16999999999999</v>
      </c>
      <c r="BK752" s="45">
        <v>154.69</v>
      </c>
      <c r="BL752" s="45">
        <v>168.78</v>
      </c>
      <c r="BM752" s="45">
        <v>182.82</v>
      </c>
      <c r="BN752" s="45">
        <v>197.3</v>
      </c>
      <c r="BO752" s="45">
        <v>211.97</v>
      </c>
      <c r="BP752" s="45">
        <v>225.37</v>
      </c>
      <c r="BQ752" s="45">
        <v>238.85</v>
      </c>
      <c r="BR752" s="45">
        <v>256.57</v>
      </c>
      <c r="BS752" s="45">
        <v>275.08999999999997</v>
      </c>
      <c r="BT752" s="45">
        <v>294.22000000000003</v>
      </c>
      <c r="BU752" s="45">
        <v>313.37</v>
      </c>
      <c r="BV752" s="45">
        <v>331.99</v>
      </c>
      <c r="BW752" s="45">
        <v>357.42</v>
      </c>
      <c r="BX752" s="45">
        <v>382.58</v>
      </c>
      <c r="BY752" s="45">
        <v>407.03</v>
      </c>
      <c r="BZ752" s="45">
        <v>430.37</v>
      </c>
      <c r="CA752" s="45">
        <v>452.19</v>
      </c>
      <c r="CB752" s="45">
        <v>472.1</v>
      </c>
      <c r="CC752" s="45">
        <v>498.11</v>
      </c>
      <c r="CD752" s="45">
        <v>525.54</v>
      </c>
      <c r="CE752" s="45">
        <v>554.48</v>
      </c>
      <c r="CF752" s="45">
        <v>585.02</v>
      </c>
      <c r="CG752" s="45">
        <v>617.24</v>
      </c>
      <c r="CH752" s="45">
        <v>651.23</v>
      </c>
      <c r="CI752" s="45">
        <v>687.1</v>
      </c>
      <c r="CJ752" s="45">
        <v>724.94</v>
      </c>
      <c r="CK752" s="45">
        <v>764.87</v>
      </c>
      <c r="CL752" s="45">
        <v>806.99</v>
      </c>
      <c r="CM752" s="45">
        <v>851.43</v>
      </c>
      <c r="CN752" s="45">
        <v>898.33</v>
      </c>
      <c r="CO752" s="45">
        <v>947.8</v>
      </c>
      <c r="CP752" s="45">
        <v>1000</v>
      </c>
      <c r="CQ752" s="45"/>
      <c r="CR752" s="45"/>
      <c r="CS752" s="45"/>
      <c r="CT752" s="45"/>
      <c r="CU752" s="45"/>
      <c r="CV752" s="45"/>
      <c r="CW752" s="45"/>
    </row>
    <row r="753" spans="1:101" ht="14.25" customHeight="1">
      <c r="A753" s="67">
        <v>29</v>
      </c>
      <c r="B753" s="68">
        <v>0.26</v>
      </c>
      <c r="C753" s="68">
        <v>0.33</v>
      </c>
      <c r="D753" s="68">
        <v>0.41</v>
      </c>
      <c r="E753" s="68">
        <v>0.49</v>
      </c>
      <c r="F753" s="68">
        <v>0.57999999999999996</v>
      </c>
      <c r="G753" s="68">
        <v>0.68</v>
      </c>
      <c r="H753" s="68">
        <v>0.81</v>
      </c>
      <c r="I753" s="68">
        <v>0.97</v>
      </c>
      <c r="J753" s="68">
        <v>1.1599999999999999</v>
      </c>
      <c r="K753" s="68">
        <v>1.38</v>
      </c>
      <c r="L753" s="68">
        <v>1.59</v>
      </c>
      <c r="M753" s="68">
        <v>1.78</v>
      </c>
      <c r="N753" s="68">
        <v>1.97</v>
      </c>
      <c r="O753" s="68">
        <v>2.11</v>
      </c>
      <c r="P753" s="68">
        <v>2.25</v>
      </c>
      <c r="Q753" s="68">
        <v>2.41</v>
      </c>
      <c r="R753" s="68">
        <v>2.59</v>
      </c>
      <c r="S753" s="68">
        <v>2.8</v>
      </c>
      <c r="T753" s="68">
        <v>3.08</v>
      </c>
      <c r="U753" s="69">
        <v>3.43</v>
      </c>
      <c r="V753" s="68">
        <v>3.79</v>
      </c>
      <c r="W753" s="68">
        <v>4.16</v>
      </c>
      <c r="X753" s="68">
        <v>4.58</v>
      </c>
      <c r="Y753" s="68">
        <v>5.03</v>
      </c>
      <c r="Z753" s="68">
        <v>5.53</v>
      </c>
      <c r="AA753" s="69">
        <v>6.08</v>
      </c>
      <c r="AB753" s="45">
        <v>6.68</v>
      </c>
      <c r="AC753" s="45">
        <v>7.36</v>
      </c>
      <c r="AD753" s="45">
        <v>8.1199999999999992</v>
      </c>
      <c r="AE753" s="45">
        <v>8.9700000000000006</v>
      </c>
      <c r="AF753" s="45">
        <v>9.91</v>
      </c>
      <c r="AG753" s="45">
        <v>10.93</v>
      </c>
      <c r="AH753" s="45">
        <v>12.07</v>
      </c>
      <c r="AI753" s="45">
        <v>13.31</v>
      </c>
      <c r="AJ753" s="45">
        <v>14.66</v>
      </c>
      <c r="AK753" s="45">
        <v>16.11</v>
      </c>
      <c r="AL753" s="45">
        <v>17.670000000000002</v>
      </c>
      <c r="AM753" s="45">
        <v>19.34</v>
      </c>
      <c r="AN753" s="45">
        <v>21.12</v>
      </c>
      <c r="AO753" s="45">
        <v>22.99</v>
      </c>
      <c r="AP753" s="45">
        <v>24.91</v>
      </c>
      <c r="AQ753" s="45">
        <v>27.03</v>
      </c>
      <c r="AR753" s="45">
        <v>29.39</v>
      </c>
      <c r="AS753" s="45">
        <v>31.65</v>
      </c>
      <c r="AT753" s="45">
        <v>34.15</v>
      </c>
      <c r="AU753" s="45">
        <v>36.840000000000003</v>
      </c>
      <c r="AV753" s="45">
        <v>39.840000000000003</v>
      </c>
      <c r="AW753" s="45">
        <v>43.14</v>
      </c>
      <c r="AX753" s="45">
        <v>46.84</v>
      </c>
      <c r="AY753" s="45">
        <v>50.9</v>
      </c>
      <c r="AZ753" s="45">
        <v>55.38</v>
      </c>
      <c r="BA753" s="45">
        <v>61.38</v>
      </c>
      <c r="BB753" s="45">
        <v>68.599999999999994</v>
      </c>
      <c r="BC753" s="45">
        <v>76.8</v>
      </c>
      <c r="BD753" s="45">
        <v>85.97</v>
      </c>
      <c r="BE753" s="45">
        <v>95.29</v>
      </c>
      <c r="BF753" s="45">
        <v>103.46</v>
      </c>
      <c r="BG753" s="45">
        <v>116.75</v>
      </c>
      <c r="BH753" s="45">
        <v>128.41</v>
      </c>
      <c r="BI753" s="45">
        <v>141.16999999999999</v>
      </c>
      <c r="BJ753" s="45">
        <v>154.69</v>
      </c>
      <c r="BK753" s="45">
        <v>168.78</v>
      </c>
      <c r="BL753" s="45">
        <v>182.82</v>
      </c>
      <c r="BM753" s="45">
        <v>197.3</v>
      </c>
      <c r="BN753" s="45">
        <v>211.97</v>
      </c>
      <c r="BO753" s="45">
        <v>225.37</v>
      </c>
      <c r="BP753" s="45">
        <v>238.85</v>
      </c>
      <c r="BQ753" s="45">
        <v>256.57</v>
      </c>
      <c r="BR753" s="45">
        <v>275.08999999999997</v>
      </c>
      <c r="BS753" s="45">
        <v>294.22000000000003</v>
      </c>
      <c r="BT753" s="45">
        <v>313.37</v>
      </c>
      <c r="BU753" s="45">
        <v>331.99</v>
      </c>
      <c r="BV753" s="45">
        <v>357.42</v>
      </c>
      <c r="BW753" s="45">
        <v>382.58</v>
      </c>
      <c r="BX753" s="45">
        <v>407.03</v>
      </c>
      <c r="BY753" s="45">
        <v>430.37</v>
      </c>
      <c r="BZ753" s="45">
        <v>452.19</v>
      </c>
      <c r="CA753" s="45">
        <v>472.1</v>
      </c>
      <c r="CB753" s="45">
        <v>498.11</v>
      </c>
      <c r="CC753" s="45">
        <v>525.54</v>
      </c>
      <c r="CD753" s="45">
        <v>554.48</v>
      </c>
      <c r="CE753" s="45">
        <v>585.02</v>
      </c>
      <c r="CF753" s="45">
        <v>617.24</v>
      </c>
      <c r="CG753" s="45">
        <v>651.23</v>
      </c>
      <c r="CH753" s="45">
        <v>687.1</v>
      </c>
      <c r="CI753" s="45">
        <v>724.94</v>
      </c>
      <c r="CJ753" s="45">
        <v>764.87</v>
      </c>
      <c r="CK753" s="45">
        <v>806.99</v>
      </c>
      <c r="CL753" s="45">
        <v>851.43</v>
      </c>
      <c r="CM753" s="45">
        <v>898.33</v>
      </c>
      <c r="CN753" s="45">
        <v>947.8</v>
      </c>
      <c r="CO753" s="45">
        <v>1000</v>
      </c>
      <c r="CP753" s="45"/>
      <c r="CQ753" s="45"/>
      <c r="CR753" s="45"/>
      <c r="CS753" s="45"/>
      <c r="CT753" s="45"/>
      <c r="CU753" s="45"/>
      <c r="CV753" s="45"/>
      <c r="CW753" s="45"/>
    </row>
    <row r="754" spans="1:101" ht="14.25" customHeight="1">
      <c r="A754" s="67">
        <v>30</v>
      </c>
      <c r="B754" s="68">
        <v>0.28000000000000003</v>
      </c>
      <c r="C754" s="68">
        <v>0.35</v>
      </c>
      <c r="D754" s="68">
        <v>0.44</v>
      </c>
      <c r="E754" s="68">
        <v>0.54</v>
      </c>
      <c r="F754" s="68">
        <v>0.64</v>
      </c>
      <c r="G754" s="68">
        <v>0.77</v>
      </c>
      <c r="H754" s="68">
        <v>0.92</v>
      </c>
      <c r="I754" s="68">
        <v>1.1000000000000001</v>
      </c>
      <c r="J754" s="68">
        <v>1.3</v>
      </c>
      <c r="K754" s="68">
        <v>1.52</v>
      </c>
      <c r="L754" s="68">
        <v>1.72</v>
      </c>
      <c r="M754" s="68">
        <v>1.9</v>
      </c>
      <c r="N754" s="68">
        <v>2.08</v>
      </c>
      <c r="O754" s="68">
        <v>2.2200000000000002</v>
      </c>
      <c r="P754" s="68">
        <v>2.37</v>
      </c>
      <c r="Q754" s="68">
        <v>2.5499999999999998</v>
      </c>
      <c r="R754" s="68">
        <v>2.8</v>
      </c>
      <c r="S754" s="68">
        <v>3.07</v>
      </c>
      <c r="T754" s="68">
        <v>3.37</v>
      </c>
      <c r="U754" s="69">
        <v>3.76</v>
      </c>
      <c r="V754" s="68">
        <v>4.16</v>
      </c>
      <c r="W754" s="68">
        <v>4.58</v>
      </c>
      <c r="X754" s="68">
        <v>5.03</v>
      </c>
      <c r="Y754" s="68">
        <v>5.53</v>
      </c>
      <c r="Z754" s="68">
        <v>6.08</v>
      </c>
      <c r="AA754" s="69">
        <v>6.68</v>
      </c>
      <c r="AB754" s="45">
        <v>7.36</v>
      </c>
      <c r="AC754" s="45">
        <v>8.1199999999999992</v>
      </c>
      <c r="AD754" s="45">
        <v>8.9700000000000006</v>
      </c>
      <c r="AE754" s="45">
        <v>9.91</v>
      </c>
      <c r="AF754" s="45">
        <v>10.93</v>
      </c>
      <c r="AG754" s="45">
        <v>12.07</v>
      </c>
      <c r="AH754" s="45">
        <v>13.31</v>
      </c>
      <c r="AI754" s="45">
        <v>14.66</v>
      </c>
      <c r="AJ754" s="45">
        <v>16.11</v>
      </c>
      <c r="AK754" s="45">
        <v>17.670000000000002</v>
      </c>
      <c r="AL754" s="45">
        <v>19.34</v>
      </c>
      <c r="AM754" s="45">
        <v>21.12</v>
      </c>
      <c r="AN754" s="45">
        <v>22.99</v>
      </c>
      <c r="AO754" s="45">
        <v>24.91</v>
      </c>
      <c r="AP754" s="45">
        <v>27.03</v>
      </c>
      <c r="AQ754" s="45">
        <v>29.39</v>
      </c>
      <c r="AR754" s="45">
        <v>31.65</v>
      </c>
      <c r="AS754" s="45">
        <v>34.15</v>
      </c>
      <c r="AT754" s="45">
        <v>36.840000000000003</v>
      </c>
      <c r="AU754" s="45">
        <v>39.840000000000003</v>
      </c>
      <c r="AV754" s="45">
        <v>43.14</v>
      </c>
      <c r="AW754" s="45">
        <v>46.84</v>
      </c>
      <c r="AX754" s="45">
        <v>50.9</v>
      </c>
      <c r="AY754" s="45">
        <v>55.38</v>
      </c>
      <c r="AZ754" s="45">
        <v>61.38</v>
      </c>
      <c r="BA754" s="45">
        <v>68.599999999999994</v>
      </c>
      <c r="BB754" s="45">
        <v>76.8</v>
      </c>
      <c r="BC754" s="45">
        <v>85.97</v>
      </c>
      <c r="BD754" s="45">
        <v>95.29</v>
      </c>
      <c r="BE754" s="45">
        <v>103.46</v>
      </c>
      <c r="BF754" s="45">
        <v>116.75</v>
      </c>
      <c r="BG754" s="45">
        <v>128.41</v>
      </c>
      <c r="BH754" s="45">
        <v>141.16999999999999</v>
      </c>
      <c r="BI754" s="45">
        <v>154.69</v>
      </c>
      <c r="BJ754" s="45">
        <v>168.78</v>
      </c>
      <c r="BK754" s="45">
        <v>182.82</v>
      </c>
      <c r="BL754" s="45">
        <v>197.3</v>
      </c>
      <c r="BM754" s="45">
        <v>211.97</v>
      </c>
      <c r="BN754" s="45">
        <v>225.37</v>
      </c>
      <c r="BO754" s="45">
        <v>238.85</v>
      </c>
      <c r="BP754" s="45">
        <v>256.57</v>
      </c>
      <c r="BQ754" s="45">
        <v>275.08999999999997</v>
      </c>
      <c r="BR754" s="45">
        <v>294.22000000000003</v>
      </c>
      <c r="BS754" s="45">
        <v>313.37</v>
      </c>
      <c r="BT754" s="45">
        <v>331.99</v>
      </c>
      <c r="BU754" s="45">
        <v>357.42</v>
      </c>
      <c r="BV754" s="45">
        <v>382.58</v>
      </c>
      <c r="BW754" s="45">
        <v>407.03</v>
      </c>
      <c r="BX754" s="45">
        <v>430.37</v>
      </c>
      <c r="BY754" s="45">
        <v>452.19</v>
      </c>
      <c r="BZ754" s="45">
        <v>472.1</v>
      </c>
      <c r="CA754" s="45">
        <v>498.11</v>
      </c>
      <c r="CB754" s="45">
        <v>525.54</v>
      </c>
      <c r="CC754" s="45">
        <v>554.48</v>
      </c>
      <c r="CD754" s="45">
        <v>585.02</v>
      </c>
      <c r="CE754" s="45">
        <v>617.24</v>
      </c>
      <c r="CF754" s="45">
        <v>651.23</v>
      </c>
      <c r="CG754" s="45">
        <v>687.1</v>
      </c>
      <c r="CH754" s="45">
        <v>724.94</v>
      </c>
      <c r="CI754" s="45">
        <v>764.87</v>
      </c>
      <c r="CJ754" s="45">
        <v>806.99</v>
      </c>
      <c r="CK754" s="45">
        <v>851.43</v>
      </c>
      <c r="CL754" s="45">
        <v>898.33</v>
      </c>
      <c r="CM754" s="45">
        <v>947.8</v>
      </c>
      <c r="CN754" s="45">
        <v>1000</v>
      </c>
      <c r="CO754" s="45"/>
      <c r="CP754" s="45"/>
      <c r="CQ754" s="45"/>
      <c r="CR754" s="45"/>
      <c r="CS754" s="45"/>
      <c r="CT754" s="45"/>
      <c r="CU754" s="45"/>
      <c r="CV754" s="45"/>
      <c r="CW754" s="45"/>
    </row>
    <row r="755" spans="1:101" ht="14.25" customHeight="1">
      <c r="A755" s="67">
        <v>31</v>
      </c>
      <c r="B755" s="68">
        <v>0.28999999999999998</v>
      </c>
      <c r="C755" s="68">
        <v>0.37</v>
      </c>
      <c r="D755" s="68">
        <v>0.48</v>
      </c>
      <c r="E755" s="68">
        <v>0.59</v>
      </c>
      <c r="F755" s="68">
        <v>0.72</v>
      </c>
      <c r="G755" s="68">
        <v>0.87</v>
      </c>
      <c r="H755" s="68">
        <v>1.04</v>
      </c>
      <c r="I755" s="68">
        <v>1.23</v>
      </c>
      <c r="J755" s="68">
        <v>1.43</v>
      </c>
      <c r="K755" s="68">
        <v>1.65</v>
      </c>
      <c r="L755" s="68">
        <v>1.83</v>
      </c>
      <c r="M755" s="68">
        <v>2</v>
      </c>
      <c r="N755" s="68">
        <v>2.19</v>
      </c>
      <c r="O755" s="68">
        <v>2.35</v>
      </c>
      <c r="P755" s="68">
        <v>2.5</v>
      </c>
      <c r="Q755" s="68">
        <v>2.76</v>
      </c>
      <c r="R755" s="68">
        <v>3.07</v>
      </c>
      <c r="S755" s="68">
        <v>3.37</v>
      </c>
      <c r="T755" s="68">
        <v>3.74</v>
      </c>
      <c r="U755" s="69">
        <v>4.12</v>
      </c>
      <c r="V755" s="68">
        <v>4.58</v>
      </c>
      <c r="W755" s="68">
        <v>5.03</v>
      </c>
      <c r="X755" s="68">
        <v>5.53</v>
      </c>
      <c r="Y755" s="68">
        <v>6.08</v>
      </c>
      <c r="Z755" s="68">
        <v>6.68</v>
      </c>
      <c r="AA755" s="69">
        <v>7.36</v>
      </c>
      <c r="AB755" s="45">
        <v>8.1199999999999992</v>
      </c>
      <c r="AC755" s="45">
        <v>8.9700000000000006</v>
      </c>
      <c r="AD755" s="45">
        <v>9.91</v>
      </c>
      <c r="AE755" s="45">
        <v>10.93</v>
      </c>
      <c r="AF755" s="45">
        <v>12.07</v>
      </c>
      <c r="AG755" s="45">
        <v>13.31</v>
      </c>
      <c r="AH755" s="45">
        <v>14.66</v>
      </c>
      <c r="AI755" s="45">
        <v>16.11</v>
      </c>
      <c r="AJ755" s="45">
        <v>17.670000000000002</v>
      </c>
      <c r="AK755" s="45">
        <v>19.34</v>
      </c>
      <c r="AL755" s="45">
        <v>21.12</v>
      </c>
      <c r="AM755" s="45">
        <v>22.99</v>
      </c>
      <c r="AN755" s="45">
        <v>24.91</v>
      </c>
      <c r="AO755" s="45">
        <v>27.03</v>
      </c>
      <c r="AP755" s="45">
        <v>29.39</v>
      </c>
      <c r="AQ755" s="45">
        <v>31.65</v>
      </c>
      <c r="AR755" s="45">
        <v>34.15</v>
      </c>
      <c r="AS755" s="45">
        <v>36.840000000000003</v>
      </c>
      <c r="AT755" s="45">
        <v>39.840000000000003</v>
      </c>
      <c r="AU755" s="45">
        <v>43.14</v>
      </c>
      <c r="AV755" s="45">
        <v>46.84</v>
      </c>
      <c r="AW755" s="45">
        <v>50.9</v>
      </c>
      <c r="AX755" s="45">
        <v>55.38</v>
      </c>
      <c r="AY755" s="45">
        <v>61.38</v>
      </c>
      <c r="AZ755" s="45">
        <v>68.599999999999994</v>
      </c>
      <c r="BA755" s="45">
        <v>76.8</v>
      </c>
      <c r="BB755" s="45">
        <v>85.97</v>
      </c>
      <c r="BC755" s="45">
        <v>95.29</v>
      </c>
      <c r="BD755" s="45">
        <v>103.46</v>
      </c>
      <c r="BE755" s="45">
        <v>116.75</v>
      </c>
      <c r="BF755" s="45">
        <v>128.41</v>
      </c>
      <c r="BG755" s="45">
        <v>141.16999999999999</v>
      </c>
      <c r="BH755" s="45">
        <v>154.69</v>
      </c>
      <c r="BI755" s="45">
        <v>168.78</v>
      </c>
      <c r="BJ755" s="45">
        <v>182.82</v>
      </c>
      <c r="BK755" s="45">
        <v>197.3</v>
      </c>
      <c r="BL755" s="45">
        <v>211.97</v>
      </c>
      <c r="BM755" s="45">
        <v>225.37</v>
      </c>
      <c r="BN755" s="45">
        <v>238.85</v>
      </c>
      <c r="BO755" s="45">
        <v>256.57</v>
      </c>
      <c r="BP755" s="45">
        <v>275.08999999999997</v>
      </c>
      <c r="BQ755" s="45">
        <v>294.22000000000003</v>
      </c>
      <c r="BR755" s="45">
        <v>313.37</v>
      </c>
      <c r="BS755" s="45">
        <v>331.99</v>
      </c>
      <c r="BT755" s="45">
        <v>357.42</v>
      </c>
      <c r="BU755" s="45">
        <v>382.58</v>
      </c>
      <c r="BV755" s="45">
        <v>407.03</v>
      </c>
      <c r="BW755" s="45">
        <v>430.37</v>
      </c>
      <c r="BX755" s="45">
        <v>452.19</v>
      </c>
      <c r="BY755" s="45">
        <v>472.1</v>
      </c>
      <c r="BZ755" s="45">
        <v>498.11</v>
      </c>
      <c r="CA755" s="45">
        <v>525.54</v>
      </c>
      <c r="CB755" s="45">
        <v>554.48</v>
      </c>
      <c r="CC755" s="45">
        <v>585.02</v>
      </c>
      <c r="CD755" s="45">
        <v>617.24</v>
      </c>
      <c r="CE755" s="45">
        <v>651.23</v>
      </c>
      <c r="CF755" s="45">
        <v>687.1</v>
      </c>
      <c r="CG755" s="45">
        <v>724.94</v>
      </c>
      <c r="CH755" s="45">
        <v>764.87</v>
      </c>
      <c r="CI755" s="45">
        <v>806.99</v>
      </c>
      <c r="CJ755" s="45">
        <v>851.43</v>
      </c>
      <c r="CK755" s="45">
        <v>898.33</v>
      </c>
      <c r="CL755" s="45">
        <v>947.8</v>
      </c>
      <c r="CM755" s="45">
        <v>1000</v>
      </c>
      <c r="CN755" s="45"/>
      <c r="CO755" s="45"/>
      <c r="CP755" s="45"/>
      <c r="CQ755" s="45"/>
      <c r="CR755" s="45"/>
      <c r="CS755" s="45"/>
      <c r="CT755" s="45"/>
      <c r="CU755" s="45"/>
      <c r="CV755" s="45"/>
      <c r="CW755" s="45"/>
    </row>
    <row r="756" spans="1:101" ht="14.25" customHeight="1">
      <c r="A756" s="67">
        <v>32</v>
      </c>
      <c r="B756" s="68">
        <v>0.31</v>
      </c>
      <c r="C756" s="68">
        <v>0.4</v>
      </c>
      <c r="D756" s="68">
        <v>0.53</v>
      </c>
      <c r="E756" s="68">
        <v>0.67</v>
      </c>
      <c r="F756" s="68">
        <v>0.82</v>
      </c>
      <c r="G756" s="68">
        <v>0.98</v>
      </c>
      <c r="H756" s="68">
        <v>1.17</v>
      </c>
      <c r="I756" s="68">
        <v>1.36</v>
      </c>
      <c r="J756" s="68">
        <v>1.55</v>
      </c>
      <c r="K756" s="68">
        <v>1.76</v>
      </c>
      <c r="L756" s="68">
        <v>1.94</v>
      </c>
      <c r="M756" s="68">
        <v>2.12</v>
      </c>
      <c r="N756" s="68">
        <v>2.3199999999999998</v>
      </c>
      <c r="O756" s="68">
        <v>2.5</v>
      </c>
      <c r="P756" s="68">
        <v>2.73</v>
      </c>
      <c r="Q756" s="68">
        <v>3.03</v>
      </c>
      <c r="R756" s="68">
        <v>3.37</v>
      </c>
      <c r="S756" s="68">
        <v>3.72</v>
      </c>
      <c r="T756" s="68">
        <v>4.1100000000000003</v>
      </c>
      <c r="U756" s="69">
        <v>4.53</v>
      </c>
      <c r="V756" s="68">
        <v>5.03</v>
      </c>
      <c r="W756" s="68">
        <v>5.53</v>
      </c>
      <c r="X756" s="68">
        <v>6.08</v>
      </c>
      <c r="Y756" s="68">
        <v>6.68</v>
      </c>
      <c r="Z756" s="68">
        <v>7.36</v>
      </c>
      <c r="AA756" s="69">
        <v>8.1199999999999992</v>
      </c>
      <c r="AB756" s="45">
        <v>8.9700000000000006</v>
      </c>
      <c r="AC756" s="45">
        <v>9.91</v>
      </c>
      <c r="AD756" s="45">
        <v>10.93</v>
      </c>
      <c r="AE756" s="45">
        <v>12.07</v>
      </c>
      <c r="AF756" s="45">
        <v>13.31</v>
      </c>
      <c r="AG756" s="45">
        <v>14.66</v>
      </c>
      <c r="AH756" s="45">
        <v>16.11</v>
      </c>
      <c r="AI756" s="45">
        <v>17.670000000000002</v>
      </c>
      <c r="AJ756" s="45">
        <v>19.34</v>
      </c>
      <c r="AK756" s="45">
        <v>21.12</v>
      </c>
      <c r="AL756" s="45">
        <v>22.99</v>
      </c>
      <c r="AM756" s="45">
        <v>24.91</v>
      </c>
      <c r="AN756" s="45">
        <v>27.03</v>
      </c>
      <c r="AO756" s="45">
        <v>29.39</v>
      </c>
      <c r="AP756" s="45">
        <v>31.65</v>
      </c>
      <c r="AQ756" s="45">
        <v>34.15</v>
      </c>
      <c r="AR756" s="45">
        <v>36.840000000000003</v>
      </c>
      <c r="AS756" s="45">
        <v>39.840000000000003</v>
      </c>
      <c r="AT756" s="45">
        <v>43.14</v>
      </c>
      <c r="AU756" s="45">
        <v>46.84</v>
      </c>
      <c r="AV756" s="45">
        <v>50.9</v>
      </c>
      <c r="AW756" s="45">
        <v>55.38</v>
      </c>
      <c r="AX756" s="45">
        <v>61.38</v>
      </c>
      <c r="AY756" s="45">
        <v>68.599999999999994</v>
      </c>
      <c r="AZ756" s="45">
        <v>76.8</v>
      </c>
      <c r="BA756" s="45">
        <v>85.97</v>
      </c>
      <c r="BB756" s="45">
        <v>95.29</v>
      </c>
      <c r="BC756" s="45">
        <v>103.46</v>
      </c>
      <c r="BD756" s="45">
        <v>116.75</v>
      </c>
      <c r="BE756" s="45">
        <v>128.41</v>
      </c>
      <c r="BF756" s="45">
        <v>141.16999999999999</v>
      </c>
      <c r="BG756" s="45">
        <v>154.69</v>
      </c>
      <c r="BH756" s="45">
        <v>168.78</v>
      </c>
      <c r="BI756" s="45">
        <v>182.82</v>
      </c>
      <c r="BJ756" s="45">
        <v>197.3</v>
      </c>
      <c r="BK756" s="45">
        <v>211.97</v>
      </c>
      <c r="BL756" s="45">
        <v>225.37</v>
      </c>
      <c r="BM756" s="45">
        <v>238.85</v>
      </c>
      <c r="BN756" s="45">
        <v>256.57</v>
      </c>
      <c r="BO756" s="45">
        <v>275.08999999999997</v>
      </c>
      <c r="BP756" s="45">
        <v>294.22000000000003</v>
      </c>
      <c r="BQ756" s="45">
        <v>313.37</v>
      </c>
      <c r="BR756" s="45">
        <v>331.99</v>
      </c>
      <c r="BS756" s="45">
        <v>357.42</v>
      </c>
      <c r="BT756" s="45">
        <v>382.58</v>
      </c>
      <c r="BU756" s="45">
        <v>407.03</v>
      </c>
      <c r="BV756" s="45">
        <v>430.37</v>
      </c>
      <c r="BW756" s="45">
        <v>452.19</v>
      </c>
      <c r="BX756" s="45">
        <v>472.1</v>
      </c>
      <c r="BY756" s="45">
        <v>498.11</v>
      </c>
      <c r="BZ756" s="45">
        <v>525.54</v>
      </c>
      <c r="CA756" s="45">
        <v>554.48</v>
      </c>
      <c r="CB756" s="45">
        <v>585.02</v>
      </c>
      <c r="CC756" s="45">
        <v>617.24</v>
      </c>
      <c r="CD756" s="45">
        <v>651.23</v>
      </c>
      <c r="CE756" s="45">
        <v>687.1</v>
      </c>
      <c r="CF756" s="45">
        <v>724.94</v>
      </c>
      <c r="CG756" s="45">
        <v>764.87</v>
      </c>
      <c r="CH756" s="45">
        <v>806.99</v>
      </c>
      <c r="CI756" s="45">
        <v>851.43</v>
      </c>
      <c r="CJ756" s="45">
        <v>898.33</v>
      </c>
      <c r="CK756" s="45">
        <v>947.8</v>
      </c>
      <c r="CL756" s="45">
        <v>1000</v>
      </c>
      <c r="CM756" s="45"/>
      <c r="CN756" s="45"/>
      <c r="CO756" s="45"/>
      <c r="CP756" s="45"/>
      <c r="CQ756" s="45"/>
      <c r="CR756" s="45"/>
      <c r="CS756" s="45"/>
      <c r="CT756" s="45"/>
      <c r="CU756" s="45"/>
      <c r="CV756" s="45"/>
      <c r="CW756" s="45"/>
    </row>
    <row r="757" spans="1:101" ht="14.25" customHeight="1">
      <c r="A757" s="67">
        <v>33</v>
      </c>
      <c r="B757" s="68">
        <v>0.33</v>
      </c>
      <c r="C757" s="68">
        <v>0.44</v>
      </c>
      <c r="D757" s="68">
        <v>0.59</v>
      </c>
      <c r="E757" s="68">
        <v>0.76</v>
      </c>
      <c r="F757" s="68">
        <v>0.93</v>
      </c>
      <c r="G757" s="68">
        <v>1.1000000000000001</v>
      </c>
      <c r="H757" s="68">
        <v>1.29</v>
      </c>
      <c r="I757" s="68">
        <v>1.47</v>
      </c>
      <c r="J757" s="68">
        <v>1.65</v>
      </c>
      <c r="K757" s="68">
        <v>1.86</v>
      </c>
      <c r="L757" s="68">
        <v>2.0499999999999998</v>
      </c>
      <c r="M757" s="68">
        <v>2.2400000000000002</v>
      </c>
      <c r="N757" s="68">
        <v>2.4700000000000002</v>
      </c>
      <c r="O757" s="68">
        <v>2.72</v>
      </c>
      <c r="P757" s="68">
        <v>3</v>
      </c>
      <c r="Q757" s="68">
        <v>3.33</v>
      </c>
      <c r="R757" s="68">
        <v>3.7</v>
      </c>
      <c r="S757" s="68">
        <v>4.0999999999999996</v>
      </c>
      <c r="T757" s="68">
        <v>4.47</v>
      </c>
      <c r="U757" s="69">
        <v>4.9800000000000004</v>
      </c>
      <c r="V757" s="68">
        <v>5.53</v>
      </c>
      <c r="W757" s="68">
        <v>6.08</v>
      </c>
      <c r="X757" s="68">
        <v>6.68</v>
      </c>
      <c r="Y757" s="68">
        <v>7.36</v>
      </c>
      <c r="Z757" s="68">
        <v>8.1199999999999992</v>
      </c>
      <c r="AA757" s="69">
        <v>8.9700000000000006</v>
      </c>
      <c r="AB757" s="45">
        <v>9.91</v>
      </c>
      <c r="AC757" s="45">
        <v>10.93</v>
      </c>
      <c r="AD757" s="45">
        <v>12.07</v>
      </c>
      <c r="AE757" s="45">
        <v>13.31</v>
      </c>
      <c r="AF757" s="45">
        <v>14.66</v>
      </c>
      <c r="AG757" s="45">
        <v>16.11</v>
      </c>
      <c r="AH757" s="45">
        <v>17.670000000000002</v>
      </c>
      <c r="AI757" s="45">
        <v>19.34</v>
      </c>
      <c r="AJ757" s="45">
        <v>21.12</v>
      </c>
      <c r="AK757" s="45">
        <v>22.99</v>
      </c>
      <c r="AL757" s="45">
        <v>24.91</v>
      </c>
      <c r="AM757" s="45">
        <v>27.03</v>
      </c>
      <c r="AN757" s="45">
        <v>29.39</v>
      </c>
      <c r="AO757" s="45">
        <v>31.65</v>
      </c>
      <c r="AP757" s="45">
        <v>34.15</v>
      </c>
      <c r="AQ757" s="45">
        <v>36.840000000000003</v>
      </c>
      <c r="AR757" s="45">
        <v>39.840000000000003</v>
      </c>
      <c r="AS757" s="45">
        <v>43.14</v>
      </c>
      <c r="AT757" s="45">
        <v>46.84</v>
      </c>
      <c r="AU757" s="45">
        <v>50.9</v>
      </c>
      <c r="AV757" s="45">
        <v>55.38</v>
      </c>
      <c r="AW757" s="45">
        <v>61.38</v>
      </c>
      <c r="AX757" s="45">
        <v>68.599999999999994</v>
      </c>
      <c r="AY757" s="45">
        <v>76.8</v>
      </c>
      <c r="AZ757" s="45">
        <v>85.97</v>
      </c>
      <c r="BA757" s="45">
        <v>95.29</v>
      </c>
      <c r="BB757" s="45">
        <v>103.46</v>
      </c>
      <c r="BC757" s="45">
        <v>116.75</v>
      </c>
      <c r="BD757" s="45">
        <v>128.41</v>
      </c>
      <c r="BE757" s="45">
        <v>141.16999999999999</v>
      </c>
      <c r="BF757" s="45">
        <v>154.69</v>
      </c>
      <c r="BG757" s="45">
        <v>168.78</v>
      </c>
      <c r="BH757" s="45">
        <v>182.82</v>
      </c>
      <c r="BI757" s="45">
        <v>197.3</v>
      </c>
      <c r="BJ757" s="45">
        <v>211.97</v>
      </c>
      <c r="BK757" s="45">
        <v>225.37</v>
      </c>
      <c r="BL757" s="45">
        <v>238.85</v>
      </c>
      <c r="BM757" s="45">
        <v>256.57</v>
      </c>
      <c r="BN757" s="45">
        <v>275.08999999999997</v>
      </c>
      <c r="BO757" s="45">
        <v>294.22000000000003</v>
      </c>
      <c r="BP757" s="45">
        <v>313.37</v>
      </c>
      <c r="BQ757" s="45">
        <v>331.99</v>
      </c>
      <c r="BR757" s="45">
        <v>357.42</v>
      </c>
      <c r="BS757" s="45">
        <v>382.58</v>
      </c>
      <c r="BT757" s="45">
        <v>407.03</v>
      </c>
      <c r="BU757" s="45">
        <v>430.37</v>
      </c>
      <c r="BV757" s="45">
        <v>452.19</v>
      </c>
      <c r="BW757" s="45">
        <v>472.1</v>
      </c>
      <c r="BX757" s="45">
        <v>498.11</v>
      </c>
      <c r="BY757" s="45">
        <v>525.54</v>
      </c>
      <c r="BZ757" s="45">
        <v>554.48</v>
      </c>
      <c r="CA757" s="45">
        <v>585.02</v>
      </c>
      <c r="CB757" s="45">
        <v>617.24</v>
      </c>
      <c r="CC757" s="45">
        <v>651.23</v>
      </c>
      <c r="CD757" s="45">
        <v>687.1</v>
      </c>
      <c r="CE757" s="45">
        <v>724.94</v>
      </c>
      <c r="CF757" s="45">
        <v>764.87</v>
      </c>
      <c r="CG757" s="45">
        <v>806.99</v>
      </c>
      <c r="CH757" s="45">
        <v>851.43</v>
      </c>
      <c r="CI757" s="45">
        <v>898.33</v>
      </c>
      <c r="CJ757" s="45">
        <v>947.8</v>
      </c>
      <c r="CK757" s="45">
        <v>1000</v>
      </c>
      <c r="CL757" s="45"/>
      <c r="CM757" s="45"/>
      <c r="CN757" s="45"/>
      <c r="CO757" s="45"/>
      <c r="CP757" s="45"/>
      <c r="CQ757" s="45"/>
      <c r="CR757" s="45"/>
      <c r="CS757" s="45"/>
      <c r="CT757" s="45"/>
      <c r="CU757" s="45"/>
      <c r="CV757" s="45"/>
      <c r="CW757" s="45"/>
    </row>
    <row r="758" spans="1:101" ht="14.25" customHeight="1">
      <c r="A758" s="67">
        <v>34</v>
      </c>
      <c r="B758" s="68">
        <v>0.35</v>
      </c>
      <c r="C758" s="68">
        <v>0.49</v>
      </c>
      <c r="D758" s="68">
        <v>0.67</v>
      </c>
      <c r="E758" s="68">
        <v>0.86</v>
      </c>
      <c r="F758" s="68">
        <v>1.04</v>
      </c>
      <c r="G758" s="68">
        <v>1.22</v>
      </c>
      <c r="H758" s="68">
        <v>1.39</v>
      </c>
      <c r="I758" s="68">
        <v>1.57</v>
      </c>
      <c r="J758" s="68">
        <v>1.75</v>
      </c>
      <c r="K758" s="68">
        <v>1.96</v>
      </c>
      <c r="L758" s="68">
        <v>2.16</v>
      </c>
      <c r="M758" s="68">
        <v>2.38</v>
      </c>
      <c r="N758" s="68">
        <v>2.7</v>
      </c>
      <c r="O758" s="68">
        <v>2.99</v>
      </c>
      <c r="P758" s="68">
        <v>3.3</v>
      </c>
      <c r="Q758" s="68">
        <v>3.67</v>
      </c>
      <c r="R758" s="68">
        <v>4.08</v>
      </c>
      <c r="S758" s="68">
        <v>4.47</v>
      </c>
      <c r="T758" s="68">
        <v>4.9400000000000004</v>
      </c>
      <c r="U758" s="69">
        <v>5.48</v>
      </c>
      <c r="V758" s="68">
        <v>6.08</v>
      </c>
      <c r="W758" s="68">
        <v>6.68</v>
      </c>
      <c r="X758" s="68">
        <v>7.36</v>
      </c>
      <c r="Y758" s="68">
        <v>8.1199999999999992</v>
      </c>
      <c r="Z758" s="68">
        <v>8.9700000000000006</v>
      </c>
      <c r="AA758" s="69">
        <v>9.91</v>
      </c>
      <c r="AB758" s="45">
        <v>10.93</v>
      </c>
      <c r="AC758" s="45">
        <v>12.07</v>
      </c>
      <c r="AD758" s="45">
        <v>13.31</v>
      </c>
      <c r="AE758" s="45">
        <v>14.66</v>
      </c>
      <c r="AF758" s="45">
        <v>16.11</v>
      </c>
      <c r="AG758" s="45">
        <v>17.670000000000002</v>
      </c>
      <c r="AH758" s="45">
        <v>19.34</v>
      </c>
      <c r="AI758" s="45">
        <v>21.12</v>
      </c>
      <c r="AJ758" s="45">
        <v>22.99</v>
      </c>
      <c r="AK758" s="45">
        <v>24.91</v>
      </c>
      <c r="AL758" s="45">
        <v>27.03</v>
      </c>
      <c r="AM758" s="45">
        <v>29.39</v>
      </c>
      <c r="AN758" s="45">
        <v>31.65</v>
      </c>
      <c r="AO758" s="45">
        <v>34.15</v>
      </c>
      <c r="AP758" s="45">
        <v>36.840000000000003</v>
      </c>
      <c r="AQ758" s="45">
        <v>39.840000000000003</v>
      </c>
      <c r="AR758" s="45">
        <v>43.14</v>
      </c>
      <c r="AS758" s="45">
        <v>46.84</v>
      </c>
      <c r="AT758" s="45">
        <v>50.9</v>
      </c>
      <c r="AU758" s="45">
        <v>55.38</v>
      </c>
      <c r="AV758" s="45">
        <v>61.38</v>
      </c>
      <c r="AW758" s="45">
        <v>68.599999999999994</v>
      </c>
      <c r="AX758" s="45">
        <v>76.8</v>
      </c>
      <c r="AY758" s="45">
        <v>85.97</v>
      </c>
      <c r="AZ758" s="45">
        <v>95.29</v>
      </c>
      <c r="BA758" s="45">
        <v>103.46</v>
      </c>
      <c r="BB758" s="45">
        <v>116.75</v>
      </c>
      <c r="BC758" s="45">
        <v>128.41</v>
      </c>
      <c r="BD758" s="45">
        <v>141.16999999999999</v>
      </c>
      <c r="BE758" s="45">
        <v>154.69</v>
      </c>
      <c r="BF758" s="45">
        <v>168.78</v>
      </c>
      <c r="BG758" s="45">
        <v>182.82</v>
      </c>
      <c r="BH758" s="45">
        <v>197.3</v>
      </c>
      <c r="BI758" s="45">
        <v>211.97</v>
      </c>
      <c r="BJ758" s="45">
        <v>225.37</v>
      </c>
      <c r="BK758" s="45">
        <v>238.85</v>
      </c>
      <c r="BL758" s="45">
        <v>256.57</v>
      </c>
      <c r="BM758" s="45">
        <v>275.08999999999997</v>
      </c>
      <c r="BN758" s="45">
        <v>294.22000000000003</v>
      </c>
      <c r="BO758" s="45">
        <v>313.37</v>
      </c>
      <c r="BP758" s="45">
        <v>331.99</v>
      </c>
      <c r="BQ758" s="45">
        <v>357.42</v>
      </c>
      <c r="BR758" s="45">
        <v>382.58</v>
      </c>
      <c r="BS758" s="45">
        <v>407.03</v>
      </c>
      <c r="BT758" s="45">
        <v>430.37</v>
      </c>
      <c r="BU758" s="45">
        <v>452.19</v>
      </c>
      <c r="BV758" s="45">
        <v>472.1</v>
      </c>
      <c r="BW758" s="45">
        <v>498.11</v>
      </c>
      <c r="BX758" s="45">
        <v>525.54</v>
      </c>
      <c r="BY758" s="45">
        <v>554.48</v>
      </c>
      <c r="BZ758" s="45">
        <v>585.02</v>
      </c>
      <c r="CA758" s="45">
        <v>617.24</v>
      </c>
      <c r="CB758" s="45">
        <v>651.23</v>
      </c>
      <c r="CC758" s="45">
        <v>687.1</v>
      </c>
      <c r="CD758" s="45">
        <v>724.94</v>
      </c>
      <c r="CE758" s="45">
        <v>764.87</v>
      </c>
      <c r="CF758" s="45">
        <v>806.99</v>
      </c>
      <c r="CG758" s="45">
        <v>851.43</v>
      </c>
      <c r="CH758" s="45">
        <v>898.33</v>
      </c>
      <c r="CI758" s="45">
        <v>947.8</v>
      </c>
      <c r="CJ758" s="45">
        <v>1000</v>
      </c>
      <c r="CK758" s="45"/>
      <c r="CL758" s="45"/>
      <c r="CM758" s="45"/>
      <c r="CN758" s="45"/>
      <c r="CO758" s="45"/>
      <c r="CP758" s="45"/>
      <c r="CQ758" s="45"/>
      <c r="CR758" s="45"/>
      <c r="CS758" s="45"/>
      <c r="CT758" s="45"/>
      <c r="CU758" s="45"/>
      <c r="CV758" s="45"/>
      <c r="CW758" s="45"/>
    </row>
    <row r="759" spans="1:101" ht="14.25" customHeight="1">
      <c r="A759" s="67">
        <v>35</v>
      </c>
      <c r="B759" s="68">
        <v>0.39</v>
      </c>
      <c r="C759" s="68">
        <v>0.55000000000000004</v>
      </c>
      <c r="D759" s="68">
        <v>0.76</v>
      </c>
      <c r="E759" s="68">
        <v>0.97</v>
      </c>
      <c r="F759" s="68">
        <v>1.1499999999999999</v>
      </c>
      <c r="G759" s="68">
        <v>1.32</v>
      </c>
      <c r="H759" s="68">
        <v>1.49</v>
      </c>
      <c r="I759" s="68">
        <v>1.66</v>
      </c>
      <c r="J759" s="68">
        <v>1.85</v>
      </c>
      <c r="K759" s="68">
        <v>2.0699999999999998</v>
      </c>
      <c r="L759" s="68">
        <v>2.29</v>
      </c>
      <c r="M759" s="68">
        <v>2.66</v>
      </c>
      <c r="N759" s="68">
        <v>2.97</v>
      </c>
      <c r="O759" s="68">
        <v>3.29</v>
      </c>
      <c r="P759" s="68">
        <v>3.63</v>
      </c>
      <c r="Q759" s="68">
        <v>4.04</v>
      </c>
      <c r="R759" s="68">
        <v>4.46</v>
      </c>
      <c r="S759" s="68">
        <v>4.92</v>
      </c>
      <c r="T759" s="68">
        <v>5.46</v>
      </c>
      <c r="U759" s="69">
        <v>6.06</v>
      </c>
      <c r="V759" s="68">
        <v>6.68</v>
      </c>
      <c r="W759" s="68">
        <v>7.36</v>
      </c>
      <c r="X759" s="68">
        <v>8.1199999999999992</v>
      </c>
      <c r="Y759" s="68">
        <v>8.9700000000000006</v>
      </c>
      <c r="Z759" s="68">
        <v>9.91</v>
      </c>
      <c r="AA759" s="69">
        <v>10.93</v>
      </c>
      <c r="AB759" s="45">
        <v>12.07</v>
      </c>
      <c r="AC759" s="45">
        <v>13.31</v>
      </c>
      <c r="AD759" s="45">
        <v>14.66</v>
      </c>
      <c r="AE759" s="45">
        <v>16.11</v>
      </c>
      <c r="AF759" s="45">
        <v>17.670000000000002</v>
      </c>
      <c r="AG759" s="45">
        <v>19.34</v>
      </c>
      <c r="AH759" s="45">
        <v>21.12</v>
      </c>
      <c r="AI759" s="45">
        <v>22.99</v>
      </c>
      <c r="AJ759" s="45">
        <v>24.91</v>
      </c>
      <c r="AK759" s="45">
        <v>27.03</v>
      </c>
      <c r="AL759" s="45">
        <v>29.39</v>
      </c>
      <c r="AM759" s="45">
        <v>31.65</v>
      </c>
      <c r="AN759" s="45">
        <v>34.15</v>
      </c>
      <c r="AO759" s="45">
        <v>36.840000000000003</v>
      </c>
      <c r="AP759" s="45">
        <v>39.840000000000003</v>
      </c>
      <c r="AQ759" s="45">
        <v>43.14</v>
      </c>
      <c r="AR759" s="45">
        <v>46.84</v>
      </c>
      <c r="AS759" s="45">
        <v>50.9</v>
      </c>
      <c r="AT759" s="45">
        <v>55.38</v>
      </c>
      <c r="AU759" s="45">
        <v>61.38</v>
      </c>
      <c r="AV759" s="45">
        <v>68.599999999999994</v>
      </c>
      <c r="AW759" s="45">
        <v>76.8</v>
      </c>
      <c r="AX759" s="45">
        <v>85.97</v>
      </c>
      <c r="AY759" s="45">
        <v>95.29</v>
      </c>
      <c r="AZ759" s="45">
        <v>103.46</v>
      </c>
      <c r="BA759" s="45">
        <v>116.75</v>
      </c>
      <c r="BB759" s="45">
        <v>128.41</v>
      </c>
      <c r="BC759" s="45">
        <v>141.16999999999999</v>
      </c>
      <c r="BD759" s="45">
        <v>154.69</v>
      </c>
      <c r="BE759" s="45">
        <v>168.78</v>
      </c>
      <c r="BF759" s="45">
        <v>182.82</v>
      </c>
      <c r="BG759" s="45">
        <v>197.3</v>
      </c>
      <c r="BH759" s="45">
        <v>211.97</v>
      </c>
      <c r="BI759" s="45">
        <v>225.37</v>
      </c>
      <c r="BJ759" s="45">
        <v>238.85</v>
      </c>
      <c r="BK759" s="45">
        <v>256.57</v>
      </c>
      <c r="BL759" s="45">
        <v>275.08999999999997</v>
      </c>
      <c r="BM759" s="45">
        <v>294.22000000000003</v>
      </c>
      <c r="BN759" s="45">
        <v>313.37</v>
      </c>
      <c r="BO759" s="45">
        <v>331.99</v>
      </c>
      <c r="BP759" s="45">
        <v>357.42</v>
      </c>
      <c r="BQ759" s="45">
        <v>382.58</v>
      </c>
      <c r="BR759" s="45">
        <v>407.03</v>
      </c>
      <c r="BS759" s="45">
        <v>430.37</v>
      </c>
      <c r="BT759" s="45">
        <v>452.19</v>
      </c>
      <c r="BU759" s="45">
        <v>472.1</v>
      </c>
      <c r="BV759" s="45">
        <v>498.11</v>
      </c>
      <c r="BW759" s="45">
        <v>525.54</v>
      </c>
      <c r="BX759" s="45">
        <v>554.48</v>
      </c>
      <c r="BY759" s="45">
        <v>585.02</v>
      </c>
      <c r="BZ759" s="45">
        <v>617.24</v>
      </c>
      <c r="CA759" s="45">
        <v>651.23</v>
      </c>
      <c r="CB759" s="45">
        <v>687.1</v>
      </c>
      <c r="CC759" s="45">
        <v>724.94</v>
      </c>
      <c r="CD759" s="45">
        <v>764.87</v>
      </c>
      <c r="CE759" s="45">
        <v>806.99</v>
      </c>
      <c r="CF759" s="45">
        <v>851.43</v>
      </c>
      <c r="CG759" s="45">
        <v>898.33</v>
      </c>
      <c r="CH759" s="45">
        <v>947.8</v>
      </c>
      <c r="CI759" s="45">
        <v>1000</v>
      </c>
      <c r="CJ759" s="45"/>
      <c r="CK759" s="45"/>
      <c r="CL759" s="45"/>
      <c r="CM759" s="45"/>
      <c r="CN759" s="45"/>
      <c r="CO759" s="45"/>
      <c r="CP759" s="45"/>
      <c r="CQ759" s="45"/>
      <c r="CR759" s="45"/>
      <c r="CS759" s="45"/>
      <c r="CT759" s="45"/>
      <c r="CU759" s="45"/>
      <c r="CV759" s="45"/>
      <c r="CW759" s="45"/>
    </row>
    <row r="760" spans="1:101" ht="14.25" customHeight="1">
      <c r="A760" s="67">
        <v>36</v>
      </c>
      <c r="B760" s="68">
        <v>0.43</v>
      </c>
      <c r="C760" s="68">
        <v>0.62</v>
      </c>
      <c r="D760" s="68">
        <v>0.85</v>
      </c>
      <c r="E760" s="68">
        <v>1.07</v>
      </c>
      <c r="F760" s="68">
        <v>1.24</v>
      </c>
      <c r="G760" s="68">
        <v>1.41</v>
      </c>
      <c r="H760" s="68">
        <v>1.58</v>
      </c>
      <c r="I760" s="68">
        <v>1.75</v>
      </c>
      <c r="J760" s="68">
        <v>1.94</v>
      </c>
      <c r="K760" s="68">
        <v>2.1800000000000002</v>
      </c>
      <c r="L760" s="68">
        <v>2.64</v>
      </c>
      <c r="M760" s="68">
        <v>2.92</v>
      </c>
      <c r="N760" s="68">
        <v>3.27</v>
      </c>
      <c r="O760" s="68">
        <v>3.63</v>
      </c>
      <c r="P760" s="68">
        <v>4</v>
      </c>
      <c r="Q760" s="68">
        <v>4.45</v>
      </c>
      <c r="R760" s="68">
        <v>4.9000000000000004</v>
      </c>
      <c r="S760" s="68">
        <v>5.44</v>
      </c>
      <c r="T760" s="68">
        <v>6.04</v>
      </c>
      <c r="U760" s="69">
        <v>6.67</v>
      </c>
      <c r="V760" s="68">
        <v>7.36</v>
      </c>
      <c r="W760" s="68">
        <v>8.1199999999999992</v>
      </c>
      <c r="X760" s="68">
        <v>8.9700000000000006</v>
      </c>
      <c r="Y760" s="68">
        <v>9.91</v>
      </c>
      <c r="Z760" s="68">
        <v>10.93</v>
      </c>
      <c r="AA760" s="69">
        <v>12.07</v>
      </c>
      <c r="AB760" s="45">
        <v>13.31</v>
      </c>
      <c r="AC760" s="45">
        <v>14.66</v>
      </c>
      <c r="AD760" s="45">
        <v>16.11</v>
      </c>
      <c r="AE760" s="45">
        <v>17.670000000000002</v>
      </c>
      <c r="AF760" s="45">
        <v>19.34</v>
      </c>
      <c r="AG760" s="45">
        <v>21.12</v>
      </c>
      <c r="AH760" s="45">
        <v>22.99</v>
      </c>
      <c r="AI760" s="45">
        <v>24.91</v>
      </c>
      <c r="AJ760" s="45">
        <v>27.03</v>
      </c>
      <c r="AK760" s="45">
        <v>29.39</v>
      </c>
      <c r="AL760" s="45">
        <v>31.65</v>
      </c>
      <c r="AM760" s="45">
        <v>34.15</v>
      </c>
      <c r="AN760" s="45">
        <v>36.840000000000003</v>
      </c>
      <c r="AO760" s="45">
        <v>39.840000000000003</v>
      </c>
      <c r="AP760" s="45">
        <v>43.14</v>
      </c>
      <c r="AQ760" s="45">
        <v>46.84</v>
      </c>
      <c r="AR760" s="45">
        <v>50.9</v>
      </c>
      <c r="AS760" s="45">
        <v>55.38</v>
      </c>
      <c r="AT760" s="45">
        <v>61.38</v>
      </c>
      <c r="AU760" s="45">
        <v>68.599999999999994</v>
      </c>
      <c r="AV760" s="45">
        <v>76.8</v>
      </c>
      <c r="AW760" s="45">
        <v>85.97</v>
      </c>
      <c r="AX760" s="45">
        <v>95.29</v>
      </c>
      <c r="AY760" s="45">
        <v>103.46</v>
      </c>
      <c r="AZ760" s="45">
        <v>116.75</v>
      </c>
      <c r="BA760" s="45">
        <v>128.41</v>
      </c>
      <c r="BB760" s="45">
        <v>141.16999999999999</v>
      </c>
      <c r="BC760" s="45">
        <v>154.69</v>
      </c>
      <c r="BD760" s="45">
        <v>168.78</v>
      </c>
      <c r="BE760" s="45">
        <v>182.82</v>
      </c>
      <c r="BF760" s="45">
        <v>197.3</v>
      </c>
      <c r="BG760" s="45">
        <v>211.97</v>
      </c>
      <c r="BH760" s="45">
        <v>225.37</v>
      </c>
      <c r="BI760" s="45">
        <v>238.85</v>
      </c>
      <c r="BJ760" s="45">
        <v>256.57</v>
      </c>
      <c r="BK760" s="45">
        <v>275.08999999999997</v>
      </c>
      <c r="BL760" s="45">
        <v>294.22000000000003</v>
      </c>
      <c r="BM760" s="45">
        <v>313.37</v>
      </c>
      <c r="BN760" s="45">
        <v>331.99</v>
      </c>
      <c r="BO760" s="45">
        <v>357.42</v>
      </c>
      <c r="BP760" s="45">
        <v>382.58</v>
      </c>
      <c r="BQ760" s="45">
        <v>407.03</v>
      </c>
      <c r="BR760" s="45">
        <v>430.37</v>
      </c>
      <c r="BS760" s="45">
        <v>452.19</v>
      </c>
      <c r="BT760" s="45">
        <v>472.1</v>
      </c>
      <c r="BU760" s="45">
        <v>498.11</v>
      </c>
      <c r="BV760" s="45">
        <v>525.54</v>
      </c>
      <c r="BW760" s="45">
        <v>554.48</v>
      </c>
      <c r="BX760" s="45">
        <v>585.02</v>
      </c>
      <c r="BY760" s="45">
        <v>617.24</v>
      </c>
      <c r="BZ760" s="45">
        <v>651.23</v>
      </c>
      <c r="CA760" s="45">
        <v>687.1</v>
      </c>
      <c r="CB760" s="45">
        <v>724.94</v>
      </c>
      <c r="CC760" s="45">
        <v>764.87</v>
      </c>
      <c r="CD760" s="45">
        <v>806.99</v>
      </c>
      <c r="CE760" s="45">
        <v>851.43</v>
      </c>
      <c r="CF760" s="45">
        <v>898.33</v>
      </c>
      <c r="CG760" s="45">
        <v>947.8</v>
      </c>
      <c r="CH760" s="45">
        <v>1000</v>
      </c>
      <c r="CI760" s="45"/>
      <c r="CJ760" s="45"/>
      <c r="CK760" s="45"/>
      <c r="CL760" s="45"/>
      <c r="CM760" s="45"/>
      <c r="CN760" s="45"/>
      <c r="CO760" s="45"/>
      <c r="CP760" s="45"/>
      <c r="CQ760" s="45"/>
      <c r="CR760" s="45"/>
      <c r="CS760" s="45"/>
      <c r="CT760" s="45"/>
      <c r="CU760" s="45"/>
      <c r="CV760" s="45"/>
      <c r="CW760" s="45"/>
    </row>
    <row r="761" spans="1:101" ht="14.25" customHeight="1">
      <c r="A761" s="67">
        <v>37</v>
      </c>
      <c r="B761" s="68">
        <v>0.47</v>
      </c>
      <c r="C761" s="68">
        <v>0.69</v>
      </c>
      <c r="D761" s="68">
        <v>0.94</v>
      </c>
      <c r="E761" s="68">
        <v>1.1599999999999999</v>
      </c>
      <c r="F761" s="68">
        <v>1.33</v>
      </c>
      <c r="G761" s="68">
        <v>1.5</v>
      </c>
      <c r="H761" s="68">
        <v>1.67</v>
      </c>
      <c r="I761" s="68">
        <v>1.85</v>
      </c>
      <c r="J761" s="68">
        <v>2.0499999999999998</v>
      </c>
      <c r="K761" s="68">
        <v>2.6</v>
      </c>
      <c r="L761" s="68">
        <v>2.9</v>
      </c>
      <c r="M761" s="68">
        <v>3.21</v>
      </c>
      <c r="N761" s="68">
        <v>3.59</v>
      </c>
      <c r="O761" s="68">
        <v>3.99</v>
      </c>
      <c r="P761" s="68">
        <v>4.4000000000000004</v>
      </c>
      <c r="Q761" s="68">
        <v>4.88</v>
      </c>
      <c r="R761" s="68">
        <v>5.42</v>
      </c>
      <c r="S761" s="68">
        <v>6.02</v>
      </c>
      <c r="T761" s="68">
        <v>6.65</v>
      </c>
      <c r="U761" s="69">
        <v>7.34</v>
      </c>
      <c r="V761" s="68">
        <v>8.1199999999999992</v>
      </c>
      <c r="W761" s="68">
        <v>8.9700000000000006</v>
      </c>
      <c r="X761" s="68">
        <v>9.91</v>
      </c>
      <c r="Y761" s="68">
        <v>10.93</v>
      </c>
      <c r="Z761" s="68">
        <v>12.07</v>
      </c>
      <c r="AA761" s="69">
        <v>13.31</v>
      </c>
      <c r="AB761" s="45">
        <v>14.66</v>
      </c>
      <c r="AC761" s="45">
        <v>16.11</v>
      </c>
      <c r="AD761" s="45">
        <v>17.670000000000002</v>
      </c>
      <c r="AE761" s="45">
        <v>19.34</v>
      </c>
      <c r="AF761" s="45">
        <v>21.12</v>
      </c>
      <c r="AG761" s="45">
        <v>22.99</v>
      </c>
      <c r="AH761" s="45">
        <v>24.91</v>
      </c>
      <c r="AI761" s="45">
        <v>27.03</v>
      </c>
      <c r="AJ761" s="45">
        <v>29.39</v>
      </c>
      <c r="AK761" s="45">
        <v>31.65</v>
      </c>
      <c r="AL761" s="45">
        <v>34.15</v>
      </c>
      <c r="AM761" s="45">
        <v>36.840000000000003</v>
      </c>
      <c r="AN761" s="45">
        <v>39.840000000000003</v>
      </c>
      <c r="AO761" s="45">
        <v>43.14</v>
      </c>
      <c r="AP761" s="45">
        <v>46.84</v>
      </c>
      <c r="AQ761" s="45">
        <v>50.9</v>
      </c>
      <c r="AR761" s="45">
        <v>55.38</v>
      </c>
      <c r="AS761" s="45">
        <v>61.38</v>
      </c>
      <c r="AT761" s="45">
        <v>68.599999999999994</v>
      </c>
      <c r="AU761" s="45">
        <v>76.8</v>
      </c>
      <c r="AV761" s="45">
        <v>85.97</v>
      </c>
      <c r="AW761" s="45">
        <v>95.29</v>
      </c>
      <c r="AX761" s="45">
        <v>103.46</v>
      </c>
      <c r="AY761" s="45">
        <v>116.75</v>
      </c>
      <c r="AZ761" s="45">
        <v>128.41</v>
      </c>
      <c r="BA761" s="45">
        <v>141.16999999999999</v>
      </c>
      <c r="BB761" s="45">
        <v>154.69</v>
      </c>
      <c r="BC761" s="45">
        <v>168.78</v>
      </c>
      <c r="BD761" s="45">
        <v>182.82</v>
      </c>
      <c r="BE761" s="45">
        <v>197.3</v>
      </c>
      <c r="BF761" s="45">
        <v>211.97</v>
      </c>
      <c r="BG761" s="45">
        <v>225.37</v>
      </c>
      <c r="BH761" s="45">
        <v>238.85</v>
      </c>
      <c r="BI761" s="45">
        <v>256.57</v>
      </c>
      <c r="BJ761" s="45">
        <v>275.08999999999997</v>
      </c>
      <c r="BK761" s="45">
        <v>294.22000000000003</v>
      </c>
      <c r="BL761" s="45">
        <v>313.37</v>
      </c>
      <c r="BM761" s="45">
        <v>331.99</v>
      </c>
      <c r="BN761" s="45">
        <v>357.42</v>
      </c>
      <c r="BO761" s="45">
        <v>382.58</v>
      </c>
      <c r="BP761" s="45">
        <v>407.03</v>
      </c>
      <c r="BQ761" s="45">
        <v>430.37</v>
      </c>
      <c r="BR761" s="45">
        <v>452.19</v>
      </c>
      <c r="BS761" s="45">
        <v>472.1</v>
      </c>
      <c r="BT761" s="45">
        <v>498.11</v>
      </c>
      <c r="BU761" s="45">
        <v>525.54</v>
      </c>
      <c r="BV761" s="45">
        <v>554.48</v>
      </c>
      <c r="BW761" s="45">
        <v>585.02</v>
      </c>
      <c r="BX761" s="45">
        <v>617.24</v>
      </c>
      <c r="BY761" s="45">
        <v>651.23</v>
      </c>
      <c r="BZ761" s="45">
        <v>687.1</v>
      </c>
      <c r="CA761" s="45">
        <v>724.94</v>
      </c>
      <c r="CB761" s="45">
        <v>764.87</v>
      </c>
      <c r="CC761" s="45">
        <v>806.99</v>
      </c>
      <c r="CD761" s="45">
        <v>851.43</v>
      </c>
      <c r="CE761" s="45">
        <v>898.33</v>
      </c>
      <c r="CF761" s="45">
        <v>947.8</v>
      </c>
      <c r="CG761" s="45">
        <v>1000</v>
      </c>
      <c r="CH761" s="45"/>
      <c r="CI761" s="45"/>
      <c r="CJ761" s="45"/>
      <c r="CK761" s="45"/>
      <c r="CL761" s="45"/>
      <c r="CM761" s="45"/>
      <c r="CN761" s="45"/>
      <c r="CO761" s="45"/>
      <c r="CP761" s="45"/>
      <c r="CQ761" s="45"/>
      <c r="CR761" s="45"/>
      <c r="CS761" s="45"/>
      <c r="CT761" s="45"/>
      <c r="CU761" s="45"/>
      <c r="CV761" s="45"/>
      <c r="CW761" s="45"/>
    </row>
    <row r="762" spans="1:101" ht="14.25" customHeight="1">
      <c r="A762" s="67">
        <v>38</v>
      </c>
      <c r="B762" s="68">
        <v>0.52</v>
      </c>
      <c r="C762" s="68">
        <v>0.75</v>
      </c>
      <c r="D762" s="68">
        <v>1.01</v>
      </c>
      <c r="E762" s="68">
        <v>1.24</v>
      </c>
      <c r="F762" s="68">
        <v>1.42</v>
      </c>
      <c r="G762" s="68">
        <v>1.59</v>
      </c>
      <c r="H762" s="68">
        <v>1.76</v>
      </c>
      <c r="I762" s="68">
        <v>1.95</v>
      </c>
      <c r="J762" s="68">
        <v>2.4700000000000002</v>
      </c>
      <c r="K762" s="68">
        <v>2.84</v>
      </c>
      <c r="L762" s="68">
        <v>3.18</v>
      </c>
      <c r="M762" s="68">
        <v>3.52</v>
      </c>
      <c r="N762" s="68">
        <v>3.95</v>
      </c>
      <c r="O762" s="68">
        <v>4.3899999999999997</v>
      </c>
      <c r="P762" s="68">
        <v>4.8600000000000003</v>
      </c>
      <c r="Q762" s="68">
        <v>5.39</v>
      </c>
      <c r="R762" s="68">
        <v>6</v>
      </c>
      <c r="S762" s="68">
        <v>6.63</v>
      </c>
      <c r="T762" s="68">
        <v>7.32</v>
      </c>
      <c r="U762" s="69">
        <v>8.1</v>
      </c>
      <c r="V762" s="68">
        <v>8.9700000000000006</v>
      </c>
      <c r="W762" s="68">
        <v>9.91</v>
      </c>
      <c r="X762" s="68">
        <v>10.93</v>
      </c>
      <c r="Y762" s="68">
        <v>12.07</v>
      </c>
      <c r="Z762" s="68">
        <v>13.31</v>
      </c>
      <c r="AA762" s="69">
        <v>14.66</v>
      </c>
      <c r="AB762" s="45">
        <v>16.11</v>
      </c>
      <c r="AC762" s="45">
        <v>17.670000000000002</v>
      </c>
      <c r="AD762" s="45">
        <v>19.34</v>
      </c>
      <c r="AE762" s="45">
        <v>21.12</v>
      </c>
      <c r="AF762" s="45">
        <v>22.99</v>
      </c>
      <c r="AG762" s="45">
        <v>24.91</v>
      </c>
      <c r="AH762" s="45">
        <v>27.03</v>
      </c>
      <c r="AI762" s="45">
        <v>29.39</v>
      </c>
      <c r="AJ762" s="45">
        <v>31.65</v>
      </c>
      <c r="AK762" s="45">
        <v>34.15</v>
      </c>
      <c r="AL762" s="45">
        <v>36.840000000000003</v>
      </c>
      <c r="AM762" s="45">
        <v>39.840000000000003</v>
      </c>
      <c r="AN762" s="45">
        <v>43.14</v>
      </c>
      <c r="AO762" s="45">
        <v>46.84</v>
      </c>
      <c r="AP762" s="45">
        <v>50.9</v>
      </c>
      <c r="AQ762" s="45">
        <v>55.38</v>
      </c>
      <c r="AR762" s="45">
        <v>61.38</v>
      </c>
      <c r="AS762" s="45">
        <v>68.599999999999994</v>
      </c>
      <c r="AT762" s="45">
        <v>76.8</v>
      </c>
      <c r="AU762" s="45">
        <v>85.97</v>
      </c>
      <c r="AV762" s="45">
        <v>95.29</v>
      </c>
      <c r="AW762" s="45">
        <v>103.46</v>
      </c>
      <c r="AX762" s="45">
        <v>116.75</v>
      </c>
      <c r="AY762" s="45">
        <v>128.41</v>
      </c>
      <c r="AZ762" s="45">
        <v>141.16999999999999</v>
      </c>
      <c r="BA762" s="45">
        <v>154.69</v>
      </c>
      <c r="BB762" s="45">
        <v>168.78</v>
      </c>
      <c r="BC762" s="45">
        <v>182.82</v>
      </c>
      <c r="BD762" s="45">
        <v>197.3</v>
      </c>
      <c r="BE762" s="45">
        <v>211.97</v>
      </c>
      <c r="BF762" s="45">
        <v>225.37</v>
      </c>
      <c r="BG762" s="45">
        <v>238.85</v>
      </c>
      <c r="BH762" s="45">
        <v>256.57</v>
      </c>
      <c r="BI762" s="45">
        <v>275.08999999999997</v>
      </c>
      <c r="BJ762" s="45">
        <v>294.22000000000003</v>
      </c>
      <c r="BK762" s="45">
        <v>313.37</v>
      </c>
      <c r="BL762" s="45">
        <v>331.99</v>
      </c>
      <c r="BM762" s="45">
        <v>357.42</v>
      </c>
      <c r="BN762" s="45">
        <v>382.58</v>
      </c>
      <c r="BO762" s="45">
        <v>407.03</v>
      </c>
      <c r="BP762" s="45">
        <v>430.37</v>
      </c>
      <c r="BQ762" s="45">
        <v>452.19</v>
      </c>
      <c r="BR762" s="45">
        <v>472.1</v>
      </c>
      <c r="BS762" s="45">
        <v>498.11</v>
      </c>
      <c r="BT762" s="45">
        <v>525.54</v>
      </c>
      <c r="BU762" s="45">
        <v>554.48</v>
      </c>
      <c r="BV762" s="45">
        <v>585.02</v>
      </c>
      <c r="BW762" s="45">
        <v>617.24</v>
      </c>
      <c r="BX762" s="45">
        <v>651.23</v>
      </c>
      <c r="BY762" s="45">
        <v>687.1</v>
      </c>
      <c r="BZ762" s="45">
        <v>724.94</v>
      </c>
      <c r="CA762" s="45">
        <v>764.87</v>
      </c>
      <c r="CB762" s="45">
        <v>806.99</v>
      </c>
      <c r="CC762" s="45">
        <v>851.43</v>
      </c>
      <c r="CD762" s="45">
        <v>898.33</v>
      </c>
      <c r="CE762" s="45">
        <v>947.8</v>
      </c>
      <c r="CF762" s="45">
        <v>1000</v>
      </c>
      <c r="CG762" s="45"/>
      <c r="CH762" s="45"/>
      <c r="CI762" s="45"/>
      <c r="CJ762" s="45"/>
      <c r="CK762" s="45"/>
      <c r="CL762" s="45"/>
      <c r="CM762" s="45"/>
      <c r="CN762" s="45"/>
      <c r="CO762" s="45"/>
      <c r="CP762" s="45"/>
      <c r="CQ762" s="45"/>
      <c r="CR762" s="45"/>
      <c r="CS762" s="45"/>
      <c r="CT762" s="45"/>
      <c r="CU762" s="45"/>
      <c r="CV762" s="45"/>
      <c r="CW762" s="45"/>
    </row>
    <row r="763" spans="1:101" ht="14.25" customHeight="1">
      <c r="A763" s="67">
        <v>39</v>
      </c>
      <c r="B763" s="68">
        <v>0.55000000000000004</v>
      </c>
      <c r="C763" s="68">
        <v>0.8</v>
      </c>
      <c r="D763" s="68">
        <v>1.08</v>
      </c>
      <c r="E763" s="68">
        <v>1.32</v>
      </c>
      <c r="F763" s="68">
        <v>1.5</v>
      </c>
      <c r="G763" s="68">
        <v>1.68</v>
      </c>
      <c r="H763" s="68">
        <v>1.87</v>
      </c>
      <c r="I763" s="68">
        <v>2.37</v>
      </c>
      <c r="J763" s="68">
        <v>2.73</v>
      </c>
      <c r="K763" s="68">
        <v>3.12</v>
      </c>
      <c r="L763" s="68">
        <v>3.49</v>
      </c>
      <c r="M763" s="68">
        <v>3.88</v>
      </c>
      <c r="N763" s="68">
        <v>4.3499999999999996</v>
      </c>
      <c r="O763" s="68">
        <v>4.84</v>
      </c>
      <c r="P763" s="68">
        <v>5.36</v>
      </c>
      <c r="Q763" s="68">
        <v>5.97</v>
      </c>
      <c r="R763" s="68">
        <v>6.62</v>
      </c>
      <c r="S763" s="68">
        <v>7.3</v>
      </c>
      <c r="T763" s="68">
        <v>8.08</v>
      </c>
      <c r="U763" s="69">
        <v>8.9499999999999993</v>
      </c>
      <c r="V763" s="68">
        <v>9.91</v>
      </c>
      <c r="W763" s="68">
        <v>10.93</v>
      </c>
      <c r="X763" s="68">
        <v>12.07</v>
      </c>
      <c r="Y763" s="68">
        <v>13.31</v>
      </c>
      <c r="Z763" s="68">
        <v>14.66</v>
      </c>
      <c r="AA763" s="69">
        <v>16.11</v>
      </c>
      <c r="AB763" s="45">
        <v>17.670000000000002</v>
      </c>
      <c r="AC763" s="45">
        <v>19.34</v>
      </c>
      <c r="AD763" s="45">
        <v>21.12</v>
      </c>
      <c r="AE763" s="45">
        <v>22.99</v>
      </c>
      <c r="AF763" s="45">
        <v>24.91</v>
      </c>
      <c r="AG763" s="45">
        <v>27.03</v>
      </c>
      <c r="AH763" s="45">
        <v>29.39</v>
      </c>
      <c r="AI763" s="45">
        <v>31.65</v>
      </c>
      <c r="AJ763" s="45">
        <v>34.15</v>
      </c>
      <c r="AK763" s="45">
        <v>36.840000000000003</v>
      </c>
      <c r="AL763" s="45">
        <v>39.840000000000003</v>
      </c>
      <c r="AM763" s="45">
        <v>43.14</v>
      </c>
      <c r="AN763" s="45">
        <v>46.84</v>
      </c>
      <c r="AO763" s="45">
        <v>50.9</v>
      </c>
      <c r="AP763" s="45">
        <v>55.38</v>
      </c>
      <c r="AQ763" s="45">
        <v>61.38</v>
      </c>
      <c r="AR763" s="45">
        <v>68.599999999999994</v>
      </c>
      <c r="AS763" s="45">
        <v>76.8</v>
      </c>
      <c r="AT763" s="45">
        <v>85.97</v>
      </c>
      <c r="AU763" s="45">
        <v>95.29</v>
      </c>
      <c r="AV763" s="45">
        <v>103.46</v>
      </c>
      <c r="AW763" s="45">
        <v>116.75</v>
      </c>
      <c r="AX763" s="45">
        <v>128.41</v>
      </c>
      <c r="AY763" s="45">
        <v>141.16999999999999</v>
      </c>
      <c r="AZ763" s="45">
        <v>154.69</v>
      </c>
      <c r="BA763" s="45">
        <v>168.78</v>
      </c>
      <c r="BB763" s="45">
        <v>182.82</v>
      </c>
      <c r="BC763" s="45">
        <v>197.3</v>
      </c>
      <c r="BD763" s="45">
        <v>211.97</v>
      </c>
      <c r="BE763" s="45">
        <v>225.37</v>
      </c>
      <c r="BF763" s="45">
        <v>238.85</v>
      </c>
      <c r="BG763" s="45">
        <v>256.57</v>
      </c>
      <c r="BH763" s="45">
        <v>275.08999999999997</v>
      </c>
      <c r="BI763" s="45">
        <v>294.22000000000003</v>
      </c>
      <c r="BJ763" s="45">
        <v>313.37</v>
      </c>
      <c r="BK763" s="45">
        <v>331.99</v>
      </c>
      <c r="BL763" s="45">
        <v>357.42</v>
      </c>
      <c r="BM763" s="45">
        <v>382.58</v>
      </c>
      <c r="BN763" s="45">
        <v>407.03</v>
      </c>
      <c r="BO763" s="45">
        <v>430.37</v>
      </c>
      <c r="BP763" s="45">
        <v>452.19</v>
      </c>
      <c r="BQ763" s="45">
        <v>472.1</v>
      </c>
      <c r="BR763" s="45">
        <v>498.11</v>
      </c>
      <c r="BS763" s="45">
        <v>525.54</v>
      </c>
      <c r="BT763" s="45">
        <v>554.48</v>
      </c>
      <c r="BU763" s="45">
        <v>585.02</v>
      </c>
      <c r="BV763" s="45">
        <v>617.24</v>
      </c>
      <c r="BW763" s="45">
        <v>651.23</v>
      </c>
      <c r="BX763" s="45">
        <v>687.1</v>
      </c>
      <c r="BY763" s="45">
        <v>724.94</v>
      </c>
      <c r="BZ763" s="45">
        <v>764.87</v>
      </c>
      <c r="CA763" s="45">
        <v>806.99</v>
      </c>
      <c r="CB763" s="45">
        <v>851.43</v>
      </c>
      <c r="CC763" s="45">
        <v>898.33</v>
      </c>
      <c r="CD763" s="45">
        <v>947.8</v>
      </c>
      <c r="CE763" s="45">
        <v>1000</v>
      </c>
      <c r="CF763" s="45"/>
      <c r="CG763" s="45"/>
      <c r="CH763" s="45"/>
      <c r="CI763" s="45"/>
      <c r="CJ763" s="45"/>
      <c r="CK763" s="45"/>
      <c r="CL763" s="45"/>
      <c r="CM763" s="45"/>
      <c r="CN763" s="45"/>
      <c r="CO763" s="45"/>
      <c r="CP763" s="45"/>
      <c r="CQ763" s="45"/>
      <c r="CR763" s="45"/>
      <c r="CS763" s="45"/>
      <c r="CT763" s="45"/>
      <c r="CU763" s="45"/>
      <c r="CV763" s="45"/>
      <c r="CW763" s="45"/>
    </row>
    <row r="764" spans="1:101" ht="14.25" customHeight="1">
      <c r="A764" s="67">
        <v>40</v>
      </c>
      <c r="B764" s="68">
        <v>0.57999999999999996</v>
      </c>
      <c r="C764" s="68">
        <v>0.84</v>
      </c>
      <c r="D764" s="68">
        <v>1.1399999999999999</v>
      </c>
      <c r="E764" s="68">
        <v>1.4</v>
      </c>
      <c r="F764" s="68">
        <v>1.6</v>
      </c>
      <c r="G764" s="68">
        <v>1.79</v>
      </c>
      <c r="H764" s="68">
        <v>2.2200000000000002</v>
      </c>
      <c r="I764" s="68">
        <v>2.59</v>
      </c>
      <c r="J764" s="68">
        <v>2.99</v>
      </c>
      <c r="K764" s="68">
        <v>3.43</v>
      </c>
      <c r="L764" s="68">
        <v>3.84</v>
      </c>
      <c r="M764" s="68">
        <v>4.28</v>
      </c>
      <c r="N764" s="68">
        <v>4.79</v>
      </c>
      <c r="O764" s="68">
        <v>5.33</v>
      </c>
      <c r="P764" s="68">
        <v>5.9</v>
      </c>
      <c r="Q764" s="68">
        <v>6.59</v>
      </c>
      <c r="R764" s="68">
        <v>7.28</v>
      </c>
      <c r="S764" s="68">
        <v>8.06</v>
      </c>
      <c r="T764" s="68">
        <v>8.91</v>
      </c>
      <c r="U764" s="69">
        <v>9.8699999999999992</v>
      </c>
      <c r="V764" s="68">
        <v>10.93</v>
      </c>
      <c r="W764" s="68">
        <v>12.07</v>
      </c>
      <c r="X764" s="68">
        <v>13.31</v>
      </c>
      <c r="Y764" s="68">
        <v>14.66</v>
      </c>
      <c r="Z764" s="68">
        <v>16.11</v>
      </c>
      <c r="AA764" s="69">
        <v>17.670000000000002</v>
      </c>
      <c r="AB764" s="45">
        <v>19.34</v>
      </c>
      <c r="AC764" s="45">
        <v>21.12</v>
      </c>
      <c r="AD764" s="45">
        <v>22.99</v>
      </c>
      <c r="AE764" s="45">
        <v>24.91</v>
      </c>
      <c r="AF764" s="45">
        <v>27.03</v>
      </c>
      <c r="AG764" s="45">
        <v>29.39</v>
      </c>
      <c r="AH764" s="45">
        <v>31.65</v>
      </c>
      <c r="AI764" s="45">
        <v>34.15</v>
      </c>
      <c r="AJ764" s="45">
        <v>36.840000000000003</v>
      </c>
      <c r="AK764" s="45">
        <v>39.840000000000003</v>
      </c>
      <c r="AL764" s="45">
        <v>43.14</v>
      </c>
      <c r="AM764" s="45">
        <v>46.84</v>
      </c>
      <c r="AN764" s="45">
        <v>50.9</v>
      </c>
      <c r="AO764" s="45">
        <v>55.38</v>
      </c>
      <c r="AP764" s="45">
        <v>61.38</v>
      </c>
      <c r="AQ764" s="45">
        <v>68.599999999999994</v>
      </c>
      <c r="AR764" s="45">
        <v>76.8</v>
      </c>
      <c r="AS764" s="45">
        <v>85.97</v>
      </c>
      <c r="AT764" s="45">
        <v>95.29</v>
      </c>
      <c r="AU764" s="45">
        <v>103.46</v>
      </c>
      <c r="AV764" s="45">
        <v>116.75</v>
      </c>
      <c r="AW764" s="45">
        <v>128.41</v>
      </c>
      <c r="AX764" s="45">
        <v>141.16999999999999</v>
      </c>
      <c r="AY764" s="45">
        <v>154.69</v>
      </c>
      <c r="AZ764" s="45">
        <v>168.78</v>
      </c>
      <c r="BA764" s="45">
        <v>182.82</v>
      </c>
      <c r="BB764" s="45">
        <v>197.3</v>
      </c>
      <c r="BC764" s="45">
        <v>211.97</v>
      </c>
      <c r="BD764" s="45">
        <v>225.37</v>
      </c>
      <c r="BE764" s="45">
        <v>238.85</v>
      </c>
      <c r="BF764" s="45">
        <v>256.57</v>
      </c>
      <c r="BG764" s="45">
        <v>275.08999999999997</v>
      </c>
      <c r="BH764" s="45">
        <v>294.22000000000003</v>
      </c>
      <c r="BI764" s="45">
        <v>313.37</v>
      </c>
      <c r="BJ764" s="45">
        <v>331.99</v>
      </c>
      <c r="BK764" s="45">
        <v>357.42</v>
      </c>
      <c r="BL764" s="45">
        <v>382.58</v>
      </c>
      <c r="BM764" s="45">
        <v>407.03</v>
      </c>
      <c r="BN764" s="45">
        <v>430.37</v>
      </c>
      <c r="BO764" s="45">
        <v>452.19</v>
      </c>
      <c r="BP764" s="45">
        <v>472.1</v>
      </c>
      <c r="BQ764" s="45">
        <v>498.11</v>
      </c>
      <c r="BR764" s="45">
        <v>525.54</v>
      </c>
      <c r="BS764" s="45">
        <v>554.48</v>
      </c>
      <c r="BT764" s="45">
        <v>585.02</v>
      </c>
      <c r="BU764" s="45">
        <v>617.24</v>
      </c>
      <c r="BV764" s="45">
        <v>651.23</v>
      </c>
      <c r="BW764" s="45">
        <v>687.1</v>
      </c>
      <c r="BX764" s="45">
        <v>724.94</v>
      </c>
      <c r="BY764" s="45">
        <v>764.87</v>
      </c>
      <c r="BZ764" s="45">
        <v>806.99</v>
      </c>
      <c r="CA764" s="45">
        <v>851.43</v>
      </c>
      <c r="CB764" s="45">
        <v>898.33</v>
      </c>
      <c r="CC764" s="45">
        <v>947.8</v>
      </c>
      <c r="CD764" s="45">
        <v>1000</v>
      </c>
      <c r="CE764" s="45"/>
      <c r="CF764" s="45"/>
      <c r="CG764" s="45"/>
      <c r="CH764" s="45"/>
      <c r="CI764" s="45"/>
      <c r="CJ764" s="45"/>
      <c r="CK764" s="45"/>
      <c r="CL764" s="45"/>
      <c r="CM764" s="45"/>
      <c r="CN764" s="45"/>
      <c r="CO764" s="45"/>
      <c r="CP764" s="45"/>
      <c r="CQ764" s="45"/>
      <c r="CR764" s="45"/>
      <c r="CS764" s="45"/>
      <c r="CT764" s="45"/>
      <c r="CU764" s="45"/>
      <c r="CV764" s="45"/>
      <c r="CW764" s="45"/>
    </row>
    <row r="765" spans="1:101" ht="14.25" customHeight="1">
      <c r="A765" s="67">
        <v>41</v>
      </c>
      <c r="B765" s="68">
        <v>0.6</v>
      </c>
      <c r="C765" s="68">
        <v>0.88</v>
      </c>
      <c r="D765" s="68">
        <v>1.21</v>
      </c>
      <c r="E765" s="68">
        <v>1.48</v>
      </c>
      <c r="F765" s="68">
        <v>1.7</v>
      </c>
      <c r="G765" s="68">
        <v>2.0499999999999998</v>
      </c>
      <c r="H765" s="68">
        <v>2.4300000000000002</v>
      </c>
      <c r="I765" s="68">
        <v>2.84</v>
      </c>
      <c r="J765" s="68">
        <v>3.29</v>
      </c>
      <c r="K765" s="68">
        <v>3.77</v>
      </c>
      <c r="L765" s="68">
        <v>4.2300000000000004</v>
      </c>
      <c r="M765" s="68">
        <v>4.71</v>
      </c>
      <c r="N765" s="68">
        <v>5.28</v>
      </c>
      <c r="O765" s="68">
        <v>5.88</v>
      </c>
      <c r="P765" s="68">
        <v>6.5</v>
      </c>
      <c r="Q765" s="68">
        <v>7.25</v>
      </c>
      <c r="R765" s="68">
        <v>8.0299999999999994</v>
      </c>
      <c r="S765" s="68">
        <v>8.8800000000000008</v>
      </c>
      <c r="T765" s="68">
        <v>9.83</v>
      </c>
      <c r="U765" s="69">
        <v>10.88</v>
      </c>
      <c r="V765" s="68">
        <v>12.07</v>
      </c>
      <c r="W765" s="68">
        <v>13.31</v>
      </c>
      <c r="X765" s="68">
        <v>14.66</v>
      </c>
      <c r="Y765" s="68">
        <v>16.11</v>
      </c>
      <c r="Z765" s="68">
        <v>17.670000000000002</v>
      </c>
      <c r="AA765" s="69">
        <v>19.34</v>
      </c>
      <c r="AB765" s="45">
        <v>21.12</v>
      </c>
      <c r="AC765" s="45">
        <v>22.99</v>
      </c>
      <c r="AD765" s="45">
        <v>24.91</v>
      </c>
      <c r="AE765" s="45">
        <v>27.03</v>
      </c>
      <c r="AF765" s="45">
        <v>29.39</v>
      </c>
      <c r="AG765" s="45">
        <v>31.65</v>
      </c>
      <c r="AH765" s="45">
        <v>34.15</v>
      </c>
      <c r="AI765" s="45">
        <v>36.840000000000003</v>
      </c>
      <c r="AJ765" s="45">
        <v>39.840000000000003</v>
      </c>
      <c r="AK765" s="45">
        <v>43.14</v>
      </c>
      <c r="AL765" s="45">
        <v>46.84</v>
      </c>
      <c r="AM765" s="45">
        <v>50.9</v>
      </c>
      <c r="AN765" s="45">
        <v>55.38</v>
      </c>
      <c r="AO765" s="45">
        <v>61.38</v>
      </c>
      <c r="AP765" s="45">
        <v>68.599999999999994</v>
      </c>
      <c r="AQ765" s="45">
        <v>76.8</v>
      </c>
      <c r="AR765" s="45">
        <v>85.97</v>
      </c>
      <c r="AS765" s="45">
        <v>95.29</v>
      </c>
      <c r="AT765" s="45">
        <v>103.46</v>
      </c>
      <c r="AU765" s="45">
        <v>116.75</v>
      </c>
      <c r="AV765" s="45">
        <v>128.41</v>
      </c>
      <c r="AW765" s="45">
        <v>141.16999999999999</v>
      </c>
      <c r="AX765" s="45">
        <v>154.69</v>
      </c>
      <c r="AY765" s="45">
        <v>168.78</v>
      </c>
      <c r="AZ765" s="45">
        <v>182.82</v>
      </c>
      <c r="BA765" s="45">
        <v>197.3</v>
      </c>
      <c r="BB765" s="45">
        <v>211.97</v>
      </c>
      <c r="BC765" s="45">
        <v>225.37</v>
      </c>
      <c r="BD765" s="45">
        <v>238.85</v>
      </c>
      <c r="BE765" s="45">
        <v>256.57</v>
      </c>
      <c r="BF765" s="45">
        <v>275.08999999999997</v>
      </c>
      <c r="BG765" s="45">
        <v>294.22000000000003</v>
      </c>
      <c r="BH765" s="45">
        <v>313.37</v>
      </c>
      <c r="BI765" s="45">
        <v>331.99</v>
      </c>
      <c r="BJ765" s="45">
        <v>357.42</v>
      </c>
      <c r="BK765" s="45">
        <v>382.58</v>
      </c>
      <c r="BL765" s="45">
        <v>407.03</v>
      </c>
      <c r="BM765" s="45">
        <v>430.37</v>
      </c>
      <c r="BN765" s="45">
        <v>452.19</v>
      </c>
      <c r="BO765" s="45">
        <v>472.1</v>
      </c>
      <c r="BP765" s="45">
        <v>498.11</v>
      </c>
      <c r="BQ765" s="45">
        <v>525.54</v>
      </c>
      <c r="BR765" s="45">
        <v>554.48</v>
      </c>
      <c r="BS765" s="45">
        <v>585.02</v>
      </c>
      <c r="BT765" s="45">
        <v>617.24</v>
      </c>
      <c r="BU765" s="45">
        <v>651.23</v>
      </c>
      <c r="BV765" s="45">
        <v>687.1</v>
      </c>
      <c r="BW765" s="45">
        <v>724.94</v>
      </c>
      <c r="BX765" s="45">
        <v>764.87</v>
      </c>
      <c r="BY765" s="45">
        <v>806.99</v>
      </c>
      <c r="BZ765" s="45">
        <v>851.43</v>
      </c>
      <c r="CA765" s="45">
        <v>898.33</v>
      </c>
      <c r="CB765" s="45">
        <v>947.8</v>
      </c>
      <c r="CC765" s="45">
        <v>1000</v>
      </c>
      <c r="CD765" s="45"/>
      <c r="CE765" s="45"/>
      <c r="CF765" s="45"/>
      <c r="CG765" s="45"/>
      <c r="CH765" s="45"/>
      <c r="CI765" s="45"/>
      <c r="CJ765" s="45"/>
      <c r="CK765" s="45"/>
      <c r="CL765" s="45"/>
      <c r="CM765" s="45"/>
      <c r="CN765" s="45"/>
      <c r="CO765" s="45"/>
      <c r="CP765" s="45"/>
      <c r="CQ765" s="45"/>
      <c r="CR765" s="45"/>
      <c r="CS765" s="45"/>
      <c r="CT765" s="45"/>
      <c r="CU765" s="45"/>
      <c r="CV765" s="45"/>
      <c r="CW765" s="45"/>
    </row>
    <row r="766" spans="1:101" ht="14.25" customHeight="1">
      <c r="A766" s="67">
        <v>42</v>
      </c>
      <c r="B766" s="68">
        <v>0.62</v>
      </c>
      <c r="C766" s="68">
        <v>0.92</v>
      </c>
      <c r="D766" s="68">
        <v>1.27</v>
      </c>
      <c r="E766" s="68">
        <v>1.58</v>
      </c>
      <c r="F766" s="68">
        <v>1.86</v>
      </c>
      <c r="G766" s="68">
        <v>2.25</v>
      </c>
      <c r="H766" s="68">
        <v>2.67</v>
      </c>
      <c r="I766" s="68">
        <v>3.12</v>
      </c>
      <c r="J766" s="68">
        <v>3.61</v>
      </c>
      <c r="K766" s="68">
        <v>4.1399999999999997</v>
      </c>
      <c r="L766" s="68">
        <v>4.6500000000000004</v>
      </c>
      <c r="M766" s="68">
        <v>5.18</v>
      </c>
      <c r="N766" s="68">
        <v>5.81</v>
      </c>
      <c r="O766" s="68">
        <v>6.47</v>
      </c>
      <c r="P766" s="68">
        <v>7.14</v>
      </c>
      <c r="Q766" s="68">
        <v>8</v>
      </c>
      <c r="R766" s="68">
        <v>8.85</v>
      </c>
      <c r="S766" s="68">
        <v>9.7799999999999994</v>
      </c>
      <c r="T766" s="68">
        <v>10.83</v>
      </c>
      <c r="U766" s="69">
        <v>12</v>
      </c>
      <c r="V766" s="68">
        <v>13.31</v>
      </c>
      <c r="W766" s="68">
        <v>14.66</v>
      </c>
      <c r="X766" s="68">
        <v>16.11</v>
      </c>
      <c r="Y766" s="68">
        <v>17.670000000000002</v>
      </c>
      <c r="Z766" s="68">
        <v>19.34</v>
      </c>
      <c r="AA766" s="69">
        <v>21.12</v>
      </c>
      <c r="AB766" s="45">
        <v>22.99</v>
      </c>
      <c r="AC766" s="45">
        <v>24.91</v>
      </c>
      <c r="AD766" s="45">
        <v>27.03</v>
      </c>
      <c r="AE766" s="45">
        <v>29.39</v>
      </c>
      <c r="AF766" s="45">
        <v>31.65</v>
      </c>
      <c r="AG766" s="45">
        <v>34.15</v>
      </c>
      <c r="AH766" s="45">
        <v>36.840000000000003</v>
      </c>
      <c r="AI766" s="45">
        <v>39.840000000000003</v>
      </c>
      <c r="AJ766" s="45">
        <v>43.14</v>
      </c>
      <c r="AK766" s="45">
        <v>46.84</v>
      </c>
      <c r="AL766" s="45">
        <v>50.9</v>
      </c>
      <c r="AM766" s="45">
        <v>55.38</v>
      </c>
      <c r="AN766" s="45">
        <v>61.38</v>
      </c>
      <c r="AO766" s="45">
        <v>68.599999999999994</v>
      </c>
      <c r="AP766" s="45">
        <v>76.8</v>
      </c>
      <c r="AQ766" s="45">
        <v>85.97</v>
      </c>
      <c r="AR766" s="45">
        <v>95.29</v>
      </c>
      <c r="AS766" s="45">
        <v>103.46</v>
      </c>
      <c r="AT766" s="45">
        <v>116.75</v>
      </c>
      <c r="AU766" s="45">
        <v>128.41</v>
      </c>
      <c r="AV766" s="45">
        <v>141.16999999999999</v>
      </c>
      <c r="AW766" s="45">
        <v>154.69</v>
      </c>
      <c r="AX766" s="45">
        <v>168.78</v>
      </c>
      <c r="AY766" s="45">
        <v>182.82</v>
      </c>
      <c r="AZ766" s="45">
        <v>197.3</v>
      </c>
      <c r="BA766" s="45">
        <v>211.97</v>
      </c>
      <c r="BB766" s="45">
        <v>225.37</v>
      </c>
      <c r="BC766" s="45">
        <v>238.85</v>
      </c>
      <c r="BD766" s="45">
        <v>256.57</v>
      </c>
      <c r="BE766" s="45">
        <v>275.08999999999997</v>
      </c>
      <c r="BF766" s="45">
        <v>294.22000000000003</v>
      </c>
      <c r="BG766" s="45">
        <v>313.37</v>
      </c>
      <c r="BH766" s="45">
        <v>331.99</v>
      </c>
      <c r="BI766" s="45">
        <v>357.42</v>
      </c>
      <c r="BJ766" s="45">
        <v>382.58</v>
      </c>
      <c r="BK766" s="45">
        <v>407.03</v>
      </c>
      <c r="BL766" s="45">
        <v>430.37</v>
      </c>
      <c r="BM766" s="45">
        <v>452.19</v>
      </c>
      <c r="BN766" s="45">
        <v>472.1</v>
      </c>
      <c r="BO766" s="45">
        <v>498.11</v>
      </c>
      <c r="BP766" s="45">
        <v>525.54</v>
      </c>
      <c r="BQ766" s="45">
        <v>554.48</v>
      </c>
      <c r="BR766" s="45">
        <v>585.02</v>
      </c>
      <c r="BS766" s="45">
        <v>617.24</v>
      </c>
      <c r="BT766" s="45">
        <v>651.23</v>
      </c>
      <c r="BU766" s="45">
        <v>687.1</v>
      </c>
      <c r="BV766" s="45">
        <v>724.94</v>
      </c>
      <c r="BW766" s="45">
        <v>764.87</v>
      </c>
      <c r="BX766" s="45">
        <v>806.99</v>
      </c>
      <c r="BY766" s="45">
        <v>851.43</v>
      </c>
      <c r="BZ766" s="45">
        <v>898.33</v>
      </c>
      <c r="CA766" s="45">
        <v>947.8</v>
      </c>
      <c r="CB766" s="45">
        <v>1000</v>
      </c>
      <c r="CC766" s="45"/>
      <c r="CD766" s="45"/>
      <c r="CE766" s="45"/>
      <c r="CF766" s="45"/>
      <c r="CG766" s="45"/>
      <c r="CH766" s="45"/>
      <c r="CI766" s="45"/>
      <c r="CJ766" s="45"/>
      <c r="CK766" s="45"/>
      <c r="CL766" s="45"/>
      <c r="CM766" s="45"/>
      <c r="CN766" s="45"/>
      <c r="CO766" s="45"/>
      <c r="CP766" s="45"/>
      <c r="CQ766" s="45"/>
      <c r="CR766" s="45"/>
      <c r="CS766" s="45"/>
      <c r="CT766" s="45"/>
      <c r="CU766" s="45"/>
      <c r="CV766" s="45"/>
      <c r="CW766" s="45"/>
    </row>
    <row r="767" spans="1:101" ht="14.25" customHeight="1">
      <c r="A767" s="67">
        <v>43</v>
      </c>
      <c r="B767" s="68">
        <v>0.64</v>
      </c>
      <c r="C767" s="68">
        <v>0.96</v>
      </c>
      <c r="D767" s="68">
        <v>1.35</v>
      </c>
      <c r="E767" s="68">
        <v>1.73</v>
      </c>
      <c r="F767" s="68">
        <v>2.04</v>
      </c>
      <c r="G767" s="68">
        <v>2.46</v>
      </c>
      <c r="H767" s="68">
        <v>2.93</v>
      </c>
      <c r="I767" s="68">
        <v>3.43</v>
      </c>
      <c r="J767" s="68">
        <v>3.97</v>
      </c>
      <c r="K767" s="68">
        <v>4.55</v>
      </c>
      <c r="L767" s="68">
        <v>5.12</v>
      </c>
      <c r="M767" s="68">
        <v>5.7</v>
      </c>
      <c r="N767" s="68">
        <v>6.39</v>
      </c>
      <c r="O767" s="68">
        <v>7.04</v>
      </c>
      <c r="P767" s="68">
        <v>7.86</v>
      </c>
      <c r="Q767" s="68">
        <v>8.81</v>
      </c>
      <c r="R767" s="68">
        <v>9.74</v>
      </c>
      <c r="S767" s="68">
        <v>10.77</v>
      </c>
      <c r="T767" s="68">
        <v>11.93</v>
      </c>
      <c r="U767" s="69">
        <v>13.22</v>
      </c>
      <c r="V767" s="68">
        <v>14.66</v>
      </c>
      <c r="W767" s="68">
        <v>16.11</v>
      </c>
      <c r="X767" s="68">
        <v>17.670000000000002</v>
      </c>
      <c r="Y767" s="68">
        <v>19.34</v>
      </c>
      <c r="Z767" s="68">
        <v>21.12</v>
      </c>
      <c r="AA767" s="69">
        <v>22.99</v>
      </c>
      <c r="AB767" s="45">
        <v>24.91</v>
      </c>
      <c r="AC767" s="45">
        <v>27.03</v>
      </c>
      <c r="AD767" s="45">
        <v>29.39</v>
      </c>
      <c r="AE767" s="45">
        <v>31.65</v>
      </c>
      <c r="AF767" s="45">
        <v>34.15</v>
      </c>
      <c r="AG767" s="45">
        <v>36.840000000000003</v>
      </c>
      <c r="AH767" s="45">
        <v>39.840000000000003</v>
      </c>
      <c r="AI767" s="45">
        <v>43.14</v>
      </c>
      <c r="AJ767" s="45">
        <v>46.84</v>
      </c>
      <c r="AK767" s="45">
        <v>50.9</v>
      </c>
      <c r="AL767" s="45">
        <v>55.38</v>
      </c>
      <c r="AM767" s="45">
        <v>61.38</v>
      </c>
      <c r="AN767" s="45">
        <v>68.599999999999994</v>
      </c>
      <c r="AO767" s="45">
        <v>76.8</v>
      </c>
      <c r="AP767" s="45">
        <v>85.97</v>
      </c>
      <c r="AQ767" s="45">
        <v>95.29</v>
      </c>
      <c r="AR767" s="45">
        <v>103.46</v>
      </c>
      <c r="AS767" s="45">
        <v>116.75</v>
      </c>
      <c r="AT767" s="45">
        <v>128.41</v>
      </c>
      <c r="AU767" s="45">
        <v>141.16999999999999</v>
      </c>
      <c r="AV767" s="45">
        <v>154.69</v>
      </c>
      <c r="AW767" s="45">
        <v>168.78</v>
      </c>
      <c r="AX767" s="45">
        <v>182.82</v>
      </c>
      <c r="AY767" s="45">
        <v>197.3</v>
      </c>
      <c r="AZ767" s="45">
        <v>211.97</v>
      </c>
      <c r="BA767" s="45">
        <v>225.37</v>
      </c>
      <c r="BB767" s="45">
        <v>238.85</v>
      </c>
      <c r="BC767" s="45">
        <v>256.57</v>
      </c>
      <c r="BD767" s="45">
        <v>275.08999999999997</v>
      </c>
      <c r="BE767" s="45">
        <v>294.22000000000003</v>
      </c>
      <c r="BF767" s="45">
        <v>313.37</v>
      </c>
      <c r="BG767" s="45">
        <v>331.99</v>
      </c>
      <c r="BH767" s="45">
        <v>357.42</v>
      </c>
      <c r="BI767" s="45">
        <v>382.58</v>
      </c>
      <c r="BJ767" s="45">
        <v>407.03</v>
      </c>
      <c r="BK767" s="45">
        <v>430.37</v>
      </c>
      <c r="BL767" s="45">
        <v>452.19</v>
      </c>
      <c r="BM767" s="45">
        <v>472.1</v>
      </c>
      <c r="BN767" s="45">
        <v>498.11</v>
      </c>
      <c r="BO767" s="45">
        <v>525.54</v>
      </c>
      <c r="BP767" s="45">
        <v>554.48</v>
      </c>
      <c r="BQ767" s="45">
        <v>585.02</v>
      </c>
      <c r="BR767" s="45">
        <v>617.24</v>
      </c>
      <c r="BS767" s="45">
        <v>651.23</v>
      </c>
      <c r="BT767" s="45">
        <v>687.1</v>
      </c>
      <c r="BU767" s="45">
        <v>724.94</v>
      </c>
      <c r="BV767" s="45">
        <v>764.87</v>
      </c>
      <c r="BW767" s="45">
        <v>806.99</v>
      </c>
      <c r="BX767" s="45">
        <v>851.43</v>
      </c>
      <c r="BY767" s="45">
        <v>898.33</v>
      </c>
      <c r="BZ767" s="45">
        <v>947.8</v>
      </c>
      <c r="CA767" s="45">
        <v>1000</v>
      </c>
      <c r="CB767" s="45"/>
      <c r="CC767" s="45"/>
      <c r="CD767" s="45"/>
      <c r="CE767" s="45"/>
      <c r="CF767" s="45"/>
      <c r="CG767" s="45"/>
      <c r="CH767" s="45"/>
      <c r="CI767" s="45"/>
      <c r="CJ767" s="45"/>
      <c r="CK767" s="45"/>
      <c r="CL767" s="45"/>
      <c r="CM767" s="45"/>
      <c r="CN767" s="45"/>
      <c r="CO767" s="45"/>
      <c r="CP767" s="45"/>
      <c r="CQ767" s="45"/>
      <c r="CR767" s="45"/>
      <c r="CS767" s="45"/>
      <c r="CT767" s="45"/>
      <c r="CU767" s="45"/>
      <c r="CV767" s="45"/>
      <c r="CW767" s="45"/>
    </row>
    <row r="768" spans="1:101" ht="14.25" customHeight="1">
      <c r="A768" s="67">
        <v>44</v>
      </c>
      <c r="B768" s="68">
        <v>0.66</v>
      </c>
      <c r="C768" s="68">
        <v>1</v>
      </c>
      <c r="D768" s="68">
        <v>1.47</v>
      </c>
      <c r="E768" s="68">
        <v>1.89</v>
      </c>
      <c r="F768" s="68">
        <v>2.2400000000000002</v>
      </c>
      <c r="G768" s="68">
        <v>2.71</v>
      </c>
      <c r="H768" s="68">
        <v>3.22</v>
      </c>
      <c r="I768" s="68">
        <v>3.77</v>
      </c>
      <c r="J768" s="68">
        <v>4.37</v>
      </c>
      <c r="K768" s="68">
        <v>5.01</v>
      </c>
      <c r="L768" s="68">
        <v>5.63</v>
      </c>
      <c r="M768" s="68">
        <v>6.27</v>
      </c>
      <c r="N768" s="68">
        <v>6.91</v>
      </c>
      <c r="O768" s="68">
        <v>7.75</v>
      </c>
      <c r="P768" s="68">
        <v>8.65</v>
      </c>
      <c r="Q768" s="68">
        <v>9.69</v>
      </c>
      <c r="R768" s="68">
        <v>10.72</v>
      </c>
      <c r="S768" s="68">
        <v>11.86</v>
      </c>
      <c r="T768" s="68">
        <v>13.16</v>
      </c>
      <c r="U768" s="69">
        <v>14.53</v>
      </c>
      <c r="V768" s="68">
        <v>16.11</v>
      </c>
      <c r="W768" s="68">
        <v>17.670000000000002</v>
      </c>
      <c r="X768" s="68">
        <v>19.34</v>
      </c>
      <c r="Y768" s="68">
        <v>21.12</v>
      </c>
      <c r="Z768" s="68">
        <v>22.99</v>
      </c>
      <c r="AA768" s="69">
        <v>24.91</v>
      </c>
      <c r="AB768" s="45">
        <v>27.03</v>
      </c>
      <c r="AC768" s="45">
        <v>29.39</v>
      </c>
      <c r="AD768" s="45">
        <v>31.65</v>
      </c>
      <c r="AE768" s="45">
        <v>34.15</v>
      </c>
      <c r="AF768" s="45">
        <v>36.840000000000003</v>
      </c>
      <c r="AG768" s="45">
        <v>39.840000000000003</v>
      </c>
      <c r="AH768" s="45">
        <v>43.14</v>
      </c>
      <c r="AI768" s="45">
        <v>46.84</v>
      </c>
      <c r="AJ768" s="45">
        <v>50.9</v>
      </c>
      <c r="AK768" s="45">
        <v>55.38</v>
      </c>
      <c r="AL768" s="45">
        <v>61.38</v>
      </c>
      <c r="AM768" s="45">
        <v>68.599999999999994</v>
      </c>
      <c r="AN768" s="45">
        <v>76.8</v>
      </c>
      <c r="AO768" s="45">
        <v>85.97</v>
      </c>
      <c r="AP768" s="45">
        <v>95.29</v>
      </c>
      <c r="AQ768" s="45">
        <v>103.46</v>
      </c>
      <c r="AR768" s="45">
        <v>116.75</v>
      </c>
      <c r="AS768" s="45">
        <v>128.41</v>
      </c>
      <c r="AT768" s="45">
        <v>141.16999999999999</v>
      </c>
      <c r="AU768" s="45">
        <v>154.69</v>
      </c>
      <c r="AV768" s="45">
        <v>168.78</v>
      </c>
      <c r="AW768" s="45">
        <v>182.82</v>
      </c>
      <c r="AX768" s="45">
        <v>197.3</v>
      </c>
      <c r="AY768" s="45">
        <v>211.97</v>
      </c>
      <c r="AZ768" s="45">
        <v>225.37</v>
      </c>
      <c r="BA768" s="45">
        <v>238.85</v>
      </c>
      <c r="BB768" s="45">
        <v>256.57</v>
      </c>
      <c r="BC768" s="45">
        <v>275.08999999999997</v>
      </c>
      <c r="BD768" s="45">
        <v>294.22000000000003</v>
      </c>
      <c r="BE768" s="45">
        <v>313.37</v>
      </c>
      <c r="BF768" s="45">
        <v>331.99</v>
      </c>
      <c r="BG768" s="45">
        <v>357.42</v>
      </c>
      <c r="BH768" s="45">
        <v>382.58</v>
      </c>
      <c r="BI768" s="45">
        <v>407.03</v>
      </c>
      <c r="BJ768" s="45">
        <v>430.37</v>
      </c>
      <c r="BK768" s="45">
        <v>452.19</v>
      </c>
      <c r="BL768" s="45">
        <v>472.1</v>
      </c>
      <c r="BM768" s="45">
        <v>498.11</v>
      </c>
      <c r="BN768" s="45">
        <v>525.54</v>
      </c>
      <c r="BO768" s="45">
        <v>554.48</v>
      </c>
      <c r="BP768" s="45">
        <v>585.02</v>
      </c>
      <c r="BQ768" s="45">
        <v>617.24</v>
      </c>
      <c r="BR768" s="45">
        <v>651.23</v>
      </c>
      <c r="BS768" s="45">
        <v>687.1</v>
      </c>
      <c r="BT768" s="45">
        <v>724.94</v>
      </c>
      <c r="BU768" s="45">
        <v>764.87</v>
      </c>
      <c r="BV768" s="45">
        <v>806.99</v>
      </c>
      <c r="BW768" s="45">
        <v>851.43</v>
      </c>
      <c r="BX768" s="45">
        <v>898.33</v>
      </c>
      <c r="BY768" s="45">
        <v>947.8</v>
      </c>
      <c r="BZ768" s="45">
        <v>1000</v>
      </c>
      <c r="CA768" s="45"/>
      <c r="CB768" s="45"/>
      <c r="CC768" s="45"/>
      <c r="CD768" s="45"/>
      <c r="CE768" s="45"/>
      <c r="CF768" s="45"/>
      <c r="CG768" s="45"/>
      <c r="CH768" s="45"/>
      <c r="CI768" s="45"/>
      <c r="CJ768" s="45"/>
      <c r="CK768" s="45"/>
      <c r="CL768" s="45"/>
      <c r="CM768" s="45"/>
      <c r="CN768" s="45"/>
      <c r="CO768" s="45"/>
      <c r="CP768" s="45"/>
      <c r="CQ768" s="45"/>
      <c r="CR768" s="45"/>
      <c r="CS768" s="45"/>
      <c r="CT768" s="45"/>
      <c r="CU768" s="45"/>
      <c r="CV768" s="45"/>
      <c r="CW768" s="45"/>
    </row>
    <row r="769" spans="1:101" ht="14.25" customHeight="1">
      <c r="A769" s="67">
        <v>45</v>
      </c>
      <c r="B769" s="68">
        <v>0.68</v>
      </c>
      <c r="C769" s="68">
        <v>1.08</v>
      </c>
      <c r="D769" s="68">
        <v>1.6</v>
      </c>
      <c r="E769" s="68">
        <v>2.08</v>
      </c>
      <c r="F769" s="68">
        <v>2.46</v>
      </c>
      <c r="G769" s="68">
        <v>2.98</v>
      </c>
      <c r="H769" s="68">
        <v>3.54</v>
      </c>
      <c r="I769" s="68">
        <v>4.1500000000000004</v>
      </c>
      <c r="J769" s="68">
        <v>4.8099999999999996</v>
      </c>
      <c r="K769" s="68">
        <v>5.51</v>
      </c>
      <c r="L769" s="68">
        <v>6.19</v>
      </c>
      <c r="M769" s="68">
        <v>6.76</v>
      </c>
      <c r="N769" s="68">
        <v>7.62</v>
      </c>
      <c r="O769" s="68">
        <v>8.5399999999999991</v>
      </c>
      <c r="P769" s="68">
        <v>9.5299999999999994</v>
      </c>
      <c r="Q769" s="68">
        <v>10.65</v>
      </c>
      <c r="R769" s="68">
        <v>11.79</v>
      </c>
      <c r="S769" s="68">
        <v>13.09</v>
      </c>
      <c r="T769" s="68">
        <v>14.47</v>
      </c>
      <c r="U769" s="69">
        <v>16.03</v>
      </c>
      <c r="V769" s="68">
        <v>17.670000000000002</v>
      </c>
      <c r="W769" s="68">
        <v>19.34</v>
      </c>
      <c r="X769" s="68">
        <v>21.12</v>
      </c>
      <c r="Y769" s="68">
        <v>22.99</v>
      </c>
      <c r="Z769" s="68">
        <v>24.91</v>
      </c>
      <c r="AA769" s="69">
        <v>27.03</v>
      </c>
      <c r="AB769" s="45">
        <v>29.39</v>
      </c>
      <c r="AC769" s="45">
        <v>31.65</v>
      </c>
      <c r="AD769" s="45">
        <v>34.15</v>
      </c>
      <c r="AE769" s="45">
        <v>36.840000000000003</v>
      </c>
      <c r="AF769" s="45">
        <v>39.840000000000003</v>
      </c>
      <c r="AG769" s="45">
        <v>43.14</v>
      </c>
      <c r="AH769" s="45">
        <v>46.84</v>
      </c>
      <c r="AI769" s="45">
        <v>50.9</v>
      </c>
      <c r="AJ769" s="45">
        <v>55.38</v>
      </c>
      <c r="AK769" s="45">
        <v>61.38</v>
      </c>
      <c r="AL769" s="45">
        <v>68.599999999999994</v>
      </c>
      <c r="AM769" s="45">
        <v>76.8</v>
      </c>
      <c r="AN769" s="45">
        <v>85.97</v>
      </c>
      <c r="AO769" s="45">
        <v>95.29</v>
      </c>
      <c r="AP769" s="45">
        <v>103.46</v>
      </c>
      <c r="AQ769" s="45">
        <v>116.75</v>
      </c>
      <c r="AR769" s="45">
        <v>128.41</v>
      </c>
      <c r="AS769" s="45">
        <v>141.16999999999999</v>
      </c>
      <c r="AT769" s="45">
        <v>154.69</v>
      </c>
      <c r="AU769" s="45">
        <v>168.78</v>
      </c>
      <c r="AV769" s="45">
        <v>182.82</v>
      </c>
      <c r="AW769" s="45">
        <v>197.3</v>
      </c>
      <c r="AX769" s="45">
        <v>211.97</v>
      </c>
      <c r="AY769" s="45">
        <v>225.37</v>
      </c>
      <c r="AZ769" s="45">
        <v>238.85</v>
      </c>
      <c r="BA769" s="45">
        <v>256.57</v>
      </c>
      <c r="BB769" s="45">
        <v>275.08999999999997</v>
      </c>
      <c r="BC769" s="45">
        <v>294.22000000000003</v>
      </c>
      <c r="BD769" s="45">
        <v>313.37</v>
      </c>
      <c r="BE769" s="45">
        <v>331.99</v>
      </c>
      <c r="BF769" s="45">
        <v>357.42</v>
      </c>
      <c r="BG769" s="45">
        <v>382.58</v>
      </c>
      <c r="BH769" s="45">
        <v>407.03</v>
      </c>
      <c r="BI769" s="45">
        <v>430.37</v>
      </c>
      <c r="BJ769" s="45">
        <v>452.19</v>
      </c>
      <c r="BK769" s="45">
        <v>472.1</v>
      </c>
      <c r="BL769" s="45">
        <v>498.11</v>
      </c>
      <c r="BM769" s="45">
        <v>525.54</v>
      </c>
      <c r="BN769" s="45">
        <v>554.48</v>
      </c>
      <c r="BO769" s="45">
        <v>585.02</v>
      </c>
      <c r="BP769" s="45">
        <v>617.24</v>
      </c>
      <c r="BQ769" s="45">
        <v>651.23</v>
      </c>
      <c r="BR769" s="45">
        <v>687.1</v>
      </c>
      <c r="BS769" s="45">
        <v>724.94</v>
      </c>
      <c r="BT769" s="45">
        <v>764.87</v>
      </c>
      <c r="BU769" s="45">
        <v>806.99</v>
      </c>
      <c r="BV769" s="45">
        <v>851.43</v>
      </c>
      <c r="BW769" s="45">
        <v>898.33</v>
      </c>
      <c r="BX769" s="45">
        <v>947.8</v>
      </c>
      <c r="BY769" s="45">
        <v>1000</v>
      </c>
      <c r="BZ769" s="45"/>
      <c r="CA769" s="45"/>
      <c r="CB769" s="45"/>
      <c r="CC769" s="45"/>
      <c r="CD769" s="45"/>
      <c r="CE769" s="45"/>
      <c r="CF769" s="45"/>
      <c r="CG769" s="45"/>
      <c r="CH769" s="45"/>
      <c r="CI769" s="45"/>
      <c r="CJ769" s="45"/>
      <c r="CK769" s="45"/>
      <c r="CL769" s="45"/>
      <c r="CM769" s="45"/>
      <c r="CN769" s="45"/>
      <c r="CO769" s="45"/>
      <c r="CP769" s="45"/>
      <c r="CQ769" s="45"/>
      <c r="CR769" s="45"/>
      <c r="CS769" s="45"/>
      <c r="CT769" s="45"/>
      <c r="CU769" s="45"/>
      <c r="CV769" s="45"/>
      <c r="CW769" s="45"/>
    </row>
    <row r="770" spans="1:101" ht="14.25" customHeight="1">
      <c r="A770" s="67">
        <v>46</v>
      </c>
      <c r="B770" s="68">
        <v>0.72</v>
      </c>
      <c r="C770" s="68">
        <v>1.1599999999999999</v>
      </c>
      <c r="D770" s="68">
        <v>1.74</v>
      </c>
      <c r="E770" s="68">
        <v>2.2799999999999998</v>
      </c>
      <c r="F770" s="68">
        <v>2.71</v>
      </c>
      <c r="G770" s="68">
        <v>3.28</v>
      </c>
      <c r="H770" s="68">
        <v>3.9</v>
      </c>
      <c r="I770" s="68">
        <v>4.57</v>
      </c>
      <c r="J770" s="68">
        <v>5.29</v>
      </c>
      <c r="K770" s="68">
        <v>6.06</v>
      </c>
      <c r="L770" s="68">
        <v>6.65</v>
      </c>
      <c r="M770" s="68">
        <v>7.44</v>
      </c>
      <c r="N770" s="68">
        <v>8.39</v>
      </c>
      <c r="O770" s="68">
        <v>9.4</v>
      </c>
      <c r="P770" s="68">
        <v>10.5</v>
      </c>
      <c r="Q770" s="68">
        <v>11.72</v>
      </c>
      <c r="R770" s="68">
        <v>13.03</v>
      </c>
      <c r="S770" s="68">
        <v>14.4</v>
      </c>
      <c r="T770" s="68">
        <v>15.95</v>
      </c>
      <c r="U770" s="69">
        <v>17.47</v>
      </c>
      <c r="V770" s="68">
        <v>19.34</v>
      </c>
      <c r="W770" s="68">
        <v>21.12</v>
      </c>
      <c r="X770" s="68">
        <v>22.99</v>
      </c>
      <c r="Y770" s="68">
        <v>24.91</v>
      </c>
      <c r="Z770" s="68">
        <v>27.03</v>
      </c>
      <c r="AA770" s="69">
        <v>29.39</v>
      </c>
      <c r="AB770" s="45">
        <v>31.65</v>
      </c>
      <c r="AC770" s="45">
        <v>34.15</v>
      </c>
      <c r="AD770" s="45">
        <v>36.840000000000003</v>
      </c>
      <c r="AE770" s="45">
        <v>39.840000000000003</v>
      </c>
      <c r="AF770" s="45">
        <v>43.14</v>
      </c>
      <c r="AG770" s="45">
        <v>46.84</v>
      </c>
      <c r="AH770" s="45">
        <v>50.9</v>
      </c>
      <c r="AI770" s="45">
        <v>55.38</v>
      </c>
      <c r="AJ770" s="45">
        <v>61.38</v>
      </c>
      <c r="AK770" s="45">
        <v>68.599999999999994</v>
      </c>
      <c r="AL770" s="45">
        <v>76.8</v>
      </c>
      <c r="AM770" s="45">
        <v>85.97</v>
      </c>
      <c r="AN770" s="45">
        <v>95.29</v>
      </c>
      <c r="AO770" s="45">
        <v>103.46</v>
      </c>
      <c r="AP770" s="45">
        <v>116.75</v>
      </c>
      <c r="AQ770" s="45">
        <v>128.41</v>
      </c>
      <c r="AR770" s="45">
        <v>141.16999999999999</v>
      </c>
      <c r="AS770" s="45">
        <v>154.69</v>
      </c>
      <c r="AT770" s="45">
        <v>168.78</v>
      </c>
      <c r="AU770" s="45">
        <v>182.82</v>
      </c>
      <c r="AV770" s="45">
        <v>197.3</v>
      </c>
      <c r="AW770" s="45">
        <v>211.97</v>
      </c>
      <c r="AX770" s="45">
        <v>225.37</v>
      </c>
      <c r="AY770" s="45">
        <v>238.85</v>
      </c>
      <c r="AZ770" s="45">
        <v>256.57</v>
      </c>
      <c r="BA770" s="45">
        <v>275.08999999999997</v>
      </c>
      <c r="BB770" s="45">
        <v>294.22000000000003</v>
      </c>
      <c r="BC770" s="45">
        <v>313.37</v>
      </c>
      <c r="BD770" s="45">
        <v>331.99</v>
      </c>
      <c r="BE770" s="45">
        <v>357.42</v>
      </c>
      <c r="BF770" s="45">
        <v>382.58</v>
      </c>
      <c r="BG770" s="45">
        <v>407.03</v>
      </c>
      <c r="BH770" s="45">
        <v>430.37</v>
      </c>
      <c r="BI770" s="45">
        <v>452.19</v>
      </c>
      <c r="BJ770" s="45">
        <v>472.1</v>
      </c>
      <c r="BK770" s="45">
        <v>498.11</v>
      </c>
      <c r="BL770" s="45">
        <v>525.54</v>
      </c>
      <c r="BM770" s="45">
        <v>554.48</v>
      </c>
      <c r="BN770" s="45">
        <v>585.02</v>
      </c>
      <c r="BO770" s="45">
        <v>617.24</v>
      </c>
      <c r="BP770" s="45">
        <v>651.23</v>
      </c>
      <c r="BQ770" s="45">
        <v>687.1</v>
      </c>
      <c r="BR770" s="45">
        <v>724.94</v>
      </c>
      <c r="BS770" s="45">
        <v>764.87</v>
      </c>
      <c r="BT770" s="45">
        <v>806.99</v>
      </c>
      <c r="BU770" s="45">
        <v>851.43</v>
      </c>
      <c r="BV770" s="45">
        <v>898.33</v>
      </c>
      <c r="BW770" s="45">
        <v>947.8</v>
      </c>
      <c r="BX770" s="45">
        <v>1000</v>
      </c>
      <c r="BY770" s="45"/>
      <c r="BZ770" s="45"/>
      <c r="CA770" s="45"/>
      <c r="CB770" s="45"/>
      <c r="CC770" s="45"/>
      <c r="CD770" s="45"/>
      <c r="CE770" s="45"/>
      <c r="CF770" s="45"/>
      <c r="CG770" s="45"/>
      <c r="CH770" s="45"/>
      <c r="CI770" s="45"/>
      <c r="CJ770" s="45"/>
      <c r="CK770" s="45"/>
      <c r="CL770" s="45"/>
      <c r="CM770" s="45"/>
      <c r="CN770" s="45"/>
      <c r="CO770" s="45"/>
      <c r="CP770" s="45"/>
      <c r="CQ770" s="45"/>
      <c r="CR770" s="45"/>
      <c r="CS770" s="45"/>
      <c r="CT770" s="45"/>
      <c r="CU770" s="45"/>
      <c r="CV770" s="45"/>
      <c r="CW770" s="45"/>
    </row>
    <row r="771" spans="1:101" ht="14.25" customHeight="1">
      <c r="A771" s="67">
        <v>47</v>
      </c>
      <c r="B771" s="68">
        <v>0.76</v>
      </c>
      <c r="C771" s="68">
        <v>1.25</v>
      </c>
      <c r="D771" s="68">
        <v>1.9</v>
      </c>
      <c r="E771" s="68">
        <v>2.5</v>
      </c>
      <c r="F771" s="68">
        <v>2.99</v>
      </c>
      <c r="G771" s="68">
        <v>3.61</v>
      </c>
      <c r="H771" s="68">
        <v>4.3</v>
      </c>
      <c r="I771" s="68">
        <v>5.03</v>
      </c>
      <c r="J771" s="68">
        <v>5.82</v>
      </c>
      <c r="K771" s="68">
        <v>6.52</v>
      </c>
      <c r="L771" s="68">
        <v>7.34</v>
      </c>
      <c r="M771" s="68">
        <v>8.2100000000000009</v>
      </c>
      <c r="N771" s="68">
        <v>9.25</v>
      </c>
      <c r="O771" s="68">
        <v>10.37</v>
      </c>
      <c r="P771" s="68">
        <v>11.57</v>
      </c>
      <c r="Q771" s="68">
        <v>12.92</v>
      </c>
      <c r="R771" s="68">
        <v>14.35</v>
      </c>
      <c r="S771" s="68">
        <v>15.87</v>
      </c>
      <c r="T771" s="68">
        <v>17.41</v>
      </c>
      <c r="U771" s="69">
        <v>19.12</v>
      </c>
      <c r="V771" s="68">
        <v>21.12</v>
      </c>
      <c r="W771" s="68">
        <v>22.99</v>
      </c>
      <c r="X771" s="68">
        <v>24.91</v>
      </c>
      <c r="Y771" s="68">
        <v>27.03</v>
      </c>
      <c r="Z771" s="68">
        <v>29.39</v>
      </c>
      <c r="AA771" s="69">
        <v>31.65</v>
      </c>
      <c r="AB771" s="45">
        <v>34.15</v>
      </c>
      <c r="AC771" s="45">
        <v>36.840000000000003</v>
      </c>
      <c r="AD771" s="45">
        <v>39.840000000000003</v>
      </c>
      <c r="AE771" s="45">
        <v>43.14</v>
      </c>
      <c r="AF771" s="45">
        <v>46.84</v>
      </c>
      <c r="AG771" s="45">
        <v>50.9</v>
      </c>
      <c r="AH771" s="45">
        <v>55.38</v>
      </c>
      <c r="AI771" s="45">
        <v>61.38</v>
      </c>
      <c r="AJ771" s="45">
        <v>68.599999999999994</v>
      </c>
      <c r="AK771" s="45">
        <v>76.8</v>
      </c>
      <c r="AL771" s="45">
        <v>85.97</v>
      </c>
      <c r="AM771" s="45">
        <v>95.29</v>
      </c>
      <c r="AN771" s="45">
        <v>103.46</v>
      </c>
      <c r="AO771" s="45">
        <v>116.75</v>
      </c>
      <c r="AP771" s="45">
        <v>128.41</v>
      </c>
      <c r="AQ771" s="45">
        <v>141.16999999999999</v>
      </c>
      <c r="AR771" s="45">
        <v>154.69</v>
      </c>
      <c r="AS771" s="45">
        <v>168.78</v>
      </c>
      <c r="AT771" s="45">
        <v>182.82</v>
      </c>
      <c r="AU771" s="45">
        <v>197.3</v>
      </c>
      <c r="AV771" s="45">
        <v>211.97</v>
      </c>
      <c r="AW771" s="45">
        <v>225.37</v>
      </c>
      <c r="AX771" s="45">
        <v>238.85</v>
      </c>
      <c r="AY771" s="45">
        <v>256.57</v>
      </c>
      <c r="AZ771" s="45">
        <v>275.08999999999997</v>
      </c>
      <c r="BA771" s="45">
        <v>294.22000000000003</v>
      </c>
      <c r="BB771" s="45">
        <v>313.37</v>
      </c>
      <c r="BC771" s="45">
        <v>331.99</v>
      </c>
      <c r="BD771" s="45">
        <v>357.42</v>
      </c>
      <c r="BE771" s="45">
        <v>382.58</v>
      </c>
      <c r="BF771" s="45">
        <v>407.03</v>
      </c>
      <c r="BG771" s="45">
        <v>430.37</v>
      </c>
      <c r="BH771" s="45">
        <v>452.19</v>
      </c>
      <c r="BI771" s="45">
        <v>472.1</v>
      </c>
      <c r="BJ771" s="45">
        <v>498.11</v>
      </c>
      <c r="BK771" s="45">
        <v>525.54</v>
      </c>
      <c r="BL771" s="45">
        <v>554.48</v>
      </c>
      <c r="BM771" s="45">
        <v>585.02</v>
      </c>
      <c r="BN771" s="45">
        <v>617.24</v>
      </c>
      <c r="BO771" s="45">
        <v>651.23</v>
      </c>
      <c r="BP771" s="45">
        <v>687.1</v>
      </c>
      <c r="BQ771" s="45">
        <v>724.94</v>
      </c>
      <c r="BR771" s="45">
        <v>764.87</v>
      </c>
      <c r="BS771" s="45">
        <v>806.99</v>
      </c>
      <c r="BT771" s="45">
        <v>851.43</v>
      </c>
      <c r="BU771" s="45">
        <v>898.33</v>
      </c>
      <c r="BV771" s="45">
        <v>947.8</v>
      </c>
      <c r="BW771" s="45">
        <v>1000</v>
      </c>
      <c r="BX771" s="45"/>
      <c r="BY771" s="45"/>
      <c r="BZ771" s="45"/>
      <c r="CA771" s="45"/>
      <c r="CB771" s="45"/>
      <c r="CC771" s="45"/>
      <c r="CD771" s="45"/>
      <c r="CE771" s="45"/>
      <c r="CF771" s="45"/>
      <c r="CG771" s="45"/>
      <c r="CH771" s="45"/>
      <c r="CI771" s="45"/>
      <c r="CJ771" s="45"/>
      <c r="CK771" s="45"/>
      <c r="CL771" s="45"/>
      <c r="CM771" s="45"/>
      <c r="CN771" s="45"/>
      <c r="CO771" s="45"/>
      <c r="CP771" s="45"/>
      <c r="CQ771" s="45"/>
      <c r="CR771" s="45"/>
      <c r="CS771" s="45"/>
      <c r="CT771" s="45"/>
      <c r="CU771" s="45"/>
      <c r="CV771" s="45"/>
      <c r="CW771" s="45"/>
    </row>
    <row r="772" spans="1:101" ht="14.25" customHeight="1">
      <c r="A772" s="67">
        <v>48</v>
      </c>
      <c r="B772" s="76">
        <v>0.81</v>
      </c>
      <c r="C772" s="68">
        <v>1.35</v>
      </c>
      <c r="D772" s="68">
        <v>2.0699999999999998</v>
      </c>
      <c r="E772" s="68">
        <v>2.75</v>
      </c>
      <c r="F772" s="68">
        <v>3.3</v>
      </c>
      <c r="G772" s="68">
        <v>3.99</v>
      </c>
      <c r="H772" s="68">
        <v>4.74</v>
      </c>
      <c r="I772" s="68">
        <v>5.55</v>
      </c>
      <c r="J772" s="68">
        <v>6.27</v>
      </c>
      <c r="K772" s="68">
        <v>7.19</v>
      </c>
      <c r="L772" s="68">
        <v>8.09</v>
      </c>
      <c r="M772" s="68">
        <v>9.0500000000000007</v>
      </c>
      <c r="N772" s="68">
        <v>10.199999999999999</v>
      </c>
      <c r="O772" s="68">
        <v>11.44</v>
      </c>
      <c r="P772" s="68">
        <v>12.77</v>
      </c>
      <c r="Q772" s="68">
        <v>14.24</v>
      </c>
      <c r="R772" s="68">
        <v>15.8</v>
      </c>
      <c r="S772" s="68">
        <v>17.34</v>
      </c>
      <c r="T772" s="68">
        <v>18.989999999999998</v>
      </c>
      <c r="U772" s="69">
        <v>20.89</v>
      </c>
      <c r="V772" s="68">
        <v>22.99</v>
      </c>
      <c r="W772" s="68">
        <v>24.91</v>
      </c>
      <c r="X772" s="68">
        <v>27.03</v>
      </c>
      <c r="Y772" s="68">
        <v>29.39</v>
      </c>
      <c r="Z772" s="68">
        <v>31.65</v>
      </c>
      <c r="AA772" s="69">
        <v>34.15</v>
      </c>
      <c r="AB772" s="45">
        <v>36.840000000000003</v>
      </c>
      <c r="AC772" s="45">
        <v>39.840000000000003</v>
      </c>
      <c r="AD772" s="45">
        <v>43.14</v>
      </c>
      <c r="AE772" s="45">
        <v>46.84</v>
      </c>
      <c r="AF772" s="45">
        <v>50.9</v>
      </c>
      <c r="AG772" s="45">
        <v>55.38</v>
      </c>
      <c r="AH772" s="45">
        <v>61.38</v>
      </c>
      <c r="AI772" s="45">
        <v>68.599999999999994</v>
      </c>
      <c r="AJ772" s="45">
        <v>76.8</v>
      </c>
      <c r="AK772" s="45">
        <v>85.97</v>
      </c>
      <c r="AL772" s="45">
        <v>95.29</v>
      </c>
      <c r="AM772" s="45">
        <v>103.46</v>
      </c>
      <c r="AN772" s="45">
        <v>116.75</v>
      </c>
      <c r="AO772" s="45">
        <v>128.41</v>
      </c>
      <c r="AP772" s="45">
        <v>141.16999999999999</v>
      </c>
      <c r="AQ772" s="45">
        <v>154.69</v>
      </c>
      <c r="AR772" s="45">
        <v>168.78</v>
      </c>
      <c r="AS772" s="45">
        <v>182.82</v>
      </c>
      <c r="AT772" s="45">
        <v>197.3</v>
      </c>
      <c r="AU772" s="45">
        <v>211.97</v>
      </c>
      <c r="AV772" s="45">
        <v>225.37</v>
      </c>
      <c r="AW772" s="45">
        <v>238.85</v>
      </c>
      <c r="AX772" s="45">
        <v>256.57</v>
      </c>
      <c r="AY772" s="45">
        <v>275.08999999999997</v>
      </c>
      <c r="AZ772" s="45">
        <v>294.22000000000003</v>
      </c>
      <c r="BA772" s="45">
        <v>313.37</v>
      </c>
      <c r="BB772" s="45">
        <v>331.99</v>
      </c>
      <c r="BC772" s="45">
        <v>357.42</v>
      </c>
      <c r="BD772" s="45">
        <v>382.58</v>
      </c>
      <c r="BE772" s="45">
        <v>407.03</v>
      </c>
      <c r="BF772" s="45">
        <v>430.37</v>
      </c>
      <c r="BG772" s="45">
        <v>452.19</v>
      </c>
      <c r="BH772" s="45">
        <v>472.1</v>
      </c>
      <c r="BI772" s="45">
        <v>498.11</v>
      </c>
      <c r="BJ772" s="45">
        <v>525.54</v>
      </c>
      <c r="BK772" s="45">
        <v>554.48</v>
      </c>
      <c r="BL772" s="45">
        <v>585.02</v>
      </c>
      <c r="BM772" s="45">
        <v>617.24</v>
      </c>
      <c r="BN772" s="45">
        <v>651.23</v>
      </c>
      <c r="BO772" s="45">
        <v>687.1</v>
      </c>
      <c r="BP772" s="45">
        <v>724.94</v>
      </c>
      <c r="BQ772" s="45">
        <v>764.87</v>
      </c>
      <c r="BR772" s="45">
        <v>806.99</v>
      </c>
      <c r="BS772" s="45">
        <v>851.43</v>
      </c>
      <c r="BT772" s="45">
        <v>898.33</v>
      </c>
      <c r="BU772" s="45">
        <v>947.8</v>
      </c>
      <c r="BV772" s="45">
        <v>1000</v>
      </c>
      <c r="BW772" s="45"/>
      <c r="BX772" s="45"/>
      <c r="BY772" s="45"/>
      <c r="BZ772" s="45"/>
      <c r="CA772" s="45"/>
      <c r="CB772" s="45"/>
      <c r="CC772" s="45"/>
      <c r="CD772" s="45"/>
      <c r="CE772" s="45"/>
      <c r="CF772" s="45"/>
      <c r="CG772" s="45"/>
      <c r="CH772" s="45"/>
      <c r="CI772" s="45"/>
      <c r="CJ772" s="45"/>
      <c r="CK772" s="45"/>
      <c r="CL772" s="45"/>
      <c r="CM772" s="45"/>
      <c r="CN772" s="45"/>
      <c r="CO772" s="45"/>
      <c r="CP772" s="45"/>
      <c r="CQ772" s="45"/>
      <c r="CR772" s="45"/>
      <c r="CS772" s="45"/>
      <c r="CT772" s="45"/>
      <c r="CU772" s="45"/>
      <c r="CV772" s="45"/>
      <c r="CW772" s="45"/>
    </row>
    <row r="773" spans="1:101" ht="14.25" customHeight="1">
      <c r="A773" s="67">
        <v>49</v>
      </c>
      <c r="B773" s="76">
        <v>0.86</v>
      </c>
      <c r="C773" s="68">
        <v>1.46</v>
      </c>
      <c r="D773" s="68">
        <v>2.27</v>
      </c>
      <c r="E773" s="68">
        <v>3.03</v>
      </c>
      <c r="F773" s="68">
        <v>3.65</v>
      </c>
      <c r="G773" s="68">
        <v>4.4000000000000004</v>
      </c>
      <c r="H773" s="68">
        <v>5.23</v>
      </c>
      <c r="I773" s="68">
        <v>5.99</v>
      </c>
      <c r="J773" s="68">
        <v>6.92</v>
      </c>
      <c r="K773" s="68">
        <v>7.94</v>
      </c>
      <c r="L773" s="68">
        <v>8.91</v>
      </c>
      <c r="M773" s="68">
        <v>9.9499999999999993</v>
      </c>
      <c r="N773" s="68">
        <v>11.21</v>
      </c>
      <c r="O773" s="68">
        <v>12.57</v>
      </c>
      <c r="P773" s="68">
        <v>14.01</v>
      </c>
      <c r="Q773" s="68">
        <v>15.61</v>
      </c>
      <c r="R773" s="68">
        <v>17.28</v>
      </c>
      <c r="S773" s="68">
        <v>18.920000000000002</v>
      </c>
      <c r="T773" s="68">
        <v>20.66</v>
      </c>
      <c r="U773" s="69">
        <v>22.69</v>
      </c>
      <c r="V773" s="68">
        <v>24.91</v>
      </c>
      <c r="W773" s="68">
        <v>27.03</v>
      </c>
      <c r="X773" s="68">
        <v>29.39</v>
      </c>
      <c r="Y773" s="68">
        <v>31.65</v>
      </c>
      <c r="Z773" s="68">
        <v>34.15</v>
      </c>
      <c r="AA773" s="69">
        <v>36.840000000000003</v>
      </c>
      <c r="AB773" s="45">
        <v>39.840000000000003</v>
      </c>
      <c r="AC773" s="45">
        <v>43.14</v>
      </c>
      <c r="AD773" s="45">
        <v>46.84</v>
      </c>
      <c r="AE773" s="45">
        <v>50.9</v>
      </c>
      <c r="AF773" s="45">
        <v>55.38</v>
      </c>
      <c r="AG773" s="45">
        <v>61.38</v>
      </c>
      <c r="AH773" s="45">
        <v>68.599999999999994</v>
      </c>
      <c r="AI773" s="45">
        <v>76.8</v>
      </c>
      <c r="AJ773" s="45">
        <v>85.97</v>
      </c>
      <c r="AK773" s="45">
        <v>95.29</v>
      </c>
      <c r="AL773" s="45">
        <v>103.46</v>
      </c>
      <c r="AM773" s="45">
        <v>116.75</v>
      </c>
      <c r="AN773" s="45">
        <v>128.41</v>
      </c>
      <c r="AO773" s="45">
        <v>141.16999999999999</v>
      </c>
      <c r="AP773" s="45">
        <v>154.69</v>
      </c>
      <c r="AQ773" s="45">
        <v>168.78</v>
      </c>
      <c r="AR773" s="45">
        <v>182.82</v>
      </c>
      <c r="AS773" s="45">
        <v>197.3</v>
      </c>
      <c r="AT773" s="45">
        <v>211.97</v>
      </c>
      <c r="AU773" s="45">
        <v>225.37</v>
      </c>
      <c r="AV773" s="45">
        <v>238.85</v>
      </c>
      <c r="AW773" s="45">
        <v>256.57</v>
      </c>
      <c r="AX773" s="45">
        <v>275.08999999999997</v>
      </c>
      <c r="AY773" s="45">
        <v>294.22000000000003</v>
      </c>
      <c r="AZ773" s="45">
        <v>313.37</v>
      </c>
      <c r="BA773" s="45">
        <v>331.99</v>
      </c>
      <c r="BB773" s="45">
        <v>357.42</v>
      </c>
      <c r="BC773" s="45">
        <v>382.58</v>
      </c>
      <c r="BD773" s="45">
        <v>407.03</v>
      </c>
      <c r="BE773" s="45">
        <v>430.37</v>
      </c>
      <c r="BF773" s="45">
        <v>452.19</v>
      </c>
      <c r="BG773" s="45">
        <v>472.1</v>
      </c>
      <c r="BH773" s="45">
        <v>498.11</v>
      </c>
      <c r="BI773" s="45">
        <v>525.54</v>
      </c>
      <c r="BJ773" s="45">
        <v>554.48</v>
      </c>
      <c r="BK773" s="45">
        <v>585.02</v>
      </c>
      <c r="BL773" s="45">
        <v>617.24</v>
      </c>
      <c r="BM773" s="45">
        <v>651.23</v>
      </c>
      <c r="BN773" s="45">
        <v>687.1</v>
      </c>
      <c r="BO773" s="45">
        <v>724.94</v>
      </c>
      <c r="BP773" s="45">
        <v>764.87</v>
      </c>
      <c r="BQ773" s="45">
        <v>806.99</v>
      </c>
      <c r="BR773" s="45">
        <v>851.43</v>
      </c>
      <c r="BS773" s="45">
        <v>898.33</v>
      </c>
      <c r="BT773" s="45">
        <v>947.8</v>
      </c>
      <c r="BU773" s="45">
        <v>1000</v>
      </c>
      <c r="BV773" s="45"/>
      <c r="BW773" s="45"/>
      <c r="BX773" s="45"/>
      <c r="BY773" s="45"/>
      <c r="BZ773" s="45"/>
      <c r="CA773" s="45"/>
      <c r="CB773" s="45"/>
      <c r="CC773" s="45"/>
      <c r="CD773" s="45"/>
      <c r="CE773" s="45"/>
      <c r="CF773" s="45"/>
      <c r="CG773" s="45"/>
      <c r="CH773" s="45"/>
      <c r="CI773" s="45"/>
      <c r="CJ773" s="45"/>
      <c r="CK773" s="45"/>
      <c r="CL773" s="45"/>
      <c r="CM773" s="45"/>
      <c r="CN773" s="45"/>
      <c r="CO773" s="45"/>
      <c r="CP773" s="45"/>
      <c r="CQ773" s="45"/>
      <c r="CR773" s="45"/>
      <c r="CS773" s="45"/>
      <c r="CT773" s="45"/>
      <c r="CU773" s="45"/>
      <c r="CV773" s="45"/>
      <c r="CW773" s="45"/>
    </row>
    <row r="774" spans="1:101" ht="14.25" customHeight="1">
      <c r="A774" s="67">
        <v>50</v>
      </c>
      <c r="B774" s="76">
        <v>0.92</v>
      </c>
      <c r="C774" s="68">
        <v>1.58</v>
      </c>
      <c r="D774" s="68">
        <v>2.48</v>
      </c>
      <c r="E774" s="68">
        <v>3.34</v>
      </c>
      <c r="F774" s="68">
        <v>4.03</v>
      </c>
      <c r="G774" s="68">
        <v>4.87</v>
      </c>
      <c r="H774" s="68">
        <v>5.68</v>
      </c>
      <c r="I774" s="68">
        <v>6.61</v>
      </c>
      <c r="J774" s="68">
        <v>7.64</v>
      </c>
      <c r="K774" s="68">
        <v>8.77</v>
      </c>
      <c r="L774" s="68">
        <v>9.82</v>
      </c>
      <c r="M774" s="68">
        <v>10.94</v>
      </c>
      <c r="N774" s="68">
        <v>12.32</v>
      </c>
      <c r="O774" s="68">
        <v>13.8</v>
      </c>
      <c r="P774" s="68">
        <v>15.35</v>
      </c>
      <c r="Q774" s="68">
        <v>17.07</v>
      </c>
      <c r="R774" s="68">
        <v>18.86</v>
      </c>
      <c r="S774" s="68">
        <v>20.58</v>
      </c>
      <c r="T774" s="68">
        <v>22.58</v>
      </c>
      <c r="U774" s="69">
        <v>24.54</v>
      </c>
      <c r="V774" s="68">
        <v>27.03</v>
      </c>
      <c r="W774" s="68">
        <v>29.39</v>
      </c>
      <c r="X774" s="68">
        <v>31.65</v>
      </c>
      <c r="Y774" s="68">
        <v>34.15</v>
      </c>
      <c r="Z774" s="68">
        <v>36.840000000000003</v>
      </c>
      <c r="AA774" s="69">
        <v>39.840000000000003</v>
      </c>
      <c r="AB774" s="45">
        <v>43.14</v>
      </c>
      <c r="AC774" s="45">
        <v>46.84</v>
      </c>
      <c r="AD774" s="45">
        <v>50.9</v>
      </c>
      <c r="AE774" s="45">
        <v>55.38</v>
      </c>
      <c r="AF774" s="45">
        <v>61.38</v>
      </c>
      <c r="AG774" s="45">
        <v>68.599999999999994</v>
      </c>
      <c r="AH774" s="45">
        <v>76.8</v>
      </c>
      <c r="AI774" s="45">
        <v>85.97</v>
      </c>
      <c r="AJ774" s="45">
        <v>95.29</v>
      </c>
      <c r="AK774" s="45">
        <v>103.46</v>
      </c>
      <c r="AL774" s="45">
        <v>116.75</v>
      </c>
      <c r="AM774" s="45">
        <v>128.41</v>
      </c>
      <c r="AN774" s="45">
        <v>141.16999999999999</v>
      </c>
      <c r="AO774" s="45">
        <v>154.69</v>
      </c>
      <c r="AP774" s="45">
        <v>168.78</v>
      </c>
      <c r="AQ774" s="45">
        <v>182.82</v>
      </c>
      <c r="AR774" s="45">
        <v>197.3</v>
      </c>
      <c r="AS774" s="45">
        <v>211.97</v>
      </c>
      <c r="AT774" s="45">
        <v>225.37</v>
      </c>
      <c r="AU774" s="45">
        <v>238.85</v>
      </c>
      <c r="AV774" s="45">
        <v>256.57</v>
      </c>
      <c r="AW774" s="45">
        <v>275.08999999999997</v>
      </c>
      <c r="AX774" s="45">
        <v>294.22000000000003</v>
      </c>
      <c r="AY774" s="45">
        <v>313.37</v>
      </c>
      <c r="AZ774" s="45">
        <v>331.99</v>
      </c>
      <c r="BA774" s="45">
        <v>357.42</v>
      </c>
      <c r="BB774" s="45">
        <v>382.58</v>
      </c>
      <c r="BC774" s="45">
        <v>407.03</v>
      </c>
      <c r="BD774" s="45">
        <v>430.37</v>
      </c>
      <c r="BE774" s="45">
        <v>452.19</v>
      </c>
      <c r="BF774" s="45">
        <v>472.1</v>
      </c>
      <c r="BG774" s="45">
        <v>498.11</v>
      </c>
      <c r="BH774" s="45">
        <v>525.54</v>
      </c>
      <c r="BI774" s="45">
        <v>554.48</v>
      </c>
      <c r="BJ774" s="45">
        <v>585.02</v>
      </c>
      <c r="BK774" s="45">
        <v>617.24</v>
      </c>
      <c r="BL774" s="45">
        <v>651.23</v>
      </c>
      <c r="BM774" s="45">
        <v>687.1</v>
      </c>
      <c r="BN774" s="45">
        <v>724.94</v>
      </c>
      <c r="BO774" s="45">
        <v>764.87</v>
      </c>
      <c r="BP774" s="45">
        <v>806.99</v>
      </c>
      <c r="BQ774" s="45">
        <v>851.43</v>
      </c>
      <c r="BR774" s="45">
        <v>898.33</v>
      </c>
      <c r="BS774" s="45">
        <v>947.8</v>
      </c>
      <c r="BT774" s="45">
        <v>1000</v>
      </c>
      <c r="BU774" s="45"/>
      <c r="BV774" s="45"/>
      <c r="BW774" s="45"/>
      <c r="BX774" s="45"/>
      <c r="BY774" s="45"/>
      <c r="BZ774" s="45"/>
      <c r="CA774" s="45"/>
      <c r="CB774" s="45"/>
      <c r="CC774" s="45"/>
      <c r="CD774" s="45"/>
      <c r="CE774" s="45"/>
      <c r="CF774" s="45"/>
      <c r="CG774" s="45"/>
      <c r="CH774" s="45"/>
      <c r="CI774" s="45"/>
      <c r="CJ774" s="45"/>
      <c r="CK774" s="45"/>
      <c r="CL774" s="45"/>
      <c r="CM774" s="45"/>
      <c r="CN774" s="45"/>
      <c r="CO774" s="45"/>
      <c r="CP774" s="45"/>
      <c r="CQ774" s="45"/>
      <c r="CR774" s="45"/>
      <c r="CS774" s="45"/>
      <c r="CT774" s="45"/>
      <c r="CU774" s="45"/>
      <c r="CV774" s="45"/>
      <c r="CW774" s="45"/>
    </row>
    <row r="775" spans="1:101" ht="14.25" customHeight="1">
      <c r="A775" s="67">
        <v>51</v>
      </c>
      <c r="B775" s="76">
        <v>0.98</v>
      </c>
      <c r="C775" s="68">
        <v>1.71</v>
      </c>
      <c r="D775" s="68">
        <v>2.72</v>
      </c>
      <c r="E775" s="68">
        <v>3.67</v>
      </c>
      <c r="F775" s="68">
        <v>4.47</v>
      </c>
      <c r="G775" s="68">
        <v>5.33</v>
      </c>
      <c r="H775" s="68">
        <v>6.28</v>
      </c>
      <c r="I775" s="68">
        <v>7.31</v>
      </c>
      <c r="J775" s="68">
        <v>8.4499999999999993</v>
      </c>
      <c r="K775" s="68">
        <v>9.6999999999999993</v>
      </c>
      <c r="L775" s="68">
        <v>10.83</v>
      </c>
      <c r="M775" s="68">
        <v>12.03</v>
      </c>
      <c r="N775" s="68">
        <v>13.54</v>
      </c>
      <c r="O775" s="68">
        <v>15.14</v>
      </c>
      <c r="P775" s="68">
        <v>16.8</v>
      </c>
      <c r="Q775" s="68">
        <v>18.63</v>
      </c>
      <c r="R775" s="68">
        <v>20.52</v>
      </c>
      <c r="S775" s="68">
        <v>22.48</v>
      </c>
      <c r="T775" s="68">
        <v>24.46</v>
      </c>
      <c r="U775" s="69">
        <v>26.57</v>
      </c>
      <c r="V775" s="68">
        <v>29.39</v>
      </c>
      <c r="W775" s="68">
        <v>31.65</v>
      </c>
      <c r="X775" s="68">
        <v>34.15</v>
      </c>
      <c r="Y775" s="68">
        <v>36.840000000000003</v>
      </c>
      <c r="Z775" s="68">
        <v>39.840000000000003</v>
      </c>
      <c r="AA775" s="69">
        <v>43.14</v>
      </c>
      <c r="AB775" s="45">
        <v>46.84</v>
      </c>
      <c r="AC775" s="45">
        <v>50.9</v>
      </c>
      <c r="AD775" s="45">
        <v>55.38</v>
      </c>
      <c r="AE775" s="45">
        <v>61.38</v>
      </c>
      <c r="AF775" s="45">
        <v>68.599999999999994</v>
      </c>
      <c r="AG775" s="45">
        <v>76.8</v>
      </c>
      <c r="AH775" s="45">
        <v>85.97</v>
      </c>
      <c r="AI775" s="45">
        <v>95.29</v>
      </c>
      <c r="AJ775" s="45">
        <v>103.46</v>
      </c>
      <c r="AK775" s="45">
        <v>116.75</v>
      </c>
      <c r="AL775" s="45">
        <v>128.41</v>
      </c>
      <c r="AM775" s="45">
        <v>141.16999999999999</v>
      </c>
      <c r="AN775" s="45">
        <v>154.69</v>
      </c>
      <c r="AO775" s="45">
        <v>168.78</v>
      </c>
      <c r="AP775" s="45">
        <v>182.82</v>
      </c>
      <c r="AQ775" s="45">
        <v>197.3</v>
      </c>
      <c r="AR775" s="45">
        <v>211.97</v>
      </c>
      <c r="AS775" s="45">
        <v>225.37</v>
      </c>
      <c r="AT775" s="45">
        <v>238.85</v>
      </c>
      <c r="AU775" s="45">
        <v>256.57</v>
      </c>
      <c r="AV775" s="45">
        <v>275.08999999999997</v>
      </c>
      <c r="AW775" s="45">
        <v>294.22000000000003</v>
      </c>
      <c r="AX775" s="45">
        <v>313.37</v>
      </c>
      <c r="AY775" s="45">
        <v>331.99</v>
      </c>
      <c r="AZ775" s="45">
        <v>357.42</v>
      </c>
      <c r="BA775" s="45">
        <v>382.58</v>
      </c>
      <c r="BB775" s="45">
        <v>407.03</v>
      </c>
      <c r="BC775" s="45">
        <v>430.37</v>
      </c>
      <c r="BD775" s="45">
        <v>452.19</v>
      </c>
      <c r="BE775" s="45">
        <v>472.1</v>
      </c>
      <c r="BF775" s="45">
        <v>498.11</v>
      </c>
      <c r="BG775" s="45">
        <v>525.54</v>
      </c>
      <c r="BH775" s="45">
        <v>554.48</v>
      </c>
      <c r="BI775" s="45">
        <v>585.02</v>
      </c>
      <c r="BJ775" s="45">
        <v>617.24</v>
      </c>
      <c r="BK775" s="45">
        <v>651.23</v>
      </c>
      <c r="BL775" s="45">
        <v>687.1</v>
      </c>
      <c r="BM775" s="45">
        <v>724.94</v>
      </c>
      <c r="BN775" s="45">
        <v>764.87</v>
      </c>
      <c r="BO775" s="45">
        <v>806.99</v>
      </c>
      <c r="BP775" s="45">
        <v>851.43</v>
      </c>
      <c r="BQ775" s="45">
        <v>898.33</v>
      </c>
      <c r="BR775" s="45">
        <v>947.8</v>
      </c>
      <c r="BS775" s="45">
        <v>1000</v>
      </c>
      <c r="BT775" s="45"/>
      <c r="BU775" s="45"/>
      <c r="BV775" s="45"/>
      <c r="BW775" s="45"/>
      <c r="BX775" s="45"/>
      <c r="BY775" s="45"/>
      <c r="BZ775" s="45"/>
      <c r="CA775" s="45"/>
      <c r="CB775" s="45"/>
      <c r="CC775" s="45"/>
      <c r="CD775" s="45"/>
      <c r="CE775" s="45"/>
      <c r="CF775" s="45"/>
      <c r="CG775" s="45"/>
      <c r="CH775" s="45"/>
      <c r="CI775" s="45"/>
      <c r="CJ775" s="45"/>
      <c r="CK775" s="45"/>
      <c r="CL775" s="45"/>
      <c r="CM775" s="45"/>
      <c r="CN775" s="45"/>
      <c r="CO775" s="45"/>
      <c r="CP775" s="45"/>
      <c r="CQ775" s="45"/>
      <c r="CR775" s="45"/>
      <c r="CS775" s="45"/>
      <c r="CT775" s="45"/>
      <c r="CU775" s="45"/>
      <c r="CV775" s="45"/>
      <c r="CW775" s="45"/>
    </row>
    <row r="776" spans="1:101" ht="14.25" customHeight="1">
      <c r="A776" s="67">
        <v>52</v>
      </c>
      <c r="B776" s="76">
        <v>1.05</v>
      </c>
      <c r="C776" s="68">
        <v>1.86</v>
      </c>
      <c r="D776" s="68">
        <v>2.98</v>
      </c>
      <c r="E776" s="68">
        <v>4.05</v>
      </c>
      <c r="F776" s="68">
        <v>4.95</v>
      </c>
      <c r="G776" s="68">
        <v>5.9</v>
      </c>
      <c r="H776" s="68">
        <v>6.95</v>
      </c>
      <c r="I776" s="68">
        <v>8.09</v>
      </c>
      <c r="J776" s="68">
        <v>9.36</v>
      </c>
      <c r="K776" s="68">
        <v>10.74</v>
      </c>
      <c r="L776" s="68">
        <v>11.99</v>
      </c>
      <c r="M776" s="68">
        <v>13.4</v>
      </c>
      <c r="N776" s="68">
        <v>14.93</v>
      </c>
      <c r="O776" s="68">
        <v>16.66</v>
      </c>
      <c r="P776" s="68">
        <v>18.43</v>
      </c>
      <c r="Q776" s="68">
        <v>20.36</v>
      </c>
      <c r="R776" s="68">
        <v>22.38</v>
      </c>
      <c r="S776" s="68">
        <v>24.4</v>
      </c>
      <c r="T776" s="68">
        <v>26.48</v>
      </c>
      <c r="U776" s="69">
        <v>28.8</v>
      </c>
      <c r="V776" s="68">
        <v>31.65</v>
      </c>
      <c r="W776" s="68">
        <v>34.15</v>
      </c>
      <c r="X776" s="68">
        <v>36.840000000000003</v>
      </c>
      <c r="Y776" s="68">
        <v>39.840000000000003</v>
      </c>
      <c r="Z776" s="68">
        <v>43.14</v>
      </c>
      <c r="AA776" s="69">
        <v>46.84</v>
      </c>
      <c r="AB776" s="45">
        <v>50.9</v>
      </c>
      <c r="AC776" s="45">
        <v>55.38</v>
      </c>
      <c r="AD776" s="45">
        <v>61.38</v>
      </c>
      <c r="AE776" s="45">
        <v>68.599999999999994</v>
      </c>
      <c r="AF776" s="45">
        <v>76.8</v>
      </c>
      <c r="AG776" s="45">
        <v>85.97</v>
      </c>
      <c r="AH776" s="45">
        <v>95.29</v>
      </c>
      <c r="AI776" s="45">
        <v>103.46</v>
      </c>
      <c r="AJ776" s="45">
        <v>116.75</v>
      </c>
      <c r="AK776" s="45">
        <v>128.41</v>
      </c>
      <c r="AL776" s="45">
        <v>141.16999999999999</v>
      </c>
      <c r="AM776" s="45">
        <v>154.69</v>
      </c>
      <c r="AN776" s="45">
        <v>168.78</v>
      </c>
      <c r="AO776" s="45">
        <v>182.82</v>
      </c>
      <c r="AP776" s="45">
        <v>197.3</v>
      </c>
      <c r="AQ776" s="45">
        <v>211.97</v>
      </c>
      <c r="AR776" s="45">
        <v>225.37</v>
      </c>
      <c r="AS776" s="45">
        <v>238.85</v>
      </c>
      <c r="AT776" s="45">
        <v>256.57</v>
      </c>
      <c r="AU776" s="45">
        <v>275.08999999999997</v>
      </c>
      <c r="AV776" s="45">
        <v>294.22000000000003</v>
      </c>
      <c r="AW776" s="45">
        <v>313.37</v>
      </c>
      <c r="AX776" s="45">
        <v>331.99</v>
      </c>
      <c r="AY776" s="45">
        <v>357.42</v>
      </c>
      <c r="AZ776" s="45">
        <v>382.58</v>
      </c>
      <c r="BA776" s="45">
        <v>407.03</v>
      </c>
      <c r="BB776" s="45">
        <v>430.37</v>
      </c>
      <c r="BC776" s="45">
        <v>452.19</v>
      </c>
      <c r="BD776" s="45">
        <v>472.1</v>
      </c>
      <c r="BE776" s="45">
        <v>498.11</v>
      </c>
      <c r="BF776" s="45">
        <v>525.54</v>
      </c>
      <c r="BG776" s="45">
        <v>554.48</v>
      </c>
      <c r="BH776" s="45">
        <v>585.02</v>
      </c>
      <c r="BI776" s="45">
        <v>617.24</v>
      </c>
      <c r="BJ776" s="45">
        <v>651.23</v>
      </c>
      <c r="BK776" s="45">
        <v>687.1</v>
      </c>
      <c r="BL776" s="45">
        <v>724.94</v>
      </c>
      <c r="BM776" s="45">
        <v>764.87</v>
      </c>
      <c r="BN776" s="45">
        <v>806.99</v>
      </c>
      <c r="BO776" s="45">
        <v>851.43</v>
      </c>
      <c r="BP776" s="45">
        <v>898.33</v>
      </c>
      <c r="BQ776" s="45">
        <v>947.8</v>
      </c>
      <c r="BR776" s="45">
        <v>1000</v>
      </c>
      <c r="BS776" s="45"/>
      <c r="BT776" s="45"/>
      <c r="BU776" s="45"/>
      <c r="BV776" s="45"/>
      <c r="BW776" s="45"/>
      <c r="BX776" s="45"/>
      <c r="BY776" s="45"/>
      <c r="BZ776" s="45"/>
      <c r="CA776" s="45"/>
      <c r="CB776" s="45"/>
      <c r="CC776" s="45"/>
      <c r="CD776" s="45"/>
      <c r="CE776" s="45"/>
      <c r="CF776" s="45"/>
      <c r="CG776" s="45"/>
      <c r="CH776" s="45"/>
      <c r="CI776" s="45"/>
      <c r="CJ776" s="45"/>
      <c r="CK776" s="45"/>
      <c r="CL776" s="45"/>
      <c r="CM776" s="45"/>
      <c r="CN776" s="45"/>
      <c r="CO776" s="45"/>
      <c r="CP776" s="45"/>
      <c r="CQ776" s="45"/>
      <c r="CR776" s="45"/>
      <c r="CS776" s="45"/>
      <c r="CT776" s="45"/>
      <c r="CU776" s="45"/>
      <c r="CV776" s="45"/>
      <c r="CW776" s="45"/>
    </row>
    <row r="777" spans="1:101" ht="14.25" customHeight="1">
      <c r="A777" s="67">
        <v>53</v>
      </c>
      <c r="B777" s="76">
        <v>1.1299999999999999</v>
      </c>
      <c r="C777" s="68">
        <v>2.0299999999999998</v>
      </c>
      <c r="D777" s="68">
        <v>3.26</v>
      </c>
      <c r="E777" s="68">
        <v>4.47</v>
      </c>
      <c r="F777" s="68">
        <v>5.49</v>
      </c>
      <c r="G777" s="68">
        <v>6.54</v>
      </c>
      <c r="H777" s="68">
        <v>7.71</v>
      </c>
      <c r="I777" s="68">
        <v>8.9700000000000006</v>
      </c>
      <c r="J777" s="68">
        <v>10.37</v>
      </c>
      <c r="K777" s="68">
        <v>11.89</v>
      </c>
      <c r="L777" s="68">
        <v>13.26</v>
      </c>
      <c r="M777" s="68">
        <v>14.82</v>
      </c>
      <c r="N777" s="68">
        <v>16.43</v>
      </c>
      <c r="O777" s="68">
        <v>18.27</v>
      </c>
      <c r="P777" s="68">
        <v>20.25</v>
      </c>
      <c r="Q777" s="68">
        <v>22.28</v>
      </c>
      <c r="R777" s="68">
        <v>24.33</v>
      </c>
      <c r="S777" s="68">
        <v>26.39</v>
      </c>
      <c r="T777" s="68">
        <v>28.67</v>
      </c>
      <c r="U777" s="69">
        <v>31.1</v>
      </c>
      <c r="V777" s="68">
        <v>34.15</v>
      </c>
      <c r="W777" s="68">
        <v>36.840000000000003</v>
      </c>
      <c r="X777" s="68">
        <v>39.840000000000003</v>
      </c>
      <c r="Y777" s="68">
        <v>43.14</v>
      </c>
      <c r="Z777" s="68">
        <v>46.84</v>
      </c>
      <c r="AA777" s="69">
        <v>50.9</v>
      </c>
      <c r="AB777" s="45">
        <v>55.38</v>
      </c>
      <c r="AC777" s="45">
        <v>61.38</v>
      </c>
      <c r="AD777" s="45">
        <v>68.599999999999994</v>
      </c>
      <c r="AE777" s="45">
        <v>76.8</v>
      </c>
      <c r="AF777" s="45">
        <v>85.97</v>
      </c>
      <c r="AG777" s="45">
        <v>95.29</v>
      </c>
      <c r="AH777" s="45">
        <v>103.46</v>
      </c>
      <c r="AI777" s="45">
        <v>116.75</v>
      </c>
      <c r="AJ777" s="45">
        <v>128.41</v>
      </c>
      <c r="AK777" s="45">
        <v>141.16999999999999</v>
      </c>
      <c r="AL777" s="45">
        <v>154.69</v>
      </c>
      <c r="AM777" s="45">
        <v>168.78</v>
      </c>
      <c r="AN777" s="45">
        <v>182.82</v>
      </c>
      <c r="AO777" s="45">
        <v>197.3</v>
      </c>
      <c r="AP777" s="45">
        <v>211.97</v>
      </c>
      <c r="AQ777" s="45">
        <v>225.37</v>
      </c>
      <c r="AR777" s="45">
        <v>238.85</v>
      </c>
      <c r="AS777" s="45">
        <v>256.57</v>
      </c>
      <c r="AT777" s="45">
        <v>275.08999999999997</v>
      </c>
      <c r="AU777" s="45">
        <v>294.22000000000003</v>
      </c>
      <c r="AV777" s="45">
        <v>313.37</v>
      </c>
      <c r="AW777" s="45">
        <v>331.99</v>
      </c>
      <c r="AX777" s="45">
        <v>357.42</v>
      </c>
      <c r="AY777" s="45">
        <v>382.58</v>
      </c>
      <c r="AZ777" s="45">
        <v>407.03</v>
      </c>
      <c r="BA777" s="45">
        <v>430.37</v>
      </c>
      <c r="BB777" s="45">
        <v>452.19</v>
      </c>
      <c r="BC777" s="45">
        <v>472.1</v>
      </c>
      <c r="BD777" s="45">
        <v>498.11</v>
      </c>
      <c r="BE777" s="45">
        <v>525.54</v>
      </c>
      <c r="BF777" s="45">
        <v>554.48</v>
      </c>
      <c r="BG777" s="45">
        <v>585.02</v>
      </c>
      <c r="BH777" s="45">
        <v>617.24</v>
      </c>
      <c r="BI777" s="45">
        <v>651.23</v>
      </c>
      <c r="BJ777" s="45">
        <v>687.1</v>
      </c>
      <c r="BK777" s="45">
        <v>724.94</v>
      </c>
      <c r="BL777" s="45">
        <v>764.87</v>
      </c>
      <c r="BM777" s="45">
        <v>806.99</v>
      </c>
      <c r="BN777" s="45">
        <v>851.43</v>
      </c>
      <c r="BO777" s="45">
        <v>898.33</v>
      </c>
      <c r="BP777" s="45">
        <v>947.8</v>
      </c>
      <c r="BQ777" s="45">
        <v>1000</v>
      </c>
      <c r="BR777" s="45"/>
      <c r="BS777" s="45"/>
      <c r="BT777" s="45"/>
      <c r="BU777" s="45"/>
      <c r="BV777" s="45"/>
      <c r="BW777" s="45"/>
      <c r="BX777" s="45"/>
      <c r="BY777" s="45"/>
      <c r="BZ777" s="45"/>
      <c r="CA777" s="45"/>
      <c r="CB777" s="45"/>
      <c r="CC777" s="45"/>
      <c r="CD777" s="45"/>
      <c r="CE777" s="45"/>
      <c r="CF777" s="45"/>
      <c r="CG777" s="45"/>
      <c r="CH777" s="45"/>
      <c r="CI777" s="45"/>
      <c r="CJ777" s="45"/>
      <c r="CK777" s="45"/>
      <c r="CL777" s="45"/>
      <c r="CM777" s="45"/>
      <c r="CN777" s="45"/>
      <c r="CO777" s="45"/>
      <c r="CP777" s="45"/>
      <c r="CQ777" s="45"/>
      <c r="CR777" s="45"/>
      <c r="CS777" s="45"/>
      <c r="CT777" s="45"/>
      <c r="CU777" s="45"/>
      <c r="CV777" s="45"/>
      <c r="CW777" s="45"/>
    </row>
    <row r="778" spans="1:101" ht="14.25" customHeight="1">
      <c r="A778" s="67">
        <v>54</v>
      </c>
      <c r="B778" s="76">
        <v>1.21</v>
      </c>
      <c r="C778" s="68">
        <v>2.21</v>
      </c>
      <c r="D778" s="68">
        <v>3.58</v>
      </c>
      <c r="E778" s="68">
        <v>4.93</v>
      </c>
      <c r="F778" s="68">
        <v>6.1</v>
      </c>
      <c r="G778" s="68">
        <v>7.27</v>
      </c>
      <c r="H778" s="68">
        <v>8.56</v>
      </c>
      <c r="I778" s="68">
        <v>9.9700000000000006</v>
      </c>
      <c r="J778" s="68">
        <v>11.51</v>
      </c>
      <c r="K778" s="68">
        <v>13.18</v>
      </c>
      <c r="L778" s="68">
        <v>14.71</v>
      </c>
      <c r="M778" s="68">
        <v>16.36</v>
      </c>
      <c r="N778" s="68">
        <v>18.190000000000001</v>
      </c>
      <c r="O778" s="68">
        <v>20.14</v>
      </c>
      <c r="P778" s="68">
        <v>22.19</v>
      </c>
      <c r="Q778" s="68">
        <v>24.28</v>
      </c>
      <c r="R778" s="68">
        <v>26.31</v>
      </c>
      <c r="S778" s="68">
        <v>28.56</v>
      </c>
      <c r="T778" s="68">
        <v>31.02</v>
      </c>
      <c r="U778" s="70">
        <v>33.94</v>
      </c>
      <c r="V778" s="68">
        <v>36.840000000000003</v>
      </c>
      <c r="W778" s="68">
        <v>39.840000000000003</v>
      </c>
      <c r="X778" s="68">
        <v>43.14</v>
      </c>
      <c r="Y778" s="68">
        <v>46.84</v>
      </c>
      <c r="Z778" s="68">
        <v>50.9</v>
      </c>
      <c r="AA778" s="69">
        <v>55.38</v>
      </c>
      <c r="AB778" s="45">
        <v>61.38</v>
      </c>
      <c r="AC778" s="45">
        <v>68.599999999999994</v>
      </c>
      <c r="AD778" s="45">
        <v>76.8</v>
      </c>
      <c r="AE778" s="45">
        <v>85.97</v>
      </c>
      <c r="AF778" s="45">
        <v>95.29</v>
      </c>
      <c r="AG778" s="45">
        <v>103.46</v>
      </c>
      <c r="AH778" s="45">
        <v>116.75</v>
      </c>
      <c r="AI778" s="45">
        <v>128.41</v>
      </c>
      <c r="AJ778" s="45">
        <v>141.16999999999999</v>
      </c>
      <c r="AK778" s="45">
        <v>154.69</v>
      </c>
      <c r="AL778" s="45">
        <v>168.78</v>
      </c>
      <c r="AM778" s="45">
        <v>182.82</v>
      </c>
      <c r="AN778" s="45">
        <v>197.3</v>
      </c>
      <c r="AO778" s="45">
        <v>211.97</v>
      </c>
      <c r="AP778" s="45">
        <v>225.37</v>
      </c>
      <c r="AQ778" s="45">
        <v>238.85</v>
      </c>
      <c r="AR778" s="45">
        <v>256.57</v>
      </c>
      <c r="AS778" s="45">
        <v>275.08999999999997</v>
      </c>
      <c r="AT778" s="45">
        <v>294.22000000000003</v>
      </c>
      <c r="AU778" s="45">
        <v>313.37</v>
      </c>
      <c r="AV778" s="45">
        <v>331.99</v>
      </c>
      <c r="AW778" s="45">
        <v>357.42</v>
      </c>
      <c r="AX778" s="45">
        <v>382.58</v>
      </c>
      <c r="AY778" s="45">
        <v>407.03</v>
      </c>
      <c r="AZ778" s="45">
        <v>430.37</v>
      </c>
      <c r="BA778" s="45">
        <v>452.19</v>
      </c>
      <c r="BB778" s="45">
        <v>472.1</v>
      </c>
      <c r="BC778" s="45">
        <v>498.11</v>
      </c>
      <c r="BD778" s="45">
        <v>525.54</v>
      </c>
      <c r="BE778" s="45">
        <v>554.48</v>
      </c>
      <c r="BF778" s="45">
        <v>585.02</v>
      </c>
      <c r="BG778" s="45">
        <v>617.24</v>
      </c>
      <c r="BH778" s="45">
        <v>651.23</v>
      </c>
      <c r="BI778" s="45">
        <v>687.1</v>
      </c>
      <c r="BJ778" s="45">
        <v>724.94</v>
      </c>
      <c r="BK778" s="45">
        <v>764.87</v>
      </c>
      <c r="BL778" s="45">
        <v>806.99</v>
      </c>
      <c r="BM778" s="45">
        <v>851.43</v>
      </c>
      <c r="BN778" s="45">
        <v>898.33</v>
      </c>
      <c r="BO778" s="45">
        <v>947.8</v>
      </c>
      <c r="BP778" s="45">
        <v>1000</v>
      </c>
      <c r="BQ778" s="45"/>
      <c r="BR778" s="45"/>
      <c r="BS778" s="45"/>
      <c r="BT778" s="45"/>
      <c r="BU778" s="45"/>
      <c r="BV778" s="45"/>
      <c r="BW778" s="45"/>
      <c r="BX778" s="45"/>
      <c r="BY778" s="45"/>
      <c r="BZ778" s="45"/>
      <c r="CA778" s="45"/>
      <c r="CB778" s="45"/>
      <c r="CC778" s="45"/>
      <c r="CD778" s="45"/>
      <c r="CE778" s="45"/>
      <c r="CF778" s="45"/>
      <c r="CG778" s="45"/>
      <c r="CH778" s="45"/>
      <c r="CI778" s="45"/>
      <c r="CJ778" s="45"/>
      <c r="CK778" s="45"/>
      <c r="CL778" s="45"/>
      <c r="CM778" s="45"/>
      <c r="CN778" s="45"/>
      <c r="CO778" s="45"/>
      <c r="CP778" s="45"/>
      <c r="CQ778" s="45"/>
      <c r="CR778" s="45"/>
      <c r="CS778" s="45"/>
      <c r="CT778" s="45"/>
      <c r="CU778" s="45"/>
      <c r="CV778" s="45"/>
      <c r="CW778" s="45"/>
    </row>
    <row r="779" spans="1:101" ht="14.25" customHeight="1">
      <c r="A779" s="67">
        <v>55</v>
      </c>
      <c r="B779" s="76">
        <v>1.31</v>
      </c>
      <c r="C779" s="68">
        <v>2.42</v>
      </c>
      <c r="D779" s="68">
        <v>3.93</v>
      </c>
      <c r="E779" s="68">
        <v>5.45</v>
      </c>
      <c r="F779" s="68">
        <v>6.79</v>
      </c>
      <c r="G779" s="68">
        <v>8.09</v>
      </c>
      <c r="H779" s="68">
        <v>9.5299999999999994</v>
      </c>
      <c r="I779" s="68">
        <v>11.08</v>
      </c>
      <c r="J779" s="68">
        <v>12.78</v>
      </c>
      <c r="K779" s="68">
        <v>14.59</v>
      </c>
      <c r="L779" s="68">
        <v>16.29</v>
      </c>
      <c r="M779" s="68">
        <v>18.05</v>
      </c>
      <c r="N779" s="68">
        <v>20.07</v>
      </c>
      <c r="O779" s="68">
        <v>22.11</v>
      </c>
      <c r="P779" s="68">
        <v>24.23</v>
      </c>
      <c r="Q779" s="68">
        <v>26.24</v>
      </c>
      <c r="R779" s="68">
        <v>28.46</v>
      </c>
      <c r="S779" s="68">
        <v>30.95</v>
      </c>
      <c r="T779" s="69">
        <v>33.74</v>
      </c>
      <c r="U779" s="68">
        <v>36.840000000000003</v>
      </c>
      <c r="V779" s="68">
        <v>39.840000000000003</v>
      </c>
      <c r="W779" s="68">
        <v>43.14</v>
      </c>
      <c r="X779" s="68">
        <v>46.84</v>
      </c>
      <c r="Y779" s="68">
        <v>50.9</v>
      </c>
      <c r="Z779" s="68">
        <v>55.38</v>
      </c>
      <c r="AA779" s="69">
        <v>61.38</v>
      </c>
      <c r="AB779" s="45">
        <v>68.599999999999994</v>
      </c>
      <c r="AC779" s="45">
        <v>76.8</v>
      </c>
      <c r="AD779" s="45">
        <v>85.97</v>
      </c>
      <c r="AE779" s="45">
        <v>95.29</v>
      </c>
      <c r="AF779" s="45">
        <v>103.46</v>
      </c>
      <c r="AG779" s="45">
        <v>116.75</v>
      </c>
      <c r="AH779" s="45">
        <v>128.41</v>
      </c>
      <c r="AI779" s="45">
        <v>141.16999999999999</v>
      </c>
      <c r="AJ779" s="45">
        <v>154.69</v>
      </c>
      <c r="AK779" s="45">
        <v>168.78</v>
      </c>
      <c r="AL779" s="45">
        <v>182.82</v>
      </c>
      <c r="AM779" s="45">
        <v>197.3</v>
      </c>
      <c r="AN779" s="45">
        <v>211.97</v>
      </c>
      <c r="AO779" s="45">
        <v>225.37</v>
      </c>
      <c r="AP779" s="45">
        <v>238.85</v>
      </c>
      <c r="AQ779" s="45">
        <v>256.57</v>
      </c>
      <c r="AR779" s="45">
        <v>275.08999999999997</v>
      </c>
      <c r="AS779" s="45">
        <v>294.22000000000003</v>
      </c>
      <c r="AT779" s="45">
        <v>313.37</v>
      </c>
      <c r="AU779" s="45">
        <v>331.99</v>
      </c>
      <c r="AV779" s="45">
        <v>357.42</v>
      </c>
      <c r="AW779" s="45">
        <v>382.58</v>
      </c>
      <c r="AX779" s="45">
        <v>407.03</v>
      </c>
      <c r="AY779" s="45">
        <v>430.37</v>
      </c>
      <c r="AZ779" s="45">
        <v>452.19</v>
      </c>
      <c r="BA779" s="45">
        <v>472.1</v>
      </c>
      <c r="BB779" s="45">
        <v>498.11</v>
      </c>
      <c r="BC779" s="45">
        <v>525.54</v>
      </c>
      <c r="BD779" s="45">
        <v>554.48</v>
      </c>
      <c r="BE779" s="45">
        <v>585.02</v>
      </c>
      <c r="BF779" s="45">
        <v>617.24</v>
      </c>
      <c r="BG779" s="45">
        <v>651.23</v>
      </c>
      <c r="BH779" s="45">
        <v>687.1</v>
      </c>
      <c r="BI779" s="45">
        <v>724.94</v>
      </c>
      <c r="BJ779" s="45">
        <v>764.87</v>
      </c>
      <c r="BK779" s="45">
        <v>806.99</v>
      </c>
      <c r="BL779" s="45">
        <v>851.43</v>
      </c>
      <c r="BM779" s="45">
        <v>898.33</v>
      </c>
      <c r="BN779" s="45">
        <v>947.8</v>
      </c>
      <c r="BO779" s="45">
        <v>1000</v>
      </c>
      <c r="BP779" s="45"/>
      <c r="BQ779" s="45"/>
      <c r="BR779" s="45"/>
      <c r="BS779" s="45"/>
      <c r="BT779" s="45"/>
      <c r="BU779" s="45"/>
      <c r="BV779" s="45"/>
      <c r="BW779" s="45"/>
      <c r="BX779" s="45"/>
      <c r="BY779" s="45"/>
      <c r="BZ779" s="45"/>
      <c r="CA779" s="45"/>
      <c r="CB779" s="45"/>
      <c r="CC779" s="45"/>
      <c r="CD779" s="45"/>
      <c r="CE779" s="45"/>
      <c r="CF779" s="45"/>
      <c r="CG779" s="45"/>
      <c r="CH779" s="45"/>
      <c r="CI779" s="45"/>
      <c r="CJ779" s="45"/>
      <c r="CK779" s="45"/>
      <c r="CL779" s="45"/>
      <c r="CM779" s="45"/>
      <c r="CN779" s="45"/>
      <c r="CO779" s="45"/>
      <c r="CP779" s="45"/>
      <c r="CQ779" s="45"/>
      <c r="CR779" s="45"/>
      <c r="CS779" s="45"/>
      <c r="CT779" s="45"/>
      <c r="CU779" s="45"/>
      <c r="CV779" s="45"/>
      <c r="CW779" s="45"/>
    </row>
    <row r="780" spans="1:101" ht="14.25" customHeight="1">
      <c r="A780" s="67">
        <v>56</v>
      </c>
      <c r="B780" s="76">
        <v>1.41</v>
      </c>
      <c r="C780" s="68">
        <v>2.65</v>
      </c>
      <c r="D780" s="68">
        <v>4.33</v>
      </c>
      <c r="E780" s="68">
        <v>6.04</v>
      </c>
      <c r="F780" s="68">
        <v>7.58</v>
      </c>
      <c r="G780" s="68">
        <v>9.0299999999999994</v>
      </c>
      <c r="H780" s="68">
        <v>10.62</v>
      </c>
      <c r="I780" s="68">
        <v>12.33</v>
      </c>
      <c r="J780" s="68">
        <v>14.17</v>
      </c>
      <c r="K780" s="68">
        <v>16.13</v>
      </c>
      <c r="L780" s="68">
        <v>18.010000000000002</v>
      </c>
      <c r="M780" s="68">
        <v>19.940000000000001</v>
      </c>
      <c r="N780" s="68">
        <v>22.06</v>
      </c>
      <c r="O780" s="68">
        <v>24.18</v>
      </c>
      <c r="P780" s="68">
        <v>26.18</v>
      </c>
      <c r="Q780" s="68">
        <v>28.36</v>
      </c>
      <c r="R780" s="68">
        <v>30.89</v>
      </c>
      <c r="S780" s="68">
        <v>33.65</v>
      </c>
      <c r="T780" s="69">
        <v>36.549999999999997</v>
      </c>
      <c r="U780" s="68">
        <v>39.840000000000003</v>
      </c>
      <c r="V780" s="68">
        <v>43.14</v>
      </c>
      <c r="W780" s="68">
        <v>46.84</v>
      </c>
      <c r="X780" s="68">
        <v>50.9</v>
      </c>
      <c r="Y780" s="68">
        <v>55.38</v>
      </c>
      <c r="Z780" s="68">
        <v>61.38</v>
      </c>
      <c r="AA780" s="69">
        <v>68.599999999999994</v>
      </c>
      <c r="AB780" s="45">
        <v>76.8</v>
      </c>
      <c r="AC780" s="45">
        <v>85.97</v>
      </c>
      <c r="AD780" s="45">
        <v>95.29</v>
      </c>
      <c r="AE780" s="45">
        <v>103.46</v>
      </c>
      <c r="AF780" s="45">
        <v>116.75</v>
      </c>
      <c r="AG780" s="45">
        <v>128.41</v>
      </c>
      <c r="AH780" s="45">
        <v>141.16999999999999</v>
      </c>
      <c r="AI780" s="45">
        <v>154.69</v>
      </c>
      <c r="AJ780" s="45">
        <v>168.78</v>
      </c>
      <c r="AK780" s="45">
        <v>182.82</v>
      </c>
      <c r="AL780" s="45">
        <v>197.3</v>
      </c>
      <c r="AM780" s="45">
        <v>211.97</v>
      </c>
      <c r="AN780" s="45">
        <v>225.37</v>
      </c>
      <c r="AO780" s="45">
        <v>238.85</v>
      </c>
      <c r="AP780" s="45">
        <v>256.57</v>
      </c>
      <c r="AQ780" s="45">
        <v>275.08999999999997</v>
      </c>
      <c r="AR780" s="45">
        <v>294.22000000000003</v>
      </c>
      <c r="AS780" s="45">
        <v>313.37</v>
      </c>
      <c r="AT780" s="45">
        <v>331.99</v>
      </c>
      <c r="AU780" s="45">
        <v>357.42</v>
      </c>
      <c r="AV780" s="45">
        <v>382.58</v>
      </c>
      <c r="AW780" s="45">
        <v>407.03</v>
      </c>
      <c r="AX780" s="45">
        <v>430.37</v>
      </c>
      <c r="AY780" s="45">
        <v>452.19</v>
      </c>
      <c r="AZ780" s="45">
        <v>472.1</v>
      </c>
      <c r="BA780" s="45">
        <v>498.11</v>
      </c>
      <c r="BB780" s="45">
        <v>525.54</v>
      </c>
      <c r="BC780" s="45">
        <v>554.48</v>
      </c>
      <c r="BD780" s="45">
        <v>585.02</v>
      </c>
      <c r="BE780" s="45">
        <v>617.24</v>
      </c>
      <c r="BF780" s="45">
        <v>651.23</v>
      </c>
      <c r="BG780" s="45">
        <v>687.1</v>
      </c>
      <c r="BH780" s="45">
        <v>724.94</v>
      </c>
      <c r="BI780" s="45">
        <v>764.87</v>
      </c>
      <c r="BJ780" s="45">
        <v>806.99</v>
      </c>
      <c r="BK780" s="45">
        <v>851.43</v>
      </c>
      <c r="BL780" s="45">
        <v>898.33</v>
      </c>
      <c r="BM780" s="45">
        <v>947.8</v>
      </c>
      <c r="BN780" s="45">
        <v>1000</v>
      </c>
      <c r="BO780" s="45"/>
      <c r="BP780" s="45"/>
      <c r="BQ780" s="45"/>
      <c r="BR780" s="45"/>
      <c r="BS780" s="45"/>
      <c r="BT780" s="45"/>
      <c r="BU780" s="45"/>
      <c r="BV780" s="45"/>
      <c r="BW780" s="45"/>
      <c r="BX780" s="45"/>
      <c r="BY780" s="45"/>
      <c r="BZ780" s="45"/>
      <c r="CA780" s="45"/>
      <c r="CB780" s="45"/>
      <c r="CC780" s="45"/>
      <c r="CD780" s="45"/>
      <c r="CE780" s="45"/>
      <c r="CF780" s="45"/>
      <c r="CG780" s="45"/>
      <c r="CH780" s="45"/>
      <c r="CI780" s="45"/>
      <c r="CJ780" s="45"/>
      <c r="CK780" s="45"/>
      <c r="CL780" s="45"/>
      <c r="CM780" s="45"/>
      <c r="CN780" s="45"/>
      <c r="CO780" s="45"/>
      <c r="CP780" s="45"/>
      <c r="CQ780" s="45"/>
      <c r="CR780" s="45"/>
      <c r="CS780" s="45"/>
      <c r="CT780" s="45"/>
      <c r="CU780" s="45"/>
      <c r="CV780" s="45"/>
      <c r="CW780" s="45"/>
    </row>
    <row r="781" spans="1:101" ht="14.25" customHeight="1">
      <c r="A781" s="67">
        <v>57</v>
      </c>
      <c r="B781" s="76">
        <v>1.53</v>
      </c>
      <c r="C781" s="68">
        <v>2.9</v>
      </c>
      <c r="D781" s="68">
        <v>4.7699999999999996</v>
      </c>
      <c r="E781" s="68">
        <v>6.71</v>
      </c>
      <c r="F781" s="68">
        <v>8.49</v>
      </c>
      <c r="G781" s="68">
        <v>10.1</v>
      </c>
      <c r="H781" s="68">
        <v>11.85</v>
      </c>
      <c r="I781" s="68">
        <v>13.71</v>
      </c>
      <c r="J781" s="68">
        <v>15.71</v>
      </c>
      <c r="K781" s="68">
        <v>17.8</v>
      </c>
      <c r="L781" s="68">
        <v>19.79</v>
      </c>
      <c r="M781" s="68">
        <v>21.79</v>
      </c>
      <c r="N781" s="68">
        <v>23.97</v>
      </c>
      <c r="O781" s="68">
        <v>26.12</v>
      </c>
      <c r="P781" s="68">
        <v>28.27</v>
      </c>
      <c r="Q781" s="68">
        <v>30.83</v>
      </c>
      <c r="R781" s="68">
        <v>33.57</v>
      </c>
      <c r="S781" s="68">
        <v>36.43</v>
      </c>
      <c r="T781" s="69">
        <v>39.5</v>
      </c>
      <c r="U781" s="68">
        <v>43.14</v>
      </c>
      <c r="V781" s="68">
        <v>46.84</v>
      </c>
      <c r="W781" s="68">
        <v>50.9</v>
      </c>
      <c r="X781" s="68">
        <v>55.38</v>
      </c>
      <c r="Y781" s="68">
        <v>61.38</v>
      </c>
      <c r="Z781" s="68">
        <v>68.599999999999994</v>
      </c>
      <c r="AA781" s="69">
        <v>76.8</v>
      </c>
      <c r="AB781" s="45">
        <v>85.97</v>
      </c>
      <c r="AC781" s="45">
        <v>95.29</v>
      </c>
      <c r="AD781" s="45">
        <v>103.46</v>
      </c>
      <c r="AE781" s="45">
        <v>116.75</v>
      </c>
      <c r="AF781" s="45">
        <v>128.41</v>
      </c>
      <c r="AG781" s="45">
        <v>141.16999999999999</v>
      </c>
      <c r="AH781" s="45">
        <v>154.69</v>
      </c>
      <c r="AI781" s="45">
        <v>168.78</v>
      </c>
      <c r="AJ781" s="45">
        <v>182.82</v>
      </c>
      <c r="AK781" s="45">
        <v>197.3</v>
      </c>
      <c r="AL781" s="45">
        <v>211.97</v>
      </c>
      <c r="AM781" s="45">
        <v>225.37</v>
      </c>
      <c r="AN781" s="45">
        <v>238.85</v>
      </c>
      <c r="AO781" s="45">
        <v>256.57</v>
      </c>
      <c r="AP781" s="45">
        <v>275.08999999999997</v>
      </c>
      <c r="AQ781" s="45">
        <v>294.22000000000003</v>
      </c>
      <c r="AR781" s="45">
        <v>313.37</v>
      </c>
      <c r="AS781" s="45">
        <v>331.99</v>
      </c>
      <c r="AT781" s="45">
        <v>357.42</v>
      </c>
      <c r="AU781" s="45">
        <v>382.58</v>
      </c>
      <c r="AV781" s="45">
        <v>407.03</v>
      </c>
      <c r="AW781" s="45">
        <v>430.37</v>
      </c>
      <c r="AX781" s="45">
        <v>452.19</v>
      </c>
      <c r="AY781" s="45">
        <v>472.1</v>
      </c>
      <c r="AZ781" s="45">
        <v>498.11</v>
      </c>
      <c r="BA781" s="45">
        <v>525.54</v>
      </c>
      <c r="BB781" s="45">
        <v>554.48</v>
      </c>
      <c r="BC781" s="45">
        <v>585.02</v>
      </c>
      <c r="BD781" s="45">
        <v>617.24</v>
      </c>
      <c r="BE781" s="45">
        <v>651.23</v>
      </c>
      <c r="BF781" s="45">
        <v>687.1</v>
      </c>
      <c r="BG781" s="45">
        <v>724.94</v>
      </c>
      <c r="BH781" s="45">
        <v>764.87</v>
      </c>
      <c r="BI781" s="45">
        <v>806.99</v>
      </c>
      <c r="BJ781" s="45">
        <v>851.43</v>
      </c>
      <c r="BK781" s="45">
        <v>898.33</v>
      </c>
      <c r="BL781" s="45">
        <v>947.8</v>
      </c>
      <c r="BM781" s="45">
        <v>1000</v>
      </c>
      <c r="BN781" s="45"/>
      <c r="BO781" s="45"/>
      <c r="BP781" s="45"/>
      <c r="BQ781" s="45"/>
      <c r="BR781" s="45"/>
      <c r="BS781" s="45"/>
      <c r="BT781" s="45"/>
      <c r="BU781" s="45"/>
      <c r="BV781" s="45"/>
      <c r="BW781" s="45"/>
      <c r="BX781" s="45"/>
      <c r="BY781" s="45"/>
      <c r="BZ781" s="45"/>
      <c r="CA781" s="45"/>
      <c r="CB781" s="45"/>
      <c r="CC781" s="45"/>
      <c r="CD781" s="45"/>
      <c r="CE781" s="45"/>
      <c r="CF781" s="45"/>
      <c r="CG781" s="45"/>
      <c r="CH781" s="45"/>
      <c r="CI781" s="45"/>
      <c r="CJ781" s="45"/>
      <c r="CK781" s="45"/>
      <c r="CL781" s="45"/>
      <c r="CM781" s="45"/>
      <c r="CN781" s="45"/>
      <c r="CO781" s="45"/>
      <c r="CP781" s="45"/>
      <c r="CQ781" s="45"/>
      <c r="CR781" s="45"/>
      <c r="CS781" s="45"/>
      <c r="CT781" s="45"/>
      <c r="CU781" s="45"/>
      <c r="CV781" s="45"/>
      <c r="CW781" s="45"/>
    </row>
    <row r="782" spans="1:101" ht="14.25" customHeight="1">
      <c r="A782" s="67">
        <v>58</v>
      </c>
      <c r="B782" s="76">
        <v>1.66</v>
      </c>
      <c r="C782" s="68">
        <v>3.19</v>
      </c>
      <c r="D782" s="68">
        <v>5.28</v>
      </c>
      <c r="E782" s="68">
        <v>7.47</v>
      </c>
      <c r="F782" s="68">
        <v>9.51</v>
      </c>
      <c r="G782" s="68">
        <v>11.28</v>
      </c>
      <c r="H782" s="68">
        <v>13.2</v>
      </c>
      <c r="I782" s="68">
        <v>15.22</v>
      </c>
      <c r="J782" s="68">
        <v>17.36</v>
      </c>
      <c r="K782" s="68">
        <v>19.59</v>
      </c>
      <c r="L782" s="68">
        <v>21.65</v>
      </c>
      <c r="M782" s="68">
        <v>23.71</v>
      </c>
      <c r="N782" s="68">
        <v>25.92</v>
      </c>
      <c r="O782" s="68">
        <v>28.18</v>
      </c>
      <c r="P782" s="68">
        <v>30.55</v>
      </c>
      <c r="Q782" s="68">
        <v>33.299999999999997</v>
      </c>
      <c r="R782" s="68">
        <v>36.31</v>
      </c>
      <c r="S782" s="68">
        <v>39.43</v>
      </c>
      <c r="T782" s="69">
        <v>42.88</v>
      </c>
      <c r="U782" s="68">
        <v>46.84</v>
      </c>
      <c r="V782" s="68">
        <v>50.9</v>
      </c>
      <c r="W782" s="68">
        <v>55.38</v>
      </c>
      <c r="X782" s="68">
        <v>61.38</v>
      </c>
      <c r="Y782" s="68">
        <v>68.599999999999994</v>
      </c>
      <c r="Z782" s="68">
        <v>76.8</v>
      </c>
      <c r="AA782" s="69">
        <v>85.97</v>
      </c>
      <c r="AB782" s="45">
        <v>95.29</v>
      </c>
      <c r="AC782" s="45">
        <v>103.46</v>
      </c>
      <c r="AD782" s="45">
        <v>116.75</v>
      </c>
      <c r="AE782" s="45">
        <v>128.41</v>
      </c>
      <c r="AF782" s="45">
        <v>141.16999999999999</v>
      </c>
      <c r="AG782" s="45">
        <v>154.69</v>
      </c>
      <c r="AH782" s="45">
        <v>168.78</v>
      </c>
      <c r="AI782" s="45">
        <v>182.82</v>
      </c>
      <c r="AJ782" s="45">
        <v>197.3</v>
      </c>
      <c r="AK782" s="45">
        <v>211.97</v>
      </c>
      <c r="AL782" s="45">
        <v>225.37</v>
      </c>
      <c r="AM782" s="45">
        <v>238.85</v>
      </c>
      <c r="AN782" s="45">
        <v>256.57</v>
      </c>
      <c r="AO782" s="45">
        <v>275.08999999999997</v>
      </c>
      <c r="AP782" s="45">
        <v>294.22000000000003</v>
      </c>
      <c r="AQ782" s="45">
        <v>313.37</v>
      </c>
      <c r="AR782" s="45">
        <v>331.99</v>
      </c>
      <c r="AS782" s="45">
        <v>357.42</v>
      </c>
      <c r="AT782" s="45">
        <v>382.58</v>
      </c>
      <c r="AU782" s="45">
        <v>407.03</v>
      </c>
      <c r="AV782" s="45">
        <v>430.37</v>
      </c>
      <c r="AW782" s="45">
        <v>452.19</v>
      </c>
      <c r="AX782" s="45">
        <v>472.1</v>
      </c>
      <c r="AY782" s="45">
        <v>498.11</v>
      </c>
      <c r="AZ782" s="45">
        <v>525.54</v>
      </c>
      <c r="BA782" s="45">
        <v>554.48</v>
      </c>
      <c r="BB782" s="45">
        <v>585.02</v>
      </c>
      <c r="BC782" s="45">
        <v>617.24</v>
      </c>
      <c r="BD782" s="45">
        <v>651.23</v>
      </c>
      <c r="BE782" s="45">
        <v>687.1</v>
      </c>
      <c r="BF782" s="45">
        <v>724.94</v>
      </c>
      <c r="BG782" s="45">
        <v>764.87</v>
      </c>
      <c r="BH782" s="45">
        <v>806.99</v>
      </c>
      <c r="BI782" s="45">
        <v>851.43</v>
      </c>
      <c r="BJ782" s="45">
        <v>898.33</v>
      </c>
      <c r="BK782" s="45">
        <v>947.8</v>
      </c>
      <c r="BL782" s="45">
        <v>1000</v>
      </c>
      <c r="BM782" s="45"/>
      <c r="BN782" s="45"/>
      <c r="BO782" s="45"/>
      <c r="BP782" s="45"/>
      <c r="BQ782" s="45"/>
      <c r="BR782" s="45"/>
      <c r="BS782" s="45"/>
      <c r="BT782" s="45"/>
      <c r="BU782" s="45"/>
      <c r="BV782" s="45"/>
      <c r="BW782" s="45"/>
      <c r="BX782" s="45"/>
      <c r="BY782" s="45"/>
      <c r="BZ782" s="45"/>
      <c r="CA782" s="45"/>
      <c r="CB782" s="45"/>
      <c r="CC782" s="45"/>
      <c r="CD782" s="45"/>
      <c r="CE782" s="45"/>
      <c r="CF782" s="45"/>
      <c r="CG782" s="45"/>
      <c r="CH782" s="45"/>
      <c r="CI782" s="45"/>
      <c r="CJ782" s="45"/>
      <c r="CK782" s="45"/>
      <c r="CL782" s="45"/>
      <c r="CM782" s="45"/>
      <c r="CN782" s="45"/>
      <c r="CO782" s="45"/>
      <c r="CP782" s="45"/>
      <c r="CQ782" s="45"/>
      <c r="CR782" s="45"/>
      <c r="CS782" s="45"/>
      <c r="CT782" s="45"/>
      <c r="CU782" s="45"/>
      <c r="CV782" s="45"/>
      <c r="CW782" s="45"/>
    </row>
    <row r="783" spans="1:101" ht="14.25" customHeight="1">
      <c r="A783" s="67">
        <v>59</v>
      </c>
      <c r="B783" s="76">
        <v>1.8</v>
      </c>
      <c r="C783" s="68">
        <v>3.52</v>
      </c>
      <c r="D783" s="68">
        <v>5.85</v>
      </c>
      <c r="E783" s="68">
        <v>8.34</v>
      </c>
      <c r="F783" s="68">
        <v>10.67</v>
      </c>
      <c r="G783" s="68">
        <v>12.61</v>
      </c>
      <c r="H783" s="68">
        <v>14.68</v>
      </c>
      <c r="I783" s="68">
        <v>16.850000000000001</v>
      </c>
      <c r="J783" s="68">
        <v>19.13</v>
      </c>
      <c r="K783" s="68">
        <v>21.47</v>
      </c>
      <c r="L783" s="68">
        <v>23.63</v>
      </c>
      <c r="M783" s="68">
        <v>25.74</v>
      </c>
      <c r="N783" s="68">
        <v>28.14</v>
      </c>
      <c r="O783" s="68">
        <v>30.44</v>
      </c>
      <c r="P783" s="68">
        <v>33.07</v>
      </c>
      <c r="Q783" s="68">
        <v>36.119999999999997</v>
      </c>
      <c r="R783" s="68">
        <v>39.380000000000003</v>
      </c>
      <c r="S783" s="68">
        <v>42.81</v>
      </c>
      <c r="T783" s="69">
        <v>46.56</v>
      </c>
      <c r="U783" s="68">
        <v>50.9</v>
      </c>
      <c r="V783" s="68">
        <v>55.38</v>
      </c>
      <c r="W783" s="68">
        <v>61.38</v>
      </c>
      <c r="X783" s="68">
        <v>68.599999999999994</v>
      </c>
      <c r="Y783" s="68">
        <v>76.8</v>
      </c>
      <c r="Z783" s="68">
        <v>85.97</v>
      </c>
      <c r="AA783" s="69">
        <v>95.29</v>
      </c>
      <c r="AB783" s="45">
        <v>103.46</v>
      </c>
      <c r="AC783" s="45">
        <v>116.75</v>
      </c>
      <c r="AD783" s="45">
        <v>128.41</v>
      </c>
      <c r="AE783" s="45">
        <v>141.16999999999999</v>
      </c>
      <c r="AF783" s="45">
        <v>154.69</v>
      </c>
      <c r="AG783" s="45">
        <v>168.78</v>
      </c>
      <c r="AH783" s="45">
        <v>182.82</v>
      </c>
      <c r="AI783" s="45">
        <v>197.3</v>
      </c>
      <c r="AJ783" s="45">
        <v>211.97</v>
      </c>
      <c r="AK783" s="45">
        <v>225.37</v>
      </c>
      <c r="AL783" s="45">
        <v>238.85</v>
      </c>
      <c r="AM783" s="45">
        <v>256.57</v>
      </c>
      <c r="AN783" s="45">
        <v>275.08999999999997</v>
      </c>
      <c r="AO783" s="45">
        <v>294.22000000000003</v>
      </c>
      <c r="AP783" s="45">
        <v>313.37</v>
      </c>
      <c r="AQ783" s="45">
        <v>331.99</v>
      </c>
      <c r="AR783" s="45">
        <v>357.42</v>
      </c>
      <c r="AS783" s="45">
        <v>382.58</v>
      </c>
      <c r="AT783" s="45">
        <v>407.03</v>
      </c>
      <c r="AU783" s="45">
        <v>430.37</v>
      </c>
      <c r="AV783" s="45">
        <v>452.19</v>
      </c>
      <c r="AW783" s="45">
        <v>472.1</v>
      </c>
      <c r="AX783" s="45">
        <v>498.11</v>
      </c>
      <c r="AY783" s="45">
        <v>525.54</v>
      </c>
      <c r="AZ783" s="45">
        <v>554.48</v>
      </c>
      <c r="BA783" s="45">
        <v>585.02</v>
      </c>
      <c r="BB783" s="45">
        <v>617.24</v>
      </c>
      <c r="BC783" s="45">
        <v>651.23</v>
      </c>
      <c r="BD783" s="45">
        <v>687.1</v>
      </c>
      <c r="BE783" s="45">
        <v>724.94</v>
      </c>
      <c r="BF783" s="45">
        <v>764.87</v>
      </c>
      <c r="BG783" s="45">
        <v>806.99</v>
      </c>
      <c r="BH783" s="45">
        <v>851.43</v>
      </c>
      <c r="BI783" s="45">
        <v>898.33</v>
      </c>
      <c r="BJ783" s="45">
        <v>947.8</v>
      </c>
      <c r="BK783" s="45">
        <v>1000</v>
      </c>
      <c r="BL783" s="45"/>
      <c r="BM783" s="45"/>
      <c r="BN783" s="45"/>
      <c r="BO783" s="45"/>
      <c r="BP783" s="45"/>
      <c r="BQ783" s="45"/>
      <c r="BR783" s="45"/>
      <c r="BS783" s="45"/>
      <c r="BT783" s="45"/>
      <c r="BU783" s="45"/>
      <c r="BV783" s="45"/>
      <c r="BW783" s="45"/>
      <c r="BX783" s="45"/>
      <c r="BY783" s="45"/>
      <c r="BZ783" s="45"/>
      <c r="CA783" s="45"/>
      <c r="CB783" s="45"/>
      <c r="CC783" s="45"/>
      <c r="CD783" s="45"/>
      <c r="CE783" s="45"/>
      <c r="CF783" s="45"/>
      <c r="CG783" s="45"/>
      <c r="CH783" s="45"/>
      <c r="CI783" s="45"/>
      <c r="CJ783" s="45"/>
      <c r="CK783" s="45"/>
      <c r="CL783" s="45"/>
      <c r="CM783" s="45"/>
      <c r="CN783" s="45"/>
      <c r="CO783" s="45"/>
      <c r="CP783" s="45"/>
      <c r="CQ783" s="45"/>
      <c r="CR783" s="45"/>
      <c r="CS783" s="45"/>
      <c r="CT783" s="45"/>
      <c r="CU783" s="45"/>
      <c r="CV783" s="45"/>
      <c r="CW783" s="45"/>
    </row>
    <row r="784" spans="1:101" ht="14.25" customHeight="1">
      <c r="A784" s="67">
        <v>60</v>
      </c>
      <c r="B784" s="76">
        <v>1.96</v>
      </c>
      <c r="C784" s="68">
        <v>3.9</v>
      </c>
      <c r="D784" s="68">
        <v>6.51</v>
      </c>
      <c r="E784" s="68">
        <v>9.32</v>
      </c>
      <c r="F784" s="68">
        <v>11.97</v>
      </c>
      <c r="G784" s="68">
        <v>14.08</v>
      </c>
      <c r="H784" s="68">
        <v>16.309999999999999</v>
      </c>
      <c r="I784" s="68">
        <v>18.62</v>
      </c>
      <c r="J784" s="68">
        <v>21.01</v>
      </c>
      <c r="K784" s="68">
        <v>23.43</v>
      </c>
      <c r="L784" s="68">
        <v>25.65</v>
      </c>
      <c r="M784" s="68">
        <v>28.03</v>
      </c>
      <c r="N784" s="68">
        <v>30.26</v>
      </c>
      <c r="O784" s="68">
        <v>32.94</v>
      </c>
      <c r="P784" s="68">
        <v>35.93</v>
      </c>
      <c r="Q784" s="68">
        <v>39.21</v>
      </c>
      <c r="R784" s="68">
        <v>42.74</v>
      </c>
      <c r="S784" s="68">
        <v>46.46</v>
      </c>
      <c r="T784" s="69">
        <v>50.63</v>
      </c>
      <c r="U784" s="68">
        <v>55.38</v>
      </c>
      <c r="V784" s="68">
        <v>61.38</v>
      </c>
      <c r="W784" s="68">
        <v>68.599999999999994</v>
      </c>
      <c r="X784" s="68">
        <v>76.8</v>
      </c>
      <c r="Y784" s="68">
        <v>85.97</v>
      </c>
      <c r="Z784" s="68">
        <v>95.29</v>
      </c>
      <c r="AA784" s="69">
        <v>103.46</v>
      </c>
      <c r="AB784" s="45">
        <v>116.75</v>
      </c>
      <c r="AC784" s="45">
        <v>128.41</v>
      </c>
      <c r="AD784" s="45">
        <v>141.16999999999999</v>
      </c>
      <c r="AE784" s="45">
        <v>154.69</v>
      </c>
      <c r="AF784" s="45">
        <v>168.78</v>
      </c>
      <c r="AG784" s="45">
        <v>182.82</v>
      </c>
      <c r="AH784" s="45">
        <v>197.3</v>
      </c>
      <c r="AI784" s="45">
        <v>211.97</v>
      </c>
      <c r="AJ784" s="45">
        <v>225.37</v>
      </c>
      <c r="AK784" s="45">
        <v>238.85</v>
      </c>
      <c r="AL784" s="45">
        <v>256.57</v>
      </c>
      <c r="AM784" s="45">
        <v>275.08999999999997</v>
      </c>
      <c r="AN784" s="45">
        <v>294.22000000000003</v>
      </c>
      <c r="AO784" s="45">
        <v>313.37</v>
      </c>
      <c r="AP784" s="45">
        <v>331.99</v>
      </c>
      <c r="AQ784" s="45">
        <v>357.42</v>
      </c>
      <c r="AR784" s="45">
        <v>382.58</v>
      </c>
      <c r="AS784" s="45">
        <v>407.03</v>
      </c>
      <c r="AT784" s="45">
        <v>430.37</v>
      </c>
      <c r="AU784" s="45">
        <v>452.19</v>
      </c>
      <c r="AV784" s="45">
        <v>472.1</v>
      </c>
      <c r="AW784" s="45">
        <v>498.11</v>
      </c>
      <c r="AX784" s="45">
        <v>525.54</v>
      </c>
      <c r="AY784" s="45">
        <v>554.48</v>
      </c>
      <c r="AZ784" s="45">
        <v>585.02</v>
      </c>
      <c r="BA784" s="45">
        <v>617.24</v>
      </c>
      <c r="BB784" s="45">
        <v>651.23</v>
      </c>
      <c r="BC784" s="45">
        <v>687.1</v>
      </c>
      <c r="BD784" s="45">
        <v>724.94</v>
      </c>
      <c r="BE784" s="45">
        <v>764.87</v>
      </c>
      <c r="BF784" s="45">
        <v>806.99</v>
      </c>
      <c r="BG784" s="45">
        <v>851.43</v>
      </c>
      <c r="BH784" s="45">
        <v>898.33</v>
      </c>
      <c r="BI784" s="45">
        <v>947.8</v>
      </c>
      <c r="BJ784" s="45">
        <v>1000</v>
      </c>
      <c r="BK784" s="45"/>
      <c r="BL784" s="45"/>
      <c r="BM784" s="45"/>
      <c r="BN784" s="45"/>
      <c r="BO784" s="45"/>
      <c r="BP784" s="45"/>
      <c r="BQ784" s="45"/>
      <c r="BR784" s="45"/>
      <c r="BS784" s="45"/>
      <c r="BT784" s="45"/>
      <c r="BU784" s="45"/>
      <c r="BV784" s="45"/>
      <c r="BW784" s="45"/>
      <c r="BX784" s="45"/>
      <c r="BY784" s="45"/>
      <c r="BZ784" s="45"/>
      <c r="CA784" s="45"/>
      <c r="CB784" s="45"/>
      <c r="CC784" s="45"/>
      <c r="CD784" s="45"/>
      <c r="CE784" s="45"/>
      <c r="CF784" s="45"/>
      <c r="CG784" s="45"/>
      <c r="CH784" s="45"/>
      <c r="CI784" s="45"/>
      <c r="CJ784" s="45"/>
      <c r="CK784" s="45"/>
      <c r="CL784" s="45"/>
      <c r="CM784" s="45"/>
      <c r="CN784" s="45"/>
      <c r="CO784" s="45"/>
      <c r="CP784" s="45"/>
      <c r="CQ784" s="45"/>
      <c r="CR784" s="45"/>
      <c r="CS784" s="45"/>
      <c r="CT784" s="45"/>
      <c r="CU784" s="45"/>
      <c r="CV784" s="45"/>
      <c r="CW784" s="45"/>
    </row>
    <row r="785" spans="1:101" ht="14.25" customHeight="1">
      <c r="A785" s="67">
        <v>61</v>
      </c>
      <c r="B785" s="76">
        <v>2.15</v>
      </c>
      <c r="C785" s="68">
        <v>4.32</v>
      </c>
      <c r="D785" s="68">
        <v>7.26</v>
      </c>
      <c r="E785" s="68">
        <v>10.44</v>
      </c>
      <c r="F785" s="68">
        <v>13.42</v>
      </c>
      <c r="G785" s="68">
        <v>15.68</v>
      </c>
      <c r="H785" s="68">
        <v>18.059999999999999</v>
      </c>
      <c r="I785" s="68">
        <v>20.49</v>
      </c>
      <c r="J785" s="68">
        <v>22.97</v>
      </c>
      <c r="K785" s="68">
        <v>25.44</v>
      </c>
      <c r="L785" s="68">
        <v>27.95</v>
      </c>
      <c r="M785" s="68">
        <v>30.06</v>
      </c>
      <c r="N785" s="68">
        <v>32.72</v>
      </c>
      <c r="O785" s="68">
        <v>35.799999999999997</v>
      </c>
      <c r="P785" s="68">
        <v>39.049999999999997</v>
      </c>
      <c r="Q785" s="68">
        <v>42.58</v>
      </c>
      <c r="R785" s="68">
        <v>46.38</v>
      </c>
      <c r="S785" s="68">
        <v>50.45</v>
      </c>
      <c r="T785" s="70">
        <v>55.15</v>
      </c>
      <c r="U785" s="68">
        <v>61.38</v>
      </c>
      <c r="V785" s="68">
        <v>68.599999999999994</v>
      </c>
      <c r="W785" s="68">
        <v>76.8</v>
      </c>
      <c r="X785" s="68">
        <v>85.97</v>
      </c>
      <c r="Y785" s="68">
        <v>95.29</v>
      </c>
      <c r="Z785" s="68">
        <v>103.46</v>
      </c>
      <c r="AA785" s="69">
        <v>116.75</v>
      </c>
      <c r="AB785" s="45">
        <v>128.41</v>
      </c>
      <c r="AC785" s="45">
        <v>141.16999999999999</v>
      </c>
      <c r="AD785" s="45">
        <v>154.69</v>
      </c>
      <c r="AE785" s="45">
        <v>168.78</v>
      </c>
      <c r="AF785" s="45">
        <v>182.82</v>
      </c>
      <c r="AG785" s="45">
        <v>197.3</v>
      </c>
      <c r="AH785" s="45">
        <v>211.97</v>
      </c>
      <c r="AI785" s="45">
        <v>225.37</v>
      </c>
      <c r="AJ785" s="45">
        <v>238.85</v>
      </c>
      <c r="AK785" s="45">
        <v>256.57</v>
      </c>
      <c r="AL785" s="45">
        <v>275.08999999999997</v>
      </c>
      <c r="AM785" s="45">
        <v>294.22000000000003</v>
      </c>
      <c r="AN785" s="45">
        <v>313.37</v>
      </c>
      <c r="AO785" s="45">
        <v>331.99</v>
      </c>
      <c r="AP785" s="45">
        <v>357.42</v>
      </c>
      <c r="AQ785" s="45">
        <v>382.58</v>
      </c>
      <c r="AR785" s="45">
        <v>407.03</v>
      </c>
      <c r="AS785" s="45">
        <v>430.37</v>
      </c>
      <c r="AT785" s="45">
        <v>452.19</v>
      </c>
      <c r="AU785" s="45">
        <v>472.1</v>
      </c>
      <c r="AV785" s="45">
        <v>498.11</v>
      </c>
      <c r="AW785" s="45">
        <v>525.54</v>
      </c>
      <c r="AX785" s="45">
        <v>554.48</v>
      </c>
      <c r="AY785" s="45">
        <v>585.02</v>
      </c>
      <c r="AZ785" s="45">
        <v>617.24</v>
      </c>
      <c r="BA785" s="45">
        <v>651.23</v>
      </c>
      <c r="BB785" s="45">
        <v>687.1</v>
      </c>
      <c r="BC785" s="45">
        <v>724.94</v>
      </c>
      <c r="BD785" s="45">
        <v>764.87</v>
      </c>
      <c r="BE785" s="45">
        <v>806.99</v>
      </c>
      <c r="BF785" s="45">
        <v>851.43</v>
      </c>
      <c r="BG785" s="45">
        <v>898.33</v>
      </c>
      <c r="BH785" s="45">
        <v>947.8</v>
      </c>
      <c r="BI785" s="45">
        <v>1000</v>
      </c>
      <c r="BJ785" s="45"/>
      <c r="BK785" s="45"/>
      <c r="BL785" s="45"/>
      <c r="BM785" s="45"/>
      <c r="BN785" s="45"/>
      <c r="BO785" s="45"/>
      <c r="BP785" s="45"/>
      <c r="BQ785" s="45"/>
      <c r="BR785" s="45"/>
      <c r="BS785" s="45"/>
      <c r="BT785" s="45"/>
      <c r="BU785" s="45"/>
      <c r="BV785" s="45"/>
      <c r="BW785" s="45"/>
      <c r="BX785" s="45"/>
      <c r="BY785" s="45"/>
      <c r="BZ785" s="45"/>
      <c r="CA785" s="45"/>
      <c r="CB785" s="45"/>
      <c r="CC785" s="45"/>
      <c r="CD785" s="45"/>
      <c r="CE785" s="45"/>
      <c r="CF785" s="45"/>
      <c r="CG785" s="45"/>
      <c r="CH785" s="45"/>
      <c r="CI785" s="45"/>
      <c r="CJ785" s="45"/>
      <c r="CK785" s="45"/>
      <c r="CL785" s="45"/>
      <c r="CM785" s="45"/>
      <c r="CN785" s="45"/>
      <c r="CO785" s="45"/>
      <c r="CP785" s="45"/>
      <c r="CQ785" s="45"/>
      <c r="CR785" s="45"/>
      <c r="CS785" s="45"/>
      <c r="CT785" s="45"/>
      <c r="CU785" s="45"/>
      <c r="CV785" s="45"/>
      <c r="CW785" s="45"/>
    </row>
    <row r="786" spans="1:101" ht="14.25" customHeight="1">
      <c r="A786" s="67">
        <v>62</v>
      </c>
      <c r="B786" s="76">
        <v>2.35</v>
      </c>
      <c r="C786" s="68">
        <v>4.8</v>
      </c>
      <c r="D786" s="68">
        <v>8.1</v>
      </c>
      <c r="E786" s="68">
        <v>11.69</v>
      </c>
      <c r="F786" s="68">
        <v>15.02</v>
      </c>
      <c r="G786" s="68">
        <v>17.43</v>
      </c>
      <c r="H786" s="68">
        <v>19.93</v>
      </c>
      <c r="I786" s="68">
        <v>22.46</v>
      </c>
      <c r="J786" s="68">
        <v>24.99</v>
      </c>
      <c r="K786" s="68">
        <v>27.73</v>
      </c>
      <c r="L786" s="68">
        <v>29.83</v>
      </c>
      <c r="M786" s="68">
        <v>32.39</v>
      </c>
      <c r="N786" s="68">
        <v>35.51</v>
      </c>
      <c r="O786" s="68">
        <v>38.83</v>
      </c>
      <c r="P786" s="68">
        <v>42.33</v>
      </c>
      <c r="Q786" s="68">
        <v>46.06</v>
      </c>
      <c r="R786" s="68">
        <v>50.32</v>
      </c>
      <c r="S786" s="69">
        <v>55</v>
      </c>
      <c r="T786" s="68">
        <v>61.38</v>
      </c>
      <c r="U786" s="68">
        <v>68.599999999999994</v>
      </c>
      <c r="V786" s="68">
        <v>76.8</v>
      </c>
      <c r="W786" s="68">
        <v>85.97</v>
      </c>
      <c r="X786" s="68">
        <v>95.29</v>
      </c>
      <c r="Y786" s="68">
        <v>103.46</v>
      </c>
      <c r="Z786" s="68">
        <v>116.75</v>
      </c>
      <c r="AA786" s="69">
        <v>128.41</v>
      </c>
      <c r="AB786" s="45">
        <v>141.16999999999999</v>
      </c>
      <c r="AC786" s="45">
        <v>154.69</v>
      </c>
      <c r="AD786" s="45">
        <v>168.78</v>
      </c>
      <c r="AE786" s="45">
        <v>182.82</v>
      </c>
      <c r="AF786" s="45">
        <v>197.3</v>
      </c>
      <c r="AG786" s="45">
        <v>211.97</v>
      </c>
      <c r="AH786" s="45">
        <v>225.37</v>
      </c>
      <c r="AI786" s="45">
        <v>238.85</v>
      </c>
      <c r="AJ786" s="45">
        <v>256.57</v>
      </c>
      <c r="AK786" s="45">
        <v>275.08999999999997</v>
      </c>
      <c r="AL786" s="45">
        <v>294.22000000000003</v>
      </c>
      <c r="AM786" s="45">
        <v>313.37</v>
      </c>
      <c r="AN786" s="45">
        <v>331.99</v>
      </c>
      <c r="AO786" s="45">
        <v>357.42</v>
      </c>
      <c r="AP786" s="45">
        <v>382.58</v>
      </c>
      <c r="AQ786" s="45">
        <v>407.03</v>
      </c>
      <c r="AR786" s="45">
        <v>430.37</v>
      </c>
      <c r="AS786" s="45">
        <v>452.19</v>
      </c>
      <c r="AT786" s="45">
        <v>472.1</v>
      </c>
      <c r="AU786" s="45">
        <v>498.11</v>
      </c>
      <c r="AV786" s="45">
        <v>525.54</v>
      </c>
      <c r="AW786" s="45">
        <v>554.48</v>
      </c>
      <c r="AX786" s="45">
        <v>585.02</v>
      </c>
      <c r="AY786" s="45">
        <v>617.24</v>
      </c>
      <c r="AZ786" s="45">
        <v>651.23</v>
      </c>
      <c r="BA786" s="45">
        <v>687.1</v>
      </c>
      <c r="BB786" s="45">
        <v>724.94</v>
      </c>
      <c r="BC786" s="45">
        <v>764.87</v>
      </c>
      <c r="BD786" s="45">
        <v>806.99</v>
      </c>
      <c r="BE786" s="45">
        <v>851.43</v>
      </c>
      <c r="BF786" s="45">
        <v>898.33</v>
      </c>
      <c r="BG786" s="45">
        <v>947.8</v>
      </c>
      <c r="BH786" s="45">
        <v>1000</v>
      </c>
      <c r="BI786" s="45"/>
      <c r="BJ786" s="45"/>
      <c r="BK786" s="45"/>
      <c r="BL786" s="45"/>
      <c r="BM786" s="45"/>
      <c r="BN786" s="45"/>
      <c r="BO786" s="45"/>
      <c r="BP786" s="45"/>
      <c r="BQ786" s="45"/>
      <c r="BR786" s="45"/>
      <c r="BS786" s="45"/>
      <c r="BT786" s="45"/>
      <c r="BU786" s="45"/>
      <c r="BV786" s="45"/>
      <c r="BW786" s="45"/>
      <c r="BX786" s="45"/>
      <c r="BY786" s="45"/>
      <c r="BZ786" s="45"/>
      <c r="CA786" s="45"/>
      <c r="CB786" s="45"/>
      <c r="CC786" s="45"/>
      <c r="CD786" s="45"/>
      <c r="CE786" s="45"/>
      <c r="CF786" s="45"/>
      <c r="CG786" s="45"/>
      <c r="CH786" s="45"/>
      <c r="CI786" s="45"/>
      <c r="CJ786" s="45"/>
      <c r="CK786" s="45"/>
      <c r="CL786" s="45"/>
      <c r="CM786" s="45"/>
      <c r="CN786" s="45"/>
      <c r="CO786" s="45"/>
      <c r="CP786" s="45"/>
      <c r="CQ786" s="45"/>
      <c r="CR786" s="45"/>
      <c r="CS786" s="45"/>
      <c r="CT786" s="45"/>
      <c r="CU786" s="45"/>
      <c r="CV786" s="45"/>
      <c r="CW786" s="45"/>
    </row>
    <row r="787" spans="1:101" ht="14.25" customHeight="1">
      <c r="A787" s="67">
        <v>63</v>
      </c>
      <c r="B787" s="76">
        <v>2.58</v>
      </c>
      <c r="C787" s="68">
        <v>5.34</v>
      </c>
      <c r="D787" s="68">
        <v>9.0500000000000007</v>
      </c>
      <c r="E787" s="68">
        <v>13.09</v>
      </c>
      <c r="F787" s="68">
        <v>16.77</v>
      </c>
      <c r="G787" s="68">
        <v>19.309999999999999</v>
      </c>
      <c r="H787" s="68">
        <v>21.92</v>
      </c>
      <c r="I787" s="68">
        <v>24.49</v>
      </c>
      <c r="J787" s="68">
        <v>27.3</v>
      </c>
      <c r="K787" s="68">
        <v>29.6</v>
      </c>
      <c r="L787" s="68">
        <v>32.119999999999997</v>
      </c>
      <c r="M787" s="68">
        <v>35.19</v>
      </c>
      <c r="N787" s="68">
        <v>38.54</v>
      </c>
      <c r="O787" s="68">
        <v>42.06</v>
      </c>
      <c r="P787" s="68">
        <v>45.68</v>
      </c>
      <c r="Q787" s="68">
        <v>49.87</v>
      </c>
      <c r="R787" s="68">
        <v>54.73</v>
      </c>
      <c r="S787" s="70">
        <v>61.11</v>
      </c>
      <c r="T787" s="68">
        <v>68.599999999999994</v>
      </c>
      <c r="U787" s="68">
        <v>76.8</v>
      </c>
      <c r="V787" s="68">
        <v>85.97</v>
      </c>
      <c r="W787" s="68">
        <v>95.29</v>
      </c>
      <c r="X787" s="68">
        <v>103.46</v>
      </c>
      <c r="Y787" s="68">
        <v>116.75</v>
      </c>
      <c r="Z787" s="68">
        <v>128.41</v>
      </c>
      <c r="AA787" s="69">
        <v>141.16999999999999</v>
      </c>
      <c r="AB787" s="45">
        <v>154.69</v>
      </c>
      <c r="AC787" s="45">
        <v>168.78</v>
      </c>
      <c r="AD787" s="45">
        <v>182.82</v>
      </c>
      <c r="AE787" s="45">
        <v>197.3</v>
      </c>
      <c r="AF787" s="45">
        <v>211.97</v>
      </c>
      <c r="AG787" s="45">
        <v>225.37</v>
      </c>
      <c r="AH787" s="45">
        <v>238.85</v>
      </c>
      <c r="AI787" s="45">
        <v>256.57</v>
      </c>
      <c r="AJ787" s="45">
        <v>275.08999999999997</v>
      </c>
      <c r="AK787" s="45">
        <v>294.22000000000003</v>
      </c>
      <c r="AL787" s="45">
        <v>313.37</v>
      </c>
      <c r="AM787" s="45">
        <v>331.99</v>
      </c>
      <c r="AN787" s="45">
        <v>357.42</v>
      </c>
      <c r="AO787" s="45">
        <v>382.58</v>
      </c>
      <c r="AP787" s="45">
        <v>407.03</v>
      </c>
      <c r="AQ787" s="45">
        <v>430.37</v>
      </c>
      <c r="AR787" s="45">
        <v>452.19</v>
      </c>
      <c r="AS787" s="45">
        <v>472.1</v>
      </c>
      <c r="AT787" s="45">
        <v>498.11</v>
      </c>
      <c r="AU787" s="45">
        <v>525.54</v>
      </c>
      <c r="AV787" s="45">
        <v>554.48</v>
      </c>
      <c r="AW787" s="45">
        <v>585.02</v>
      </c>
      <c r="AX787" s="45">
        <v>617.24</v>
      </c>
      <c r="AY787" s="45">
        <v>651.23</v>
      </c>
      <c r="AZ787" s="45">
        <v>687.1</v>
      </c>
      <c r="BA787" s="45">
        <v>724.94</v>
      </c>
      <c r="BB787" s="45">
        <v>764.87</v>
      </c>
      <c r="BC787" s="45">
        <v>806.99</v>
      </c>
      <c r="BD787" s="45">
        <v>851.43</v>
      </c>
      <c r="BE787" s="45">
        <v>898.33</v>
      </c>
      <c r="BF787" s="45">
        <v>947.8</v>
      </c>
      <c r="BG787" s="45">
        <v>1000</v>
      </c>
      <c r="BH787" s="45"/>
      <c r="BI787" s="45"/>
      <c r="BJ787" s="45"/>
      <c r="BK787" s="45"/>
      <c r="BL787" s="45"/>
      <c r="BM787" s="45"/>
      <c r="BN787" s="45"/>
      <c r="BO787" s="45"/>
      <c r="BP787" s="45"/>
      <c r="BQ787" s="45"/>
      <c r="BR787" s="45"/>
      <c r="BS787" s="45"/>
      <c r="BT787" s="45"/>
      <c r="BU787" s="45"/>
      <c r="BV787" s="45"/>
      <c r="BW787" s="45"/>
      <c r="BX787" s="45"/>
      <c r="BY787" s="45"/>
      <c r="BZ787" s="45"/>
      <c r="CA787" s="45"/>
      <c r="CB787" s="45"/>
      <c r="CC787" s="45"/>
      <c r="CD787" s="45"/>
      <c r="CE787" s="45"/>
      <c r="CF787" s="45"/>
      <c r="CG787" s="45"/>
      <c r="CH787" s="45"/>
      <c r="CI787" s="45"/>
      <c r="CJ787" s="45"/>
      <c r="CK787" s="45"/>
      <c r="CL787" s="45"/>
      <c r="CM787" s="45"/>
      <c r="CN787" s="45"/>
      <c r="CO787" s="45"/>
      <c r="CP787" s="45"/>
      <c r="CQ787" s="45"/>
      <c r="CR787" s="45"/>
      <c r="CS787" s="45"/>
      <c r="CT787" s="45"/>
      <c r="CU787" s="45"/>
      <c r="CV787" s="45"/>
      <c r="CW787" s="45"/>
    </row>
    <row r="788" spans="1:101" ht="14.25" customHeight="1">
      <c r="A788" s="67">
        <v>64</v>
      </c>
      <c r="B788" s="76">
        <v>2.84</v>
      </c>
      <c r="C788" s="68">
        <v>5.94</v>
      </c>
      <c r="D788" s="68">
        <v>10.119999999999999</v>
      </c>
      <c r="E788" s="68">
        <v>14.66</v>
      </c>
      <c r="F788" s="68">
        <v>18.649999999999999</v>
      </c>
      <c r="G788" s="68">
        <v>21.3</v>
      </c>
      <c r="H788" s="68">
        <v>23.97</v>
      </c>
      <c r="I788" s="68">
        <v>26.78</v>
      </c>
      <c r="J788" s="68">
        <v>29.15</v>
      </c>
      <c r="K788" s="68">
        <v>31.83</v>
      </c>
      <c r="L788" s="68">
        <v>34.76</v>
      </c>
      <c r="M788" s="68">
        <v>38.299999999999997</v>
      </c>
      <c r="N788" s="68">
        <v>41.28</v>
      </c>
      <c r="O788" s="68">
        <v>44.79</v>
      </c>
      <c r="P788" s="68">
        <v>48.82</v>
      </c>
      <c r="Q788" s="68">
        <v>53.98</v>
      </c>
      <c r="R788" s="69">
        <v>60.75</v>
      </c>
      <c r="S788" s="68">
        <v>68.599999999999994</v>
      </c>
      <c r="T788" s="68">
        <v>76.8</v>
      </c>
      <c r="U788" s="68">
        <v>85.97</v>
      </c>
      <c r="V788" s="68">
        <v>95.29</v>
      </c>
      <c r="W788" s="68">
        <v>103.46</v>
      </c>
      <c r="X788" s="68">
        <v>116.75</v>
      </c>
      <c r="Y788" s="68">
        <v>128.41</v>
      </c>
      <c r="Z788" s="68">
        <v>141.16999999999999</v>
      </c>
      <c r="AA788" s="69">
        <v>154.69</v>
      </c>
      <c r="AB788" s="45">
        <v>168.78</v>
      </c>
      <c r="AC788" s="45">
        <v>182.82</v>
      </c>
      <c r="AD788" s="45">
        <v>197.3</v>
      </c>
      <c r="AE788" s="45">
        <v>211.97</v>
      </c>
      <c r="AF788" s="45">
        <v>225.37</v>
      </c>
      <c r="AG788" s="45">
        <v>238.85</v>
      </c>
      <c r="AH788" s="45">
        <v>256.57</v>
      </c>
      <c r="AI788" s="45">
        <v>275.08999999999997</v>
      </c>
      <c r="AJ788" s="45">
        <v>294.22000000000003</v>
      </c>
      <c r="AK788" s="45">
        <v>313.37</v>
      </c>
      <c r="AL788" s="45">
        <v>331.99</v>
      </c>
      <c r="AM788" s="45">
        <v>357.42</v>
      </c>
      <c r="AN788" s="45">
        <v>382.58</v>
      </c>
      <c r="AO788" s="45">
        <v>407.03</v>
      </c>
      <c r="AP788" s="45">
        <v>430.37</v>
      </c>
      <c r="AQ788" s="45">
        <v>452.19</v>
      </c>
      <c r="AR788" s="45">
        <v>472.1</v>
      </c>
      <c r="AS788" s="45">
        <v>498.11</v>
      </c>
      <c r="AT788" s="45">
        <v>525.54</v>
      </c>
      <c r="AU788" s="45">
        <v>554.48</v>
      </c>
      <c r="AV788" s="45">
        <v>585.02</v>
      </c>
      <c r="AW788" s="45">
        <v>617.24</v>
      </c>
      <c r="AX788" s="45">
        <v>651.23</v>
      </c>
      <c r="AY788" s="45">
        <v>687.1</v>
      </c>
      <c r="AZ788" s="45">
        <v>724.94</v>
      </c>
      <c r="BA788" s="45">
        <v>764.87</v>
      </c>
      <c r="BB788" s="45">
        <v>806.99</v>
      </c>
      <c r="BC788" s="45">
        <v>851.43</v>
      </c>
      <c r="BD788" s="45">
        <v>898.33</v>
      </c>
      <c r="BE788" s="45">
        <v>947.8</v>
      </c>
      <c r="BF788" s="45">
        <v>1000</v>
      </c>
      <c r="BG788" s="45"/>
      <c r="BH788" s="45"/>
      <c r="BI788" s="45"/>
      <c r="BJ788" s="45"/>
      <c r="BK788" s="45"/>
      <c r="BL788" s="45"/>
      <c r="BM788" s="45"/>
      <c r="BN788" s="45"/>
      <c r="BO788" s="45"/>
      <c r="BP788" s="45"/>
      <c r="BQ788" s="45"/>
      <c r="BR788" s="45"/>
      <c r="BS788" s="45"/>
      <c r="BT788" s="45"/>
      <c r="BU788" s="45"/>
      <c r="BV788" s="45"/>
      <c r="BW788" s="45"/>
      <c r="BX788" s="45"/>
      <c r="BY788" s="45"/>
      <c r="BZ788" s="45"/>
      <c r="CA788" s="45"/>
      <c r="CB788" s="45"/>
      <c r="CC788" s="45"/>
      <c r="CD788" s="45"/>
      <c r="CE788" s="45"/>
      <c r="CF788" s="45"/>
      <c r="CG788" s="45"/>
      <c r="CH788" s="45"/>
      <c r="CI788" s="45"/>
      <c r="CJ788" s="45"/>
      <c r="CK788" s="45"/>
      <c r="CL788" s="45"/>
      <c r="CM788" s="45"/>
      <c r="CN788" s="45"/>
      <c r="CO788" s="45"/>
      <c r="CP788" s="45"/>
      <c r="CQ788" s="45"/>
      <c r="CR788" s="45"/>
      <c r="CS788" s="45"/>
      <c r="CT788" s="45"/>
      <c r="CU788" s="45"/>
      <c r="CV788" s="45"/>
      <c r="CW788" s="45"/>
    </row>
    <row r="789" spans="1:101" ht="14.25" customHeight="1">
      <c r="A789" s="67">
        <v>65</v>
      </c>
      <c r="B789" s="76">
        <v>3.12</v>
      </c>
      <c r="C789" s="68">
        <v>6.6</v>
      </c>
      <c r="D789" s="68">
        <v>11.33</v>
      </c>
      <c r="E789" s="68">
        <v>16.39</v>
      </c>
      <c r="F789" s="68">
        <v>20.64</v>
      </c>
      <c r="G789" s="68">
        <v>23.36</v>
      </c>
      <c r="H789" s="68">
        <v>26.22</v>
      </c>
      <c r="I789" s="68">
        <v>28.67</v>
      </c>
      <c r="J789" s="68">
        <v>31.32</v>
      </c>
      <c r="K789" s="68">
        <v>34.700000000000003</v>
      </c>
      <c r="L789" s="68">
        <v>38.06</v>
      </c>
      <c r="M789" s="68">
        <v>41.18</v>
      </c>
      <c r="N789" s="68">
        <v>43.84</v>
      </c>
      <c r="O789" s="68">
        <v>47.76</v>
      </c>
      <c r="P789" s="68">
        <v>52.53</v>
      </c>
      <c r="Q789" s="68">
        <v>59.78</v>
      </c>
      <c r="R789" s="70">
        <v>67.83</v>
      </c>
      <c r="S789" s="68">
        <v>76.8</v>
      </c>
      <c r="T789" s="68">
        <v>85.97</v>
      </c>
      <c r="U789" s="68">
        <v>95.29</v>
      </c>
      <c r="V789" s="68">
        <v>103.46</v>
      </c>
      <c r="W789" s="68">
        <v>116.75</v>
      </c>
      <c r="X789" s="68">
        <v>128.41</v>
      </c>
      <c r="Y789" s="68">
        <v>141.16999999999999</v>
      </c>
      <c r="Z789" s="68">
        <v>154.69</v>
      </c>
      <c r="AA789" s="69">
        <v>168.78</v>
      </c>
      <c r="AB789" s="45">
        <v>182.82</v>
      </c>
      <c r="AC789" s="45">
        <v>197.3</v>
      </c>
      <c r="AD789" s="45">
        <v>211.97</v>
      </c>
      <c r="AE789" s="45">
        <v>225.37</v>
      </c>
      <c r="AF789" s="45">
        <v>238.85</v>
      </c>
      <c r="AG789" s="45">
        <v>256.57</v>
      </c>
      <c r="AH789" s="45">
        <v>275.08999999999997</v>
      </c>
      <c r="AI789" s="45">
        <v>294.22000000000003</v>
      </c>
      <c r="AJ789" s="45">
        <v>313.37</v>
      </c>
      <c r="AK789" s="45">
        <v>331.99</v>
      </c>
      <c r="AL789" s="45">
        <v>357.42</v>
      </c>
      <c r="AM789" s="45">
        <v>382.58</v>
      </c>
      <c r="AN789" s="45">
        <v>407.03</v>
      </c>
      <c r="AO789" s="45">
        <v>430.37</v>
      </c>
      <c r="AP789" s="45">
        <v>452.19</v>
      </c>
      <c r="AQ789" s="45">
        <v>472.1</v>
      </c>
      <c r="AR789" s="45">
        <v>498.11</v>
      </c>
      <c r="AS789" s="45">
        <v>525.54</v>
      </c>
      <c r="AT789" s="45">
        <v>554.48</v>
      </c>
      <c r="AU789" s="45">
        <v>585.02</v>
      </c>
      <c r="AV789" s="45">
        <v>617.24</v>
      </c>
      <c r="AW789" s="45">
        <v>651.23</v>
      </c>
      <c r="AX789" s="45">
        <v>687.1</v>
      </c>
      <c r="AY789" s="45">
        <v>724.94</v>
      </c>
      <c r="AZ789" s="45">
        <v>764.87</v>
      </c>
      <c r="BA789" s="45">
        <v>806.99</v>
      </c>
      <c r="BB789" s="45">
        <v>851.43</v>
      </c>
      <c r="BC789" s="45">
        <v>898.33</v>
      </c>
      <c r="BD789" s="45">
        <v>947.8</v>
      </c>
      <c r="BE789" s="45">
        <v>1000</v>
      </c>
      <c r="BF789" s="45"/>
      <c r="BG789" s="45"/>
      <c r="BH789" s="45"/>
      <c r="BI789" s="45"/>
      <c r="BJ789" s="45"/>
      <c r="BK789" s="45"/>
      <c r="BL789" s="45"/>
      <c r="BM789" s="45"/>
      <c r="BN789" s="45"/>
      <c r="BO789" s="45"/>
      <c r="BP789" s="45"/>
      <c r="BQ789" s="45"/>
      <c r="BR789" s="45"/>
      <c r="BS789" s="45"/>
      <c r="BT789" s="45"/>
      <c r="BU789" s="45"/>
      <c r="BV789" s="45"/>
      <c r="BW789" s="45"/>
      <c r="BX789" s="45"/>
      <c r="BY789" s="45"/>
      <c r="BZ789" s="45"/>
      <c r="CA789" s="45"/>
      <c r="CB789" s="45"/>
      <c r="CC789" s="45"/>
      <c r="CD789" s="45"/>
      <c r="CE789" s="45"/>
      <c r="CF789" s="45"/>
      <c r="CG789" s="45"/>
      <c r="CH789" s="45"/>
      <c r="CI789" s="45"/>
      <c r="CJ789" s="45"/>
      <c r="CK789" s="45"/>
      <c r="CL789" s="45"/>
      <c r="CM789" s="45"/>
      <c r="CN789" s="45"/>
      <c r="CO789" s="45"/>
      <c r="CP789" s="45"/>
      <c r="CQ789" s="45"/>
      <c r="CR789" s="45"/>
      <c r="CS789" s="45"/>
      <c r="CT789" s="45"/>
      <c r="CU789" s="45"/>
      <c r="CV789" s="45"/>
      <c r="CW789" s="45"/>
    </row>
    <row r="790" spans="1:101" ht="14.25" customHeight="1">
      <c r="A790" s="67">
        <v>66</v>
      </c>
      <c r="B790" s="76">
        <v>3.42</v>
      </c>
      <c r="C790" s="68">
        <v>7.31</v>
      </c>
      <c r="D790" s="68">
        <v>12.67</v>
      </c>
      <c r="E790" s="68">
        <v>18.32</v>
      </c>
      <c r="F790" s="68">
        <v>22.72</v>
      </c>
      <c r="G790" s="68">
        <v>25.56</v>
      </c>
      <c r="H790" s="68">
        <v>28.17</v>
      </c>
      <c r="I790" s="68">
        <v>30.76</v>
      </c>
      <c r="J790" s="68">
        <v>34.21</v>
      </c>
      <c r="K790" s="68">
        <v>37.82</v>
      </c>
      <c r="L790" s="68">
        <v>41.08</v>
      </c>
      <c r="M790" s="68">
        <v>43.78</v>
      </c>
      <c r="N790" s="68">
        <v>46.63</v>
      </c>
      <c r="O790" s="68">
        <v>51.41</v>
      </c>
      <c r="P790" s="68">
        <v>57.85</v>
      </c>
      <c r="Q790" s="69">
        <v>66.709999999999994</v>
      </c>
      <c r="R790" s="68">
        <v>76.8</v>
      </c>
      <c r="S790" s="68">
        <v>85.97</v>
      </c>
      <c r="T790" s="68">
        <v>95.29</v>
      </c>
      <c r="U790" s="68">
        <v>103.46</v>
      </c>
      <c r="V790" s="68">
        <v>116.75</v>
      </c>
      <c r="W790" s="68">
        <v>128.41</v>
      </c>
      <c r="X790" s="68">
        <v>141.16999999999999</v>
      </c>
      <c r="Y790" s="68">
        <v>154.69</v>
      </c>
      <c r="Z790" s="68">
        <v>168.78</v>
      </c>
      <c r="AA790" s="69">
        <v>182.82</v>
      </c>
      <c r="AB790" s="45">
        <v>197.3</v>
      </c>
      <c r="AC790" s="45">
        <v>211.97</v>
      </c>
      <c r="AD790" s="45">
        <v>225.37</v>
      </c>
      <c r="AE790" s="45">
        <v>238.85</v>
      </c>
      <c r="AF790" s="45">
        <v>256.57</v>
      </c>
      <c r="AG790" s="45">
        <v>275.08999999999997</v>
      </c>
      <c r="AH790" s="45">
        <v>294.22000000000003</v>
      </c>
      <c r="AI790" s="45">
        <v>313.37</v>
      </c>
      <c r="AJ790" s="45">
        <v>331.99</v>
      </c>
      <c r="AK790" s="45">
        <v>357.42</v>
      </c>
      <c r="AL790" s="45">
        <v>382.58</v>
      </c>
      <c r="AM790" s="45">
        <v>407.03</v>
      </c>
      <c r="AN790" s="45">
        <v>430.37</v>
      </c>
      <c r="AO790" s="45">
        <v>452.19</v>
      </c>
      <c r="AP790" s="45">
        <v>472.1</v>
      </c>
      <c r="AQ790" s="45">
        <v>498.11</v>
      </c>
      <c r="AR790" s="45">
        <v>525.54</v>
      </c>
      <c r="AS790" s="45">
        <v>554.48</v>
      </c>
      <c r="AT790" s="45">
        <v>585.02</v>
      </c>
      <c r="AU790" s="45">
        <v>617.24</v>
      </c>
      <c r="AV790" s="45">
        <v>651.23</v>
      </c>
      <c r="AW790" s="45">
        <v>687.1</v>
      </c>
      <c r="AX790" s="45">
        <v>724.94</v>
      </c>
      <c r="AY790" s="45">
        <v>764.87</v>
      </c>
      <c r="AZ790" s="45">
        <v>806.99</v>
      </c>
      <c r="BA790" s="45">
        <v>851.43</v>
      </c>
      <c r="BB790" s="45">
        <v>898.33</v>
      </c>
      <c r="BC790" s="45">
        <v>947.8</v>
      </c>
      <c r="BD790" s="45">
        <v>1000</v>
      </c>
      <c r="BE790" s="45"/>
      <c r="BF790" s="45"/>
      <c r="BG790" s="45"/>
      <c r="BH790" s="45"/>
      <c r="BI790" s="45"/>
      <c r="BJ790" s="45"/>
      <c r="BK790" s="45"/>
      <c r="BL790" s="45"/>
      <c r="BM790" s="45"/>
      <c r="BN790" s="45"/>
      <c r="BO790" s="45"/>
      <c r="BP790" s="45"/>
      <c r="BQ790" s="45"/>
      <c r="BR790" s="45"/>
      <c r="BS790" s="45"/>
      <c r="BT790" s="45"/>
      <c r="BU790" s="45"/>
      <c r="BV790" s="45"/>
      <c r="BW790" s="45"/>
      <c r="BX790" s="45"/>
      <c r="BY790" s="45"/>
      <c r="BZ790" s="45"/>
      <c r="CA790" s="45"/>
      <c r="CB790" s="45"/>
      <c r="CC790" s="45"/>
      <c r="CD790" s="45"/>
      <c r="CE790" s="45"/>
      <c r="CF790" s="45"/>
      <c r="CG790" s="45"/>
      <c r="CH790" s="45"/>
      <c r="CI790" s="45"/>
      <c r="CJ790" s="45"/>
      <c r="CK790" s="45"/>
      <c r="CL790" s="45"/>
      <c r="CM790" s="45"/>
      <c r="CN790" s="45"/>
      <c r="CO790" s="45"/>
      <c r="CP790" s="45"/>
      <c r="CQ790" s="45"/>
      <c r="CR790" s="45"/>
      <c r="CS790" s="45"/>
      <c r="CT790" s="45"/>
      <c r="CU790" s="45"/>
      <c r="CV790" s="45"/>
      <c r="CW790" s="45"/>
    </row>
    <row r="791" spans="1:101" ht="14.25" customHeight="1">
      <c r="A791" s="67">
        <v>67</v>
      </c>
      <c r="B791" s="76">
        <v>3.76</v>
      </c>
      <c r="C791" s="68">
        <v>8.09</v>
      </c>
      <c r="D791" s="68">
        <v>14.18</v>
      </c>
      <c r="E791" s="68">
        <v>20.440000000000001</v>
      </c>
      <c r="F791" s="68">
        <v>24.84</v>
      </c>
      <c r="G791" s="68">
        <v>27.6</v>
      </c>
      <c r="H791" s="68">
        <v>30.18</v>
      </c>
      <c r="I791" s="68">
        <v>33.67</v>
      </c>
      <c r="J791" s="68">
        <v>37.340000000000003</v>
      </c>
      <c r="K791" s="68">
        <v>40.98</v>
      </c>
      <c r="L791" s="68">
        <v>43.73</v>
      </c>
      <c r="M791" s="68">
        <v>46.41</v>
      </c>
      <c r="N791" s="68">
        <v>51.3</v>
      </c>
      <c r="O791" s="68">
        <v>57.76</v>
      </c>
      <c r="P791" s="68">
        <v>66.41</v>
      </c>
      <c r="Q791" s="69">
        <v>76.42</v>
      </c>
      <c r="R791" s="68">
        <v>85.97</v>
      </c>
      <c r="S791" s="68">
        <v>95.29</v>
      </c>
      <c r="T791" s="68">
        <v>103.46</v>
      </c>
      <c r="U791" s="68">
        <v>116.75</v>
      </c>
      <c r="V791" s="68">
        <v>128.41</v>
      </c>
      <c r="W791" s="68">
        <v>141.16999999999999</v>
      </c>
      <c r="X791" s="68">
        <v>154.69</v>
      </c>
      <c r="Y791" s="68">
        <v>168.78</v>
      </c>
      <c r="Z791" s="68">
        <v>182.82</v>
      </c>
      <c r="AA791" s="69">
        <v>197.3</v>
      </c>
      <c r="AB791" s="45">
        <v>211.97</v>
      </c>
      <c r="AC791" s="45">
        <v>225.37</v>
      </c>
      <c r="AD791" s="45">
        <v>238.85</v>
      </c>
      <c r="AE791" s="45">
        <v>256.57</v>
      </c>
      <c r="AF791" s="45">
        <v>275.08999999999997</v>
      </c>
      <c r="AG791" s="45">
        <v>294.22000000000003</v>
      </c>
      <c r="AH791" s="45">
        <v>313.37</v>
      </c>
      <c r="AI791" s="45">
        <v>331.99</v>
      </c>
      <c r="AJ791" s="45">
        <v>357.42</v>
      </c>
      <c r="AK791" s="45">
        <v>382.58</v>
      </c>
      <c r="AL791" s="45">
        <v>407.03</v>
      </c>
      <c r="AM791" s="45">
        <v>430.37</v>
      </c>
      <c r="AN791" s="45">
        <v>452.19</v>
      </c>
      <c r="AO791" s="45">
        <v>472.1</v>
      </c>
      <c r="AP791" s="45">
        <v>498.11</v>
      </c>
      <c r="AQ791" s="45">
        <v>525.54</v>
      </c>
      <c r="AR791" s="45">
        <v>554.48</v>
      </c>
      <c r="AS791" s="45">
        <v>585.02</v>
      </c>
      <c r="AT791" s="45">
        <v>617.24</v>
      </c>
      <c r="AU791" s="45">
        <v>651.23</v>
      </c>
      <c r="AV791" s="45">
        <v>687.1</v>
      </c>
      <c r="AW791" s="45">
        <v>724.94</v>
      </c>
      <c r="AX791" s="45">
        <v>764.87</v>
      </c>
      <c r="AY791" s="45">
        <v>806.99</v>
      </c>
      <c r="AZ791" s="45">
        <v>851.43</v>
      </c>
      <c r="BA791" s="45">
        <v>898.33</v>
      </c>
      <c r="BB791" s="45">
        <v>947.8</v>
      </c>
      <c r="BC791" s="45">
        <v>1000</v>
      </c>
      <c r="BD791" s="45"/>
      <c r="BE791" s="45"/>
      <c r="BF791" s="45"/>
      <c r="BG791" s="45"/>
      <c r="BH791" s="45"/>
      <c r="BI791" s="45"/>
      <c r="BJ791" s="45"/>
      <c r="BK791" s="45"/>
      <c r="BL791" s="45"/>
      <c r="BM791" s="45"/>
      <c r="BN791" s="45"/>
      <c r="BO791" s="45"/>
      <c r="BP791" s="45"/>
      <c r="BQ791" s="45"/>
      <c r="BR791" s="45"/>
      <c r="BS791" s="45"/>
      <c r="BT791" s="45"/>
      <c r="BU791" s="45"/>
      <c r="BV791" s="45"/>
      <c r="BW791" s="45"/>
      <c r="BX791" s="45"/>
      <c r="BY791" s="45"/>
      <c r="BZ791" s="45"/>
      <c r="CA791" s="45"/>
      <c r="CB791" s="45"/>
      <c r="CC791" s="45"/>
      <c r="CD791" s="45"/>
      <c r="CE791" s="45"/>
      <c r="CF791" s="45"/>
      <c r="CG791" s="45"/>
      <c r="CH791" s="45"/>
      <c r="CI791" s="45"/>
      <c r="CJ791" s="45"/>
      <c r="CK791" s="45"/>
      <c r="CL791" s="45"/>
      <c r="CM791" s="45"/>
      <c r="CN791" s="45"/>
      <c r="CO791" s="45"/>
      <c r="CP791" s="45"/>
      <c r="CQ791" s="45"/>
      <c r="CR791" s="45"/>
      <c r="CS791" s="45"/>
      <c r="CT791" s="45"/>
      <c r="CU791" s="45"/>
      <c r="CV791" s="45"/>
      <c r="CW791" s="45"/>
    </row>
    <row r="792" spans="1:101" ht="14.25" customHeight="1">
      <c r="A792" s="67">
        <v>68</v>
      </c>
      <c r="B792" s="76">
        <v>4.12</v>
      </c>
      <c r="C792" s="68">
        <v>8.93</v>
      </c>
      <c r="D792" s="68">
        <v>15.87</v>
      </c>
      <c r="E792" s="68">
        <v>22.78</v>
      </c>
      <c r="F792" s="68">
        <v>27.03</v>
      </c>
      <c r="G792" s="68">
        <v>29.55</v>
      </c>
      <c r="H792" s="68">
        <v>33.15</v>
      </c>
      <c r="I792" s="68">
        <v>36.880000000000003</v>
      </c>
      <c r="J792" s="68">
        <v>40.54</v>
      </c>
      <c r="K792" s="68">
        <v>43.68</v>
      </c>
      <c r="L792" s="68">
        <v>46.19</v>
      </c>
      <c r="M792" s="68">
        <v>51.19</v>
      </c>
      <c r="N792" s="68">
        <v>57.66</v>
      </c>
      <c r="O792" s="68">
        <v>66.099999999999994</v>
      </c>
      <c r="P792" s="68">
        <v>76.099999999999994</v>
      </c>
      <c r="Q792" s="69">
        <v>85.46</v>
      </c>
      <c r="R792" s="68">
        <v>95.29</v>
      </c>
      <c r="S792" s="68">
        <v>103.46</v>
      </c>
      <c r="T792" s="68">
        <v>116.75</v>
      </c>
      <c r="U792" s="68">
        <v>128.41</v>
      </c>
      <c r="V792" s="68">
        <v>141.16999999999999</v>
      </c>
      <c r="W792" s="68">
        <v>154.69</v>
      </c>
      <c r="X792" s="68">
        <v>168.78</v>
      </c>
      <c r="Y792" s="68">
        <v>182.82</v>
      </c>
      <c r="Z792" s="68">
        <v>197.3</v>
      </c>
      <c r="AA792" s="69">
        <v>211.97</v>
      </c>
      <c r="AB792" s="45">
        <v>225.37</v>
      </c>
      <c r="AC792" s="45">
        <v>238.85</v>
      </c>
      <c r="AD792" s="45">
        <v>256.57</v>
      </c>
      <c r="AE792" s="45">
        <v>275.08999999999997</v>
      </c>
      <c r="AF792" s="45">
        <v>294.22000000000003</v>
      </c>
      <c r="AG792" s="45">
        <v>313.37</v>
      </c>
      <c r="AH792" s="45">
        <v>331.99</v>
      </c>
      <c r="AI792" s="45">
        <v>357.42</v>
      </c>
      <c r="AJ792" s="45">
        <v>382.58</v>
      </c>
      <c r="AK792" s="45">
        <v>407.03</v>
      </c>
      <c r="AL792" s="45">
        <v>430.37</v>
      </c>
      <c r="AM792" s="45">
        <v>452.19</v>
      </c>
      <c r="AN792" s="45">
        <v>472.1</v>
      </c>
      <c r="AO792" s="45">
        <v>498.11</v>
      </c>
      <c r="AP792" s="45">
        <v>525.54</v>
      </c>
      <c r="AQ792" s="45">
        <v>554.48</v>
      </c>
      <c r="AR792" s="45">
        <v>585.02</v>
      </c>
      <c r="AS792" s="45">
        <v>617.24</v>
      </c>
      <c r="AT792" s="45">
        <v>651.23</v>
      </c>
      <c r="AU792" s="45">
        <v>687.1</v>
      </c>
      <c r="AV792" s="45">
        <v>724.94</v>
      </c>
      <c r="AW792" s="45">
        <v>764.87</v>
      </c>
      <c r="AX792" s="45">
        <v>806.99</v>
      </c>
      <c r="AY792" s="45">
        <v>851.43</v>
      </c>
      <c r="AZ792" s="45">
        <v>898.33</v>
      </c>
      <c r="BA792" s="45">
        <v>947.8</v>
      </c>
      <c r="BB792" s="45">
        <v>1000</v>
      </c>
      <c r="BC792" s="45"/>
      <c r="BD792" s="45"/>
      <c r="BE792" s="45"/>
      <c r="BF792" s="45"/>
      <c r="BG792" s="45"/>
      <c r="BH792" s="45"/>
      <c r="BI792" s="45"/>
      <c r="BJ792" s="45"/>
      <c r="BK792" s="45"/>
      <c r="BL792" s="45"/>
      <c r="BM792" s="45"/>
      <c r="BN792" s="45"/>
      <c r="BO792" s="45"/>
      <c r="BP792" s="45"/>
      <c r="BQ792" s="45"/>
      <c r="BR792" s="45"/>
      <c r="BS792" s="45"/>
      <c r="BT792" s="45"/>
      <c r="BU792" s="45"/>
      <c r="BV792" s="45"/>
      <c r="BW792" s="45"/>
      <c r="BX792" s="45"/>
      <c r="BY792" s="45"/>
      <c r="BZ792" s="45"/>
      <c r="CA792" s="45"/>
      <c r="CB792" s="45"/>
      <c r="CC792" s="45"/>
      <c r="CD792" s="45"/>
      <c r="CE792" s="45"/>
      <c r="CF792" s="45"/>
      <c r="CG792" s="45"/>
      <c r="CH792" s="45"/>
      <c r="CI792" s="45"/>
      <c r="CJ792" s="45"/>
      <c r="CK792" s="45"/>
      <c r="CL792" s="45"/>
      <c r="CM792" s="45"/>
      <c r="CN792" s="45"/>
      <c r="CO792" s="45"/>
      <c r="CP792" s="45"/>
      <c r="CQ792" s="45"/>
      <c r="CR792" s="45"/>
      <c r="CS792" s="45"/>
      <c r="CT792" s="45"/>
      <c r="CU792" s="45"/>
      <c r="CV792" s="45"/>
      <c r="CW792" s="45"/>
    </row>
    <row r="793" spans="1:101" ht="14.25" customHeight="1">
      <c r="A793" s="67">
        <v>69</v>
      </c>
      <c r="B793" s="76">
        <v>4.51</v>
      </c>
      <c r="C793" s="68">
        <v>9.83</v>
      </c>
      <c r="D793" s="68">
        <v>17.77</v>
      </c>
      <c r="E793" s="68">
        <v>25.33</v>
      </c>
      <c r="F793" s="68">
        <v>28.87</v>
      </c>
      <c r="G793" s="68">
        <v>32.54</v>
      </c>
      <c r="H793" s="68">
        <v>36.380000000000003</v>
      </c>
      <c r="I793" s="68">
        <v>40.03</v>
      </c>
      <c r="J793" s="68">
        <v>43.02</v>
      </c>
      <c r="K793" s="68">
        <v>45.97</v>
      </c>
      <c r="L793" s="68">
        <v>51.08</v>
      </c>
      <c r="M793" s="68">
        <v>57.57</v>
      </c>
      <c r="N793" s="68">
        <v>65.790000000000006</v>
      </c>
      <c r="O793" s="68">
        <v>75.78</v>
      </c>
      <c r="P793" s="68">
        <v>85.02</v>
      </c>
      <c r="Q793" s="70">
        <v>94.62</v>
      </c>
      <c r="R793" s="68">
        <v>103.46</v>
      </c>
      <c r="S793" s="68">
        <v>116.75</v>
      </c>
      <c r="T793" s="68">
        <v>128.41</v>
      </c>
      <c r="U793" s="68">
        <v>141.16999999999999</v>
      </c>
      <c r="V793" s="68">
        <v>154.69</v>
      </c>
      <c r="W793" s="68">
        <v>168.78</v>
      </c>
      <c r="X793" s="68">
        <v>182.82</v>
      </c>
      <c r="Y793" s="68">
        <v>197.3</v>
      </c>
      <c r="Z793" s="68">
        <v>211.97</v>
      </c>
      <c r="AA793" s="69">
        <v>225.37</v>
      </c>
      <c r="AB793" s="45">
        <v>238.85</v>
      </c>
      <c r="AC793" s="45">
        <v>256.57</v>
      </c>
      <c r="AD793" s="45">
        <v>275.08999999999997</v>
      </c>
      <c r="AE793" s="45">
        <v>294.22000000000003</v>
      </c>
      <c r="AF793" s="45">
        <v>313.37</v>
      </c>
      <c r="AG793" s="45">
        <v>331.99</v>
      </c>
      <c r="AH793" s="45">
        <v>357.42</v>
      </c>
      <c r="AI793" s="45">
        <v>382.58</v>
      </c>
      <c r="AJ793" s="45">
        <v>407.03</v>
      </c>
      <c r="AK793" s="45">
        <v>430.37</v>
      </c>
      <c r="AL793" s="45">
        <v>452.19</v>
      </c>
      <c r="AM793" s="45">
        <v>472.1</v>
      </c>
      <c r="AN793" s="45">
        <v>498.11</v>
      </c>
      <c r="AO793" s="45">
        <v>525.54</v>
      </c>
      <c r="AP793" s="45">
        <v>554.48</v>
      </c>
      <c r="AQ793" s="45">
        <v>585.02</v>
      </c>
      <c r="AR793" s="45">
        <v>617.24</v>
      </c>
      <c r="AS793" s="45">
        <v>651.23</v>
      </c>
      <c r="AT793" s="45">
        <v>687.1</v>
      </c>
      <c r="AU793" s="45">
        <v>724.94</v>
      </c>
      <c r="AV793" s="45">
        <v>764.87</v>
      </c>
      <c r="AW793" s="45">
        <v>806.99</v>
      </c>
      <c r="AX793" s="45">
        <v>851.43</v>
      </c>
      <c r="AY793" s="45">
        <v>898.33</v>
      </c>
      <c r="AZ793" s="45">
        <v>947.8</v>
      </c>
      <c r="BA793" s="45">
        <v>1000</v>
      </c>
      <c r="BB793" s="45"/>
      <c r="BC793" s="45"/>
      <c r="BD793" s="45"/>
      <c r="BE793" s="45"/>
      <c r="BF793" s="45"/>
      <c r="BG793" s="45"/>
      <c r="BH793" s="45"/>
      <c r="BI793" s="45"/>
      <c r="BJ793" s="45"/>
      <c r="BK793" s="45"/>
      <c r="BL793" s="45"/>
      <c r="BM793" s="45"/>
      <c r="BN793" s="45"/>
      <c r="BO793" s="45"/>
      <c r="BP793" s="45"/>
      <c r="BQ793" s="45"/>
      <c r="BR793" s="45"/>
      <c r="BS793" s="45"/>
      <c r="BT793" s="45"/>
      <c r="BU793" s="45"/>
      <c r="BV793" s="45"/>
      <c r="BW793" s="45"/>
      <c r="BX793" s="45"/>
      <c r="BY793" s="45"/>
      <c r="BZ793" s="45"/>
      <c r="CA793" s="45"/>
      <c r="CB793" s="45"/>
      <c r="CC793" s="45"/>
      <c r="CD793" s="45"/>
      <c r="CE793" s="45"/>
      <c r="CF793" s="45"/>
      <c r="CG793" s="45"/>
      <c r="CH793" s="45"/>
      <c r="CI793" s="45"/>
      <c r="CJ793" s="45"/>
      <c r="CK793" s="45"/>
      <c r="CL793" s="45"/>
      <c r="CM793" s="45"/>
      <c r="CN793" s="45"/>
      <c r="CO793" s="45"/>
      <c r="CP793" s="45"/>
      <c r="CQ793" s="45"/>
      <c r="CR793" s="45"/>
      <c r="CS793" s="45"/>
      <c r="CT793" s="45"/>
      <c r="CU793" s="45"/>
      <c r="CV793" s="45"/>
      <c r="CW793" s="45"/>
    </row>
    <row r="794" spans="1:101" ht="14.25" customHeight="1">
      <c r="A794" s="67">
        <v>70</v>
      </c>
      <c r="B794" s="76">
        <v>4.93</v>
      </c>
      <c r="C794" s="76">
        <v>10.79</v>
      </c>
      <c r="D794" s="76">
        <v>19.89</v>
      </c>
      <c r="E794" s="76">
        <v>28.11</v>
      </c>
      <c r="F794" s="76">
        <v>31.88</v>
      </c>
      <c r="G794" s="76">
        <v>35.78</v>
      </c>
      <c r="H794" s="76">
        <v>39.46</v>
      </c>
      <c r="I794" s="76">
        <v>42.26</v>
      </c>
      <c r="J794" s="76">
        <v>45.75</v>
      </c>
      <c r="K794" s="76">
        <v>51.07</v>
      </c>
      <c r="L794" s="76">
        <v>57.47</v>
      </c>
      <c r="M794" s="68">
        <v>65.489999999999995</v>
      </c>
      <c r="N794" s="68">
        <v>75.45</v>
      </c>
      <c r="O794" s="68">
        <v>84.57</v>
      </c>
      <c r="P794" s="69">
        <v>94.02</v>
      </c>
      <c r="Q794" s="68">
        <v>103.46</v>
      </c>
      <c r="R794" s="68">
        <v>116.75</v>
      </c>
      <c r="S794" s="68">
        <v>128.41</v>
      </c>
      <c r="T794" s="68">
        <v>141.16999999999999</v>
      </c>
      <c r="U794" s="68">
        <v>154.69</v>
      </c>
      <c r="V794" s="68">
        <v>168.78</v>
      </c>
      <c r="W794" s="68">
        <v>182.82</v>
      </c>
      <c r="X794" s="68">
        <v>197.3</v>
      </c>
      <c r="Y794" s="68">
        <v>211.97</v>
      </c>
      <c r="Z794" s="68">
        <v>225.37</v>
      </c>
      <c r="AA794" s="69">
        <v>238.85</v>
      </c>
      <c r="AB794" s="45">
        <v>256.57</v>
      </c>
      <c r="AC794" s="45">
        <v>275.08999999999997</v>
      </c>
      <c r="AD794" s="45">
        <v>294.22000000000003</v>
      </c>
      <c r="AE794" s="45">
        <v>313.37</v>
      </c>
      <c r="AF794" s="45">
        <v>331.99</v>
      </c>
      <c r="AG794" s="45">
        <v>357.42</v>
      </c>
      <c r="AH794" s="45">
        <v>382.58</v>
      </c>
      <c r="AI794" s="45">
        <v>407.03</v>
      </c>
      <c r="AJ794" s="45">
        <v>430.37</v>
      </c>
      <c r="AK794" s="45">
        <v>452.19</v>
      </c>
      <c r="AL794" s="45">
        <v>472.1</v>
      </c>
      <c r="AM794" s="45">
        <v>498.11</v>
      </c>
      <c r="AN794" s="45">
        <v>525.54</v>
      </c>
      <c r="AO794" s="45">
        <v>554.48</v>
      </c>
      <c r="AP794" s="45">
        <v>585.02</v>
      </c>
      <c r="AQ794" s="45">
        <v>617.24</v>
      </c>
      <c r="AR794" s="45">
        <v>651.23</v>
      </c>
      <c r="AS794" s="45">
        <v>687.1</v>
      </c>
      <c r="AT794" s="45">
        <v>724.94</v>
      </c>
      <c r="AU794" s="45">
        <v>764.87</v>
      </c>
      <c r="AV794" s="45">
        <v>806.99</v>
      </c>
      <c r="AW794" s="45">
        <v>851.43</v>
      </c>
      <c r="AX794" s="45">
        <v>898.33</v>
      </c>
      <c r="AY794" s="45">
        <v>947.8</v>
      </c>
      <c r="AZ794" s="45">
        <v>1000</v>
      </c>
      <c r="BA794" s="45"/>
      <c r="BB794" s="45"/>
      <c r="BC794" s="45"/>
      <c r="BD794" s="45"/>
      <c r="BE794" s="45"/>
      <c r="BF794" s="45"/>
      <c r="BG794" s="45"/>
      <c r="BH794" s="45"/>
      <c r="BI794" s="45"/>
      <c r="BJ794" s="45"/>
      <c r="BK794" s="45"/>
      <c r="BL794" s="45"/>
      <c r="BM794" s="45"/>
      <c r="BN794" s="45"/>
      <c r="BO794" s="45"/>
      <c r="BP794" s="45"/>
      <c r="BQ794" s="45"/>
      <c r="BR794" s="45"/>
      <c r="BS794" s="45"/>
      <c r="BT794" s="45"/>
      <c r="BU794" s="45"/>
      <c r="BV794" s="45"/>
      <c r="BW794" s="45"/>
      <c r="BX794" s="45"/>
      <c r="BY794" s="45"/>
      <c r="BZ794" s="45"/>
      <c r="CA794" s="45"/>
      <c r="CB794" s="45"/>
      <c r="CC794" s="45"/>
      <c r="CD794" s="45"/>
      <c r="CE794" s="45"/>
      <c r="CF794" s="45"/>
      <c r="CG794" s="45"/>
      <c r="CH794" s="45"/>
      <c r="CI794" s="45"/>
      <c r="CJ794" s="45"/>
      <c r="CK794" s="45"/>
      <c r="CL794" s="45"/>
      <c r="CM794" s="45"/>
      <c r="CN794" s="45"/>
      <c r="CO794" s="45"/>
      <c r="CP794" s="45"/>
      <c r="CQ794" s="45"/>
      <c r="CR794" s="45"/>
      <c r="CS794" s="45"/>
      <c r="CT794" s="45"/>
      <c r="CU794" s="45"/>
      <c r="CV794" s="45"/>
      <c r="CW794" s="45"/>
    </row>
    <row r="795" spans="1:101" ht="14.25" customHeight="1">
      <c r="A795" s="67">
        <v>71</v>
      </c>
      <c r="B795" s="76">
        <v>5.38</v>
      </c>
      <c r="C795" s="76">
        <v>11.81</v>
      </c>
      <c r="D795" s="76">
        <v>22.25</v>
      </c>
      <c r="E795" s="76">
        <v>31.13</v>
      </c>
      <c r="F795" s="76">
        <v>35.119999999999997</v>
      </c>
      <c r="G795" s="76">
        <v>38.81</v>
      </c>
      <c r="H795" s="76">
        <v>41.42</v>
      </c>
      <c r="I795" s="76">
        <v>44.72</v>
      </c>
      <c r="J795" s="76">
        <v>50.11</v>
      </c>
      <c r="K795" s="76">
        <v>57.06</v>
      </c>
      <c r="L795" s="76">
        <v>65.19</v>
      </c>
      <c r="M795" s="76">
        <v>75.14</v>
      </c>
      <c r="N795" s="68">
        <v>83.61</v>
      </c>
      <c r="O795" s="68">
        <v>93.42</v>
      </c>
      <c r="P795" s="69">
        <v>102.75</v>
      </c>
      <c r="Q795" s="68">
        <v>116.75</v>
      </c>
      <c r="R795" s="68">
        <v>128.41</v>
      </c>
      <c r="S795" s="68">
        <v>141.16999999999999</v>
      </c>
      <c r="T795" s="68">
        <v>154.69</v>
      </c>
      <c r="U795" s="68">
        <v>168.78</v>
      </c>
      <c r="V795" s="68">
        <v>182.82</v>
      </c>
      <c r="W795" s="68">
        <v>197.3</v>
      </c>
      <c r="X795" s="68">
        <v>211.97</v>
      </c>
      <c r="Y795" s="68">
        <v>225.37</v>
      </c>
      <c r="Z795" s="68">
        <v>238.85</v>
      </c>
      <c r="AA795" s="69">
        <v>256.57</v>
      </c>
      <c r="AB795" s="45">
        <v>275.08999999999997</v>
      </c>
      <c r="AC795" s="45">
        <v>294.22000000000003</v>
      </c>
      <c r="AD795" s="45">
        <v>313.37</v>
      </c>
      <c r="AE795" s="45">
        <v>331.99</v>
      </c>
      <c r="AF795" s="45">
        <v>357.42</v>
      </c>
      <c r="AG795" s="45">
        <v>382.58</v>
      </c>
      <c r="AH795" s="45">
        <v>407.03</v>
      </c>
      <c r="AI795" s="45">
        <v>430.37</v>
      </c>
      <c r="AJ795" s="45">
        <v>452.19</v>
      </c>
      <c r="AK795" s="45">
        <v>472.1</v>
      </c>
      <c r="AL795" s="45">
        <v>498.11</v>
      </c>
      <c r="AM795" s="45">
        <v>525.54</v>
      </c>
      <c r="AN795" s="45">
        <v>554.48</v>
      </c>
      <c r="AO795" s="45">
        <v>585.02</v>
      </c>
      <c r="AP795" s="45">
        <v>617.24</v>
      </c>
      <c r="AQ795" s="45">
        <v>651.23</v>
      </c>
      <c r="AR795" s="45">
        <v>687.1</v>
      </c>
      <c r="AS795" s="45">
        <v>724.94</v>
      </c>
      <c r="AT795" s="45">
        <v>764.87</v>
      </c>
      <c r="AU795" s="45">
        <v>806.99</v>
      </c>
      <c r="AV795" s="45">
        <v>851.43</v>
      </c>
      <c r="AW795" s="45">
        <v>898.33</v>
      </c>
      <c r="AX795" s="45">
        <v>947.8</v>
      </c>
      <c r="AY795" s="45">
        <v>1000</v>
      </c>
      <c r="AZ795" s="45"/>
      <c r="BA795" s="45"/>
      <c r="BB795" s="45"/>
      <c r="BC795" s="45"/>
      <c r="BD795" s="45"/>
      <c r="BE795" s="45"/>
      <c r="BF795" s="45"/>
      <c r="BG795" s="45"/>
      <c r="BH795" s="45"/>
      <c r="BI795" s="45"/>
      <c r="BJ795" s="45"/>
      <c r="BK795" s="45"/>
      <c r="BL795" s="45"/>
      <c r="BM795" s="45"/>
      <c r="BN795" s="45"/>
      <c r="BO795" s="45"/>
      <c r="BP795" s="45"/>
      <c r="BQ795" s="45"/>
      <c r="BR795" s="45"/>
      <c r="BS795" s="45"/>
      <c r="BT795" s="45"/>
      <c r="BU795" s="45"/>
      <c r="BV795" s="45"/>
      <c r="BW795" s="45"/>
      <c r="BX795" s="45"/>
      <c r="BY795" s="45"/>
      <c r="BZ795" s="45"/>
      <c r="CA795" s="45"/>
      <c r="CB795" s="45"/>
      <c r="CC795" s="45"/>
      <c r="CD795" s="45"/>
      <c r="CE795" s="45"/>
      <c r="CF795" s="45"/>
      <c r="CG795" s="45"/>
      <c r="CH795" s="45"/>
      <c r="CI795" s="45"/>
      <c r="CJ795" s="45"/>
      <c r="CK795" s="45"/>
      <c r="CL795" s="45"/>
      <c r="CM795" s="45"/>
      <c r="CN795" s="45"/>
      <c r="CO795" s="45"/>
      <c r="CP795" s="45"/>
      <c r="CQ795" s="45"/>
      <c r="CR795" s="45"/>
      <c r="CS795" s="45"/>
      <c r="CT795" s="45"/>
      <c r="CU795" s="45"/>
      <c r="CV795" s="45"/>
      <c r="CW795" s="45"/>
    </row>
    <row r="796" spans="1:101" ht="14.25" customHeight="1">
      <c r="A796" s="67">
        <v>72</v>
      </c>
      <c r="B796" s="76">
        <v>5.88</v>
      </c>
      <c r="C796" s="76">
        <v>12.91</v>
      </c>
      <c r="D796" s="76">
        <v>24.85</v>
      </c>
      <c r="E796" s="76">
        <v>34.4</v>
      </c>
      <c r="F796" s="76">
        <v>38.090000000000003</v>
      </c>
      <c r="G796" s="76">
        <v>40.479999999999997</v>
      </c>
      <c r="H796" s="76">
        <v>43.58</v>
      </c>
      <c r="I796" s="76">
        <v>49.03</v>
      </c>
      <c r="J796" s="76">
        <v>55.94</v>
      </c>
      <c r="K796" s="76">
        <v>64.260000000000005</v>
      </c>
      <c r="L796" s="76">
        <v>74.349999999999994</v>
      </c>
      <c r="M796" s="68">
        <v>81.849999999999994</v>
      </c>
      <c r="N796" s="68">
        <v>92.82</v>
      </c>
      <c r="O796" s="68">
        <v>101.95</v>
      </c>
      <c r="P796" s="70">
        <v>115.13</v>
      </c>
      <c r="Q796" s="68">
        <v>128.41</v>
      </c>
      <c r="R796" s="68">
        <v>141.16999999999999</v>
      </c>
      <c r="S796" s="68">
        <v>154.69</v>
      </c>
      <c r="T796" s="68">
        <v>168.78</v>
      </c>
      <c r="U796" s="68">
        <v>182.82</v>
      </c>
      <c r="V796" s="68">
        <v>197.3</v>
      </c>
      <c r="W796" s="68">
        <v>211.97</v>
      </c>
      <c r="X796" s="68">
        <v>225.37</v>
      </c>
      <c r="Y796" s="68">
        <v>238.85</v>
      </c>
      <c r="Z796" s="68">
        <v>256.57</v>
      </c>
      <c r="AA796" s="69">
        <v>275.08999999999997</v>
      </c>
      <c r="AB796" s="45">
        <v>294.22000000000003</v>
      </c>
      <c r="AC796" s="45">
        <v>313.37</v>
      </c>
      <c r="AD796" s="45">
        <v>331.99</v>
      </c>
      <c r="AE796" s="45">
        <v>357.42</v>
      </c>
      <c r="AF796" s="45">
        <v>382.58</v>
      </c>
      <c r="AG796" s="45">
        <v>407.03</v>
      </c>
      <c r="AH796" s="45">
        <v>430.37</v>
      </c>
      <c r="AI796" s="45">
        <v>452.19</v>
      </c>
      <c r="AJ796" s="45">
        <v>472.1</v>
      </c>
      <c r="AK796" s="45">
        <v>498.11</v>
      </c>
      <c r="AL796" s="45">
        <v>525.54</v>
      </c>
      <c r="AM796" s="45">
        <v>554.48</v>
      </c>
      <c r="AN796" s="45">
        <v>585.02</v>
      </c>
      <c r="AO796" s="45">
        <v>617.24</v>
      </c>
      <c r="AP796" s="45">
        <v>651.23</v>
      </c>
      <c r="AQ796" s="45">
        <v>687.1</v>
      </c>
      <c r="AR796" s="45">
        <v>724.94</v>
      </c>
      <c r="AS796" s="45">
        <v>764.87</v>
      </c>
      <c r="AT796" s="45">
        <v>806.99</v>
      </c>
      <c r="AU796" s="45">
        <v>851.43</v>
      </c>
      <c r="AV796" s="45">
        <v>898.33</v>
      </c>
      <c r="AW796" s="45">
        <v>947.8</v>
      </c>
      <c r="AX796" s="45">
        <v>1000</v>
      </c>
      <c r="AY796" s="45"/>
      <c r="AZ796" s="45"/>
      <c r="BA796" s="45"/>
      <c r="BB796" s="45"/>
      <c r="BC796" s="45"/>
      <c r="BD796" s="45"/>
      <c r="BE796" s="45"/>
      <c r="BF796" s="45"/>
      <c r="BG796" s="45"/>
      <c r="BH796" s="45"/>
      <c r="BI796" s="45"/>
      <c r="BJ796" s="45"/>
      <c r="BK796" s="45"/>
      <c r="BL796" s="45"/>
      <c r="BM796" s="45"/>
      <c r="BN796" s="45"/>
      <c r="BO796" s="45"/>
      <c r="BP796" s="45"/>
      <c r="BQ796" s="45"/>
      <c r="BR796" s="45"/>
      <c r="BS796" s="45"/>
      <c r="BT796" s="45"/>
      <c r="BU796" s="45"/>
      <c r="BV796" s="45"/>
      <c r="BW796" s="45"/>
      <c r="BX796" s="45"/>
      <c r="BY796" s="45"/>
      <c r="BZ796" s="45"/>
      <c r="CA796" s="45"/>
      <c r="CB796" s="45"/>
      <c r="CC796" s="45"/>
      <c r="CD796" s="45"/>
      <c r="CE796" s="45"/>
      <c r="CF796" s="45"/>
      <c r="CG796" s="45"/>
      <c r="CH796" s="45"/>
      <c r="CI796" s="45"/>
      <c r="CJ796" s="45"/>
      <c r="CK796" s="45"/>
      <c r="CL796" s="45"/>
      <c r="CM796" s="45"/>
      <c r="CN796" s="45"/>
      <c r="CO796" s="45"/>
      <c r="CP796" s="45"/>
      <c r="CQ796" s="45"/>
      <c r="CR796" s="45"/>
      <c r="CS796" s="45"/>
      <c r="CT796" s="45"/>
      <c r="CU796" s="45"/>
      <c r="CV796" s="45"/>
      <c r="CW796" s="45"/>
    </row>
    <row r="797" spans="1:101" ht="14.25" customHeight="1">
      <c r="A797" s="67">
        <v>73</v>
      </c>
      <c r="B797" s="76">
        <v>6.43</v>
      </c>
      <c r="C797" s="76">
        <v>14.12</v>
      </c>
      <c r="D797" s="76">
        <v>27.7</v>
      </c>
      <c r="E797" s="76">
        <v>37.29</v>
      </c>
      <c r="F797" s="76">
        <v>39.42</v>
      </c>
      <c r="G797" s="76">
        <v>42.28</v>
      </c>
      <c r="H797" s="76">
        <v>47.77</v>
      </c>
      <c r="I797" s="76">
        <v>54.59</v>
      </c>
      <c r="J797" s="76">
        <v>62.83</v>
      </c>
      <c r="K797" s="76">
        <v>73.13</v>
      </c>
      <c r="L797" s="76">
        <v>80.08</v>
      </c>
      <c r="M797" s="76">
        <v>90.72</v>
      </c>
      <c r="N797" s="68">
        <v>101.17</v>
      </c>
      <c r="O797" s="69">
        <v>114.17</v>
      </c>
      <c r="P797" s="68">
        <v>128.41</v>
      </c>
      <c r="Q797" s="68">
        <v>141.16999999999999</v>
      </c>
      <c r="R797" s="68">
        <v>154.69</v>
      </c>
      <c r="S797" s="68">
        <v>168.78</v>
      </c>
      <c r="T797" s="68">
        <v>182.82</v>
      </c>
      <c r="U797" s="68">
        <v>197.3</v>
      </c>
      <c r="V797" s="68">
        <v>211.97</v>
      </c>
      <c r="W797" s="68">
        <v>225.37</v>
      </c>
      <c r="X797" s="68">
        <v>238.85</v>
      </c>
      <c r="Y797" s="68">
        <v>256.57</v>
      </c>
      <c r="Z797" s="68">
        <v>275.08999999999997</v>
      </c>
      <c r="AA797" s="69">
        <v>294.22000000000003</v>
      </c>
      <c r="AB797" s="45">
        <v>313.37</v>
      </c>
      <c r="AC797" s="45">
        <v>331.99</v>
      </c>
      <c r="AD797" s="45">
        <v>357.42</v>
      </c>
      <c r="AE797" s="45">
        <v>382.58</v>
      </c>
      <c r="AF797" s="45">
        <v>407.03</v>
      </c>
      <c r="AG797" s="45">
        <v>430.37</v>
      </c>
      <c r="AH797" s="45">
        <v>452.19</v>
      </c>
      <c r="AI797" s="45">
        <v>472.1</v>
      </c>
      <c r="AJ797" s="45">
        <v>498.11</v>
      </c>
      <c r="AK797" s="45">
        <v>525.54</v>
      </c>
      <c r="AL797" s="45">
        <v>554.48</v>
      </c>
      <c r="AM797" s="45">
        <v>585.02</v>
      </c>
      <c r="AN797" s="45">
        <v>617.24</v>
      </c>
      <c r="AO797" s="45">
        <v>651.23</v>
      </c>
      <c r="AP797" s="45">
        <v>687.1</v>
      </c>
      <c r="AQ797" s="45">
        <v>724.94</v>
      </c>
      <c r="AR797" s="45">
        <v>764.87</v>
      </c>
      <c r="AS797" s="45">
        <v>806.99</v>
      </c>
      <c r="AT797" s="45">
        <v>851.43</v>
      </c>
      <c r="AU797" s="45">
        <v>898.33</v>
      </c>
      <c r="AV797" s="45">
        <v>947.8</v>
      </c>
      <c r="AW797" s="45">
        <v>1000</v>
      </c>
      <c r="AX797" s="45"/>
      <c r="AY797" s="45"/>
      <c r="AZ797" s="45"/>
      <c r="BA797" s="45"/>
      <c r="BB797" s="45"/>
      <c r="BC797" s="45"/>
      <c r="BD797" s="45"/>
      <c r="BE797" s="45"/>
      <c r="BF797" s="45"/>
      <c r="BG797" s="45"/>
      <c r="BH797" s="45"/>
      <c r="BI797" s="45"/>
      <c r="BJ797" s="45"/>
      <c r="BK797" s="45"/>
      <c r="BL797" s="45"/>
      <c r="BM797" s="45"/>
      <c r="BN797" s="45"/>
      <c r="BO797" s="45"/>
      <c r="BP797" s="45"/>
      <c r="BQ797" s="45"/>
      <c r="BR797" s="45"/>
      <c r="BS797" s="45"/>
      <c r="BT797" s="45"/>
      <c r="BU797" s="45"/>
      <c r="BV797" s="45"/>
      <c r="BW797" s="45"/>
      <c r="BX797" s="45"/>
      <c r="BY797" s="45"/>
      <c r="BZ797" s="45"/>
      <c r="CA797" s="45"/>
      <c r="CB797" s="45"/>
      <c r="CC797" s="45"/>
      <c r="CD797" s="45"/>
      <c r="CE797" s="45"/>
      <c r="CF797" s="45"/>
      <c r="CG797" s="45"/>
      <c r="CH797" s="45"/>
      <c r="CI797" s="45"/>
      <c r="CJ797" s="45"/>
      <c r="CK797" s="45"/>
      <c r="CL797" s="45"/>
      <c r="CM797" s="45"/>
      <c r="CN797" s="45"/>
      <c r="CO797" s="45"/>
      <c r="CP797" s="45"/>
      <c r="CQ797" s="45"/>
      <c r="CR797" s="45"/>
      <c r="CS797" s="45"/>
      <c r="CT797" s="45"/>
      <c r="CU797" s="45"/>
      <c r="CV797" s="45"/>
      <c r="CW797" s="45"/>
    </row>
    <row r="798" spans="1:101" ht="14.25" customHeight="1">
      <c r="A798" s="67">
        <v>74</v>
      </c>
      <c r="B798" s="76">
        <v>7.04</v>
      </c>
      <c r="C798" s="76">
        <v>15.46</v>
      </c>
      <c r="D798" s="76">
        <v>30.8</v>
      </c>
      <c r="E798" s="76">
        <v>38.29</v>
      </c>
      <c r="F798" s="76">
        <v>40.89</v>
      </c>
      <c r="G798" s="76">
        <v>46.42</v>
      </c>
      <c r="H798" s="76">
        <v>53.12</v>
      </c>
      <c r="I798" s="76">
        <v>61.25</v>
      </c>
      <c r="J798" s="76">
        <v>71.45</v>
      </c>
      <c r="K798" s="76">
        <v>78.56</v>
      </c>
      <c r="L798" s="76">
        <v>87.64</v>
      </c>
      <c r="M798" s="76">
        <v>98.7</v>
      </c>
      <c r="N798" s="76">
        <v>110.37</v>
      </c>
      <c r="O798" s="69">
        <v>128.22999999999999</v>
      </c>
      <c r="P798" s="68">
        <v>141.16999999999999</v>
      </c>
      <c r="Q798" s="68">
        <v>154.69</v>
      </c>
      <c r="R798" s="68">
        <v>168.78</v>
      </c>
      <c r="S798" s="68">
        <v>182.82</v>
      </c>
      <c r="T798" s="68">
        <v>197.3</v>
      </c>
      <c r="U798" s="68">
        <v>211.97</v>
      </c>
      <c r="V798" s="68">
        <v>225.37</v>
      </c>
      <c r="W798" s="68">
        <v>238.85</v>
      </c>
      <c r="X798" s="68">
        <v>256.57</v>
      </c>
      <c r="Y798" s="68">
        <v>275.08999999999997</v>
      </c>
      <c r="Z798" s="68">
        <v>294.22000000000003</v>
      </c>
      <c r="AA798" s="69">
        <v>313.37</v>
      </c>
      <c r="AB798" s="45">
        <v>331.99</v>
      </c>
      <c r="AC798" s="45">
        <v>357.42</v>
      </c>
      <c r="AD798" s="45">
        <v>382.58</v>
      </c>
      <c r="AE798" s="45">
        <v>407.03</v>
      </c>
      <c r="AF798" s="45">
        <v>430.37</v>
      </c>
      <c r="AG798" s="45">
        <v>452.19</v>
      </c>
      <c r="AH798" s="45">
        <v>472.1</v>
      </c>
      <c r="AI798" s="45">
        <v>498.11</v>
      </c>
      <c r="AJ798" s="45">
        <v>525.54</v>
      </c>
      <c r="AK798" s="45">
        <v>554.48</v>
      </c>
      <c r="AL798" s="45">
        <v>585.02</v>
      </c>
      <c r="AM798" s="45">
        <v>617.24</v>
      </c>
      <c r="AN798" s="45">
        <v>651.23</v>
      </c>
      <c r="AO798" s="45">
        <v>687.1</v>
      </c>
      <c r="AP798" s="45">
        <v>724.94</v>
      </c>
      <c r="AQ798" s="45">
        <v>764.87</v>
      </c>
      <c r="AR798" s="45">
        <v>806.99</v>
      </c>
      <c r="AS798" s="45">
        <v>851.43</v>
      </c>
      <c r="AT798" s="45">
        <v>898.33</v>
      </c>
      <c r="AU798" s="45">
        <v>947.8</v>
      </c>
      <c r="AV798" s="45">
        <v>1000</v>
      </c>
      <c r="AW798" s="45"/>
      <c r="AX798" s="45"/>
      <c r="AY798" s="45"/>
      <c r="AZ798" s="45"/>
      <c r="BA798" s="45"/>
      <c r="BB798" s="45"/>
      <c r="BC798" s="45"/>
      <c r="BD798" s="45"/>
      <c r="BE798" s="45"/>
      <c r="BF798" s="45"/>
      <c r="BG798" s="45"/>
      <c r="BH798" s="45"/>
      <c r="BI798" s="45"/>
      <c r="BJ798" s="45"/>
      <c r="BK798" s="45"/>
      <c r="BL798" s="45"/>
      <c r="BM798" s="45"/>
      <c r="BN798" s="45"/>
      <c r="BO798" s="45"/>
      <c r="BP798" s="45"/>
      <c r="BQ798" s="45"/>
      <c r="BR798" s="45"/>
      <c r="BS798" s="45"/>
      <c r="BT798" s="45"/>
      <c r="BU798" s="45"/>
      <c r="BV798" s="45"/>
      <c r="BW798" s="45"/>
      <c r="BX798" s="45"/>
      <c r="BY798" s="45"/>
      <c r="BZ798" s="45"/>
      <c r="CA798" s="45"/>
      <c r="CB798" s="45"/>
      <c r="CC798" s="45"/>
      <c r="CD798" s="45"/>
      <c r="CE798" s="45"/>
      <c r="CF798" s="45"/>
      <c r="CG798" s="45"/>
      <c r="CH798" s="45"/>
      <c r="CI798" s="45"/>
      <c r="CJ798" s="45"/>
      <c r="CK798" s="45"/>
      <c r="CL798" s="45"/>
      <c r="CM798" s="45"/>
      <c r="CN798" s="45"/>
      <c r="CO798" s="45"/>
      <c r="CP798" s="45"/>
      <c r="CQ798" s="45"/>
      <c r="CR798" s="45"/>
      <c r="CS798" s="45"/>
      <c r="CT798" s="45"/>
      <c r="CU798" s="45"/>
      <c r="CV798" s="45"/>
      <c r="CW798" s="45"/>
    </row>
    <row r="799" spans="1:101" ht="14.25" customHeight="1">
      <c r="A799" s="67">
        <v>75</v>
      </c>
      <c r="B799" s="76">
        <v>7.72</v>
      </c>
      <c r="C799" s="76">
        <v>16.97</v>
      </c>
      <c r="D799" s="76">
        <v>34.18</v>
      </c>
      <c r="E799" s="76">
        <v>39.409999999999997</v>
      </c>
      <c r="F799" s="76">
        <v>44.97</v>
      </c>
      <c r="G799" s="76">
        <v>51.53</v>
      </c>
      <c r="H799" s="76">
        <v>59.49</v>
      </c>
      <c r="I799" s="76">
        <v>69.5</v>
      </c>
      <c r="J799" s="76">
        <v>76.69</v>
      </c>
      <c r="K799" s="76">
        <v>86.44</v>
      </c>
      <c r="L799" s="76">
        <v>95.3</v>
      </c>
      <c r="M799" s="76">
        <v>110.34</v>
      </c>
      <c r="N799" s="17">
        <v>128.02000000000001</v>
      </c>
      <c r="O799" s="69">
        <v>140.69</v>
      </c>
      <c r="P799" s="68">
        <v>154.69</v>
      </c>
      <c r="Q799" s="68">
        <v>168.78</v>
      </c>
      <c r="R799" s="68">
        <v>182.82</v>
      </c>
      <c r="S799" s="68">
        <v>197.3</v>
      </c>
      <c r="T799" s="68">
        <v>211.97</v>
      </c>
      <c r="U799" s="68">
        <v>225.37</v>
      </c>
      <c r="V799" s="68">
        <v>238.85</v>
      </c>
      <c r="W799" s="68">
        <v>256.57</v>
      </c>
      <c r="X799" s="68">
        <v>275.08999999999997</v>
      </c>
      <c r="Y799" s="68">
        <v>294.22000000000003</v>
      </c>
      <c r="Z799" s="68">
        <v>313.37</v>
      </c>
      <c r="AA799" s="69">
        <v>331.99</v>
      </c>
      <c r="AB799" s="45">
        <v>357.42</v>
      </c>
      <c r="AC799" s="45">
        <v>382.58</v>
      </c>
      <c r="AD799" s="45">
        <v>407.03</v>
      </c>
      <c r="AE799" s="45">
        <v>430.37</v>
      </c>
      <c r="AF799" s="45">
        <v>452.19</v>
      </c>
      <c r="AG799" s="45">
        <v>472.1</v>
      </c>
      <c r="AH799" s="45">
        <v>498.11</v>
      </c>
      <c r="AI799" s="45">
        <v>525.54</v>
      </c>
      <c r="AJ799" s="45">
        <v>554.48</v>
      </c>
      <c r="AK799" s="45">
        <v>585.02</v>
      </c>
      <c r="AL799" s="45">
        <v>617.24</v>
      </c>
      <c r="AM799" s="45">
        <v>651.23</v>
      </c>
      <c r="AN799" s="45">
        <v>687.1</v>
      </c>
      <c r="AO799" s="45">
        <v>724.94</v>
      </c>
      <c r="AP799" s="45">
        <v>764.87</v>
      </c>
      <c r="AQ799" s="45">
        <v>806.99</v>
      </c>
      <c r="AR799" s="45">
        <v>851.43</v>
      </c>
      <c r="AS799" s="45">
        <v>898.33</v>
      </c>
      <c r="AT799" s="45">
        <v>947.8</v>
      </c>
      <c r="AU799" s="45">
        <v>1000</v>
      </c>
      <c r="AV799" s="45"/>
      <c r="AW799" s="45"/>
      <c r="AX799" s="45"/>
      <c r="AY799" s="45"/>
      <c r="AZ799" s="45"/>
      <c r="BA799" s="45"/>
      <c r="BB799" s="45"/>
      <c r="BC799" s="45"/>
      <c r="BD799" s="45"/>
      <c r="BE799" s="45"/>
      <c r="BF799" s="45"/>
      <c r="BG799" s="45"/>
      <c r="BH799" s="45"/>
      <c r="BI799" s="45"/>
      <c r="BJ799" s="45"/>
      <c r="BK799" s="45"/>
      <c r="BL799" s="45"/>
      <c r="BM799" s="45"/>
      <c r="BN799" s="45"/>
      <c r="BO799" s="45"/>
      <c r="BP799" s="45"/>
      <c r="BQ799" s="45"/>
      <c r="BR799" s="45"/>
      <c r="BS799" s="45"/>
      <c r="BT799" s="45"/>
      <c r="BU799" s="45"/>
      <c r="BV799" s="45"/>
      <c r="BW799" s="45"/>
      <c r="BX799" s="45"/>
      <c r="BY799" s="45"/>
      <c r="BZ799" s="45"/>
      <c r="CA799" s="45"/>
      <c r="CB799" s="45"/>
      <c r="CC799" s="45"/>
      <c r="CD799" s="45"/>
      <c r="CE799" s="45"/>
      <c r="CF799" s="45"/>
      <c r="CG799" s="45"/>
      <c r="CH799" s="45"/>
      <c r="CI799" s="45"/>
      <c r="CJ799" s="45"/>
      <c r="CK799" s="45"/>
      <c r="CL799" s="45"/>
      <c r="CM799" s="45"/>
      <c r="CN799" s="45"/>
      <c r="CO799" s="45"/>
      <c r="CP799" s="45"/>
      <c r="CQ799" s="45"/>
      <c r="CR799" s="45"/>
      <c r="CS799" s="45"/>
      <c r="CT799" s="45"/>
      <c r="CU799" s="45"/>
      <c r="CV799" s="45"/>
      <c r="CW799" s="45"/>
    </row>
    <row r="800" spans="1:101" ht="14.25" customHeight="1">
      <c r="A800" s="67">
        <v>76</v>
      </c>
      <c r="B800" s="76">
        <v>8.49</v>
      </c>
      <c r="C800" s="76">
        <v>18.66</v>
      </c>
      <c r="D800" s="76">
        <v>36.44</v>
      </c>
      <c r="E800" s="76">
        <v>43.43</v>
      </c>
      <c r="F800" s="76">
        <v>49.85</v>
      </c>
      <c r="G800" s="76">
        <v>57.65</v>
      </c>
      <c r="H800" s="76">
        <v>67.41</v>
      </c>
      <c r="I800" s="76">
        <v>76.69</v>
      </c>
      <c r="J800" s="76">
        <v>85.07</v>
      </c>
      <c r="K800" s="76">
        <v>94.15</v>
      </c>
      <c r="L800" s="76">
        <v>107.15</v>
      </c>
      <c r="M800" s="68">
        <v>127.97</v>
      </c>
      <c r="N800" s="68">
        <v>140.19999999999999</v>
      </c>
      <c r="O800" s="70">
        <v>154.28</v>
      </c>
      <c r="P800" s="68">
        <v>168.78</v>
      </c>
      <c r="Q800" s="68">
        <v>182.82</v>
      </c>
      <c r="R800" s="68">
        <v>197.3</v>
      </c>
      <c r="S800" s="68">
        <v>211.97</v>
      </c>
      <c r="T800" s="68">
        <v>225.37</v>
      </c>
      <c r="U800" s="68">
        <v>238.85</v>
      </c>
      <c r="V800" s="68">
        <v>256.57</v>
      </c>
      <c r="W800" s="68">
        <v>275.08999999999997</v>
      </c>
      <c r="X800" s="68">
        <v>294.22000000000003</v>
      </c>
      <c r="Y800" s="68">
        <v>313.37</v>
      </c>
      <c r="Z800" s="68">
        <v>331.99</v>
      </c>
      <c r="AA800" s="69">
        <v>357.42</v>
      </c>
      <c r="AB800" s="45">
        <v>382.58</v>
      </c>
      <c r="AC800" s="45">
        <v>407.03</v>
      </c>
      <c r="AD800" s="45">
        <v>430.37</v>
      </c>
      <c r="AE800" s="45">
        <v>452.19</v>
      </c>
      <c r="AF800" s="45">
        <v>472.1</v>
      </c>
      <c r="AG800" s="45">
        <v>498.11</v>
      </c>
      <c r="AH800" s="45">
        <v>525.54</v>
      </c>
      <c r="AI800" s="45">
        <v>554.48</v>
      </c>
      <c r="AJ800" s="45">
        <v>585.02</v>
      </c>
      <c r="AK800" s="45">
        <v>617.24</v>
      </c>
      <c r="AL800" s="45">
        <v>651.23</v>
      </c>
      <c r="AM800" s="45">
        <v>687.1</v>
      </c>
      <c r="AN800" s="45">
        <v>724.94</v>
      </c>
      <c r="AO800" s="45">
        <v>764.87</v>
      </c>
      <c r="AP800" s="45">
        <v>806.99</v>
      </c>
      <c r="AQ800" s="45">
        <v>851.43</v>
      </c>
      <c r="AR800" s="45">
        <v>898.33</v>
      </c>
      <c r="AS800" s="45">
        <v>947.8</v>
      </c>
      <c r="AT800" s="45">
        <v>1000</v>
      </c>
      <c r="AU800" s="45"/>
      <c r="AV800" s="45"/>
      <c r="AW800" s="45"/>
      <c r="AX800" s="45"/>
      <c r="AY800" s="45"/>
      <c r="AZ800" s="45"/>
      <c r="BA800" s="45"/>
      <c r="BB800" s="45"/>
      <c r="BC800" s="45"/>
      <c r="BD800" s="45"/>
      <c r="BE800" s="45"/>
      <c r="BF800" s="45"/>
      <c r="BG800" s="45"/>
      <c r="BH800" s="45"/>
      <c r="BI800" s="45"/>
      <c r="BJ800" s="45"/>
      <c r="BK800" s="45"/>
      <c r="BL800" s="45"/>
      <c r="BM800" s="45"/>
      <c r="BN800" s="45"/>
      <c r="BO800" s="45"/>
      <c r="BP800" s="45"/>
      <c r="BQ800" s="45"/>
      <c r="BR800" s="45"/>
      <c r="BS800" s="45"/>
      <c r="BT800" s="45"/>
      <c r="BU800" s="45"/>
      <c r="BV800" s="45"/>
      <c r="BW800" s="45"/>
      <c r="BX800" s="45"/>
      <c r="BY800" s="45"/>
      <c r="BZ800" s="45"/>
      <c r="CA800" s="45"/>
      <c r="CB800" s="45"/>
      <c r="CC800" s="45"/>
      <c r="CD800" s="45"/>
      <c r="CE800" s="45"/>
      <c r="CF800" s="45"/>
      <c r="CG800" s="45"/>
      <c r="CH800" s="45"/>
      <c r="CI800" s="45"/>
      <c r="CJ800" s="45"/>
      <c r="CK800" s="45"/>
      <c r="CL800" s="45"/>
      <c r="CM800" s="45"/>
      <c r="CN800" s="45"/>
      <c r="CO800" s="45"/>
      <c r="CP800" s="45"/>
      <c r="CQ800" s="45"/>
      <c r="CR800" s="45"/>
      <c r="CS800" s="45"/>
      <c r="CT800" s="45"/>
      <c r="CU800" s="45"/>
      <c r="CV800" s="45"/>
      <c r="CW800" s="45"/>
    </row>
    <row r="801" spans="1:101" ht="14.25" customHeight="1">
      <c r="A801" s="67">
        <v>77</v>
      </c>
      <c r="B801" s="76">
        <v>9.3699999999999992</v>
      </c>
      <c r="C801" s="76">
        <v>20.56</v>
      </c>
      <c r="D801" s="76">
        <v>38.97</v>
      </c>
      <c r="E801" s="76">
        <v>48.04</v>
      </c>
      <c r="F801" s="76">
        <v>55.62</v>
      </c>
      <c r="G801" s="76">
        <v>65.05</v>
      </c>
      <c r="H801" s="76">
        <v>73.44</v>
      </c>
      <c r="I801" s="76">
        <v>85.07</v>
      </c>
      <c r="J801" s="76">
        <v>92.71</v>
      </c>
      <c r="K801" s="76">
        <v>105.89</v>
      </c>
      <c r="L801" s="68">
        <v>127.93</v>
      </c>
      <c r="M801" s="68">
        <v>139.27000000000001</v>
      </c>
      <c r="N801" s="69">
        <v>153.65</v>
      </c>
      <c r="O801" s="68">
        <v>168.78</v>
      </c>
      <c r="P801" s="68">
        <v>182.82</v>
      </c>
      <c r="Q801" s="68">
        <v>197.3</v>
      </c>
      <c r="R801" s="68">
        <v>211.97</v>
      </c>
      <c r="S801" s="68">
        <v>225.37</v>
      </c>
      <c r="T801" s="68">
        <v>238.85</v>
      </c>
      <c r="U801" s="68">
        <v>256.57</v>
      </c>
      <c r="V801" s="68">
        <v>275.08999999999997</v>
      </c>
      <c r="W801" s="68">
        <v>294.22000000000003</v>
      </c>
      <c r="X801" s="68">
        <v>313.37</v>
      </c>
      <c r="Y801" s="68">
        <v>331.99</v>
      </c>
      <c r="Z801" s="68">
        <v>357.42</v>
      </c>
      <c r="AA801" s="69">
        <v>382.58</v>
      </c>
      <c r="AB801" s="45">
        <v>407.03</v>
      </c>
      <c r="AC801" s="45">
        <v>430.37</v>
      </c>
      <c r="AD801" s="45">
        <v>452.19</v>
      </c>
      <c r="AE801" s="45">
        <v>472.1</v>
      </c>
      <c r="AF801" s="45">
        <v>498.11</v>
      </c>
      <c r="AG801" s="45">
        <v>525.54</v>
      </c>
      <c r="AH801" s="45">
        <v>554.48</v>
      </c>
      <c r="AI801" s="45">
        <v>585.02</v>
      </c>
      <c r="AJ801" s="45">
        <v>617.24</v>
      </c>
      <c r="AK801" s="45">
        <v>651.23</v>
      </c>
      <c r="AL801" s="45">
        <v>687.1</v>
      </c>
      <c r="AM801" s="45">
        <v>724.94</v>
      </c>
      <c r="AN801" s="45">
        <v>764.87</v>
      </c>
      <c r="AO801" s="45">
        <v>806.99</v>
      </c>
      <c r="AP801" s="45">
        <v>851.43</v>
      </c>
      <c r="AQ801" s="45">
        <v>898.33</v>
      </c>
      <c r="AR801" s="45">
        <v>947.8</v>
      </c>
      <c r="AS801" s="45">
        <v>1000</v>
      </c>
      <c r="AT801" s="45"/>
      <c r="AU801" s="45"/>
      <c r="AV801" s="45"/>
      <c r="AW801" s="45"/>
      <c r="AX801" s="45"/>
      <c r="AY801" s="45"/>
      <c r="AZ801" s="45"/>
      <c r="BA801" s="45"/>
      <c r="BB801" s="45"/>
      <c r="BC801" s="45"/>
      <c r="BD801" s="45"/>
      <c r="BE801" s="45"/>
      <c r="BF801" s="45"/>
      <c r="BG801" s="45"/>
      <c r="BH801" s="45"/>
      <c r="BI801" s="45"/>
      <c r="BJ801" s="45"/>
      <c r="BK801" s="45"/>
      <c r="BL801" s="45"/>
      <c r="BM801" s="45"/>
      <c r="BN801" s="45"/>
      <c r="BO801" s="45"/>
      <c r="BP801" s="45"/>
      <c r="BQ801" s="45"/>
      <c r="BR801" s="45"/>
      <c r="BS801" s="45"/>
      <c r="BT801" s="45"/>
      <c r="BU801" s="45"/>
      <c r="BV801" s="45"/>
      <c r="BW801" s="45"/>
      <c r="BX801" s="45"/>
      <c r="BY801" s="45"/>
      <c r="BZ801" s="45"/>
      <c r="CA801" s="45"/>
      <c r="CB801" s="45"/>
      <c r="CC801" s="45"/>
      <c r="CD801" s="45"/>
      <c r="CE801" s="45"/>
      <c r="CF801" s="45"/>
      <c r="CG801" s="45"/>
      <c r="CH801" s="45"/>
      <c r="CI801" s="45"/>
      <c r="CJ801" s="45"/>
      <c r="CK801" s="45"/>
      <c r="CL801" s="45"/>
      <c r="CM801" s="45"/>
      <c r="CN801" s="45"/>
      <c r="CO801" s="45"/>
      <c r="CP801" s="45"/>
      <c r="CQ801" s="45"/>
      <c r="CR801" s="45"/>
      <c r="CS801" s="45"/>
      <c r="CT801" s="45"/>
      <c r="CU801" s="45"/>
      <c r="CV801" s="45"/>
      <c r="CW801" s="45"/>
    </row>
    <row r="802" spans="1:101" ht="14.25" customHeight="1">
      <c r="A802" s="67">
        <v>78</v>
      </c>
      <c r="B802" s="76">
        <v>10.37</v>
      </c>
      <c r="C802" s="76">
        <v>22.69</v>
      </c>
      <c r="D802" s="76">
        <v>41.72</v>
      </c>
      <c r="E802" s="76">
        <v>53.44</v>
      </c>
      <c r="F802" s="76">
        <v>62.45</v>
      </c>
      <c r="G802" s="76">
        <v>69.790000000000006</v>
      </c>
      <c r="H802" s="76">
        <v>81.400000000000006</v>
      </c>
      <c r="I802" s="76">
        <v>92.71</v>
      </c>
      <c r="J802" s="76">
        <v>104.13</v>
      </c>
      <c r="K802" s="76">
        <v>120.41</v>
      </c>
      <c r="L802" s="68">
        <v>138.11000000000001</v>
      </c>
      <c r="M802" s="68">
        <v>152.27000000000001</v>
      </c>
      <c r="N802" s="70">
        <v>168.14</v>
      </c>
      <c r="O802" s="68">
        <v>182.82</v>
      </c>
      <c r="P802" s="68">
        <v>197.3</v>
      </c>
      <c r="Q802" s="68">
        <v>211.97</v>
      </c>
      <c r="R802" s="68">
        <v>225.37</v>
      </c>
      <c r="S802" s="68">
        <v>238.85</v>
      </c>
      <c r="T802" s="68">
        <v>256.57</v>
      </c>
      <c r="U802" s="68">
        <v>275.08999999999997</v>
      </c>
      <c r="V802" s="68">
        <v>294.22000000000003</v>
      </c>
      <c r="W802" s="68">
        <v>313.37</v>
      </c>
      <c r="X802" s="68">
        <v>331.99</v>
      </c>
      <c r="Y802" s="68">
        <v>357.42</v>
      </c>
      <c r="Z802" s="68">
        <v>382.58</v>
      </c>
      <c r="AA802" s="69">
        <v>407.03</v>
      </c>
      <c r="AB802" s="45">
        <v>430.37</v>
      </c>
      <c r="AC802" s="45">
        <v>452.19</v>
      </c>
      <c r="AD802" s="45">
        <v>472.1</v>
      </c>
      <c r="AE802" s="45">
        <v>498.11</v>
      </c>
      <c r="AF802" s="45">
        <v>525.54</v>
      </c>
      <c r="AG802" s="45">
        <v>554.48</v>
      </c>
      <c r="AH802" s="45">
        <v>585.02</v>
      </c>
      <c r="AI802" s="45">
        <v>617.24</v>
      </c>
      <c r="AJ802" s="45">
        <v>651.23</v>
      </c>
      <c r="AK802" s="45">
        <v>687.1</v>
      </c>
      <c r="AL802" s="45">
        <v>724.94</v>
      </c>
      <c r="AM802" s="45">
        <v>764.87</v>
      </c>
      <c r="AN802" s="45">
        <v>806.99</v>
      </c>
      <c r="AO802" s="45">
        <v>851.43</v>
      </c>
      <c r="AP802" s="45">
        <v>898.33</v>
      </c>
      <c r="AQ802" s="45">
        <v>947.8</v>
      </c>
      <c r="AR802" s="45">
        <v>1000</v>
      </c>
      <c r="AS802" s="45"/>
      <c r="AT802" s="45"/>
      <c r="AU802" s="45"/>
      <c r="AV802" s="45"/>
      <c r="AW802" s="45"/>
      <c r="AX802" s="45"/>
      <c r="AY802" s="45"/>
      <c r="AZ802" s="45"/>
      <c r="BA802" s="45"/>
      <c r="BB802" s="45"/>
      <c r="BC802" s="45"/>
      <c r="BD802" s="45"/>
      <c r="BE802" s="45"/>
      <c r="BF802" s="45"/>
      <c r="BG802" s="45"/>
      <c r="BH802" s="45"/>
      <c r="BI802" s="45"/>
      <c r="BJ802" s="45"/>
      <c r="BK802" s="45"/>
      <c r="BL802" s="45"/>
      <c r="BM802" s="45"/>
      <c r="BN802" s="45"/>
      <c r="BO802" s="45"/>
      <c r="BP802" s="45"/>
      <c r="BQ802" s="45"/>
      <c r="BR802" s="45"/>
      <c r="BS802" s="45"/>
      <c r="BT802" s="45"/>
      <c r="BU802" s="45"/>
      <c r="BV802" s="45"/>
      <c r="BW802" s="45"/>
      <c r="BX802" s="45"/>
      <c r="BY802" s="45"/>
      <c r="BZ802" s="45"/>
      <c r="CA802" s="45"/>
      <c r="CB802" s="45"/>
      <c r="CC802" s="45"/>
      <c r="CD802" s="45"/>
      <c r="CE802" s="45"/>
      <c r="CF802" s="45"/>
      <c r="CG802" s="45"/>
      <c r="CH802" s="45"/>
      <c r="CI802" s="45"/>
      <c r="CJ802" s="45"/>
      <c r="CK802" s="45"/>
      <c r="CL802" s="45"/>
      <c r="CM802" s="45"/>
      <c r="CN802" s="45"/>
      <c r="CO802" s="45"/>
      <c r="CP802" s="45"/>
      <c r="CQ802" s="45"/>
      <c r="CR802" s="45"/>
      <c r="CS802" s="45"/>
      <c r="CT802" s="45"/>
      <c r="CU802" s="45"/>
      <c r="CV802" s="45"/>
      <c r="CW802" s="45"/>
    </row>
    <row r="803" spans="1:101" ht="14.25" customHeight="1">
      <c r="A803" s="67">
        <v>79</v>
      </c>
      <c r="B803" s="76">
        <v>11.51</v>
      </c>
      <c r="C803" s="76">
        <v>25.09</v>
      </c>
      <c r="D803" s="76">
        <v>44.74</v>
      </c>
      <c r="E803" s="76">
        <v>59.61</v>
      </c>
      <c r="F803" s="76">
        <v>69.790000000000006</v>
      </c>
      <c r="G803" s="76">
        <v>75.77</v>
      </c>
      <c r="H803" s="76">
        <v>88.91</v>
      </c>
      <c r="I803" s="76">
        <v>104.13</v>
      </c>
      <c r="J803" s="76">
        <v>116.9</v>
      </c>
      <c r="K803" s="76">
        <v>131.74</v>
      </c>
      <c r="L803" s="68">
        <v>150.76</v>
      </c>
      <c r="M803" s="70">
        <v>166.46</v>
      </c>
      <c r="N803" s="68">
        <v>182.82</v>
      </c>
      <c r="O803" s="68">
        <v>197.3</v>
      </c>
      <c r="P803" s="68">
        <v>211.97</v>
      </c>
      <c r="Q803" s="68">
        <v>225.37</v>
      </c>
      <c r="R803" s="68">
        <v>238.85</v>
      </c>
      <c r="S803" s="68">
        <v>256.57</v>
      </c>
      <c r="T803" s="68">
        <v>275.08999999999997</v>
      </c>
      <c r="U803" s="68">
        <v>294.22000000000003</v>
      </c>
      <c r="V803" s="68">
        <v>313.37</v>
      </c>
      <c r="W803" s="68">
        <v>331.99</v>
      </c>
      <c r="X803" s="68">
        <v>357.42</v>
      </c>
      <c r="Y803" s="68">
        <v>382.58</v>
      </c>
      <c r="Z803" s="68">
        <v>407.03</v>
      </c>
      <c r="AA803" s="69">
        <v>430.37</v>
      </c>
      <c r="AB803" s="45">
        <v>452.19</v>
      </c>
      <c r="AC803" s="45">
        <v>472.1</v>
      </c>
      <c r="AD803" s="45">
        <v>498.11</v>
      </c>
      <c r="AE803" s="45">
        <v>525.54</v>
      </c>
      <c r="AF803" s="45">
        <v>554.48</v>
      </c>
      <c r="AG803" s="45">
        <v>585.02</v>
      </c>
      <c r="AH803" s="45">
        <v>617.24</v>
      </c>
      <c r="AI803" s="45">
        <v>651.23</v>
      </c>
      <c r="AJ803" s="45">
        <v>687.1</v>
      </c>
      <c r="AK803" s="45">
        <v>724.94</v>
      </c>
      <c r="AL803" s="45">
        <v>764.87</v>
      </c>
      <c r="AM803" s="45">
        <v>806.99</v>
      </c>
      <c r="AN803" s="45">
        <v>851.43</v>
      </c>
      <c r="AO803" s="45">
        <v>898.33</v>
      </c>
      <c r="AP803" s="45">
        <v>947.8</v>
      </c>
      <c r="AQ803" s="45">
        <v>1000</v>
      </c>
      <c r="AR803" s="45"/>
      <c r="AS803" s="45"/>
      <c r="AT803" s="45"/>
      <c r="AU803" s="45"/>
      <c r="AV803" s="45"/>
      <c r="AW803" s="45"/>
      <c r="AX803" s="45"/>
      <c r="AY803" s="45"/>
      <c r="AZ803" s="45"/>
      <c r="BA803" s="45"/>
      <c r="BB803" s="45"/>
      <c r="BC803" s="45"/>
      <c r="BD803" s="45"/>
      <c r="BE803" s="45"/>
      <c r="BF803" s="45"/>
      <c r="BG803" s="45"/>
      <c r="BH803" s="45"/>
      <c r="BI803" s="45"/>
      <c r="BJ803" s="45"/>
      <c r="BK803" s="45"/>
      <c r="BL803" s="45"/>
      <c r="BM803" s="45"/>
      <c r="BN803" s="45"/>
      <c r="BO803" s="45"/>
      <c r="BP803" s="45"/>
      <c r="BQ803" s="45"/>
      <c r="BR803" s="45"/>
      <c r="BS803" s="45"/>
      <c r="BT803" s="45"/>
      <c r="BU803" s="45"/>
      <c r="BV803" s="45"/>
      <c r="BW803" s="45"/>
      <c r="BX803" s="45"/>
      <c r="BY803" s="45"/>
      <c r="BZ803" s="45"/>
      <c r="CA803" s="45"/>
      <c r="CB803" s="45"/>
      <c r="CC803" s="45"/>
      <c r="CD803" s="45"/>
      <c r="CE803" s="45"/>
      <c r="CF803" s="45"/>
      <c r="CG803" s="45"/>
      <c r="CH803" s="45"/>
      <c r="CI803" s="45"/>
      <c r="CJ803" s="45"/>
      <c r="CK803" s="45"/>
      <c r="CL803" s="45"/>
      <c r="CM803" s="45"/>
      <c r="CN803" s="45"/>
      <c r="CO803" s="45"/>
      <c r="CP803" s="45"/>
      <c r="CQ803" s="45"/>
      <c r="CR803" s="45"/>
      <c r="CS803" s="45"/>
      <c r="CT803" s="45"/>
      <c r="CU803" s="45"/>
      <c r="CV803" s="45"/>
      <c r="CW803" s="45"/>
    </row>
    <row r="804" spans="1:101" ht="14.25" customHeight="1">
      <c r="A804" s="67">
        <v>80</v>
      </c>
      <c r="B804" s="76">
        <v>12.79</v>
      </c>
      <c r="C804" s="76">
        <v>27.95</v>
      </c>
      <c r="D804" s="76">
        <v>48.03</v>
      </c>
      <c r="E804" s="76">
        <v>67.36</v>
      </c>
      <c r="F804" s="76">
        <v>75.34</v>
      </c>
      <c r="G804" s="76">
        <v>82.92</v>
      </c>
      <c r="H804" s="76">
        <v>99.54</v>
      </c>
      <c r="I804" s="76">
        <v>115.97</v>
      </c>
      <c r="J804" s="76">
        <v>127.53</v>
      </c>
      <c r="K804" s="68">
        <v>143.74</v>
      </c>
      <c r="L804" s="69">
        <v>164.16</v>
      </c>
      <c r="M804" s="68">
        <v>182.82</v>
      </c>
      <c r="N804" s="68">
        <v>197.3</v>
      </c>
      <c r="O804" s="68">
        <v>211.97</v>
      </c>
      <c r="P804" s="68">
        <v>225.37</v>
      </c>
      <c r="Q804" s="68">
        <v>238.85</v>
      </c>
      <c r="R804" s="68">
        <v>256.57</v>
      </c>
      <c r="S804" s="68">
        <v>275.08999999999997</v>
      </c>
      <c r="T804" s="68">
        <v>294.22000000000003</v>
      </c>
      <c r="U804" s="68">
        <v>313.37</v>
      </c>
      <c r="V804" s="68">
        <v>331.99</v>
      </c>
      <c r="W804" s="68">
        <v>357.42</v>
      </c>
      <c r="X804" s="68">
        <v>382.58</v>
      </c>
      <c r="Y804" s="68">
        <v>407.03</v>
      </c>
      <c r="Z804" s="68">
        <v>430.37</v>
      </c>
      <c r="AA804" s="69">
        <v>452.19</v>
      </c>
      <c r="AB804" s="45">
        <v>472.1</v>
      </c>
      <c r="AC804" s="45">
        <v>498.11</v>
      </c>
      <c r="AD804" s="45">
        <v>525.54</v>
      </c>
      <c r="AE804" s="45">
        <v>554.48</v>
      </c>
      <c r="AF804" s="45">
        <v>585.02</v>
      </c>
      <c r="AG804" s="45">
        <v>617.24</v>
      </c>
      <c r="AH804" s="45">
        <v>651.23</v>
      </c>
      <c r="AI804" s="45">
        <v>687.1</v>
      </c>
      <c r="AJ804" s="45">
        <v>724.94</v>
      </c>
      <c r="AK804" s="45">
        <v>764.87</v>
      </c>
      <c r="AL804" s="45">
        <v>806.99</v>
      </c>
      <c r="AM804" s="45">
        <v>851.43</v>
      </c>
      <c r="AN804" s="45">
        <v>898.33</v>
      </c>
      <c r="AO804" s="45">
        <v>947.8</v>
      </c>
      <c r="AP804" s="45">
        <v>1000</v>
      </c>
      <c r="AQ804" s="45"/>
      <c r="AR804" s="45"/>
      <c r="AS804" s="45"/>
      <c r="AT804" s="45"/>
      <c r="AU804" s="45"/>
      <c r="AV804" s="45"/>
      <c r="AW804" s="45"/>
      <c r="AX804" s="45"/>
      <c r="AY804" s="45"/>
      <c r="AZ804" s="45"/>
      <c r="BA804" s="45"/>
      <c r="BB804" s="45"/>
      <c r="BC804" s="45"/>
      <c r="BD804" s="45"/>
      <c r="BE804" s="45"/>
      <c r="BF804" s="45"/>
      <c r="BG804" s="45"/>
      <c r="BH804" s="45"/>
      <c r="BI804" s="45"/>
      <c r="BJ804" s="45"/>
      <c r="BK804" s="45"/>
      <c r="BL804" s="45"/>
      <c r="BM804" s="45"/>
      <c r="BN804" s="45"/>
      <c r="BO804" s="45"/>
      <c r="BP804" s="45"/>
      <c r="BQ804" s="45"/>
      <c r="BR804" s="45"/>
      <c r="BS804" s="45"/>
      <c r="BT804" s="45"/>
      <c r="BU804" s="45"/>
      <c r="BV804" s="45"/>
      <c r="BW804" s="45"/>
      <c r="BX804" s="45"/>
      <c r="BY804" s="45"/>
      <c r="BZ804" s="45"/>
      <c r="CA804" s="45"/>
      <c r="CB804" s="45"/>
      <c r="CC804" s="45"/>
      <c r="CD804" s="45"/>
      <c r="CE804" s="45"/>
      <c r="CF804" s="45"/>
      <c r="CG804" s="45"/>
      <c r="CH804" s="45"/>
      <c r="CI804" s="45"/>
      <c r="CJ804" s="45"/>
      <c r="CK804" s="45"/>
      <c r="CL804" s="45"/>
      <c r="CM804" s="45"/>
      <c r="CN804" s="45"/>
      <c r="CO804" s="45"/>
      <c r="CP804" s="45"/>
      <c r="CQ804" s="45"/>
      <c r="CR804" s="45"/>
      <c r="CS804" s="45"/>
      <c r="CT804" s="45"/>
      <c r="CU804" s="45"/>
      <c r="CV804" s="45"/>
      <c r="CW804" s="45"/>
    </row>
    <row r="805" spans="1:101" ht="14.25" customHeight="1">
      <c r="A805" s="67">
        <v>81</v>
      </c>
      <c r="B805" s="76">
        <v>14.35</v>
      </c>
      <c r="C805" s="76">
        <v>31.17</v>
      </c>
      <c r="D805" s="76">
        <v>52.15</v>
      </c>
      <c r="E805" s="76">
        <v>72.11</v>
      </c>
      <c r="F805" s="76">
        <v>80.88</v>
      </c>
      <c r="G805" s="76">
        <v>92.59</v>
      </c>
      <c r="H805" s="76">
        <v>109.82</v>
      </c>
      <c r="I805" s="76">
        <v>126.21</v>
      </c>
      <c r="J805" s="76">
        <v>138.18</v>
      </c>
      <c r="K805" s="68">
        <v>160.83000000000001</v>
      </c>
      <c r="L805" s="70">
        <v>181.98</v>
      </c>
      <c r="M805" s="68">
        <v>197.3</v>
      </c>
      <c r="N805" s="68">
        <v>211.97</v>
      </c>
      <c r="O805" s="68">
        <v>225.37</v>
      </c>
      <c r="P805" s="68">
        <v>238.85</v>
      </c>
      <c r="Q805" s="68">
        <v>256.57</v>
      </c>
      <c r="R805" s="68">
        <v>275.08999999999997</v>
      </c>
      <c r="S805" s="68">
        <v>294.22000000000003</v>
      </c>
      <c r="T805" s="68">
        <v>313.37</v>
      </c>
      <c r="U805" s="68">
        <v>331.99</v>
      </c>
      <c r="V805" s="68">
        <v>357.42</v>
      </c>
      <c r="W805" s="68">
        <v>382.58</v>
      </c>
      <c r="X805" s="68">
        <v>407.03</v>
      </c>
      <c r="Y805" s="68">
        <v>430.37</v>
      </c>
      <c r="Z805" s="68">
        <v>452.19</v>
      </c>
      <c r="AA805" s="69">
        <v>472.1</v>
      </c>
      <c r="AB805" s="45">
        <v>498.11</v>
      </c>
      <c r="AC805" s="45">
        <v>525.54</v>
      </c>
      <c r="AD805" s="45">
        <v>554.48</v>
      </c>
      <c r="AE805" s="45">
        <v>585.02</v>
      </c>
      <c r="AF805" s="45">
        <v>617.24</v>
      </c>
      <c r="AG805" s="45">
        <v>651.23</v>
      </c>
      <c r="AH805" s="45">
        <v>687.1</v>
      </c>
      <c r="AI805" s="45">
        <v>724.94</v>
      </c>
      <c r="AJ805" s="45">
        <v>764.87</v>
      </c>
      <c r="AK805" s="45">
        <v>806.99</v>
      </c>
      <c r="AL805" s="45">
        <v>851.43</v>
      </c>
      <c r="AM805" s="45">
        <v>898.33</v>
      </c>
      <c r="AN805" s="45">
        <v>947.8</v>
      </c>
      <c r="AO805" s="45">
        <v>1000</v>
      </c>
      <c r="AP805" s="45"/>
      <c r="AQ805" s="45"/>
      <c r="AR805" s="45"/>
      <c r="AS805" s="45"/>
      <c r="AT805" s="45"/>
      <c r="AU805" s="45"/>
      <c r="AV805" s="45"/>
      <c r="AW805" s="45"/>
      <c r="AX805" s="45"/>
      <c r="AY805" s="45"/>
      <c r="AZ805" s="45"/>
      <c r="BA805" s="45"/>
      <c r="BB805" s="45"/>
      <c r="BC805" s="45"/>
      <c r="BD805" s="45"/>
      <c r="BE805" s="45"/>
      <c r="BF805" s="45"/>
      <c r="BG805" s="45"/>
      <c r="BH805" s="45"/>
      <c r="BI805" s="45"/>
      <c r="BJ805" s="45"/>
      <c r="BK805" s="45"/>
      <c r="BL805" s="45"/>
      <c r="BM805" s="45"/>
      <c r="BN805" s="45"/>
      <c r="BO805" s="45"/>
      <c r="BP805" s="45"/>
      <c r="BQ805" s="45"/>
      <c r="BR805" s="45"/>
      <c r="BS805" s="45"/>
      <c r="BT805" s="45"/>
      <c r="BU805" s="45"/>
      <c r="BV805" s="45"/>
      <c r="BW805" s="45"/>
      <c r="BX805" s="45"/>
      <c r="BY805" s="45"/>
      <c r="BZ805" s="45"/>
      <c r="CA805" s="45"/>
      <c r="CB805" s="45"/>
      <c r="CC805" s="45"/>
      <c r="CD805" s="45"/>
      <c r="CE805" s="45"/>
      <c r="CF805" s="45"/>
      <c r="CG805" s="45"/>
      <c r="CH805" s="45"/>
      <c r="CI805" s="45"/>
      <c r="CJ805" s="45"/>
      <c r="CK805" s="45"/>
      <c r="CL805" s="45"/>
      <c r="CM805" s="45"/>
      <c r="CN805" s="45"/>
      <c r="CO805" s="45"/>
      <c r="CP805" s="45"/>
      <c r="CQ805" s="45"/>
      <c r="CR805" s="45"/>
      <c r="CS805" s="45"/>
      <c r="CT805" s="45"/>
      <c r="CU805" s="45"/>
      <c r="CV805" s="45"/>
      <c r="CW805" s="45"/>
    </row>
    <row r="806" spans="1:101" ht="14.25" customHeight="1">
      <c r="A806" s="67">
        <v>82</v>
      </c>
      <c r="B806" s="76">
        <v>16.12</v>
      </c>
      <c r="C806" s="76">
        <v>34.729999999999997</v>
      </c>
      <c r="D806" s="76">
        <v>56.67</v>
      </c>
      <c r="E806" s="76">
        <v>77.28</v>
      </c>
      <c r="F806" s="76">
        <v>86.99</v>
      </c>
      <c r="G806" s="76">
        <v>100.7</v>
      </c>
      <c r="H806" s="76">
        <v>119.17</v>
      </c>
      <c r="I806" s="76">
        <v>135.5</v>
      </c>
      <c r="J806" s="76">
        <v>156.63</v>
      </c>
      <c r="K806" s="70">
        <v>178.75</v>
      </c>
      <c r="L806" s="68">
        <v>197.3</v>
      </c>
      <c r="M806" s="68">
        <v>211.97</v>
      </c>
      <c r="N806" s="68">
        <v>225.37</v>
      </c>
      <c r="O806" s="68">
        <v>238.85</v>
      </c>
      <c r="P806" s="68">
        <v>256.57</v>
      </c>
      <c r="Q806" s="68">
        <v>275.08999999999997</v>
      </c>
      <c r="R806" s="68">
        <v>294.22000000000003</v>
      </c>
      <c r="S806" s="68">
        <v>313.37</v>
      </c>
      <c r="T806" s="68">
        <v>331.99</v>
      </c>
      <c r="U806" s="68">
        <v>357.42</v>
      </c>
      <c r="V806" s="68">
        <v>382.58</v>
      </c>
      <c r="W806" s="68">
        <v>407.03</v>
      </c>
      <c r="X806" s="68">
        <v>430.37</v>
      </c>
      <c r="Y806" s="68">
        <v>452.19</v>
      </c>
      <c r="Z806" s="68">
        <v>472.1</v>
      </c>
      <c r="AA806" s="69">
        <v>498.11</v>
      </c>
      <c r="AB806" s="45">
        <v>525.54</v>
      </c>
      <c r="AC806" s="45">
        <v>554.48</v>
      </c>
      <c r="AD806" s="45">
        <v>585.02</v>
      </c>
      <c r="AE806" s="45">
        <v>617.24</v>
      </c>
      <c r="AF806" s="45">
        <v>651.23</v>
      </c>
      <c r="AG806" s="45">
        <v>687.1</v>
      </c>
      <c r="AH806" s="45">
        <v>724.94</v>
      </c>
      <c r="AI806" s="45">
        <v>764.87</v>
      </c>
      <c r="AJ806" s="45">
        <v>806.99</v>
      </c>
      <c r="AK806" s="45">
        <v>851.43</v>
      </c>
      <c r="AL806" s="45">
        <v>898.33</v>
      </c>
      <c r="AM806" s="45">
        <v>947.8</v>
      </c>
      <c r="AN806" s="45">
        <v>1000</v>
      </c>
      <c r="AO806" s="45"/>
      <c r="AP806" s="45"/>
      <c r="AQ806" s="45"/>
      <c r="AR806" s="45"/>
      <c r="AS806" s="45"/>
      <c r="AT806" s="45"/>
      <c r="AU806" s="45"/>
      <c r="AV806" s="45"/>
      <c r="AW806" s="45"/>
      <c r="AX806" s="45"/>
      <c r="AY806" s="45"/>
      <c r="AZ806" s="45"/>
      <c r="BA806" s="45"/>
      <c r="BB806" s="45"/>
      <c r="BC806" s="45"/>
      <c r="BD806" s="45"/>
      <c r="BE806" s="45"/>
      <c r="BF806" s="45"/>
      <c r="BG806" s="45"/>
      <c r="BH806" s="45"/>
      <c r="BI806" s="45"/>
      <c r="BJ806" s="45"/>
      <c r="BK806" s="45"/>
      <c r="BL806" s="45"/>
      <c r="BM806" s="45"/>
      <c r="BN806" s="45"/>
      <c r="BO806" s="45"/>
      <c r="BP806" s="45"/>
      <c r="BQ806" s="45"/>
      <c r="BR806" s="45"/>
      <c r="BS806" s="45"/>
      <c r="BT806" s="45"/>
      <c r="BU806" s="45"/>
      <c r="BV806" s="45"/>
      <c r="BW806" s="45"/>
      <c r="BX806" s="45"/>
      <c r="BY806" s="45"/>
      <c r="BZ806" s="45"/>
      <c r="CA806" s="45"/>
      <c r="CB806" s="45"/>
      <c r="CC806" s="45"/>
      <c r="CD806" s="45"/>
      <c r="CE806" s="45"/>
      <c r="CF806" s="45"/>
      <c r="CG806" s="45"/>
      <c r="CH806" s="45"/>
      <c r="CI806" s="45"/>
      <c r="CJ806" s="45"/>
      <c r="CK806" s="45"/>
      <c r="CL806" s="45"/>
      <c r="CM806" s="45"/>
      <c r="CN806" s="45"/>
      <c r="CO806" s="45"/>
      <c r="CP806" s="45"/>
      <c r="CQ806" s="45"/>
      <c r="CR806" s="45"/>
      <c r="CS806" s="45"/>
      <c r="CT806" s="45"/>
      <c r="CU806" s="45"/>
      <c r="CV806" s="45"/>
      <c r="CW806" s="45"/>
    </row>
    <row r="807" spans="1:101" ht="14.25" customHeight="1">
      <c r="A807" s="67">
        <v>83</v>
      </c>
      <c r="B807" s="76">
        <v>18.12</v>
      </c>
      <c r="C807" s="76">
        <v>38.770000000000003</v>
      </c>
      <c r="D807" s="76">
        <v>61.58</v>
      </c>
      <c r="E807" s="76">
        <v>82.65</v>
      </c>
      <c r="F807" s="76">
        <v>93.51</v>
      </c>
      <c r="G807" s="76">
        <v>108.47</v>
      </c>
      <c r="H807" s="76">
        <v>126.47</v>
      </c>
      <c r="I807" s="68">
        <v>151.56</v>
      </c>
      <c r="J807" s="70">
        <v>173.81</v>
      </c>
      <c r="K807" s="68">
        <v>197.3</v>
      </c>
      <c r="L807" s="76">
        <v>211.97</v>
      </c>
      <c r="M807" s="76">
        <v>225.37</v>
      </c>
      <c r="N807" s="76">
        <v>238.85</v>
      </c>
      <c r="O807" s="68">
        <v>256.57</v>
      </c>
      <c r="P807" s="68">
        <v>275.08999999999997</v>
      </c>
      <c r="Q807" s="68">
        <v>294.22000000000003</v>
      </c>
      <c r="R807" s="68">
        <v>313.37</v>
      </c>
      <c r="S807" s="68">
        <v>331.99</v>
      </c>
      <c r="T807" s="68">
        <v>357.42</v>
      </c>
      <c r="U807" s="68">
        <v>382.58</v>
      </c>
      <c r="V807" s="68">
        <v>407.03</v>
      </c>
      <c r="W807" s="68">
        <v>430.37</v>
      </c>
      <c r="X807" s="68">
        <v>452.19</v>
      </c>
      <c r="Y807" s="68">
        <v>472.1</v>
      </c>
      <c r="Z807" s="68">
        <v>498.11</v>
      </c>
      <c r="AA807" s="69">
        <v>525.54</v>
      </c>
      <c r="AB807" s="45">
        <v>554.48</v>
      </c>
      <c r="AC807" s="45">
        <v>585.02</v>
      </c>
      <c r="AD807" s="45">
        <v>617.24</v>
      </c>
      <c r="AE807" s="45">
        <v>651.23</v>
      </c>
      <c r="AF807" s="45">
        <v>687.1</v>
      </c>
      <c r="AG807" s="45">
        <v>724.94</v>
      </c>
      <c r="AH807" s="45">
        <v>764.87</v>
      </c>
      <c r="AI807" s="45">
        <v>806.99</v>
      </c>
      <c r="AJ807" s="45">
        <v>851.43</v>
      </c>
      <c r="AK807" s="45">
        <v>898.33</v>
      </c>
      <c r="AL807" s="45">
        <v>947.8</v>
      </c>
      <c r="AM807" s="45">
        <v>1000</v>
      </c>
      <c r="AN807" s="45"/>
      <c r="AO807" s="45"/>
      <c r="AP807" s="45"/>
      <c r="AQ807" s="45"/>
      <c r="AR807" s="45"/>
      <c r="AS807" s="45"/>
      <c r="AT807" s="45"/>
      <c r="AU807" s="45"/>
      <c r="AV807" s="45"/>
      <c r="AW807" s="45"/>
      <c r="AX807" s="45"/>
      <c r="AY807" s="45"/>
      <c r="AZ807" s="45"/>
      <c r="BA807" s="45"/>
      <c r="BB807" s="45"/>
      <c r="BC807" s="45"/>
      <c r="BD807" s="45"/>
      <c r="BE807" s="45"/>
      <c r="BF807" s="45"/>
      <c r="BG807" s="45"/>
      <c r="BH807" s="45"/>
      <c r="BI807" s="45"/>
      <c r="BJ807" s="45"/>
      <c r="BK807" s="45"/>
      <c r="BL807" s="45"/>
      <c r="BM807" s="45"/>
      <c r="BN807" s="45"/>
      <c r="BO807" s="45"/>
      <c r="BP807" s="45"/>
      <c r="BQ807" s="45"/>
      <c r="BR807" s="45"/>
      <c r="BS807" s="45"/>
      <c r="BT807" s="45"/>
      <c r="BU807" s="45"/>
      <c r="BV807" s="45"/>
      <c r="BW807" s="45"/>
      <c r="BX807" s="45"/>
      <c r="BY807" s="45"/>
      <c r="BZ807" s="45"/>
      <c r="CA807" s="45"/>
      <c r="CB807" s="45"/>
      <c r="CC807" s="45"/>
      <c r="CD807" s="45"/>
      <c r="CE807" s="45"/>
      <c r="CF807" s="45"/>
      <c r="CG807" s="45"/>
      <c r="CH807" s="45"/>
      <c r="CI807" s="45"/>
      <c r="CJ807" s="45"/>
      <c r="CK807" s="45"/>
      <c r="CL807" s="45"/>
      <c r="CM807" s="45"/>
      <c r="CN807" s="45"/>
      <c r="CO807" s="45"/>
      <c r="CP807" s="45"/>
      <c r="CQ807" s="45"/>
      <c r="CR807" s="45"/>
      <c r="CS807" s="45"/>
      <c r="CT807" s="45"/>
      <c r="CU807" s="45"/>
      <c r="CV807" s="45"/>
      <c r="CW807" s="45"/>
    </row>
    <row r="808" spans="1:101" ht="14.25" customHeight="1">
      <c r="A808" s="67">
        <v>84</v>
      </c>
      <c r="B808" s="76">
        <v>20.420000000000002</v>
      </c>
      <c r="C808" s="76">
        <v>43.3</v>
      </c>
      <c r="D808" s="76">
        <v>66.819999999999993</v>
      </c>
      <c r="E808" s="76">
        <v>88.26</v>
      </c>
      <c r="F808" s="76">
        <v>100.18</v>
      </c>
      <c r="G808" s="76">
        <v>115.02</v>
      </c>
      <c r="H808" s="76">
        <v>143.03</v>
      </c>
      <c r="I808" s="69">
        <v>167.16</v>
      </c>
      <c r="J808" s="68">
        <v>197.3</v>
      </c>
      <c r="K808" s="68">
        <v>211.97</v>
      </c>
      <c r="L808" s="76">
        <v>225.37</v>
      </c>
      <c r="M808" s="76">
        <v>238.85</v>
      </c>
      <c r="N808" s="76">
        <v>256.57</v>
      </c>
      <c r="O808" s="68">
        <v>275.08999999999997</v>
      </c>
      <c r="P808" s="68">
        <v>294.22000000000003</v>
      </c>
      <c r="Q808" s="68">
        <v>313.37</v>
      </c>
      <c r="R808" s="68">
        <v>331.99</v>
      </c>
      <c r="S808" s="68">
        <v>357.42</v>
      </c>
      <c r="T808" s="68">
        <v>382.58</v>
      </c>
      <c r="U808" s="68">
        <v>407.03</v>
      </c>
      <c r="V808" s="68">
        <v>430.37</v>
      </c>
      <c r="W808" s="68">
        <v>452.19</v>
      </c>
      <c r="X808" s="68">
        <v>472.1</v>
      </c>
      <c r="Y808" s="68">
        <v>498.11</v>
      </c>
      <c r="Z808" s="68">
        <v>525.54</v>
      </c>
      <c r="AA808" s="69">
        <v>554.48</v>
      </c>
      <c r="AB808" s="45">
        <v>585.02</v>
      </c>
      <c r="AC808" s="45">
        <v>617.24</v>
      </c>
      <c r="AD808" s="45">
        <v>651.23</v>
      </c>
      <c r="AE808" s="45">
        <v>687.1</v>
      </c>
      <c r="AF808" s="45">
        <v>724.94</v>
      </c>
      <c r="AG808" s="45">
        <v>764.87</v>
      </c>
      <c r="AH808" s="45">
        <v>806.99</v>
      </c>
      <c r="AI808" s="45">
        <v>851.43</v>
      </c>
      <c r="AJ808" s="45">
        <v>898.33</v>
      </c>
      <c r="AK808" s="45">
        <v>947.8</v>
      </c>
      <c r="AL808" s="45">
        <v>1000</v>
      </c>
      <c r="AM808" s="45"/>
      <c r="AN808" s="45"/>
      <c r="AO808" s="45"/>
      <c r="AP808" s="45"/>
      <c r="AQ808" s="45"/>
      <c r="AR808" s="45"/>
      <c r="AS808" s="45"/>
      <c r="AT808" s="45"/>
      <c r="AU808" s="45"/>
      <c r="AV808" s="45"/>
      <c r="AW808" s="45"/>
      <c r="AX808" s="45"/>
      <c r="AY808" s="45"/>
      <c r="AZ808" s="45"/>
      <c r="BA808" s="45"/>
      <c r="BB808" s="45"/>
      <c r="BC808" s="45"/>
      <c r="BD808" s="45"/>
      <c r="BE808" s="45"/>
      <c r="BF808" s="45"/>
      <c r="BG808" s="45"/>
      <c r="BH808" s="45"/>
      <c r="BI808" s="45"/>
      <c r="BJ808" s="45"/>
      <c r="BK808" s="45"/>
      <c r="BL808" s="45"/>
      <c r="BM808" s="45"/>
      <c r="BN808" s="45"/>
      <c r="BO808" s="45"/>
      <c r="BP808" s="45"/>
      <c r="BQ808" s="45"/>
      <c r="BR808" s="45"/>
      <c r="BS808" s="45"/>
      <c r="BT808" s="45"/>
      <c r="BU808" s="45"/>
      <c r="BV808" s="45"/>
      <c r="BW808" s="45"/>
      <c r="BX808" s="45"/>
      <c r="BY808" s="45"/>
      <c r="BZ808" s="45"/>
      <c r="CA808" s="45"/>
      <c r="CB808" s="45"/>
      <c r="CC808" s="45"/>
      <c r="CD808" s="45"/>
      <c r="CE808" s="45"/>
      <c r="CF808" s="45"/>
      <c r="CG808" s="45"/>
      <c r="CH808" s="45"/>
      <c r="CI808" s="45"/>
      <c r="CJ808" s="45"/>
      <c r="CK808" s="45"/>
      <c r="CL808" s="45"/>
      <c r="CM808" s="45"/>
      <c r="CN808" s="45"/>
      <c r="CO808" s="45"/>
      <c r="CP808" s="45"/>
      <c r="CQ808" s="45"/>
      <c r="CR808" s="45"/>
      <c r="CS808" s="45"/>
      <c r="CT808" s="45"/>
      <c r="CU808" s="45"/>
      <c r="CV808" s="45"/>
      <c r="CW808" s="45"/>
    </row>
    <row r="809" spans="1:101" ht="14.25" customHeight="1">
      <c r="A809" s="67">
        <v>85</v>
      </c>
      <c r="B809" s="76">
        <v>23.06</v>
      </c>
      <c r="C809" s="76">
        <v>48.36</v>
      </c>
      <c r="D809" s="76">
        <v>72.44</v>
      </c>
      <c r="E809" s="76">
        <v>93.88</v>
      </c>
      <c r="F809" s="76">
        <v>106.11</v>
      </c>
      <c r="G809" s="68">
        <v>132.99</v>
      </c>
      <c r="H809" s="68">
        <v>158.76</v>
      </c>
      <c r="I809" s="70">
        <v>195.01</v>
      </c>
      <c r="J809" s="68">
        <v>211.97</v>
      </c>
      <c r="K809" s="68">
        <v>225.37</v>
      </c>
      <c r="L809" s="76">
        <v>238.85</v>
      </c>
      <c r="M809" s="76">
        <v>256.57</v>
      </c>
      <c r="N809" s="76">
        <v>275.08999999999997</v>
      </c>
      <c r="O809" s="68">
        <v>294.22000000000003</v>
      </c>
      <c r="P809" s="68">
        <v>313.37</v>
      </c>
      <c r="Q809" s="68">
        <v>331.99</v>
      </c>
      <c r="R809" s="68">
        <v>357.42</v>
      </c>
      <c r="S809" s="68">
        <v>382.58</v>
      </c>
      <c r="T809" s="68">
        <v>407.03</v>
      </c>
      <c r="U809" s="68">
        <v>430.37</v>
      </c>
      <c r="V809" s="68">
        <v>452.19</v>
      </c>
      <c r="W809" s="68">
        <v>472.1</v>
      </c>
      <c r="X809" s="68">
        <v>498.11</v>
      </c>
      <c r="Y809" s="68">
        <v>525.54</v>
      </c>
      <c r="Z809" s="68">
        <v>554.48</v>
      </c>
      <c r="AA809" s="69">
        <v>585.02</v>
      </c>
      <c r="AB809" s="45">
        <v>617.24</v>
      </c>
      <c r="AC809" s="45">
        <v>651.23</v>
      </c>
      <c r="AD809" s="45">
        <v>687.1</v>
      </c>
      <c r="AE809" s="45">
        <v>724.94</v>
      </c>
      <c r="AF809" s="45">
        <v>764.87</v>
      </c>
      <c r="AG809" s="45">
        <v>806.99</v>
      </c>
      <c r="AH809" s="45">
        <v>851.43</v>
      </c>
      <c r="AI809" s="45">
        <v>898.33</v>
      </c>
      <c r="AJ809" s="45">
        <v>947.8</v>
      </c>
      <c r="AK809" s="45">
        <v>1000</v>
      </c>
      <c r="AL809" s="45"/>
      <c r="AM809" s="45"/>
      <c r="AN809" s="45"/>
      <c r="AO809" s="45"/>
      <c r="AP809" s="45"/>
      <c r="AQ809" s="45"/>
      <c r="AR809" s="45"/>
      <c r="AS809" s="45"/>
      <c r="AT809" s="45"/>
      <c r="AU809" s="45"/>
      <c r="AV809" s="45"/>
      <c r="AW809" s="45"/>
      <c r="AX809" s="45"/>
      <c r="AY809" s="45"/>
      <c r="AZ809" s="45"/>
      <c r="BA809" s="45"/>
      <c r="BB809" s="45"/>
      <c r="BC809" s="45"/>
      <c r="BD809" s="45"/>
      <c r="BE809" s="45"/>
      <c r="BF809" s="45"/>
      <c r="BG809" s="45"/>
      <c r="BH809" s="45"/>
      <c r="BI809" s="45"/>
      <c r="BJ809" s="45"/>
      <c r="BK809" s="45"/>
      <c r="BL809" s="45"/>
      <c r="BM809" s="45"/>
      <c r="BN809" s="45"/>
      <c r="BO809" s="45"/>
      <c r="BP809" s="45"/>
      <c r="BQ809" s="45"/>
      <c r="BR809" s="45"/>
      <c r="BS809" s="45"/>
      <c r="BT809" s="45"/>
      <c r="BU809" s="45"/>
      <c r="BV809" s="45"/>
      <c r="BW809" s="45"/>
      <c r="BX809" s="45"/>
      <c r="BY809" s="45"/>
      <c r="BZ809" s="45"/>
      <c r="CA809" s="45"/>
      <c r="CB809" s="45"/>
      <c r="CC809" s="45"/>
      <c r="CD809" s="45"/>
      <c r="CE809" s="45"/>
      <c r="CF809" s="45"/>
      <c r="CG809" s="45"/>
      <c r="CH809" s="45"/>
      <c r="CI809" s="45"/>
      <c r="CJ809" s="45"/>
      <c r="CK809" s="45"/>
      <c r="CL809" s="45"/>
      <c r="CM809" s="45"/>
      <c r="CN809" s="45"/>
      <c r="CO809" s="45"/>
      <c r="CP809" s="45"/>
      <c r="CQ809" s="45"/>
      <c r="CR809" s="45"/>
      <c r="CS809" s="45"/>
      <c r="CT809" s="45"/>
      <c r="CU809" s="45"/>
      <c r="CV809" s="45"/>
      <c r="CW809" s="45"/>
    </row>
    <row r="810" spans="1:101" ht="14.25" customHeight="1">
      <c r="A810" s="67">
        <v>86</v>
      </c>
      <c r="B810" s="76">
        <v>26.06</v>
      </c>
      <c r="C810" s="76">
        <v>53.89</v>
      </c>
      <c r="D810" s="76">
        <v>78.16</v>
      </c>
      <c r="E810" s="76">
        <v>99.17</v>
      </c>
      <c r="F810" s="76">
        <v>114.73</v>
      </c>
      <c r="G810" s="68">
        <v>145.35</v>
      </c>
      <c r="H810" s="70">
        <v>186.24</v>
      </c>
      <c r="I810" s="68">
        <v>211.97</v>
      </c>
      <c r="J810" s="68">
        <v>225.37</v>
      </c>
      <c r="K810" s="68">
        <v>238.85</v>
      </c>
      <c r="L810" s="76">
        <v>256.57</v>
      </c>
      <c r="M810" s="76">
        <v>275.08999999999997</v>
      </c>
      <c r="N810" s="76">
        <v>294.22000000000003</v>
      </c>
      <c r="O810" s="68">
        <v>313.37</v>
      </c>
      <c r="P810" s="68">
        <v>331.99</v>
      </c>
      <c r="Q810" s="68">
        <v>357.42</v>
      </c>
      <c r="R810" s="68">
        <v>382.58</v>
      </c>
      <c r="S810" s="68">
        <v>407.03</v>
      </c>
      <c r="T810" s="68">
        <v>430.37</v>
      </c>
      <c r="U810" s="68">
        <v>452.19</v>
      </c>
      <c r="V810" s="68">
        <v>472.1</v>
      </c>
      <c r="W810" s="68">
        <v>498.11</v>
      </c>
      <c r="X810" s="68">
        <v>525.54</v>
      </c>
      <c r="Y810" s="68">
        <v>554.48</v>
      </c>
      <c r="Z810" s="68">
        <v>585.02</v>
      </c>
      <c r="AA810" s="69">
        <v>617.24</v>
      </c>
      <c r="AB810" s="45">
        <v>651.23</v>
      </c>
      <c r="AC810" s="45">
        <v>687.1</v>
      </c>
      <c r="AD810" s="45">
        <v>724.94</v>
      </c>
      <c r="AE810" s="45">
        <v>764.87</v>
      </c>
      <c r="AF810" s="45">
        <v>806.99</v>
      </c>
      <c r="AG810" s="45">
        <v>851.43</v>
      </c>
      <c r="AH810" s="45">
        <v>898.33</v>
      </c>
      <c r="AI810" s="45">
        <v>947.8</v>
      </c>
      <c r="AJ810" s="45">
        <v>1000</v>
      </c>
      <c r="AK810" s="45"/>
      <c r="AL810" s="45"/>
      <c r="AM810" s="45"/>
      <c r="AN810" s="45"/>
      <c r="AO810" s="45"/>
      <c r="AP810" s="45"/>
      <c r="AQ810" s="45"/>
      <c r="AR810" s="45"/>
      <c r="AS810" s="45"/>
      <c r="AT810" s="45"/>
      <c r="AU810" s="45"/>
      <c r="AV810" s="45"/>
      <c r="AW810" s="45"/>
      <c r="AX810" s="45"/>
      <c r="AY810" s="45"/>
      <c r="AZ810" s="45"/>
      <c r="BA810" s="45"/>
      <c r="BB810" s="45"/>
      <c r="BC810" s="45"/>
      <c r="BD810" s="45"/>
      <c r="BE810" s="45"/>
      <c r="BF810" s="45"/>
      <c r="BG810" s="45"/>
      <c r="BH810" s="45"/>
      <c r="BI810" s="45"/>
      <c r="BJ810" s="45"/>
      <c r="BK810" s="45"/>
      <c r="BL810" s="45"/>
      <c r="BM810" s="45"/>
      <c r="BN810" s="45"/>
      <c r="BO810" s="45"/>
      <c r="BP810" s="45"/>
      <c r="BQ810" s="45"/>
      <c r="BR810" s="45"/>
      <c r="BS810" s="45"/>
      <c r="BT810" s="45"/>
      <c r="BU810" s="45"/>
      <c r="BV810" s="45"/>
      <c r="BW810" s="45"/>
      <c r="BX810" s="45"/>
      <c r="BY810" s="45"/>
      <c r="BZ810" s="45"/>
      <c r="CA810" s="45"/>
      <c r="CB810" s="45"/>
      <c r="CC810" s="45"/>
      <c r="CD810" s="45"/>
      <c r="CE810" s="45"/>
      <c r="CF810" s="45"/>
      <c r="CG810" s="45"/>
      <c r="CH810" s="45"/>
      <c r="CI810" s="45"/>
      <c r="CJ810" s="45"/>
      <c r="CK810" s="45"/>
      <c r="CL810" s="45"/>
      <c r="CM810" s="45"/>
      <c r="CN810" s="45"/>
      <c r="CO810" s="45"/>
      <c r="CP810" s="45"/>
      <c r="CQ810" s="45"/>
      <c r="CR810" s="45"/>
      <c r="CS810" s="45"/>
      <c r="CT810" s="45"/>
      <c r="CU810" s="45"/>
      <c r="CV810" s="45"/>
      <c r="CW810" s="45"/>
    </row>
    <row r="811" spans="1:101" ht="14.25" customHeight="1">
      <c r="A811" s="67">
        <v>87</v>
      </c>
      <c r="B811" s="76">
        <v>29.42</v>
      </c>
      <c r="C811" s="76">
        <v>59.96</v>
      </c>
      <c r="D811" s="76">
        <v>83.8</v>
      </c>
      <c r="E811" s="76">
        <v>103.9</v>
      </c>
      <c r="F811" s="68">
        <v>129.83000000000001</v>
      </c>
      <c r="G811" s="70">
        <v>172.73</v>
      </c>
      <c r="H811" s="68">
        <v>211.97</v>
      </c>
      <c r="I811" s="68">
        <v>225.37</v>
      </c>
      <c r="J811" s="68">
        <v>238.85</v>
      </c>
      <c r="K811" s="68">
        <v>256.57</v>
      </c>
      <c r="L811" s="76">
        <v>275.08999999999997</v>
      </c>
      <c r="M811" s="76">
        <v>294.22000000000003</v>
      </c>
      <c r="N811" s="76">
        <v>313.37</v>
      </c>
      <c r="O811" s="68">
        <v>331.99</v>
      </c>
      <c r="P811" s="68">
        <v>357.42</v>
      </c>
      <c r="Q811" s="68">
        <v>382.58</v>
      </c>
      <c r="R811" s="68">
        <v>407.03</v>
      </c>
      <c r="S811" s="68">
        <v>430.37</v>
      </c>
      <c r="T811" s="68">
        <v>452.19</v>
      </c>
      <c r="U811" s="68">
        <v>472.1</v>
      </c>
      <c r="V811" s="68">
        <v>498.11</v>
      </c>
      <c r="W811" s="68">
        <v>525.54</v>
      </c>
      <c r="X811" s="68">
        <v>554.48</v>
      </c>
      <c r="Y811" s="68">
        <v>585.02</v>
      </c>
      <c r="Z811" s="68">
        <v>617.24</v>
      </c>
      <c r="AA811" s="69">
        <v>651.23</v>
      </c>
      <c r="AB811" s="45">
        <v>687.1</v>
      </c>
      <c r="AC811" s="45">
        <v>724.94</v>
      </c>
      <c r="AD811" s="45">
        <v>764.87</v>
      </c>
      <c r="AE811" s="45">
        <v>806.99</v>
      </c>
      <c r="AF811" s="45">
        <v>851.43</v>
      </c>
      <c r="AG811" s="45">
        <v>898.33</v>
      </c>
      <c r="AH811" s="45">
        <v>947.8</v>
      </c>
      <c r="AI811" s="45">
        <v>1000</v>
      </c>
      <c r="AJ811" s="45"/>
      <c r="AK811" s="45"/>
      <c r="AL811" s="45"/>
      <c r="AM811" s="45"/>
      <c r="AN811" s="45"/>
      <c r="AO811" s="45"/>
      <c r="AP811" s="45"/>
      <c r="AQ811" s="45"/>
      <c r="AR811" s="45"/>
      <c r="AS811" s="45"/>
      <c r="AT811" s="45"/>
      <c r="AU811" s="45"/>
      <c r="AV811" s="45"/>
      <c r="AW811" s="45"/>
      <c r="AX811" s="45"/>
      <c r="AY811" s="45"/>
      <c r="AZ811" s="45"/>
      <c r="BA811" s="45"/>
      <c r="BB811" s="45"/>
      <c r="BC811" s="45"/>
      <c r="BD811" s="45"/>
      <c r="BE811" s="45"/>
      <c r="BF811" s="45"/>
      <c r="BG811" s="45"/>
      <c r="BH811" s="45"/>
      <c r="BI811" s="45"/>
      <c r="BJ811" s="45"/>
      <c r="BK811" s="45"/>
      <c r="BL811" s="45"/>
      <c r="BM811" s="45"/>
      <c r="BN811" s="45"/>
      <c r="BO811" s="45"/>
      <c r="BP811" s="45"/>
      <c r="BQ811" s="45"/>
      <c r="BR811" s="45"/>
      <c r="BS811" s="45"/>
      <c r="BT811" s="45"/>
      <c r="BU811" s="45"/>
      <c r="BV811" s="45"/>
      <c r="BW811" s="45"/>
      <c r="BX811" s="45"/>
      <c r="BY811" s="45"/>
      <c r="BZ811" s="45"/>
      <c r="CA811" s="45"/>
      <c r="CB811" s="45"/>
      <c r="CC811" s="45"/>
      <c r="CD811" s="45"/>
      <c r="CE811" s="45"/>
      <c r="CF811" s="45"/>
      <c r="CG811" s="45"/>
      <c r="CH811" s="45"/>
      <c r="CI811" s="45"/>
      <c r="CJ811" s="45"/>
      <c r="CK811" s="45"/>
      <c r="CL811" s="45"/>
      <c r="CM811" s="45"/>
      <c r="CN811" s="45"/>
      <c r="CO811" s="45"/>
      <c r="CP811" s="45"/>
      <c r="CQ811" s="45"/>
      <c r="CR811" s="45"/>
      <c r="CS811" s="45"/>
      <c r="CT811" s="45"/>
      <c r="CU811" s="45"/>
      <c r="CV811" s="45"/>
      <c r="CW811" s="45"/>
    </row>
    <row r="812" spans="1:101" ht="14.25" customHeight="1">
      <c r="A812" s="67">
        <v>88</v>
      </c>
      <c r="B812" s="76">
        <v>33.22</v>
      </c>
      <c r="C812" s="76">
        <v>66.48</v>
      </c>
      <c r="D812" s="76">
        <v>89.1</v>
      </c>
      <c r="E812" s="68">
        <v>113.52</v>
      </c>
      <c r="F812" s="69">
        <v>154.5</v>
      </c>
      <c r="G812" s="68">
        <v>211.97</v>
      </c>
      <c r="H812" s="68">
        <v>225.37</v>
      </c>
      <c r="I812" s="68">
        <v>238.85</v>
      </c>
      <c r="J812" s="68">
        <v>256.57</v>
      </c>
      <c r="K812" s="68">
        <v>275.08999999999997</v>
      </c>
      <c r="L812" s="76">
        <v>294.22000000000003</v>
      </c>
      <c r="M812" s="76">
        <v>313.37</v>
      </c>
      <c r="N812" s="76">
        <v>331.99</v>
      </c>
      <c r="O812" s="68">
        <v>357.42</v>
      </c>
      <c r="P812" s="68">
        <v>382.58</v>
      </c>
      <c r="Q812" s="68">
        <v>407.03</v>
      </c>
      <c r="R812" s="68">
        <v>430.37</v>
      </c>
      <c r="S812" s="68">
        <v>452.19</v>
      </c>
      <c r="T812" s="68">
        <v>472.1</v>
      </c>
      <c r="U812" s="68">
        <v>498.11</v>
      </c>
      <c r="V812" s="68">
        <v>525.54</v>
      </c>
      <c r="W812" s="68">
        <v>554.48</v>
      </c>
      <c r="X812" s="68">
        <v>585.02</v>
      </c>
      <c r="Y812" s="68">
        <v>617.24</v>
      </c>
      <c r="Z812" s="68">
        <v>651.23</v>
      </c>
      <c r="AA812" s="69">
        <v>687.1</v>
      </c>
      <c r="AB812" s="45">
        <v>724.94</v>
      </c>
      <c r="AC812" s="45">
        <v>764.87</v>
      </c>
      <c r="AD812" s="45">
        <v>806.99</v>
      </c>
      <c r="AE812" s="45">
        <v>851.43</v>
      </c>
      <c r="AF812" s="45">
        <v>898.33</v>
      </c>
      <c r="AG812" s="45">
        <v>947.8</v>
      </c>
      <c r="AH812" s="45">
        <v>1000</v>
      </c>
      <c r="AI812" s="45"/>
      <c r="AJ812" s="45"/>
      <c r="AK812" s="45"/>
      <c r="AL812" s="45"/>
      <c r="AM812" s="45"/>
      <c r="AN812" s="45"/>
      <c r="AO812" s="45"/>
      <c r="AP812" s="45"/>
      <c r="AQ812" s="45"/>
      <c r="AR812" s="45"/>
      <c r="AS812" s="45"/>
      <c r="AT812" s="45"/>
      <c r="AU812" s="45"/>
      <c r="AV812" s="45"/>
      <c r="AW812" s="45"/>
      <c r="AX812" s="45"/>
      <c r="AY812" s="45"/>
      <c r="AZ812" s="45"/>
      <c r="BA812" s="45"/>
      <c r="BB812" s="45"/>
      <c r="BC812" s="45"/>
      <c r="BD812" s="45"/>
      <c r="BE812" s="45"/>
      <c r="BF812" s="45"/>
      <c r="BG812" s="45"/>
      <c r="BH812" s="45"/>
      <c r="BI812" s="45"/>
      <c r="BJ812" s="45"/>
      <c r="BK812" s="45"/>
      <c r="BL812" s="45"/>
      <c r="BM812" s="45"/>
      <c r="BN812" s="45"/>
      <c r="BO812" s="45"/>
      <c r="BP812" s="45"/>
      <c r="BQ812" s="45"/>
      <c r="BR812" s="45"/>
      <c r="BS812" s="45"/>
      <c r="BT812" s="45"/>
      <c r="BU812" s="45"/>
      <c r="BV812" s="45"/>
      <c r="BW812" s="45"/>
      <c r="BX812" s="45"/>
      <c r="BY812" s="45"/>
      <c r="BZ812" s="45"/>
      <c r="CA812" s="45"/>
      <c r="CB812" s="45"/>
      <c r="CC812" s="45"/>
      <c r="CD812" s="45"/>
      <c r="CE812" s="45"/>
      <c r="CF812" s="45"/>
      <c r="CG812" s="45"/>
      <c r="CH812" s="45"/>
      <c r="CI812" s="45"/>
      <c r="CJ812" s="45"/>
      <c r="CK812" s="45"/>
      <c r="CL812" s="45"/>
      <c r="CM812" s="45"/>
      <c r="CN812" s="45"/>
      <c r="CO812" s="45"/>
      <c r="CP812" s="45"/>
      <c r="CQ812" s="45"/>
      <c r="CR812" s="45"/>
      <c r="CS812" s="45"/>
      <c r="CT812" s="45"/>
      <c r="CU812" s="45"/>
      <c r="CV812" s="45"/>
      <c r="CW812" s="45"/>
    </row>
    <row r="813" spans="1:101" ht="14.25" customHeight="1">
      <c r="A813" s="67">
        <v>89</v>
      </c>
      <c r="B813" s="76">
        <v>37.44</v>
      </c>
      <c r="C813" s="76">
        <v>73.34</v>
      </c>
      <c r="D813" s="76">
        <v>94.08</v>
      </c>
      <c r="E813" s="68">
        <v>131.91</v>
      </c>
      <c r="F813" s="70">
        <v>193.99</v>
      </c>
      <c r="G813" s="68">
        <v>225.37</v>
      </c>
      <c r="H813" s="68">
        <v>238.85</v>
      </c>
      <c r="I813" s="68">
        <v>256.57</v>
      </c>
      <c r="J813" s="68">
        <v>275.08999999999997</v>
      </c>
      <c r="K813" s="68">
        <v>294.22000000000003</v>
      </c>
      <c r="L813" s="76">
        <v>313.37</v>
      </c>
      <c r="M813" s="76">
        <v>331.99</v>
      </c>
      <c r="N813" s="76">
        <v>357.42</v>
      </c>
      <c r="O813" s="68">
        <v>382.58</v>
      </c>
      <c r="P813" s="68">
        <v>407.03</v>
      </c>
      <c r="Q813" s="68">
        <v>430.37</v>
      </c>
      <c r="R813" s="68">
        <v>452.19</v>
      </c>
      <c r="S813" s="68">
        <v>472.1</v>
      </c>
      <c r="T813" s="68">
        <v>498.11</v>
      </c>
      <c r="U813" s="68">
        <v>525.54</v>
      </c>
      <c r="V813" s="68">
        <v>554.48</v>
      </c>
      <c r="W813" s="68">
        <v>585.02</v>
      </c>
      <c r="X813" s="68">
        <v>617.24</v>
      </c>
      <c r="Y813" s="68">
        <v>651.23</v>
      </c>
      <c r="Z813" s="68">
        <v>687.1</v>
      </c>
      <c r="AA813" s="69">
        <v>724.94</v>
      </c>
      <c r="AB813" s="45">
        <v>764.87</v>
      </c>
      <c r="AC813" s="45">
        <v>806.99</v>
      </c>
      <c r="AD813" s="45">
        <v>851.43</v>
      </c>
      <c r="AE813" s="45">
        <v>898.33</v>
      </c>
      <c r="AF813" s="45">
        <v>947.8</v>
      </c>
      <c r="AG813" s="45">
        <v>1000</v>
      </c>
      <c r="AH813" s="45"/>
      <c r="AI813" s="45"/>
      <c r="AJ813" s="45"/>
      <c r="AK813" s="45"/>
      <c r="AL813" s="45"/>
      <c r="AM813" s="45"/>
      <c r="AN813" s="45"/>
      <c r="AO813" s="45"/>
      <c r="AP813" s="45"/>
      <c r="AQ813" s="45"/>
      <c r="AR813" s="45"/>
      <c r="AS813" s="45"/>
      <c r="AT813" s="45"/>
      <c r="AU813" s="45"/>
      <c r="AV813" s="45"/>
      <c r="AW813" s="45"/>
      <c r="AX813" s="45"/>
      <c r="AY813" s="45"/>
      <c r="AZ813" s="45"/>
      <c r="BA813" s="45"/>
      <c r="BB813" s="45"/>
      <c r="BC813" s="45"/>
      <c r="BD813" s="45"/>
      <c r="BE813" s="45"/>
      <c r="BF813" s="45"/>
      <c r="BG813" s="45"/>
      <c r="BH813" s="45"/>
      <c r="BI813" s="45"/>
      <c r="BJ813" s="45"/>
      <c r="BK813" s="45"/>
      <c r="BL813" s="45"/>
      <c r="BM813" s="45"/>
      <c r="BN813" s="45"/>
      <c r="BO813" s="45"/>
      <c r="BP813" s="45"/>
      <c r="BQ813" s="45"/>
      <c r="BR813" s="45"/>
      <c r="BS813" s="45"/>
      <c r="BT813" s="45"/>
      <c r="BU813" s="45"/>
      <c r="BV813" s="45"/>
      <c r="BW813" s="45"/>
      <c r="BX813" s="45"/>
      <c r="BY813" s="45"/>
      <c r="BZ813" s="45"/>
      <c r="CA813" s="45"/>
      <c r="CB813" s="45"/>
      <c r="CC813" s="45"/>
      <c r="CD813" s="45"/>
      <c r="CE813" s="45"/>
      <c r="CF813" s="45"/>
      <c r="CG813" s="45"/>
      <c r="CH813" s="45"/>
      <c r="CI813" s="45"/>
      <c r="CJ813" s="45"/>
      <c r="CK813" s="45"/>
      <c r="CL813" s="45"/>
      <c r="CM813" s="45"/>
      <c r="CN813" s="45"/>
      <c r="CO813" s="45"/>
      <c r="CP813" s="45"/>
      <c r="CQ813" s="45"/>
      <c r="CR813" s="45"/>
      <c r="CS813" s="45"/>
      <c r="CT813" s="45"/>
      <c r="CU813" s="45"/>
      <c r="CV813" s="45"/>
      <c r="CW813" s="45"/>
    </row>
    <row r="814" spans="1:101" ht="14.25" customHeight="1">
      <c r="A814" s="67">
        <v>90</v>
      </c>
      <c r="B814" s="77">
        <v>42.04</v>
      </c>
      <c r="C814" s="68">
        <v>80.040000000000006</v>
      </c>
      <c r="D814" s="68">
        <v>105.02</v>
      </c>
      <c r="E814" s="70">
        <v>154.32</v>
      </c>
      <c r="F814" s="68">
        <v>225.37</v>
      </c>
      <c r="G814" s="68">
        <v>238.85</v>
      </c>
      <c r="H814" s="68">
        <v>256.57</v>
      </c>
      <c r="I814" s="68">
        <v>275.08999999999997</v>
      </c>
      <c r="J814" s="68">
        <v>294.22000000000003</v>
      </c>
      <c r="K814" s="68">
        <v>313.37</v>
      </c>
      <c r="L814" s="76">
        <v>331.99</v>
      </c>
      <c r="M814" s="76">
        <v>357.42</v>
      </c>
      <c r="N814" s="76">
        <v>382.58</v>
      </c>
      <c r="O814" s="68">
        <v>407.03</v>
      </c>
      <c r="P814" s="68">
        <v>430.37</v>
      </c>
      <c r="Q814" s="68">
        <v>452.19</v>
      </c>
      <c r="R814" s="68">
        <v>472.1</v>
      </c>
      <c r="S814" s="68">
        <v>498.11</v>
      </c>
      <c r="T814" s="68">
        <v>525.54</v>
      </c>
      <c r="U814" s="68">
        <v>554.48</v>
      </c>
      <c r="V814" s="68">
        <v>585.02</v>
      </c>
      <c r="W814" s="68">
        <v>617.24</v>
      </c>
      <c r="X814" s="68">
        <v>651.23</v>
      </c>
      <c r="Y814" s="68">
        <v>687.1</v>
      </c>
      <c r="Z814" s="68">
        <v>724.94</v>
      </c>
      <c r="AA814" s="69">
        <v>764.87</v>
      </c>
      <c r="AB814" s="45">
        <v>806.99</v>
      </c>
      <c r="AC814" s="45">
        <v>851.43</v>
      </c>
      <c r="AD814" s="45">
        <v>898.33</v>
      </c>
      <c r="AE814" s="45">
        <v>947.8</v>
      </c>
      <c r="AF814" s="45">
        <v>1000</v>
      </c>
      <c r="AG814" s="45"/>
      <c r="AH814" s="45"/>
      <c r="AI814" s="45"/>
      <c r="AJ814" s="45"/>
      <c r="AK814" s="45"/>
      <c r="AL814" s="45"/>
      <c r="AM814" s="45"/>
      <c r="AN814" s="45"/>
      <c r="AO814" s="45"/>
      <c r="AP814" s="45"/>
      <c r="AQ814" s="45"/>
      <c r="AR814" s="45"/>
      <c r="AS814" s="45"/>
      <c r="AT814" s="45"/>
      <c r="AU814" s="45"/>
      <c r="AV814" s="45"/>
      <c r="AW814" s="45"/>
      <c r="AX814" s="45"/>
      <c r="AY814" s="45"/>
      <c r="AZ814" s="45"/>
      <c r="BA814" s="45"/>
      <c r="BB814" s="45"/>
      <c r="BC814" s="45"/>
      <c r="BD814" s="45"/>
      <c r="BE814" s="45"/>
      <c r="BF814" s="45"/>
      <c r="BG814" s="45"/>
      <c r="BH814" s="45"/>
      <c r="BI814" s="45"/>
      <c r="BJ814" s="45"/>
      <c r="BK814" s="45"/>
      <c r="BL814" s="45"/>
      <c r="BM814" s="45"/>
      <c r="BN814" s="45"/>
      <c r="BO814" s="45"/>
      <c r="BP814" s="45"/>
      <c r="BQ814" s="45"/>
      <c r="BR814" s="45"/>
      <c r="BS814" s="45"/>
      <c r="BT814" s="45"/>
      <c r="BU814" s="45"/>
      <c r="BV814" s="45"/>
      <c r="BW814" s="45"/>
      <c r="BX814" s="45"/>
      <c r="BY814" s="45"/>
      <c r="BZ814" s="45"/>
      <c r="CA814" s="45"/>
      <c r="CB814" s="45"/>
      <c r="CC814" s="45"/>
      <c r="CD814" s="45"/>
      <c r="CE814" s="45"/>
      <c r="CF814" s="45"/>
      <c r="CG814" s="45"/>
      <c r="CH814" s="45"/>
      <c r="CI814" s="45"/>
      <c r="CJ814" s="45"/>
      <c r="CK814" s="45"/>
      <c r="CL814" s="45"/>
      <c r="CM814" s="45"/>
      <c r="CN814" s="45"/>
      <c r="CO814" s="45"/>
      <c r="CP814" s="45"/>
      <c r="CQ814" s="45"/>
      <c r="CR814" s="45"/>
      <c r="CS814" s="45"/>
      <c r="CT814" s="45"/>
      <c r="CU814" s="45"/>
      <c r="CV814" s="45"/>
      <c r="CW814" s="45"/>
    </row>
    <row r="815" spans="1:101" ht="14.25" customHeight="1">
      <c r="A815" s="67">
        <v>91</v>
      </c>
      <c r="B815" s="76">
        <v>49.41</v>
      </c>
      <c r="C815" s="76">
        <v>83.32</v>
      </c>
      <c r="D815" s="80">
        <v>137.29</v>
      </c>
      <c r="E815" s="68">
        <v>225.37</v>
      </c>
      <c r="F815" s="68">
        <v>238.85</v>
      </c>
      <c r="G815" s="68">
        <v>256.57</v>
      </c>
      <c r="H815" s="68">
        <v>275.08999999999997</v>
      </c>
      <c r="I815" s="68">
        <v>294.22000000000003</v>
      </c>
      <c r="J815" s="68">
        <v>313.37</v>
      </c>
      <c r="K815" s="76">
        <v>331.99</v>
      </c>
      <c r="L815" s="76">
        <v>357.42</v>
      </c>
      <c r="M815" s="76">
        <v>382.58</v>
      </c>
      <c r="N815" s="68">
        <v>407.03</v>
      </c>
      <c r="O815" s="68">
        <v>430.37</v>
      </c>
      <c r="P815" s="68">
        <v>452.19</v>
      </c>
      <c r="Q815" s="68">
        <v>472.1</v>
      </c>
      <c r="R815" s="68">
        <v>498.11</v>
      </c>
      <c r="S815" s="68">
        <v>525.54</v>
      </c>
      <c r="T815" s="68">
        <v>554.48</v>
      </c>
      <c r="U815" s="68">
        <v>585.02</v>
      </c>
      <c r="V815" s="68">
        <v>617.24</v>
      </c>
      <c r="W815" s="68">
        <v>651.23</v>
      </c>
      <c r="X815" s="68">
        <v>687.1</v>
      </c>
      <c r="Y815" s="68">
        <v>724.94</v>
      </c>
      <c r="Z815" s="68">
        <v>764.87</v>
      </c>
      <c r="AA815" s="69">
        <v>806.99</v>
      </c>
      <c r="AB815" s="45">
        <v>851.43</v>
      </c>
      <c r="AC815" s="45">
        <v>898.33</v>
      </c>
      <c r="AD815" s="45">
        <v>947.8</v>
      </c>
      <c r="AE815" s="45">
        <v>1000</v>
      </c>
      <c r="AF815" s="45"/>
      <c r="AG815" s="45"/>
      <c r="AH815" s="45"/>
      <c r="AI815" s="45"/>
      <c r="AJ815" s="45"/>
      <c r="AK815" s="45"/>
      <c r="AL815" s="45"/>
      <c r="AM815" s="45"/>
      <c r="AN815" s="45"/>
      <c r="AO815" s="45"/>
      <c r="AP815" s="45"/>
      <c r="AQ815" s="45"/>
      <c r="AR815" s="45"/>
      <c r="AS815" s="45"/>
      <c r="AT815" s="45"/>
      <c r="AU815" s="45"/>
      <c r="AV815" s="45"/>
      <c r="AW815" s="45"/>
      <c r="AX815" s="45"/>
      <c r="AY815" s="45"/>
      <c r="AZ815" s="45"/>
      <c r="BA815" s="45"/>
      <c r="BB815" s="45"/>
      <c r="BC815" s="45"/>
      <c r="BD815" s="45"/>
      <c r="BE815" s="45"/>
      <c r="BF815" s="45"/>
      <c r="BG815" s="45"/>
      <c r="BH815" s="45"/>
      <c r="BI815" s="45"/>
      <c r="BJ815" s="45"/>
      <c r="BK815" s="45"/>
      <c r="BL815" s="45"/>
      <c r="BM815" s="45"/>
      <c r="BN815" s="45"/>
      <c r="BO815" s="45"/>
      <c r="BP815" s="45"/>
      <c r="BQ815" s="45"/>
      <c r="BR815" s="45"/>
      <c r="BS815" s="45"/>
      <c r="BT815" s="45"/>
      <c r="BU815" s="45"/>
      <c r="BV815" s="45"/>
      <c r="BW815" s="45"/>
      <c r="BX815" s="45"/>
      <c r="BY815" s="45"/>
      <c r="BZ815" s="45"/>
      <c r="CA815" s="45"/>
      <c r="CB815" s="45"/>
      <c r="CC815" s="45"/>
      <c r="CD815" s="45"/>
      <c r="CE815" s="45"/>
      <c r="CF815" s="45"/>
      <c r="CG815" s="45"/>
      <c r="CH815" s="45"/>
      <c r="CI815" s="45"/>
      <c r="CJ815" s="45"/>
      <c r="CK815" s="45"/>
      <c r="CL815" s="45"/>
      <c r="CM815" s="45"/>
      <c r="CN815" s="45"/>
      <c r="CO815" s="45"/>
      <c r="CP815" s="45"/>
      <c r="CQ815" s="45"/>
      <c r="CR815" s="45"/>
      <c r="CS815" s="45"/>
      <c r="CT815" s="45"/>
      <c r="CU815" s="45"/>
      <c r="CV815" s="45"/>
      <c r="CW815" s="45"/>
    </row>
    <row r="816" spans="1:101" ht="14.25" customHeight="1">
      <c r="A816" s="67">
        <v>92</v>
      </c>
      <c r="B816" s="76">
        <v>61.59</v>
      </c>
      <c r="C816" s="81">
        <v>120.45</v>
      </c>
      <c r="D816" s="68">
        <v>225.37</v>
      </c>
      <c r="E816" s="68">
        <v>238.85</v>
      </c>
      <c r="F816" s="68">
        <v>256.57</v>
      </c>
      <c r="G816" s="68">
        <v>275.08999999999997</v>
      </c>
      <c r="H816" s="68">
        <v>294.22000000000003</v>
      </c>
      <c r="I816" s="68">
        <v>313.37</v>
      </c>
      <c r="J816" s="76">
        <v>331.99</v>
      </c>
      <c r="K816" s="76">
        <v>357.42</v>
      </c>
      <c r="L816" s="76">
        <v>382.58</v>
      </c>
      <c r="M816" s="68">
        <v>407.03</v>
      </c>
      <c r="N816" s="68">
        <v>430.37</v>
      </c>
      <c r="O816" s="68">
        <v>452.19</v>
      </c>
      <c r="P816" s="68">
        <v>472.1</v>
      </c>
      <c r="Q816" s="68">
        <v>498.11</v>
      </c>
      <c r="R816" s="68">
        <v>525.54</v>
      </c>
      <c r="S816" s="68">
        <v>554.48</v>
      </c>
      <c r="T816" s="68">
        <v>585.02</v>
      </c>
      <c r="U816" s="68">
        <v>617.24</v>
      </c>
      <c r="V816" s="68">
        <v>651.23</v>
      </c>
      <c r="W816" s="68">
        <v>687.1</v>
      </c>
      <c r="X816" s="68">
        <v>724.94</v>
      </c>
      <c r="Y816" s="68">
        <v>764.87</v>
      </c>
      <c r="Z816" s="68">
        <v>806.99</v>
      </c>
      <c r="AA816" s="69">
        <v>851.43</v>
      </c>
      <c r="AB816" s="45">
        <v>898.33</v>
      </c>
      <c r="AC816" s="45">
        <v>947.8</v>
      </c>
      <c r="AD816" s="45">
        <v>1000</v>
      </c>
      <c r="AE816" s="45"/>
      <c r="AF816" s="45"/>
      <c r="AG816" s="45"/>
      <c r="AH816" s="45"/>
      <c r="AI816" s="45"/>
      <c r="AJ816" s="45"/>
      <c r="AK816" s="45"/>
      <c r="AL816" s="45"/>
      <c r="AM816" s="45"/>
      <c r="AN816" s="45"/>
      <c r="AO816" s="45"/>
      <c r="AP816" s="45"/>
      <c r="AQ816" s="45"/>
      <c r="AR816" s="45"/>
      <c r="AS816" s="45"/>
      <c r="AT816" s="45"/>
      <c r="AU816" s="45"/>
      <c r="AV816" s="45"/>
      <c r="AW816" s="45"/>
      <c r="AX816" s="45"/>
      <c r="AY816" s="45"/>
      <c r="AZ816" s="45"/>
      <c r="BA816" s="45"/>
      <c r="BB816" s="45"/>
      <c r="BC816" s="45"/>
      <c r="BD816" s="45"/>
      <c r="BE816" s="45"/>
      <c r="BF816" s="45"/>
      <c r="BG816" s="45"/>
      <c r="BH816" s="45"/>
      <c r="BI816" s="45"/>
      <c r="BJ816" s="45"/>
      <c r="BK816" s="45"/>
      <c r="BL816" s="45"/>
      <c r="BM816" s="45"/>
      <c r="BN816" s="45"/>
      <c r="BO816" s="45"/>
      <c r="BP816" s="45"/>
      <c r="BQ816" s="45"/>
      <c r="BR816" s="45"/>
      <c r="BS816" s="45"/>
      <c r="BT816" s="45"/>
      <c r="BU816" s="45"/>
      <c r="BV816" s="45"/>
      <c r="BW816" s="45"/>
      <c r="BX816" s="45"/>
      <c r="BY816" s="45"/>
      <c r="BZ816" s="45"/>
      <c r="CA816" s="45"/>
      <c r="CB816" s="45"/>
      <c r="CC816" s="45"/>
      <c r="CD816" s="45"/>
      <c r="CE816" s="45"/>
      <c r="CF816" s="45"/>
      <c r="CG816" s="45"/>
      <c r="CH816" s="45"/>
      <c r="CI816" s="45"/>
      <c r="CJ816" s="45"/>
      <c r="CK816" s="45"/>
      <c r="CL816" s="45"/>
      <c r="CM816" s="45"/>
      <c r="CN816" s="45"/>
      <c r="CO816" s="45"/>
      <c r="CP816" s="45"/>
      <c r="CQ816" s="45"/>
      <c r="CR816" s="45"/>
      <c r="CS816" s="45"/>
      <c r="CT816" s="45"/>
      <c r="CU816" s="45"/>
      <c r="CV816" s="45"/>
      <c r="CW816" s="45"/>
    </row>
    <row r="817" spans="1:101" ht="14.25" customHeight="1">
      <c r="A817" s="67">
        <v>93</v>
      </c>
      <c r="B817" s="76">
        <v>79.5</v>
      </c>
      <c r="C817" s="81">
        <v>165.36</v>
      </c>
      <c r="D817" s="68">
        <v>238.85</v>
      </c>
      <c r="E817" s="68">
        <v>256.57</v>
      </c>
      <c r="F817" s="68">
        <v>275.08999999999997</v>
      </c>
      <c r="G817" s="68">
        <v>294.22000000000003</v>
      </c>
      <c r="H817" s="68">
        <v>313.37</v>
      </c>
      <c r="I817" s="76">
        <v>331.99</v>
      </c>
      <c r="J817" s="76">
        <v>357.42</v>
      </c>
      <c r="K817" s="76">
        <v>382.58</v>
      </c>
      <c r="L817" s="68">
        <v>407.03</v>
      </c>
      <c r="M817" s="68">
        <v>430.37</v>
      </c>
      <c r="N817" s="68">
        <v>452.19</v>
      </c>
      <c r="O817" s="68">
        <v>472.1</v>
      </c>
      <c r="P817" s="68">
        <v>498.11</v>
      </c>
      <c r="Q817" s="68">
        <v>525.54</v>
      </c>
      <c r="R817" s="68">
        <v>554.48</v>
      </c>
      <c r="S817" s="68">
        <v>585.02</v>
      </c>
      <c r="T817" s="68">
        <v>617.24</v>
      </c>
      <c r="U817" s="68">
        <v>651.23</v>
      </c>
      <c r="V817" s="68">
        <v>687.1</v>
      </c>
      <c r="W817" s="68">
        <v>724.94</v>
      </c>
      <c r="X817" s="68">
        <v>764.87</v>
      </c>
      <c r="Y817" s="68">
        <v>806.99</v>
      </c>
      <c r="Z817" s="68">
        <v>851.43</v>
      </c>
      <c r="AA817" s="69">
        <v>898.33</v>
      </c>
      <c r="AB817" s="45">
        <v>947.8</v>
      </c>
      <c r="AC817" s="74">
        <v>1000</v>
      </c>
      <c r="AD817" s="45"/>
      <c r="AE817" s="45"/>
      <c r="AF817" s="45"/>
      <c r="AG817" s="45"/>
      <c r="AH817" s="45"/>
      <c r="AI817" s="45"/>
      <c r="AJ817" s="45"/>
      <c r="AK817" s="45"/>
      <c r="AL817" s="45"/>
      <c r="AM817" s="45"/>
      <c r="AN817" s="45"/>
      <c r="AO817" s="45"/>
      <c r="AP817" s="45"/>
      <c r="AQ817" s="45"/>
      <c r="AR817" s="45"/>
      <c r="AS817" s="45"/>
      <c r="AT817" s="45"/>
      <c r="AU817" s="45"/>
      <c r="AV817" s="45"/>
      <c r="AW817" s="45"/>
      <c r="AX817" s="45"/>
      <c r="AY817" s="45"/>
      <c r="AZ817" s="45"/>
      <c r="BA817" s="45"/>
      <c r="BB817" s="45"/>
      <c r="BC817" s="45"/>
      <c r="BD817" s="45"/>
      <c r="BE817" s="45"/>
      <c r="BF817" s="45"/>
      <c r="BG817" s="45"/>
      <c r="BH817" s="45"/>
      <c r="BI817" s="45"/>
      <c r="BJ817" s="45"/>
      <c r="BK817" s="45"/>
      <c r="BL817" s="45"/>
      <c r="BM817" s="45"/>
      <c r="BN817" s="45"/>
      <c r="BO817" s="45"/>
      <c r="BP817" s="45"/>
      <c r="BQ817" s="45"/>
      <c r="BR817" s="45"/>
      <c r="BS817" s="45"/>
      <c r="BT817" s="45"/>
      <c r="BU817" s="45"/>
      <c r="BV817" s="45"/>
      <c r="BW817" s="45"/>
      <c r="BX817" s="45"/>
      <c r="BY817" s="45"/>
      <c r="BZ817" s="45"/>
      <c r="CA817" s="45"/>
      <c r="CB817" s="45"/>
      <c r="CC817" s="45"/>
      <c r="CD817" s="45"/>
      <c r="CE817" s="45"/>
      <c r="CF817" s="45"/>
      <c r="CG817" s="45"/>
      <c r="CH817" s="45"/>
      <c r="CI817" s="45"/>
      <c r="CJ817" s="45"/>
      <c r="CK817" s="45"/>
      <c r="CL817" s="45"/>
      <c r="CM817" s="45"/>
      <c r="CN817" s="45"/>
      <c r="CO817" s="45"/>
      <c r="CP817" s="45"/>
      <c r="CQ817" s="45"/>
      <c r="CR817" s="45"/>
      <c r="CS817" s="45"/>
      <c r="CT817" s="45"/>
      <c r="CU817" s="45"/>
      <c r="CV817" s="45"/>
      <c r="CW817" s="45"/>
    </row>
    <row r="818" spans="1:101" ht="14.25" customHeight="1">
      <c r="A818" s="67">
        <v>94</v>
      </c>
      <c r="B818" s="76">
        <v>103.46</v>
      </c>
      <c r="C818" s="80">
        <v>187.95</v>
      </c>
      <c r="D818" s="68">
        <v>256.57</v>
      </c>
      <c r="E818" s="68">
        <v>275.08999999999997</v>
      </c>
      <c r="F818" s="68">
        <v>294.22000000000003</v>
      </c>
      <c r="G818" s="68">
        <v>313.37</v>
      </c>
      <c r="H818" s="76">
        <v>331.99</v>
      </c>
      <c r="I818" s="76">
        <v>357.42</v>
      </c>
      <c r="J818" s="76">
        <v>382.58</v>
      </c>
      <c r="K818" s="68">
        <v>407.03</v>
      </c>
      <c r="L818" s="68">
        <v>430.37</v>
      </c>
      <c r="M818" s="68">
        <v>452.19</v>
      </c>
      <c r="N818" s="68">
        <v>472.1</v>
      </c>
      <c r="O818" s="68">
        <v>498.11</v>
      </c>
      <c r="P818" s="68">
        <v>525.54</v>
      </c>
      <c r="Q818" s="68">
        <v>554.48</v>
      </c>
      <c r="R818" s="68">
        <v>585.02</v>
      </c>
      <c r="S818" s="68">
        <v>617.24</v>
      </c>
      <c r="T818" s="68">
        <v>651.23</v>
      </c>
      <c r="U818" s="68">
        <v>687.1</v>
      </c>
      <c r="V818" s="68">
        <v>724.94</v>
      </c>
      <c r="W818" s="68">
        <v>764.87</v>
      </c>
      <c r="X818" s="68">
        <v>806.99</v>
      </c>
      <c r="Y818" s="68">
        <v>851.43</v>
      </c>
      <c r="Z818" s="68">
        <v>898.33</v>
      </c>
      <c r="AA818" s="69">
        <v>947.8</v>
      </c>
      <c r="AB818" s="74">
        <v>1000</v>
      </c>
      <c r="AC818" s="45"/>
      <c r="AD818" s="45"/>
      <c r="AE818" s="45"/>
      <c r="AF818" s="45"/>
      <c r="AG818" s="45"/>
      <c r="AH818" s="45"/>
      <c r="AI818" s="45"/>
      <c r="AJ818" s="45"/>
      <c r="AK818" s="45"/>
      <c r="AL818" s="45"/>
      <c r="AM818" s="45"/>
      <c r="AN818" s="45"/>
      <c r="AO818" s="45"/>
      <c r="AP818" s="45"/>
      <c r="AQ818" s="45"/>
      <c r="AR818" s="45"/>
      <c r="AS818" s="45"/>
      <c r="AT818" s="45"/>
      <c r="AU818" s="45"/>
      <c r="AV818" s="45"/>
      <c r="AW818" s="45"/>
      <c r="AX818" s="45"/>
      <c r="AY818" s="45"/>
      <c r="AZ818" s="45"/>
      <c r="BA818" s="45"/>
      <c r="BB818" s="45"/>
      <c r="BC818" s="45"/>
      <c r="BD818" s="45"/>
      <c r="BE818" s="45"/>
      <c r="BF818" s="45"/>
      <c r="BG818" s="45"/>
      <c r="BH818" s="45"/>
      <c r="BI818" s="45"/>
      <c r="BJ818" s="45"/>
      <c r="BK818" s="45"/>
      <c r="BL818" s="45"/>
      <c r="BM818" s="45"/>
      <c r="BN818" s="45"/>
      <c r="BO818" s="45"/>
      <c r="BP818" s="45"/>
      <c r="BQ818" s="45"/>
      <c r="BR818" s="45"/>
      <c r="BS818" s="45"/>
      <c r="BT818" s="45"/>
      <c r="BU818" s="45"/>
      <c r="BV818" s="45"/>
      <c r="BW818" s="45"/>
      <c r="BX818" s="45"/>
      <c r="BY818" s="45"/>
      <c r="BZ818" s="45"/>
      <c r="CA818" s="45"/>
      <c r="CB818" s="45"/>
      <c r="CC818" s="45"/>
      <c r="CD818" s="45"/>
      <c r="CE818" s="45"/>
      <c r="CF818" s="45"/>
      <c r="CG818" s="45"/>
      <c r="CH818" s="45"/>
      <c r="CI818" s="45"/>
      <c r="CJ818" s="45"/>
      <c r="CK818" s="45"/>
      <c r="CL818" s="45"/>
      <c r="CM818" s="45"/>
      <c r="CN818" s="45"/>
      <c r="CO818" s="45"/>
      <c r="CP818" s="45"/>
      <c r="CQ818" s="45"/>
      <c r="CR818" s="45"/>
      <c r="CS818" s="45"/>
      <c r="CT818" s="45"/>
      <c r="CU818" s="45"/>
      <c r="CV818" s="45"/>
      <c r="CW818" s="45"/>
    </row>
    <row r="819" spans="1:101" ht="14.25" customHeight="1">
      <c r="A819" s="67">
        <v>95</v>
      </c>
      <c r="B819" s="78">
        <v>134.87</v>
      </c>
      <c r="C819" s="68">
        <v>256.57</v>
      </c>
      <c r="D819" s="68">
        <v>275.08999999999997</v>
      </c>
      <c r="E819" s="68">
        <v>294.22000000000003</v>
      </c>
      <c r="F819" s="68">
        <v>313.37</v>
      </c>
      <c r="G819" s="76">
        <v>331.99</v>
      </c>
      <c r="H819" s="76">
        <v>357.42</v>
      </c>
      <c r="I819" s="76">
        <v>382.58</v>
      </c>
      <c r="J819" s="68">
        <v>407.03</v>
      </c>
      <c r="K819" s="68">
        <v>430.37</v>
      </c>
      <c r="L819" s="68">
        <v>452.19</v>
      </c>
      <c r="M819" s="68">
        <v>472.1</v>
      </c>
      <c r="N819" s="68">
        <v>498.11</v>
      </c>
      <c r="O819" s="68">
        <v>525.54</v>
      </c>
      <c r="P819" s="68">
        <v>554.48</v>
      </c>
      <c r="Q819" s="68">
        <v>585.02</v>
      </c>
      <c r="R819" s="68">
        <v>617.24</v>
      </c>
      <c r="S819" s="68">
        <v>651.23</v>
      </c>
      <c r="T819" s="68">
        <v>687.1</v>
      </c>
      <c r="U819" s="68">
        <v>724.94</v>
      </c>
      <c r="V819" s="68">
        <v>764.87</v>
      </c>
      <c r="W819" s="68">
        <v>806.99</v>
      </c>
      <c r="X819" s="68">
        <v>851.43</v>
      </c>
      <c r="Y819" s="68">
        <v>898.33</v>
      </c>
      <c r="Z819" s="68">
        <v>947.8</v>
      </c>
      <c r="AA819" s="69">
        <v>1000</v>
      </c>
      <c r="AB819" s="45"/>
      <c r="AC819" s="45"/>
      <c r="AD819" s="45"/>
      <c r="AE819" s="45"/>
      <c r="AF819" s="45"/>
      <c r="AG819" s="45"/>
      <c r="AH819" s="45"/>
      <c r="AI819" s="45"/>
      <c r="AJ819" s="45"/>
      <c r="AK819" s="45"/>
      <c r="AL819" s="45"/>
      <c r="AM819" s="45"/>
      <c r="AN819" s="45"/>
      <c r="AO819" s="45"/>
      <c r="AP819" s="45"/>
      <c r="AQ819" s="45"/>
      <c r="AR819" s="45"/>
      <c r="AS819" s="45"/>
      <c r="AT819" s="45"/>
      <c r="AU819" s="45"/>
      <c r="AV819" s="45"/>
      <c r="AW819" s="45"/>
      <c r="AX819" s="45"/>
      <c r="AY819" s="45"/>
      <c r="AZ819" s="45"/>
      <c r="BA819" s="45"/>
      <c r="BB819" s="45"/>
      <c r="BC819" s="45"/>
      <c r="BD819" s="45"/>
      <c r="BE819" s="45"/>
      <c r="BF819" s="45"/>
      <c r="BG819" s="45"/>
      <c r="BH819" s="45"/>
      <c r="BI819" s="45"/>
      <c r="BJ819" s="45"/>
      <c r="BK819" s="45"/>
      <c r="BL819" s="45"/>
      <c r="BM819" s="45"/>
      <c r="BN819" s="45"/>
      <c r="BO819" s="45"/>
      <c r="BP819" s="45"/>
      <c r="BQ819" s="45"/>
      <c r="BR819" s="45"/>
      <c r="BS819" s="45"/>
      <c r="BT819" s="45"/>
      <c r="BU819" s="45"/>
      <c r="BV819" s="45"/>
      <c r="BW819" s="45"/>
      <c r="BX819" s="45"/>
      <c r="BY819" s="45"/>
      <c r="BZ819" s="45"/>
      <c r="CA819" s="45"/>
      <c r="CB819" s="45"/>
      <c r="CC819" s="45"/>
      <c r="CD819" s="45"/>
      <c r="CE819" s="45"/>
      <c r="CF819" s="45"/>
      <c r="CG819" s="45"/>
      <c r="CH819" s="45"/>
      <c r="CI819" s="45"/>
      <c r="CJ819" s="45"/>
      <c r="CK819" s="45"/>
      <c r="CL819" s="45"/>
      <c r="CM819" s="45"/>
      <c r="CN819" s="45"/>
      <c r="CO819" s="45"/>
      <c r="CP819" s="45"/>
      <c r="CQ819" s="45"/>
      <c r="CR819" s="45"/>
      <c r="CS819" s="45"/>
      <c r="CT819" s="45"/>
      <c r="CU819" s="45"/>
      <c r="CV819" s="45"/>
      <c r="CW819" s="45"/>
    </row>
  </sheetData>
  <mergeCells count="10">
    <mergeCell ref="A575:AC575"/>
    <mergeCell ref="A657:AC657"/>
    <mergeCell ref="A739:AC739"/>
    <mergeCell ref="A1:AC1"/>
    <mergeCell ref="A83:AC83"/>
    <mergeCell ref="A165:AC165"/>
    <mergeCell ref="A247:AC247"/>
    <mergeCell ref="A329:AC329"/>
    <mergeCell ref="A411:AC411"/>
    <mergeCell ref="A493:AC493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W327"/>
  <sheetViews>
    <sheetView workbookViewId="0"/>
  </sheetViews>
  <sheetFormatPr baseColWidth="10" defaultColWidth="14.33203125" defaultRowHeight="15" customHeight="1"/>
  <cols>
    <col min="1" max="1" width="8.6640625" customWidth="1"/>
    <col min="2" max="101" width="7.6640625" customWidth="1"/>
  </cols>
  <sheetData>
    <row r="1" spans="1:101" ht="14.25" customHeight="1">
      <c r="A1" s="14" t="s">
        <v>141</v>
      </c>
    </row>
    <row r="2" spans="1:101" ht="14.25" customHeight="1">
      <c r="B2" s="20" t="s">
        <v>130</v>
      </c>
    </row>
    <row r="3" spans="1:101" ht="14.25" customHeight="1">
      <c r="A3" s="3" t="s">
        <v>131</v>
      </c>
      <c r="B3" s="43">
        <v>1</v>
      </c>
      <c r="C3" s="43">
        <v>2</v>
      </c>
      <c r="D3" s="43">
        <v>3</v>
      </c>
      <c r="E3" s="43">
        <v>4</v>
      </c>
      <c r="F3" s="43">
        <v>5</v>
      </c>
      <c r="G3" s="43">
        <v>6</v>
      </c>
      <c r="H3" s="43">
        <v>7</v>
      </c>
      <c r="I3" s="43">
        <v>8</v>
      </c>
      <c r="J3" s="43">
        <v>9</v>
      </c>
      <c r="K3" s="43">
        <v>10</v>
      </c>
      <c r="L3" s="43">
        <v>11</v>
      </c>
      <c r="M3" s="43">
        <v>12</v>
      </c>
      <c r="N3" s="43">
        <v>13</v>
      </c>
      <c r="O3" s="43">
        <v>14</v>
      </c>
      <c r="P3" s="43">
        <v>15</v>
      </c>
      <c r="Q3" s="43">
        <v>16</v>
      </c>
      <c r="R3" s="43">
        <v>17</v>
      </c>
      <c r="S3" s="43">
        <v>18</v>
      </c>
      <c r="T3" s="43">
        <v>19</v>
      </c>
      <c r="U3" s="43">
        <v>20</v>
      </c>
      <c r="V3" s="43">
        <v>21</v>
      </c>
      <c r="W3" s="43">
        <v>22</v>
      </c>
      <c r="X3" s="43">
        <v>23</v>
      </c>
      <c r="Y3" s="43">
        <v>24</v>
      </c>
      <c r="Z3" s="43">
        <v>25</v>
      </c>
      <c r="AA3" s="43">
        <v>26</v>
      </c>
      <c r="AB3" s="44">
        <v>27</v>
      </c>
      <c r="AC3" s="44">
        <v>28</v>
      </c>
      <c r="AD3" s="44">
        <v>29</v>
      </c>
      <c r="AE3" s="44">
        <v>30</v>
      </c>
      <c r="AF3" s="44">
        <v>31</v>
      </c>
      <c r="AG3" s="44">
        <v>32</v>
      </c>
      <c r="AH3" s="44">
        <v>33</v>
      </c>
      <c r="AI3" s="44">
        <v>34</v>
      </c>
      <c r="AJ3" s="44">
        <v>35</v>
      </c>
      <c r="AK3" s="44">
        <v>36</v>
      </c>
      <c r="AL3" s="44">
        <v>37</v>
      </c>
      <c r="AM3" s="44">
        <v>38</v>
      </c>
      <c r="AN3" s="44">
        <v>39</v>
      </c>
      <c r="AO3" s="44">
        <v>40</v>
      </c>
      <c r="AP3" s="44">
        <v>41</v>
      </c>
      <c r="AQ3" s="44">
        <v>42</v>
      </c>
      <c r="AR3" s="44">
        <v>43</v>
      </c>
      <c r="AS3" s="44">
        <v>44</v>
      </c>
      <c r="AT3" s="44">
        <v>45</v>
      </c>
      <c r="AU3" s="44">
        <v>46</v>
      </c>
      <c r="AV3" s="44">
        <v>47</v>
      </c>
      <c r="AW3" s="44">
        <v>48</v>
      </c>
      <c r="AX3" s="44">
        <v>49</v>
      </c>
      <c r="AY3" s="44">
        <v>50</v>
      </c>
      <c r="AZ3" s="44">
        <v>51</v>
      </c>
      <c r="BA3" s="44">
        <v>52</v>
      </c>
      <c r="BB3" s="44">
        <v>53</v>
      </c>
      <c r="BC3" s="44">
        <v>54</v>
      </c>
      <c r="BD3" s="44">
        <v>55</v>
      </c>
      <c r="BE3" s="44">
        <v>56</v>
      </c>
      <c r="BF3" s="44">
        <v>57</v>
      </c>
      <c r="BG3" s="44">
        <v>58</v>
      </c>
      <c r="BH3" s="44">
        <v>59</v>
      </c>
      <c r="BI3" s="44">
        <v>60</v>
      </c>
      <c r="BJ3" s="44">
        <v>61</v>
      </c>
      <c r="BK3" s="44">
        <v>62</v>
      </c>
      <c r="BL3" s="44">
        <v>63</v>
      </c>
      <c r="BM3" s="44">
        <v>64</v>
      </c>
      <c r="BN3" s="44">
        <v>65</v>
      </c>
      <c r="BO3" s="44">
        <v>66</v>
      </c>
      <c r="BP3" s="44">
        <v>67</v>
      </c>
      <c r="BQ3" s="44">
        <v>68</v>
      </c>
      <c r="BR3" s="44">
        <v>69</v>
      </c>
      <c r="BS3" s="44">
        <v>70</v>
      </c>
      <c r="BT3" s="44">
        <v>71</v>
      </c>
      <c r="BU3" s="44">
        <v>72</v>
      </c>
      <c r="BV3" s="44">
        <v>73</v>
      </c>
      <c r="BW3" s="44">
        <v>74</v>
      </c>
      <c r="BX3" s="44">
        <v>75</v>
      </c>
      <c r="BY3" s="44">
        <v>76</v>
      </c>
      <c r="BZ3" s="44">
        <v>77</v>
      </c>
      <c r="CA3" s="44">
        <v>78</v>
      </c>
      <c r="CB3" s="44">
        <v>79</v>
      </c>
      <c r="CC3" s="44">
        <v>80</v>
      </c>
      <c r="CD3" s="44">
        <v>81</v>
      </c>
      <c r="CE3" s="44">
        <v>82</v>
      </c>
      <c r="CF3" s="44">
        <v>83</v>
      </c>
      <c r="CG3" s="44">
        <v>84</v>
      </c>
      <c r="CH3" s="44">
        <v>85</v>
      </c>
      <c r="CI3" s="44">
        <v>86</v>
      </c>
      <c r="CJ3" s="44">
        <v>87</v>
      </c>
      <c r="CK3" s="44">
        <v>88</v>
      </c>
      <c r="CL3" s="44">
        <v>89</v>
      </c>
      <c r="CM3" s="44">
        <v>90</v>
      </c>
      <c r="CN3" s="44">
        <v>91</v>
      </c>
      <c r="CO3" s="44">
        <v>92</v>
      </c>
      <c r="CP3" s="44">
        <v>93</v>
      </c>
      <c r="CQ3" s="44">
        <v>94</v>
      </c>
      <c r="CR3" s="44">
        <v>95</v>
      </c>
      <c r="CS3" s="44">
        <v>96</v>
      </c>
      <c r="CT3" s="44">
        <v>97</v>
      </c>
      <c r="CU3" s="44">
        <v>98</v>
      </c>
      <c r="CV3" s="44">
        <v>99</v>
      </c>
      <c r="CW3" s="44">
        <v>100</v>
      </c>
    </row>
    <row r="4" spans="1:101" ht="14.25" customHeight="1">
      <c r="A4" s="67">
        <v>18</v>
      </c>
      <c r="B4" s="68">
        <v>0.69</v>
      </c>
      <c r="C4" s="68">
        <v>0.72</v>
      </c>
      <c r="D4" s="68">
        <v>0.74</v>
      </c>
      <c r="E4" s="68">
        <v>0.77</v>
      </c>
      <c r="F4" s="68">
        <v>0.75</v>
      </c>
      <c r="G4" s="68">
        <v>0.72</v>
      </c>
      <c r="H4" s="68">
        <v>0.71</v>
      </c>
      <c r="I4" s="68">
        <v>0.71</v>
      </c>
      <c r="J4" s="68">
        <v>0.61</v>
      </c>
      <c r="K4" s="68">
        <v>0.57999999999999996</v>
      </c>
      <c r="L4" s="68">
        <v>0.52</v>
      </c>
      <c r="M4" s="68">
        <v>0.48</v>
      </c>
      <c r="N4" s="68">
        <v>0.46</v>
      </c>
      <c r="O4" s="68">
        <v>0.48</v>
      </c>
      <c r="P4" s="68">
        <v>0.5</v>
      </c>
      <c r="Q4" s="68">
        <v>0.56999999999999995</v>
      </c>
      <c r="R4" s="68">
        <v>0.65</v>
      </c>
      <c r="S4" s="68">
        <v>0.76</v>
      </c>
      <c r="T4" s="68">
        <v>0.88</v>
      </c>
      <c r="U4" s="68">
        <v>1</v>
      </c>
      <c r="V4" s="68">
        <v>1.1000000000000001</v>
      </c>
      <c r="W4" s="68">
        <v>1.1599999999999999</v>
      </c>
      <c r="X4" s="68">
        <v>1.21</v>
      </c>
      <c r="Y4" s="68">
        <v>1.28</v>
      </c>
      <c r="Z4" s="69">
        <v>1.36</v>
      </c>
      <c r="AA4" s="69">
        <v>1.45</v>
      </c>
      <c r="AB4" s="69">
        <v>1.52</v>
      </c>
      <c r="AC4" s="69">
        <v>1.56</v>
      </c>
      <c r="AD4" s="69">
        <v>1.62</v>
      </c>
      <c r="AE4" s="69">
        <v>1.68</v>
      </c>
      <c r="AF4" s="69">
        <v>1.75</v>
      </c>
      <c r="AG4" s="69">
        <v>1.83</v>
      </c>
      <c r="AH4" s="69">
        <v>1.92</v>
      </c>
      <c r="AI4" s="69">
        <v>2.06</v>
      </c>
      <c r="AJ4" s="69">
        <v>2.25</v>
      </c>
      <c r="AK4" s="69">
        <v>2.46</v>
      </c>
      <c r="AL4" s="69">
        <v>2.69</v>
      </c>
      <c r="AM4" s="69">
        <v>2.91</v>
      </c>
      <c r="AN4" s="69">
        <v>3.12</v>
      </c>
      <c r="AO4" s="69">
        <v>3.32</v>
      </c>
      <c r="AP4" s="69">
        <v>3.53</v>
      </c>
      <c r="AQ4" s="69">
        <v>3.78</v>
      </c>
      <c r="AR4" s="69">
        <v>4.08</v>
      </c>
      <c r="AS4" s="69">
        <v>4.4800000000000004</v>
      </c>
      <c r="AT4" s="69">
        <v>4.99</v>
      </c>
      <c r="AU4" s="69">
        <v>5.56</v>
      </c>
      <c r="AV4" s="69">
        <v>6.2</v>
      </c>
      <c r="AW4" s="69">
        <v>6.88</v>
      </c>
      <c r="AX4" s="69">
        <v>7.62</v>
      </c>
      <c r="AY4" s="69">
        <v>8.42</v>
      </c>
      <c r="AZ4" s="69">
        <v>9.3000000000000007</v>
      </c>
      <c r="BA4" s="69">
        <v>10.3</v>
      </c>
      <c r="BB4" s="69">
        <v>11.47</v>
      </c>
      <c r="BC4" s="69">
        <v>12.86</v>
      </c>
      <c r="BD4" s="69">
        <v>14.52</v>
      </c>
      <c r="BE4" s="69">
        <v>16.46</v>
      </c>
      <c r="BF4" s="69">
        <v>18.670000000000002</v>
      </c>
      <c r="BG4" s="69">
        <v>21.14</v>
      </c>
      <c r="BH4" s="69">
        <v>23.85</v>
      </c>
      <c r="BI4" s="69">
        <v>26.83</v>
      </c>
      <c r="BJ4" s="69">
        <v>30.13</v>
      </c>
      <c r="BK4" s="69">
        <v>33.9</v>
      </c>
      <c r="BL4" s="69">
        <v>38.26</v>
      </c>
      <c r="BM4" s="69">
        <v>43.36</v>
      </c>
      <c r="BN4" s="69">
        <v>49.07</v>
      </c>
      <c r="BO4" s="71">
        <v>55.63</v>
      </c>
      <c r="BP4" s="71">
        <v>63.22</v>
      </c>
      <c r="BQ4" s="71">
        <v>72.040000000000006</v>
      </c>
      <c r="BR4" s="71">
        <v>82.26</v>
      </c>
      <c r="BS4" s="71">
        <v>93.99</v>
      </c>
      <c r="BT4" s="71">
        <v>107.25</v>
      </c>
      <c r="BU4" s="71">
        <v>121.61</v>
      </c>
      <c r="BV4" s="71">
        <v>136.9</v>
      </c>
      <c r="BW4" s="71">
        <v>152.6</v>
      </c>
      <c r="BX4" s="71">
        <v>168.28</v>
      </c>
      <c r="BY4" s="71">
        <v>183.74</v>
      </c>
      <c r="BZ4" s="71">
        <v>198.22</v>
      </c>
      <c r="CA4" s="71">
        <v>211.08</v>
      </c>
      <c r="CB4" s="71">
        <v>227.79</v>
      </c>
      <c r="CC4" s="71">
        <v>245.59</v>
      </c>
      <c r="CD4" s="71">
        <v>264.95</v>
      </c>
      <c r="CE4" s="71">
        <v>285.45999999999998</v>
      </c>
      <c r="CF4" s="69">
        <v>306.7</v>
      </c>
      <c r="CG4" s="69">
        <v>328.25</v>
      </c>
      <c r="CH4" s="69">
        <v>350.02</v>
      </c>
      <c r="CI4" s="69">
        <v>371.65</v>
      </c>
      <c r="CJ4" s="69">
        <v>392.79</v>
      </c>
      <c r="CK4" s="69">
        <v>413.05</v>
      </c>
      <c r="CL4" s="69">
        <v>432.08</v>
      </c>
      <c r="CM4" s="69">
        <v>449.51</v>
      </c>
      <c r="CN4" s="69">
        <v>464.98</v>
      </c>
      <c r="CO4" s="69">
        <v>478.12</v>
      </c>
      <c r="CP4" s="69">
        <v>488.57</v>
      </c>
      <c r="CQ4" s="69">
        <v>495.95</v>
      </c>
      <c r="CR4" s="69">
        <v>500</v>
      </c>
      <c r="CS4" s="69">
        <v>500</v>
      </c>
      <c r="CT4" s="69">
        <v>500</v>
      </c>
      <c r="CU4" s="69">
        <v>500</v>
      </c>
      <c r="CV4" s="69">
        <v>500</v>
      </c>
      <c r="CW4" s="69">
        <v>500</v>
      </c>
    </row>
    <row r="5" spans="1:101" ht="14.25" customHeight="1">
      <c r="A5" s="67">
        <v>19</v>
      </c>
      <c r="B5" s="68">
        <v>0.64</v>
      </c>
      <c r="C5" s="68">
        <v>0.67</v>
      </c>
      <c r="D5" s="68">
        <v>0.68</v>
      </c>
      <c r="E5" s="68">
        <v>0.65</v>
      </c>
      <c r="F5" s="68">
        <v>0.64</v>
      </c>
      <c r="G5" s="68">
        <v>0.65</v>
      </c>
      <c r="H5" s="68">
        <v>0.65</v>
      </c>
      <c r="I5" s="68">
        <v>0.61</v>
      </c>
      <c r="J5" s="68">
        <v>0.53</v>
      </c>
      <c r="K5" s="68">
        <v>0.46</v>
      </c>
      <c r="L5" s="68">
        <v>0.48</v>
      </c>
      <c r="M5" s="68">
        <v>0.46</v>
      </c>
      <c r="N5" s="68">
        <v>0.45</v>
      </c>
      <c r="O5" s="68">
        <v>0.49</v>
      </c>
      <c r="P5" s="68">
        <v>0.54</v>
      </c>
      <c r="Q5" s="68">
        <v>0.59</v>
      </c>
      <c r="R5" s="68">
        <v>0.67</v>
      </c>
      <c r="S5" s="68">
        <v>0.79</v>
      </c>
      <c r="T5" s="68">
        <v>0.91</v>
      </c>
      <c r="U5" s="68">
        <v>1.02</v>
      </c>
      <c r="V5" s="68">
        <v>1.1299999999999999</v>
      </c>
      <c r="W5" s="68">
        <v>1.19</v>
      </c>
      <c r="X5" s="68">
        <v>1.26</v>
      </c>
      <c r="Y5" s="68">
        <v>1.34</v>
      </c>
      <c r="Z5" s="69">
        <v>1.43</v>
      </c>
      <c r="AA5" s="69">
        <v>1.52</v>
      </c>
      <c r="AB5" s="17">
        <v>1.56</v>
      </c>
      <c r="AC5" s="17">
        <v>1.62</v>
      </c>
      <c r="AD5" s="17">
        <v>1.68</v>
      </c>
      <c r="AE5" s="17">
        <v>1.75</v>
      </c>
      <c r="AF5" s="17">
        <v>1.83</v>
      </c>
      <c r="AG5" s="17">
        <v>1.92</v>
      </c>
      <c r="AH5" s="17">
        <v>2.06</v>
      </c>
      <c r="AI5" s="17">
        <v>2.25</v>
      </c>
      <c r="AJ5" s="17">
        <v>2.46</v>
      </c>
      <c r="AK5" s="17">
        <v>2.69</v>
      </c>
      <c r="AL5" s="17">
        <v>2.91</v>
      </c>
      <c r="AM5" s="17">
        <v>3.12</v>
      </c>
      <c r="AN5" s="17">
        <v>3.32</v>
      </c>
      <c r="AO5" s="17">
        <v>3.53</v>
      </c>
      <c r="AP5" s="17">
        <v>3.78</v>
      </c>
      <c r="AQ5" s="17">
        <v>4.08</v>
      </c>
      <c r="AR5" s="17">
        <v>4.4800000000000004</v>
      </c>
      <c r="AS5" s="17">
        <v>4.99</v>
      </c>
      <c r="AT5" s="17">
        <v>5.56</v>
      </c>
      <c r="AU5" s="17">
        <v>6.2</v>
      </c>
      <c r="AV5" s="17">
        <v>6.88</v>
      </c>
      <c r="AW5" s="17">
        <v>7.62</v>
      </c>
      <c r="AX5" s="17">
        <v>8.42</v>
      </c>
      <c r="AY5" s="17">
        <v>9.3000000000000007</v>
      </c>
      <c r="AZ5" s="17">
        <v>10.3</v>
      </c>
      <c r="BA5" s="17">
        <v>11.47</v>
      </c>
      <c r="BB5" s="17">
        <v>12.86</v>
      </c>
      <c r="BC5" s="17">
        <v>14.52</v>
      </c>
      <c r="BD5" s="17">
        <v>16.46</v>
      </c>
      <c r="BE5" s="17">
        <v>18.670000000000002</v>
      </c>
      <c r="BF5" s="17">
        <v>21.14</v>
      </c>
      <c r="BG5" s="17">
        <v>23.85</v>
      </c>
      <c r="BH5" s="17">
        <v>26.83</v>
      </c>
      <c r="BI5" s="17">
        <v>30.13</v>
      </c>
      <c r="BJ5" s="17">
        <v>33.9</v>
      </c>
      <c r="BK5" s="17">
        <v>38.26</v>
      </c>
      <c r="BL5" s="17">
        <v>43.36</v>
      </c>
      <c r="BM5" s="17">
        <v>49.07</v>
      </c>
      <c r="BN5" s="17">
        <v>55.63</v>
      </c>
      <c r="BO5" s="17">
        <v>63.22</v>
      </c>
      <c r="BP5" s="17">
        <v>72.040000000000006</v>
      </c>
      <c r="BQ5" s="17">
        <v>82.26</v>
      </c>
      <c r="BR5" s="17">
        <v>93.99</v>
      </c>
      <c r="BS5" s="17">
        <v>107.25</v>
      </c>
      <c r="BT5" s="17">
        <v>121.61</v>
      </c>
      <c r="BU5" s="17">
        <v>136.9</v>
      </c>
      <c r="BV5" s="17">
        <v>152.6</v>
      </c>
      <c r="BW5" s="17">
        <v>168.28</v>
      </c>
      <c r="BX5" s="17">
        <v>183.74</v>
      </c>
      <c r="BY5" s="17">
        <v>198.22</v>
      </c>
      <c r="BZ5" s="17">
        <v>211.08</v>
      </c>
      <c r="CA5" s="17">
        <v>227.79</v>
      </c>
      <c r="CB5" s="17">
        <v>245.59</v>
      </c>
      <c r="CC5" s="17">
        <v>264.95</v>
      </c>
      <c r="CD5" s="17">
        <v>285.45999999999998</v>
      </c>
      <c r="CE5" s="17">
        <v>306.7</v>
      </c>
      <c r="CF5" s="17">
        <v>328.25</v>
      </c>
      <c r="CG5" s="17">
        <v>350.02</v>
      </c>
      <c r="CH5" s="17">
        <v>371.65</v>
      </c>
      <c r="CI5" s="17">
        <v>392.79</v>
      </c>
      <c r="CJ5" s="17">
        <v>413.05</v>
      </c>
      <c r="CK5" s="17">
        <v>432.08</v>
      </c>
      <c r="CL5" s="17">
        <v>449.51</v>
      </c>
      <c r="CM5" s="17">
        <v>464.98</v>
      </c>
      <c r="CN5" s="17">
        <v>478.12</v>
      </c>
      <c r="CO5" s="17">
        <v>488.57</v>
      </c>
      <c r="CP5" s="17">
        <v>495.95</v>
      </c>
      <c r="CQ5" s="17">
        <v>500</v>
      </c>
      <c r="CR5" s="17">
        <v>500</v>
      </c>
      <c r="CS5" s="17">
        <v>500</v>
      </c>
      <c r="CT5" s="17">
        <v>500</v>
      </c>
      <c r="CU5" s="17">
        <v>500</v>
      </c>
      <c r="CV5" s="17">
        <v>500</v>
      </c>
      <c r="CW5" s="17">
        <v>500</v>
      </c>
    </row>
    <row r="6" spans="1:101" ht="14.25" customHeight="1">
      <c r="A6" s="67">
        <v>20</v>
      </c>
      <c r="B6" s="68">
        <v>0.55000000000000004</v>
      </c>
      <c r="C6" s="68">
        <v>0.56999999999999995</v>
      </c>
      <c r="D6" s="68">
        <v>0.63</v>
      </c>
      <c r="E6" s="68">
        <v>0.61</v>
      </c>
      <c r="F6" s="68">
        <v>0.59</v>
      </c>
      <c r="G6" s="68">
        <v>0.56999999999999995</v>
      </c>
      <c r="H6" s="68">
        <v>0.56000000000000005</v>
      </c>
      <c r="I6" s="68">
        <v>0.51</v>
      </c>
      <c r="J6" s="68">
        <v>0.46</v>
      </c>
      <c r="K6" s="68">
        <v>0.46</v>
      </c>
      <c r="L6" s="68">
        <v>0.45</v>
      </c>
      <c r="M6" s="68">
        <v>0.45</v>
      </c>
      <c r="N6" s="68">
        <v>0.46</v>
      </c>
      <c r="O6" s="68">
        <v>0.5</v>
      </c>
      <c r="P6" s="68">
        <v>0.56000000000000005</v>
      </c>
      <c r="Q6" s="68">
        <v>0.6</v>
      </c>
      <c r="R6" s="68">
        <v>0.7</v>
      </c>
      <c r="S6" s="68">
        <v>0.81</v>
      </c>
      <c r="T6" s="68">
        <v>0.93</v>
      </c>
      <c r="U6" s="68">
        <v>1.05</v>
      </c>
      <c r="V6" s="68">
        <v>1.1599999999999999</v>
      </c>
      <c r="W6" s="68">
        <v>1.22</v>
      </c>
      <c r="X6" s="68">
        <v>1.28</v>
      </c>
      <c r="Y6" s="68">
        <v>1.37</v>
      </c>
      <c r="Z6" s="69">
        <v>1.46</v>
      </c>
      <c r="AA6" s="69">
        <v>1.56</v>
      </c>
      <c r="AB6" s="17">
        <v>1.62</v>
      </c>
      <c r="AC6" s="17">
        <v>1.68</v>
      </c>
      <c r="AD6" s="17">
        <v>1.75</v>
      </c>
      <c r="AE6" s="17">
        <v>1.83</v>
      </c>
      <c r="AF6" s="17">
        <v>1.92</v>
      </c>
      <c r="AG6" s="17">
        <v>2.06</v>
      </c>
      <c r="AH6" s="17">
        <v>2.25</v>
      </c>
      <c r="AI6" s="17">
        <v>2.46</v>
      </c>
      <c r="AJ6" s="17">
        <v>2.69</v>
      </c>
      <c r="AK6" s="17">
        <v>2.91</v>
      </c>
      <c r="AL6" s="17">
        <v>3.12</v>
      </c>
      <c r="AM6" s="17">
        <v>3.32</v>
      </c>
      <c r="AN6" s="17">
        <v>3.53</v>
      </c>
      <c r="AO6" s="17">
        <v>3.78</v>
      </c>
      <c r="AP6" s="17">
        <v>4.08</v>
      </c>
      <c r="AQ6" s="17">
        <v>4.4800000000000004</v>
      </c>
      <c r="AR6" s="17">
        <v>4.99</v>
      </c>
      <c r="AS6" s="17">
        <v>5.56</v>
      </c>
      <c r="AT6" s="17">
        <v>6.2</v>
      </c>
      <c r="AU6" s="17">
        <v>6.88</v>
      </c>
      <c r="AV6" s="17">
        <v>7.62</v>
      </c>
      <c r="AW6" s="17">
        <v>8.42</v>
      </c>
      <c r="AX6" s="17">
        <v>9.3000000000000007</v>
      </c>
      <c r="AY6" s="17">
        <v>10.3</v>
      </c>
      <c r="AZ6" s="17">
        <v>11.47</v>
      </c>
      <c r="BA6" s="17">
        <v>12.86</v>
      </c>
      <c r="BB6" s="17">
        <v>14.52</v>
      </c>
      <c r="BC6" s="17">
        <v>16.46</v>
      </c>
      <c r="BD6" s="17">
        <v>18.670000000000002</v>
      </c>
      <c r="BE6" s="17">
        <v>21.14</v>
      </c>
      <c r="BF6" s="17">
        <v>23.85</v>
      </c>
      <c r="BG6" s="17">
        <v>26.83</v>
      </c>
      <c r="BH6" s="17">
        <v>30.13</v>
      </c>
      <c r="BI6" s="17">
        <v>33.9</v>
      </c>
      <c r="BJ6" s="17">
        <v>38.26</v>
      </c>
      <c r="BK6" s="17">
        <v>43.36</v>
      </c>
      <c r="BL6" s="17">
        <v>49.07</v>
      </c>
      <c r="BM6" s="17">
        <v>55.63</v>
      </c>
      <c r="BN6" s="17">
        <v>63.22</v>
      </c>
      <c r="BO6" s="17">
        <v>72.040000000000006</v>
      </c>
      <c r="BP6" s="17">
        <v>82.26</v>
      </c>
      <c r="BQ6" s="17">
        <v>93.99</v>
      </c>
      <c r="BR6" s="17">
        <v>107.25</v>
      </c>
      <c r="BS6" s="17">
        <v>121.61</v>
      </c>
      <c r="BT6" s="17">
        <v>136.9</v>
      </c>
      <c r="BU6" s="17">
        <v>152.6</v>
      </c>
      <c r="BV6" s="17">
        <v>168.28</v>
      </c>
      <c r="BW6" s="17">
        <v>183.74</v>
      </c>
      <c r="BX6" s="17">
        <v>198.22</v>
      </c>
      <c r="BY6" s="17">
        <v>211.08</v>
      </c>
      <c r="BZ6" s="17">
        <v>227.79</v>
      </c>
      <c r="CA6" s="17">
        <v>245.59</v>
      </c>
      <c r="CB6" s="17">
        <v>264.95</v>
      </c>
      <c r="CC6" s="17">
        <v>285.45999999999998</v>
      </c>
      <c r="CD6" s="17">
        <v>306.7</v>
      </c>
      <c r="CE6" s="17">
        <v>328.25</v>
      </c>
      <c r="CF6" s="17">
        <v>350.02</v>
      </c>
      <c r="CG6" s="17">
        <v>371.65</v>
      </c>
      <c r="CH6" s="17">
        <v>392.79</v>
      </c>
      <c r="CI6" s="17">
        <v>413.05</v>
      </c>
      <c r="CJ6" s="17">
        <v>432.08</v>
      </c>
      <c r="CK6" s="17">
        <v>449.51</v>
      </c>
      <c r="CL6" s="17">
        <v>464.98</v>
      </c>
      <c r="CM6" s="17">
        <v>478.12</v>
      </c>
      <c r="CN6" s="17">
        <v>488.57</v>
      </c>
      <c r="CO6" s="17">
        <v>495.95</v>
      </c>
      <c r="CP6" s="17">
        <v>500</v>
      </c>
      <c r="CQ6" s="17">
        <v>500</v>
      </c>
      <c r="CR6" s="17">
        <v>500</v>
      </c>
      <c r="CS6" s="17">
        <v>500</v>
      </c>
      <c r="CT6" s="17">
        <v>500</v>
      </c>
      <c r="CU6" s="17">
        <v>500</v>
      </c>
      <c r="CV6" s="17">
        <v>500</v>
      </c>
      <c r="CW6" s="17">
        <v>500</v>
      </c>
    </row>
    <row r="7" spans="1:101" ht="14.25" customHeight="1">
      <c r="A7" s="67">
        <v>21</v>
      </c>
      <c r="B7" s="68">
        <v>0.46</v>
      </c>
      <c r="C7" s="68">
        <v>0.56999999999999995</v>
      </c>
      <c r="D7" s="68">
        <v>0.51</v>
      </c>
      <c r="E7" s="68">
        <v>0.49</v>
      </c>
      <c r="F7" s="68">
        <v>0.47</v>
      </c>
      <c r="G7" s="68">
        <v>0.47</v>
      </c>
      <c r="H7" s="68">
        <v>0.46</v>
      </c>
      <c r="I7" s="68">
        <v>0.43</v>
      </c>
      <c r="J7" s="68">
        <v>0.4</v>
      </c>
      <c r="K7" s="68">
        <v>0.42</v>
      </c>
      <c r="L7" s="68">
        <v>0.43</v>
      </c>
      <c r="M7" s="68">
        <v>0.45</v>
      </c>
      <c r="N7" s="68">
        <v>0.47</v>
      </c>
      <c r="O7" s="68">
        <v>0.52</v>
      </c>
      <c r="P7" s="68">
        <v>0.57999999999999996</v>
      </c>
      <c r="Q7" s="68">
        <v>0.63</v>
      </c>
      <c r="R7" s="68">
        <v>0.72</v>
      </c>
      <c r="S7" s="68">
        <v>0.83</v>
      </c>
      <c r="T7" s="68">
        <v>0.96</v>
      </c>
      <c r="U7" s="68">
        <v>1.08</v>
      </c>
      <c r="V7" s="68">
        <v>1.1599999999999999</v>
      </c>
      <c r="W7" s="68">
        <v>1.22</v>
      </c>
      <c r="X7" s="68">
        <v>1.3</v>
      </c>
      <c r="Y7" s="68">
        <v>1.4</v>
      </c>
      <c r="Z7" s="69">
        <v>1.51</v>
      </c>
      <c r="AA7" s="69">
        <v>1.62</v>
      </c>
      <c r="AB7" s="17">
        <v>1.68</v>
      </c>
      <c r="AC7" s="17">
        <v>1.75</v>
      </c>
      <c r="AD7" s="17">
        <v>1.83</v>
      </c>
      <c r="AE7" s="17">
        <v>1.92</v>
      </c>
      <c r="AF7" s="17">
        <v>2.06</v>
      </c>
      <c r="AG7" s="17">
        <v>2.25</v>
      </c>
      <c r="AH7" s="17">
        <v>2.46</v>
      </c>
      <c r="AI7" s="17">
        <v>2.69</v>
      </c>
      <c r="AJ7" s="17">
        <v>2.91</v>
      </c>
      <c r="AK7" s="17">
        <v>3.12</v>
      </c>
      <c r="AL7" s="17">
        <v>3.32</v>
      </c>
      <c r="AM7" s="17">
        <v>3.53</v>
      </c>
      <c r="AN7" s="17">
        <v>3.78</v>
      </c>
      <c r="AO7" s="17">
        <v>4.08</v>
      </c>
      <c r="AP7" s="17">
        <v>4.4800000000000004</v>
      </c>
      <c r="AQ7" s="17">
        <v>4.99</v>
      </c>
      <c r="AR7" s="17">
        <v>5.56</v>
      </c>
      <c r="AS7" s="17">
        <v>6.2</v>
      </c>
      <c r="AT7" s="17">
        <v>6.88</v>
      </c>
      <c r="AU7" s="17">
        <v>7.62</v>
      </c>
      <c r="AV7" s="17">
        <v>8.42</v>
      </c>
      <c r="AW7" s="17">
        <v>9.3000000000000007</v>
      </c>
      <c r="AX7" s="17">
        <v>10.3</v>
      </c>
      <c r="AY7" s="17">
        <v>11.47</v>
      </c>
      <c r="AZ7" s="17">
        <v>12.86</v>
      </c>
      <c r="BA7" s="17">
        <v>14.52</v>
      </c>
      <c r="BB7" s="17">
        <v>16.46</v>
      </c>
      <c r="BC7" s="17">
        <v>18.670000000000002</v>
      </c>
      <c r="BD7" s="17">
        <v>21.14</v>
      </c>
      <c r="BE7" s="17">
        <v>23.85</v>
      </c>
      <c r="BF7" s="17">
        <v>26.83</v>
      </c>
      <c r="BG7" s="17">
        <v>30.13</v>
      </c>
      <c r="BH7" s="17">
        <v>33.9</v>
      </c>
      <c r="BI7" s="17">
        <v>38.26</v>
      </c>
      <c r="BJ7" s="17">
        <v>43.36</v>
      </c>
      <c r="BK7" s="17">
        <v>49.07</v>
      </c>
      <c r="BL7" s="17">
        <v>55.63</v>
      </c>
      <c r="BM7" s="17">
        <v>63.22</v>
      </c>
      <c r="BN7" s="17">
        <v>72.040000000000006</v>
      </c>
      <c r="BO7" s="17">
        <v>82.26</v>
      </c>
      <c r="BP7" s="17">
        <v>93.99</v>
      </c>
      <c r="BQ7" s="17">
        <v>107.25</v>
      </c>
      <c r="BR7" s="17">
        <v>121.61</v>
      </c>
      <c r="BS7" s="17">
        <v>136.9</v>
      </c>
      <c r="BT7" s="17">
        <v>152.6</v>
      </c>
      <c r="BU7" s="17">
        <v>168.28</v>
      </c>
      <c r="BV7" s="17">
        <v>183.74</v>
      </c>
      <c r="BW7" s="17">
        <v>198.22</v>
      </c>
      <c r="BX7" s="17">
        <v>211.08</v>
      </c>
      <c r="BY7" s="17">
        <v>227.79</v>
      </c>
      <c r="BZ7" s="17">
        <v>245.59</v>
      </c>
      <c r="CA7" s="17">
        <v>264.95</v>
      </c>
      <c r="CB7" s="17">
        <v>285.45999999999998</v>
      </c>
      <c r="CC7" s="17">
        <v>306.7</v>
      </c>
      <c r="CD7" s="17">
        <v>328.25</v>
      </c>
      <c r="CE7" s="17">
        <v>350.02</v>
      </c>
      <c r="CF7" s="17">
        <v>371.65</v>
      </c>
      <c r="CG7" s="17">
        <v>392.79</v>
      </c>
      <c r="CH7" s="17">
        <v>413.05</v>
      </c>
      <c r="CI7" s="17">
        <v>432.08</v>
      </c>
      <c r="CJ7" s="17">
        <v>449.51</v>
      </c>
      <c r="CK7" s="17">
        <v>464.98</v>
      </c>
      <c r="CL7" s="17">
        <v>478.12</v>
      </c>
      <c r="CM7" s="17">
        <v>488.57</v>
      </c>
      <c r="CN7" s="17">
        <v>495.95</v>
      </c>
      <c r="CO7" s="17">
        <v>500</v>
      </c>
      <c r="CP7" s="17">
        <v>500</v>
      </c>
      <c r="CQ7" s="17">
        <v>500</v>
      </c>
      <c r="CR7" s="17">
        <v>500</v>
      </c>
      <c r="CS7" s="17">
        <v>500</v>
      </c>
      <c r="CT7" s="17">
        <v>500</v>
      </c>
      <c r="CU7" s="17">
        <v>500</v>
      </c>
      <c r="CV7" s="17">
        <v>500</v>
      </c>
      <c r="CW7" s="17">
        <v>500</v>
      </c>
    </row>
    <row r="8" spans="1:101" ht="14.25" customHeight="1">
      <c r="A8" s="67">
        <v>22</v>
      </c>
      <c r="B8" s="68">
        <v>0.45</v>
      </c>
      <c r="C8" s="68">
        <v>0.47</v>
      </c>
      <c r="D8" s="68">
        <v>0.42</v>
      </c>
      <c r="E8" s="68">
        <v>0.4</v>
      </c>
      <c r="F8" s="68">
        <v>0.39</v>
      </c>
      <c r="G8" s="68">
        <v>0.39</v>
      </c>
      <c r="H8" s="68">
        <v>0.38</v>
      </c>
      <c r="I8" s="68">
        <v>0.37</v>
      </c>
      <c r="J8" s="68">
        <v>0.36</v>
      </c>
      <c r="K8" s="68">
        <v>0.41</v>
      </c>
      <c r="L8" s="68">
        <v>0.43</v>
      </c>
      <c r="M8" s="68">
        <v>0.45</v>
      </c>
      <c r="N8" s="68">
        <v>0.48</v>
      </c>
      <c r="O8" s="68">
        <v>0.54</v>
      </c>
      <c r="P8" s="68">
        <v>0.61</v>
      </c>
      <c r="Q8" s="68">
        <v>0.65</v>
      </c>
      <c r="R8" s="68">
        <v>0.74</v>
      </c>
      <c r="S8" s="68">
        <v>0.86</v>
      </c>
      <c r="T8" s="68">
        <v>0.99</v>
      </c>
      <c r="U8" s="68">
        <v>1.1000000000000001</v>
      </c>
      <c r="V8" s="68">
        <v>1.17</v>
      </c>
      <c r="W8" s="68">
        <v>1.23</v>
      </c>
      <c r="X8" s="68">
        <v>1.3</v>
      </c>
      <c r="Y8" s="68">
        <v>1.42</v>
      </c>
      <c r="Z8" s="69">
        <v>1.55</v>
      </c>
      <c r="AA8" s="69">
        <v>1.68</v>
      </c>
      <c r="AB8" s="17">
        <v>1.75</v>
      </c>
      <c r="AC8" s="17">
        <v>1.83</v>
      </c>
      <c r="AD8" s="17">
        <v>1.92</v>
      </c>
      <c r="AE8" s="17">
        <v>2.06</v>
      </c>
      <c r="AF8" s="17">
        <v>2.25</v>
      </c>
      <c r="AG8" s="17">
        <v>2.46</v>
      </c>
      <c r="AH8" s="17">
        <v>2.69</v>
      </c>
      <c r="AI8" s="17">
        <v>2.91</v>
      </c>
      <c r="AJ8" s="17">
        <v>3.12</v>
      </c>
      <c r="AK8" s="17">
        <v>3.32</v>
      </c>
      <c r="AL8" s="17">
        <v>3.53</v>
      </c>
      <c r="AM8" s="17">
        <v>3.78</v>
      </c>
      <c r="AN8" s="17">
        <v>4.08</v>
      </c>
      <c r="AO8" s="17">
        <v>4.4800000000000004</v>
      </c>
      <c r="AP8" s="17">
        <v>4.99</v>
      </c>
      <c r="AQ8" s="17">
        <v>5.56</v>
      </c>
      <c r="AR8" s="17">
        <v>6.2</v>
      </c>
      <c r="AS8" s="17">
        <v>6.88</v>
      </c>
      <c r="AT8" s="17">
        <v>7.62</v>
      </c>
      <c r="AU8" s="17">
        <v>8.42</v>
      </c>
      <c r="AV8" s="17">
        <v>9.3000000000000007</v>
      </c>
      <c r="AW8" s="17">
        <v>10.3</v>
      </c>
      <c r="AX8" s="17">
        <v>11.47</v>
      </c>
      <c r="AY8" s="17">
        <v>12.86</v>
      </c>
      <c r="AZ8" s="17">
        <v>14.52</v>
      </c>
      <c r="BA8" s="17">
        <v>16.46</v>
      </c>
      <c r="BB8" s="17">
        <v>18.670000000000002</v>
      </c>
      <c r="BC8" s="17">
        <v>21.14</v>
      </c>
      <c r="BD8" s="17">
        <v>23.85</v>
      </c>
      <c r="BE8" s="17">
        <v>26.83</v>
      </c>
      <c r="BF8" s="17">
        <v>30.13</v>
      </c>
      <c r="BG8" s="17">
        <v>33.9</v>
      </c>
      <c r="BH8" s="17">
        <v>38.26</v>
      </c>
      <c r="BI8" s="17">
        <v>43.36</v>
      </c>
      <c r="BJ8" s="17">
        <v>49.07</v>
      </c>
      <c r="BK8" s="17">
        <v>55.63</v>
      </c>
      <c r="BL8" s="17">
        <v>63.22</v>
      </c>
      <c r="BM8" s="17">
        <v>72.040000000000006</v>
      </c>
      <c r="BN8" s="17">
        <v>82.26</v>
      </c>
      <c r="BO8" s="17">
        <v>93.99</v>
      </c>
      <c r="BP8" s="17">
        <v>107.25</v>
      </c>
      <c r="BQ8" s="17">
        <v>121.61</v>
      </c>
      <c r="BR8" s="17">
        <v>136.9</v>
      </c>
      <c r="BS8" s="17">
        <v>152.6</v>
      </c>
      <c r="BT8" s="17">
        <v>168.28</v>
      </c>
      <c r="BU8" s="17">
        <v>183.74</v>
      </c>
      <c r="BV8" s="17">
        <v>198.22</v>
      </c>
      <c r="BW8" s="17">
        <v>211.08</v>
      </c>
      <c r="BX8" s="17">
        <v>227.79</v>
      </c>
      <c r="BY8" s="17">
        <v>245.59</v>
      </c>
      <c r="BZ8" s="17">
        <v>264.95</v>
      </c>
      <c r="CA8" s="17">
        <v>285.45999999999998</v>
      </c>
      <c r="CB8" s="17">
        <v>306.7</v>
      </c>
      <c r="CC8" s="17">
        <v>328.25</v>
      </c>
      <c r="CD8" s="17">
        <v>350.02</v>
      </c>
      <c r="CE8" s="17">
        <v>371.65</v>
      </c>
      <c r="CF8" s="17">
        <v>392.79</v>
      </c>
      <c r="CG8" s="17">
        <v>413.05</v>
      </c>
      <c r="CH8" s="17">
        <v>432.08</v>
      </c>
      <c r="CI8" s="17">
        <v>449.51</v>
      </c>
      <c r="CJ8" s="17">
        <v>464.98</v>
      </c>
      <c r="CK8" s="17">
        <v>478.12</v>
      </c>
      <c r="CL8" s="17">
        <v>488.57</v>
      </c>
      <c r="CM8" s="17">
        <v>495.95</v>
      </c>
      <c r="CN8" s="17">
        <v>500</v>
      </c>
      <c r="CO8" s="17">
        <v>500</v>
      </c>
      <c r="CP8" s="17">
        <v>500</v>
      </c>
      <c r="CQ8" s="17">
        <v>500</v>
      </c>
      <c r="CR8" s="17">
        <v>500</v>
      </c>
      <c r="CS8" s="17">
        <v>500</v>
      </c>
      <c r="CT8" s="17">
        <v>500</v>
      </c>
      <c r="CU8" s="17">
        <v>500</v>
      </c>
      <c r="CV8" s="17">
        <v>500</v>
      </c>
      <c r="CW8" s="17">
        <v>0</v>
      </c>
    </row>
    <row r="9" spans="1:101" ht="14.25" customHeight="1">
      <c r="A9" s="67">
        <v>23</v>
      </c>
      <c r="B9" s="68">
        <v>0.38</v>
      </c>
      <c r="C9" s="68">
        <v>0.39</v>
      </c>
      <c r="D9" s="68">
        <v>0.35</v>
      </c>
      <c r="E9" s="68">
        <v>0.34</v>
      </c>
      <c r="F9" s="68">
        <v>0.33</v>
      </c>
      <c r="G9" s="68">
        <v>0.33</v>
      </c>
      <c r="H9" s="68">
        <v>0.33</v>
      </c>
      <c r="I9" s="68">
        <v>0.33</v>
      </c>
      <c r="J9" s="68">
        <v>0.34</v>
      </c>
      <c r="K9" s="68">
        <v>0.4</v>
      </c>
      <c r="L9" s="68">
        <v>0.43</v>
      </c>
      <c r="M9" s="68">
        <v>0.47</v>
      </c>
      <c r="N9" s="68">
        <v>0.5</v>
      </c>
      <c r="O9" s="68">
        <v>0.56999999999999995</v>
      </c>
      <c r="P9" s="68">
        <v>0.63</v>
      </c>
      <c r="Q9" s="68">
        <v>0.68</v>
      </c>
      <c r="R9" s="68">
        <v>0.77</v>
      </c>
      <c r="S9" s="68">
        <v>0.9</v>
      </c>
      <c r="T9" s="68">
        <v>1.02</v>
      </c>
      <c r="U9" s="68">
        <v>1.1200000000000001</v>
      </c>
      <c r="V9" s="68">
        <v>1.18</v>
      </c>
      <c r="W9" s="68">
        <v>1.23</v>
      </c>
      <c r="X9" s="68">
        <v>1.3</v>
      </c>
      <c r="Y9" s="68">
        <v>1.44</v>
      </c>
      <c r="Z9" s="69">
        <v>1.6</v>
      </c>
      <c r="AA9" s="69">
        <v>1.75</v>
      </c>
      <c r="AB9" s="17">
        <v>1.83</v>
      </c>
      <c r="AC9" s="17">
        <v>1.92</v>
      </c>
      <c r="AD9" s="17">
        <v>2.06</v>
      </c>
      <c r="AE9" s="17">
        <v>2.25</v>
      </c>
      <c r="AF9" s="17">
        <v>2.46</v>
      </c>
      <c r="AG9" s="17">
        <v>2.69</v>
      </c>
      <c r="AH9" s="17">
        <v>2.91</v>
      </c>
      <c r="AI9" s="17">
        <v>3.12</v>
      </c>
      <c r="AJ9" s="17">
        <v>3.32</v>
      </c>
      <c r="AK9" s="17">
        <v>3.53</v>
      </c>
      <c r="AL9" s="17">
        <v>3.78</v>
      </c>
      <c r="AM9" s="17">
        <v>4.08</v>
      </c>
      <c r="AN9" s="17">
        <v>4.4800000000000004</v>
      </c>
      <c r="AO9" s="17">
        <v>4.99</v>
      </c>
      <c r="AP9" s="17">
        <v>5.56</v>
      </c>
      <c r="AQ9" s="17">
        <v>6.2</v>
      </c>
      <c r="AR9" s="17">
        <v>6.88</v>
      </c>
      <c r="AS9" s="17">
        <v>7.62</v>
      </c>
      <c r="AT9" s="17">
        <v>8.42</v>
      </c>
      <c r="AU9" s="17">
        <v>9.3000000000000007</v>
      </c>
      <c r="AV9" s="17">
        <v>10.3</v>
      </c>
      <c r="AW9" s="17">
        <v>11.47</v>
      </c>
      <c r="AX9" s="17">
        <v>12.86</v>
      </c>
      <c r="AY9" s="17">
        <v>14.52</v>
      </c>
      <c r="AZ9" s="17">
        <v>16.46</v>
      </c>
      <c r="BA9" s="17">
        <v>18.670000000000002</v>
      </c>
      <c r="BB9" s="17">
        <v>21.14</v>
      </c>
      <c r="BC9" s="17">
        <v>23.85</v>
      </c>
      <c r="BD9" s="17">
        <v>26.83</v>
      </c>
      <c r="BE9" s="17">
        <v>30.13</v>
      </c>
      <c r="BF9" s="17">
        <v>33.9</v>
      </c>
      <c r="BG9" s="17">
        <v>38.26</v>
      </c>
      <c r="BH9" s="17">
        <v>43.36</v>
      </c>
      <c r="BI9" s="17">
        <v>49.07</v>
      </c>
      <c r="BJ9" s="17">
        <v>55.63</v>
      </c>
      <c r="BK9" s="17">
        <v>63.22</v>
      </c>
      <c r="BL9" s="17">
        <v>72.040000000000006</v>
      </c>
      <c r="BM9" s="17">
        <v>82.26</v>
      </c>
      <c r="BN9" s="17">
        <v>93.99</v>
      </c>
      <c r="BO9" s="17">
        <v>107.25</v>
      </c>
      <c r="BP9" s="17">
        <v>121.61</v>
      </c>
      <c r="BQ9" s="17">
        <v>136.9</v>
      </c>
      <c r="BR9" s="17">
        <v>152.6</v>
      </c>
      <c r="BS9" s="17">
        <v>168.28</v>
      </c>
      <c r="BT9" s="17">
        <v>183.74</v>
      </c>
      <c r="BU9" s="17">
        <v>198.22</v>
      </c>
      <c r="BV9" s="17">
        <v>211.08</v>
      </c>
      <c r="BW9" s="17">
        <v>227.79</v>
      </c>
      <c r="BX9" s="17">
        <v>245.59</v>
      </c>
      <c r="BY9" s="17">
        <v>264.95</v>
      </c>
      <c r="BZ9" s="17">
        <v>285.45999999999998</v>
      </c>
      <c r="CA9" s="17">
        <v>306.7</v>
      </c>
      <c r="CB9" s="17">
        <v>328.25</v>
      </c>
      <c r="CC9" s="17">
        <v>350.02</v>
      </c>
      <c r="CD9" s="17">
        <v>371.65</v>
      </c>
      <c r="CE9" s="17">
        <v>392.79</v>
      </c>
      <c r="CF9" s="17">
        <v>413.05</v>
      </c>
      <c r="CG9" s="17">
        <v>432.08</v>
      </c>
      <c r="CH9" s="17">
        <v>449.51</v>
      </c>
      <c r="CI9" s="17">
        <v>464.98</v>
      </c>
      <c r="CJ9" s="17">
        <v>478.12</v>
      </c>
      <c r="CK9" s="17">
        <v>488.57</v>
      </c>
      <c r="CL9" s="17">
        <v>495.95</v>
      </c>
      <c r="CM9" s="17">
        <v>500</v>
      </c>
      <c r="CN9" s="17">
        <v>500</v>
      </c>
      <c r="CO9" s="17">
        <v>500</v>
      </c>
      <c r="CP9" s="17">
        <v>500</v>
      </c>
      <c r="CQ9" s="17">
        <v>500</v>
      </c>
      <c r="CR9" s="17">
        <v>500</v>
      </c>
      <c r="CS9" s="17">
        <v>500</v>
      </c>
      <c r="CT9" s="17">
        <v>500</v>
      </c>
      <c r="CU9" s="17">
        <v>500</v>
      </c>
      <c r="CV9" s="17">
        <v>0</v>
      </c>
      <c r="CW9" s="17">
        <v>0</v>
      </c>
    </row>
    <row r="10" spans="1:101" ht="14.25" customHeight="1">
      <c r="A10" s="67">
        <v>24</v>
      </c>
      <c r="B10" s="68">
        <v>0.32</v>
      </c>
      <c r="C10" s="68">
        <v>0.33</v>
      </c>
      <c r="D10" s="68">
        <v>0.3</v>
      </c>
      <c r="E10" s="68">
        <v>0.28999999999999998</v>
      </c>
      <c r="F10" s="68">
        <v>0.28999999999999998</v>
      </c>
      <c r="G10" s="68">
        <v>0.28000000000000003</v>
      </c>
      <c r="H10" s="68">
        <v>0.28999999999999998</v>
      </c>
      <c r="I10" s="68">
        <v>0.32</v>
      </c>
      <c r="J10" s="68">
        <v>0.34</v>
      </c>
      <c r="K10" s="68">
        <v>0.4</v>
      </c>
      <c r="L10" s="68">
        <v>0.44</v>
      </c>
      <c r="M10" s="68">
        <v>0.48</v>
      </c>
      <c r="N10" s="68">
        <v>0.53</v>
      </c>
      <c r="O10" s="68">
        <v>0.6</v>
      </c>
      <c r="P10" s="68">
        <v>0.66</v>
      </c>
      <c r="Q10" s="68">
        <v>0.71</v>
      </c>
      <c r="R10" s="68">
        <v>0.82</v>
      </c>
      <c r="S10" s="68">
        <v>0.95</v>
      </c>
      <c r="T10" s="68">
        <v>1.06</v>
      </c>
      <c r="U10" s="68">
        <v>1.1200000000000001</v>
      </c>
      <c r="V10" s="68">
        <v>1.18</v>
      </c>
      <c r="W10" s="68">
        <v>1.23</v>
      </c>
      <c r="X10" s="68">
        <v>1.31</v>
      </c>
      <c r="Y10" s="68">
        <v>1.47</v>
      </c>
      <c r="Z10" s="69">
        <v>1.65</v>
      </c>
      <c r="AA10" s="69">
        <v>1.83</v>
      </c>
      <c r="AB10" s="17">
        <v>1.92</v>
      </c>
      <c r="AC10" s="17">
        <v>2.06</v>
      </c>
      <c r="AD10" s="17">
        <v>2.25</v>
      </c>
      <c r="AE10" s="17">
        <v>2.46</v>
      </c>
      <c r="AF10" s="17">
        <v>2.69</v>
      </c>
      <c r="AG10" s="17">
        <v>2.91</v>
      </c>
      <c r="AH10" s="17">
        <v>3.12</v>
      </c>
      <c r="AI10" s="17">
        <v>3.32</v>
      </c>
      <c r="AJ10" s="17">
        <v>3.53</v>
      </c>
      <c r="AK10" s="17">
        <v>3.78</v>
      </c>
      <c r="AL10" s="17">
        <v>4.08</v>
      </c>
      <c r="AM10" s="17">
        <v>4.4800000000000004</v>
      </c>
      <c r="AN10" s="17">
        <v>4.99</v>
      </c>
      <c r="AO10" s="17">
        <v>5.56</v>
      </c>
      <c r="AP10" s="17">
        <v>6.2</v>
      </c>
      <c r="AQ10" s="17">
        <v>6.88</v>
      </c>
      <c r="AR10" s="17">
        <v>7.62</v>
      </c>
      <c r="AS10" s="17">
        <v>8.42</v>
      </c>
      <c r="AT10" s="17">
        <v>9.3000000000000007</v>
      </c>
      <c r="AU10" s="17">
        <v>10.3</v>
      </c>
      <c r="AV10" s="17">
        <v>11.47</v>
      </c>
      <c r="AW10" s="17">
        <v>12.86</v>
      </c>
      <c r="AX10" s="17">
        <v>14.52</v>
      </c>
      <c r="AY10" s="17">
        <v>16.46</v>
      </c>
      <c r="AZ10" s="17">
        <v>18.670000000000002</v>
      </c>
      <c r="BA10" s="17">
        <v>21.14</v>
      </c>
      <c r="BB10" s="17">
        <v>23.85</v>
      </c>
      <c r="BC10" s="17">
        <v>26.83</v>
      </c>
      <c r="BD10" s="17">
        <v>30.13</v>
      </c>
      <c r="BE10" s="17">
        <v>33.9</v>
      </c>
      <c r="BF10" s="17">
        <v>38.26</v>
      </c>
      <c r="BG10" s="17">
        <v>43.36</v>
      </c>
      <c r="BH10" s="17">
        <v>49.07</v>
      </c>
      <c r="BI10" s="17">
        <v>55.63</v>
      </c>
      <c r="BJ10" s="17">
        <v>63.22</v>
      </c>
      <c r="BK10" s="17">
        <v>72.040000000000006</v>
      </c>
      <c r="BL10" s="17">
        <v>82.26</v>
      </c>
      <c r="BM10" s="17">
        <v>93.99</v>
      </c>
      <c r="BN10" s="17">
        <v>107.25</v>
      </c>
      <c r="BO10" s="17">
        <v>121.61</v>
      </c>
      <c r="BP10" s="17">
        <v>136.9</v>
      </c>
      <c r="BQ10" s="17">
        <v>152.6</v>
      </c>
      <c r="BR10" s="17">
        <v>168.28</v>
      </c>
      <c r="BS10" s="17">
        <v>183.74</v>
      </c>
      <c r="BT10" s="17">
        <v>198.22</v>
      </c>
      <c r="BU10" s="17">
        <v>211.08</v>
      </c>
      <c r="BV10" s="17">
        <v>227.79</v>
      </c>
      <c r="BW10" s="17">
        <v>245.59</v>
      </c>
      <c r="BX10" s="17">
        <v>264.95</v>
      </c>
      <c r="BY10" s="17">
        <v>285.45999999999998</v>
      </c>
      <c r="BZ10" s="17">
        <v>306.7</v>
      </c>
      <c r="CA10" s="17">
        <v>328.25</v>
      </c>
      <c r="CB10" s="17">
        <v>350.02</v>
      </c>
      <c r="CC10" s="17">
        <v>371.65</v>
      </c>
      <c r="CD10" s="17">
        <v>392.79</v>
      </c>
      <c r="CE10" s="17">
        <v>413.05</v>
      </c>
      <c r="CF10" s="17">
        <v>432.08</v>
      </c>
      <c r="CG10" s="17">
        <v>449.51</v>
      </c>
      <c r="CH10" s="17">
        <v>464.98</v>
      </c>
      <c r="CI10" s="17">
        <v>478.12</v>
      </c>
      <c r="CJ10" s="17">
        <v>488.57</v>
      </c>
      <c r="CK10" s="17">
        <v>495.95</v>
      </c>
      <c r="CL10" s="17">
        <v>500</v>
      </c>
      <c r="CM10" s="17">
        <v>500</v>
      </c>
      <c r="CN10" s="17">
        <v>500</v>
      </c>
      <c r="CO10" s="17">
        <v>500</v>
      </c>
      <c r="CP10" s="17">
        <v>500</v>
      </c>
      <c r="CQ10" s="17">
        <v>500</v>
      </c>
      <c r="CR10" s="17">
        <v>500</v>
      </c>
      <c r="CS10" s="17">
        <v>500</v>
      </c>
      <c r="CT10" s="17">
        <v>500</v>
      </c>
      <c r="CU10" s="17">
        <v>0</v>
      </c>
      <c r="CV10" s="17">
        <v>0</v>
      </c>
      <c r="CW10" s="17">
        <v>0</v>
      </c>
    </row>
    <row r="11" spans="1:101" ht="14.25" customHeight="1">
      <c r="A11" s="67">
        <v>25</v>
      </c>
      <c r="B11" s="68">
        <v>0.27</v>
      </c>
      <c r="C11" s="68">
        <v>0.28999999999999998</v>
      </c>
      <c r="D11" s="68">
        <v>0.26</v>
      </c>
      <c r="E11" s="68">
        <v>0.25</v>
      </c>
      <c r="F11" s="68">
        <v>0.26</v>
      </c>
      <c r="G11" s="68">
        <v>0.26</v>
      </c>
      <c r="H11" s="68">
        <v>0.28000000000000003</v>
      </c>
      <c r="I11" s="68">
        <v>0.32</v>
      </c>
      <c r="J11" s="68">
        <v>0.34</v>
      </c>
      <c r="K11" s="68">
        <v>0.41</v>
      </c>
      <c r="L11" s="68">
        <v>0.45</v>
      </c>
      <c r="M11" s="68">
        <v>0.51</v>
      </c>
      <c r="N11" s="68">
        <v>0.56000000000000005</v>
      </c>
      <c r="O11" s="68">
        <v>0.63</v>
      </c>
      <c r="P11" s="68">
        <v>0.69</v>
      </c>
      <c r="Q11" s="68">
        <v>0.75</v>
      </c>
      <c r="R11" s="68">
        <v>0.87</v>
      </c>
      <c r="S11" s="68">
        <v>0.99</v>
      </c>
      <c r="T11" s="68">
        <v>1.08</v>
      </c>
      <c r="U11" s="68">
        <v>1.1200000000000001</v>
      </c>
      <c r="V11" s="68">
        <v>1.19</v>
      </c>
      <c r="W11" s="68">
        <v>1.24</v>
      </c>
      <c r="X11" s="68">
        <v>1.38</v>
      </c>
      <c r="Y11" s="68">
        <v>1.56</v>
      </c>
      <c r="Z11" s="69">
        <v>1.74</v>
      </c>
      <c r="AA11" s="69">
        <v>1.92</v>
      </c>
      <c r="AB11" s="17">
        <v>2.06</v>
      </c>
      <c r="AC11" s="17">
        <v>2.25</v>
      </c>
      <c r="AD11" s="17">
        <v>2.46</v>
      </c>
      <c r="AE11" s="17">
        <v>2.69</v>
      </c>
      <c r="AF11" s="17">
        <v>2.91</v>
      </c>
      <c r="AG11" s="17">
        <v>3.12</v>
      </c>
      <c r="AH11" s="17">
        <v>3.32</v>
      </c>
      <c r="AI11" s="17">
        <v>3.53</v>
      </c>
      <c r="AJ11" s="17">
        <v>3.78</v>
      </c>
      <c r="AK11" s="17">
        <v>4.08</v>
      </c>
      <c r="AL11" s="17">
        <v>4.4800000000000004</v>
      </c>
      <c r="AM11" s="17">
        <v>4.99</v>
      </c>
      <c r="AN11" s="17">
        <v>5.56</v>
      </c>
      <c r="AO11" s="17">
        <v>6.2</v>
      </c>
      <c r="AP11" s="17">
        <v>6.88</v>
      </c>
      <c r="AQ11" s="17">
        <v>7.62</v>
      </c>
      <c r="AR11" s="17">
        <v>8.42</v>
      </c>
      <c r="AS11" s="17">
        <v>9.3000000000000007</v>
      </c>
      <c r="AT11" s="17">
        <v>10.3</v>
      </c>
      <c r="AU11" s="17">
        <v>11.47</v>
      </c>
      <c r="AV11" s="17">
        <v>12.86</v>
      </c>
      <c r="AW11" s="17">
        <v>14.52</v>
      </c>
      <c r="AX11" s="17">
        <v>16.46</v>
      </c>
      <c r="AY11" s="17">
        <v>18.670000000000002</v>
      </c>
      <c r="AZ11" s="17">
        <v>21.14</v>
      </c>
      <c r="BA11" s="17">
        <v>23.85</v>
      </c>
      <c r="BB11" s="17">
        <v>26.83</v>
      </c>
      <c r="BC11" s="17">
        <v>30.13</v>
      </c>
      <c r="BD11" s="17">
        <v>33.9</v>
      </c>
      <c r="BE11" s="17">
        <v>38.26</v>
      </c>
      <c r="BF11" s="17">
        <v>43.36</v>
      </c>
      <c r="BG11" s="17">
        <v>49.07</v>
      </c>
      <c r="BH11" s="17">
        <v>55.63</v>
      </c>
      <c r="BI11" s="17">
        <v>63.22</v>
      </c>
      <c r="BJ11" s="17">
        <v>72.040000000000006</v>
      </c>
      <c r="BK11" s="17">
        <v>82.26</v>
      </c>
      <c r="BL11" s="17">
        <v>93.99</v>
      </c>
      <c r="BM11" s="17">
        <v>107.25</v>
      </c>
      <c r="BN11" s="17">
        <v>121.61</v>
      </c>
      <c r="BO11" s="17">
        <v>136.9</v>
      </c>
      <c r="BP11" s="17">
        <v>152.6</v>
      </c>
      <c r="BQ11" s="17">
        <v>168.28</v>
      </c>
      <c r="BR11" s="17">
        <v>183.74</v>
      </c>
      <c r="BS11" s="17">
        <v>198.22</v>
      </c>
      <c r="BT11" s="17">
        <v>211.08</v>
      </c>
      <c r="BU11" s="17">
        <v>227.79</v>
      </c>
      <c r="BV11" s="17">
        <v>245.59</v>
      </c>
      <c r="BW11" s="17">
        <v>264.95</v>
      </c>
      <c r="BX11" s="17">
        <v>285.45999999999998</v>
      </c>
      <c r="BY11" s="17">
        <v>306.7</v>
      </c>
      <c r="BZ11" s="17">
        <v>328.25</v>
      </c>
      <c r="CA11" s="17">
        <v>350.02</v>
      </c>
      <c r="CB11" s="17">
        <v>371.65</v>
      </c>
      <c r="CC11" s="17">
        <v>392.79</v>
      </c>
      <c r="CD11" s="17">
        <v>413.05</v>
      </c>
      <c r="CE11" s="17">
        <v>432.08</v>
      </c>
      <c r="CF11" s="17">
        <v>449.51</v>
      </c>
      <c r="CG11" s="17">
        <v>464.98</v>
      </c>
      <c r="CH11" s="17">
        <v>478.12</v>
      </c>
      <c r="CI11" s="17">
        <v>488.57</v>
      </c>
      <c r="CJ11" s="17">
        <v>495.95</v>
      </c>
      <c r="CK11" s="17">
        <v>500</v>
      </c>
      <c r="CL11" s="17">
        <v>500</v>
      </c>
      <c r="CM11" s="17">
        <v>500</v>
      </c>
      <c r="CN11" s="17">
        <v>500</v>
      </c>
      <c r="CO11" s="17">
        <v>500</v>
      </c>
      <c r="CP11" s="17">
        <v>500</v>
      </c>
      <c r="CQ11" s="17">
        <v>500</v>
      </c>
      <c r="CR11" s="17">
        <v>500</v>
      </c>
      <c r="CS11" s="17">
        <v>500</v>
      </c>
      <c r="CT11" s="17">
        <v>0</v>
      </c>
      <c r="CU11" s="17">
        <v>0</v>
      </c>
      <c r="CV11" s="17">
        <v>0</v>
      </c>
      <c r="CW11" s="17">
        <v>0</v>
      </c>
    </row>
    <row r="12" spans="1:101" ht="14.25" customHeight="1">
      <c r="A12" s="67">
        <v>26</v>
      </c>
      <c r="B12" s="68">
        <v>0.24</v>
      </c>
      <c r="C12" s="68">
        <v>0.25</v>
      </c>
      <c r="D12" s="68">
        <v>0.24</v>
      </c>
      <c r="E12" s="68">
        <v>0.24</v>
      </c>
      <c r="F12" s="68">
        <v>0.24</v>
      </c>
      <c r="G12" s="68">
        <v>0.25</v>
      </c>
      <c r="H12" s="68">
        <v>0.28999999999999998</v>
      </c>
      <c r="I12" s="68">
        <v>0.33</v>
      </c>
      <c r="J12" s="68">
        <v>0.36</v>
      </c>
      <c r="K12" s="68">
        <v>0.43</v>
      </c>
      <c r="L12" s="68">
        <v>0.49</v>
      </c>
      <c r="M12" s="68">
        <v>0.55000000000000004</v>
      </c>
      <c r="N12" s="68">
        <v>0.6</v>
      </c>
      <c r="O12" s="68">
        <v>0.67</v>
      </c>
      <c r="P12" s="68">
        <v>0.74</v>
      </c>
      <c r="Q12" s="68">
        <v>0.81</v>
      </c>
      <c r="R12" s="68">
        <v>0.94</v>
      </c>
      <c r="S12" s="68">
        <v>1.04</v>
      </c>
      <c r="T12" s="68">
        <v>1.1000000000000001</v>
      </c>
      <c r="U12" s="68">
        <v>1.1299999999999999</v>
      </c>
      <c r="V12" s="68">
        <v>1.2</v>
      </c>
      <c r="W12" s="68">
        <v>1.32</v>
      </c>
      <c r="X12" s="68">
        <v>1.49</v>
      </c>
      <c r="Y12" s="68">
        <v>1.67</v>
      </c>
      <c r="Z12" s="69">
        <v>1.87</v>
      </c>
      <c r="AA12" s="69">
        <v>2.06</v>
      </c>
      <c r="AB12" s="17">
        <v>2.25</v>
      </c>
      <c r="AC12" s="17">
        <v>2.46</v>
      </c>
      <c r="AD12" s="17">
        <v>2.69</v>
      </c>
      <c r="AE12" s="17">
        <v>2.91</v>
      </c>
      <c r="AF12" s="17">
        <v>3.12</v>
      </c>
      <c r="AG12" s="17">
        <v>3.32</v>
      </c>
      <c r="AH12" s="17">
        <v>3.53</v>
      </c>
      <c r="AI12" s="17">
        <v>3.78</v>
      </c>
      <c r="AJ12" s="17">
        <v>4.08</v>
      </c>
      <c r="AK12" s="17">
        <v>4.4800000000000004</v>
      </c>
      <c r="AL12" s="17">
        <v>4.99</v>
      </c>
      <c r="AM12" s="17">
        <v>5.56</v>
      </c>
      <c r="AN12" s="17">
        <v>6.2</v>
      </c>
      <c r="AO12" s="17">
        <v>6.88</v>
      </c>
      <c r="AP12" s="17">
        <v>7.62</v>
      </c>
      <c r="AQ12" s="17">
        <v>8.42</v>
      </c>
      <c r="AR12" s="17">
        <v>9.3000000000000007</v>
      </c>
      <c r="AS12" s="17">
        <v>10.3</v>
      </c>
      <c r="AT12" s="17">
        <v>11.47</v>
      </c>
      <c r="AU12" s="17">
        <v>12.86</v>
      </c>
      <c r="AV12" s="17">
        <v>14.52</v>
      </c>
      <c r="AW12" s="17">
        <v>16.46</v>
      </c>
      <c r="AX12" s="17">
        <v>18.670000000000002</v>
      </c>
      <c r="AY12" s="17">
        <v>21.14</v>
      </c>
      <c r="AZ12" s="17">
        <v>23.85</v>
      </c>
      <c r="BA12" s="17">
        <v>26.83</v>
      </c>
      <c r="BB12" s="17">
        <v>30.13</v>
      </c>
      <c r="BC12" s="17">
        <v>33.9</v>
      </c>
      <c r="BD12" s="17">
        <v>38.26</v>
      </c>
      <c r="BE12" s="17">
        <v>43.36</v>
      </c>
      <c r="BF12" s="17">
        <v>49.07</v>
      </c>
      <c r="BG12" s="17">
        <v>55.63</v>
      </c>
      <c r="BH12" s="17">
        <v>63.22</v>
      </c>
      <c r="BI12" s="17">
        <v>72.040000000000006</v>
      </c>
      <c r="BJ12" s="17">
        <v>82.26</v>
      </c>
      <c r="BK12" s="17">
        <v>93.99</v>
      </c>
      <c r="BL12" s="17">
        <v>107.25</v>
      </c>
      <c r="BM12" s="17">
        <v>121.61</v>
      </c>
      <c r="BN12" s="17">
        <v>136.9</v>
      </c>
      <c r="BO12" s="17">
        <v>152.6</v>
      </c>
      <c r="BP12" s="17">
        <v>168.28</v>
      </c>
      <c r="BQ12" s="17">
        <v>183.74</v>
      </c>
      <c r="BR12" s="17">
        <v>198.22</v>
      </c>
      <c r="BS12" s="17">
        <v>211.08</v>
      </c>
      <c r="BT12" s="17">
        <v>227.79</v>
      </c>
      <c r="BU12" s="17">
        <v>245.59</v>
      </c>
      <c r="BV12" s="17">
        <v>264.95</v>
      </c>
      <c r="BW12" s="17">
        <v>285.45999999999998</v>
      </c>
      <c r="BX12" s="17">
        <v>306.7</v>
      </c>
      <c r="BY12" s="17">
        <v>328.25</v>
      </c>
      <c r="BZ12" s="17">
        <v>350.02</v>
      </c>
      <c r="CA12" s="17">
        <v>371.65</v>
      </c>
      <c r="CB12" s="17">
        <v>392.79</v>
      </c>
      <c r="CC12" s="17">
        <v>413.05</v>
      </c>
      <c r="CD12" s="17">
        <v>432.08</v>
      </c>
      <c r="CE12" s="17">
        <v>449.51</v>
      </c>
      <c r="CF12" s="17">
        <v>464.98</v>
      </c>
      <c r="CG12" s="17">
        <v>478.12</v>
      </c>
      <c r="CH12" s="17">
        <v>488.57</v>
      </c>
      <c r="CI12" s="17">
        <v>495.95</v>
      </c>
      <c r="CJ12" s="17">
        <v>500</v>
      </c>
      <c r="CK12" s="17">
        <v>500</v>
      </c>
      <c r="CL12" s="17">
        <v>500</v>
      </c>
      <c r="CM12" s="17">
        <v>500</v>
      </c>
      <c r="CN12" s="17">
        <v>500</v>
      </c>
      <c r="CO12" s="17">
        <v>500</v>
      </c>
      <c r="CP12" s="17">
        <v>500</v>
      </c>
      <c r="CQ12" s="17">
        <v>500</v>
      </c>
      <c r="CR12" s="17">
        <v>500</v>
      </c>
      <c r="CS12" s="17">
        <v>0</v>
      </c>
      <c r="CT12" s="17">
        <v>0</v>
      </c>
      <c r="CU12" s="17">
        <v>0</v>
      </c>
      <c r="CV12" s="17">
        <v>0</v>
      </c>
      <c r="CW12" s="17">
        <v>0</v>
      </c>
    </row>
    <row r="13" spans="1:101" ht="14.25" customHeight="1">
      <c r="A13" s="67">
        <v>27</v>
      </c>
      <c r="B13" s="68">
        <v>0.21</v>
      </c>
      <c r="C13" s="68">
        <v>0.23</v>
      </c>
      <c r="D13" s="68">
        <v>0.22</v>
      </c>
      <c r="E13" s="68">
        <v>0.23</v>
      </c>
      <c r="F13" s="68">
        <v>0.25</v>
      </c>
      <c r="G13" s="68">
        <v>0.26</v>
      </c>
      <c r="H13" s="68">
        <v>0.3</v>
      </c>
      <c r="I13" s="68">
        <v>0.34</v>
      </c>
      <c r="J13" s="68">
        <v>0.37</v>
      </c>
      <c r="K13" s="68">
        <v>0.46</v>
      </c>
      <c r="L13" s="68">
        <v>0.53</v>
      </c>
      <c r="M13" s="68">
        <v>0.59</v>
      </c>
      <c r="N13" s="68">
        <v>0.64</v>
      </c>
      <c r="O13" s="68">
        <v>0.72</v>
      </c>
      <c r="P13" s="68">
        <v>0.8</v>
      </c>
      <c r="Q13" s="68">
        <v>0.88</v>
      </c>
      <c r="R13" s="68">
        <v>1</v>
      </c>
      <c r="S13" s="68">
        <v>1.08</v>
      </c>
      <c r="T13" s="68">
        <v>1.1200000000000001</v>
      </c>
      <c r="U13" s="68">
        <v>1.18</v>
      </c>
      <c r="V13" s="68">
        <v>1.28</v>
      </c>
      <c r="W13" s="68">
        <v>1.43</v>
      </c>
      <c r="X13" s="68">
        <v>1.61</v>
      </c>
      <c r="Y13" s="68">
        <v>1.81</v>
      </c>
      <c r="Z13" s="69">
        <v>2.02</v>
      </c>
      <c r="AA13" s="69">
        <v>2.25</v>
      </c>
      <c r="AB13" s="17">
        <v>2.46</v>
      </c>
      <c r="AC13" s="17">
        <v>2.69</v>
      </c>
      <c r="AD13" s="17">
        <v>2.91</v>
      </c>
      <c r="AE13" s="17">
        <v>3.12</v>
      </c>
      <c r="AF13" s="17">
        <v>3.32</v>
      </c>
      <c r="AG13" s="17">
        <v>3.53</v>
      </c>
      <c r="AH13" s="17">
        <v>3.78</v>
      </c>
      <c r="AI13" s="17">
        <v>4.08</v>
      </c>
      <c r="AJ13" s="17">
        <v>4.4800000000000004</v>
      </c>
      <c r="AK13" s="17">
        <v>4.99</v>
      </c>
      <c r="AL13" s="17">
        <v>5.56</v>
      </c>
      <c r="AM13" s="17">
        <v>6.2</v>
      </c>
      <c r="AN13" s="17">
        <v>6.88</v>
      </c>
      <c r="AO13" s="17">
        <v>7.62</v>
      </c>
      <c r="AP13" s="17">
        <v>8.42</v>
      </c>
      <c r="AQ13" s="17">
        <v>9.3000000000000007</v>
      </c>
      <c r="AR13" s="17">
        <v>10.3</v>
      </c>
      <c r="AS13" s="17">
        <v>11.47</v>
      </c>
      <c r="AT13" s="17">
        <v>12.86</v>
      </c>
      <c r="AU13" s="17">
        <v>14.52</v>
      </c>
      <c r="AV13" s="17">
        <v>16.46</v>
      </c>
      <c r="AW13" s="17">
        <v>18.670000000000002</v>
      </c>
      <c r="AX13" s="17">
        <v>21.14</v>
      </c>
      <c r="AY13" s="17">
        <v>23.85</v>
      </c>
      <c r="AZ13" s="17">
        <v>26.83</v>
      </c>
      <c r="BA13" s="17">
        <v>30.13</v>
      </c>
      <c r="BB13" s="17">
        <v>33.9</v>
      </c>
      <c r="BC13" s="17">
        <v>38.26</v>
      </c>
      <c r="BD13" s="17">
        <v>43.36</v>
      </c>
      <c r="BE13" s="17">
        <v>49.07</v>
      </c>
      <c r="BF13" s="17">
        <v>55.63</v>
      </c>
      <c r="BG13" s="17">
        <v>63.22</v>
      </c>
      <c r="BH13" s="17">
        <v>72.040000000000006</v>
      </c>
      <c r="BI13" s="17">
        <v>82.26</v>
      </c>
      <c r="BJ13" s="17">
        <v>93.99</v>
      </c>
      <c r="BK13" s="17">
        <v>107.25</v>
      </c>
      <c r="BL13" s="17">
        <v>121.61</v>
      </c>
      <c r="BM13" s="17">
        <v>136.9</v>
      </c>
      <c r="BN13" s="17">
        <v>152.6</v>
      </c>
      <c r="BO13" s="17">
        <v>168.28</v>
      </c>
      <c r="BP13" s="17">
        <v>183.74</v>
      </c>
      <c r="BQ13" s="17">
        <v>198.22</v>
      </c>
      <c r="BR13" s="17">
        <v>211.08</v>
      </c>
      <c r="BS13" s="17">
        <v>227.79</v>
      </c>
      <c r="BT13" s="17">
        <v>245.59</v>
      </c>
      <c r="BU13" s="17">
        <v>264.95</v>
      </c>
      <c r="BV13" s="17">
        <v>285.45999999999998</v>
      </c>
      <c r="BW13" s="17">
        <v>306.7</v>
      </c>
      <c r="BX13" s="17">
        <v>328.25</v>
      </c>
      <c r="BY13" s="17">
        <v>350.02</v>
      </c>
      <c r="BZ13" s="17">
        <v>371.65</v>
      </c>
      <c r="CA13" s="17">
        <v>392.79</v>
      </c>
      <c r="CB13" s="17">
        <v>413.05</v>
      </c>
      <c r="CC13" s="17">
        <v>432.08</v>
      </c>
      <c r="CD13" s="17">
        <v>449.51</v>
      </c>
      <c r="CE13" s="17">
        <v>464.98</v>
      </c>
      <c r="CF13" s="17">
        <v>478.12</v>
      </c>
      <c r="CG13" s="17">
        <v>488.57</v>
      </c>
      <c r="CH13" s="17">
        <v>495.95</v>
      </c>
      <c r="CI13" s="17">
        <v>500</v>
      </c>
      <c r="CJ13" s="17">
        <v>500</v>
      </c>
      <c r="CK13" s="17">
        <v>500</v>
      </c>
      <c r="CL13" s="17">
        <v>500</v>
      </c>
      <c r="CM13" s="17">
        <v>500</v>
      </c>
      <c r="CN13" s="17">
        <v>500</v>
      </c>
      <c r="CO13" s="17">
        <v>500</v>
      </c>
      <c r="CP13" s="17">
        <v>500</v>
      </c>
      <c r="CQ13" s="17">
        <v>500</v>
      </c>
      <c r="CR13" s="17">
        <v>0</v>
      </c>
      <c r="CS13" s="17">
        <v>0</v>
      </c>
      <c r="CT13" s="17">
        <v>0</v>
      </c>
      <c r="CU13" s="17">
        <v>0</v>
      </c>
      <c r="CV13" s="17">
        <v>0</v>
      </c>
      <c r="CW13" s="17">
        <v>0</v>
      </c>
    </row>
    <row r="14" spans="1:101" ht="14.25" customHeight="1">
      <c r="A14" s="67">
        <v>28</v>
      </c>
      <c r="B14" s="68">
        <v>0.18</v>
      </c>
      <c r="C14" s="68">
        <v>0.2</v>
      </c>
      <c r="D14" s="68">
        <v>0.21</v>
      </c>
      <c r="E14" s="68">
        <v>0.24</v>
      </c>
      <c r="F14" s="68">
        <v>0.26</v>
      </c>
      <c r="G14" s="68">
        <v>0.28000000000000003</v>
      </c>
      <c r="H14" s="68">
        <v>0.32</v>
      </c>
      <c r="I14" s="68">
        <v>0.36</v>
      </c>
      <c r="J14" s="68">
        <v>0.4</v>
      </c>
      <c r="K14" s="68">
        <v>0.5</v>
      </c>
      <c r="L14" s="68">
        <v>0.56999999999999995</v>
      </c>
      <c r="M14" s="68">
        <v>0.64</v>
      </c>
      <c r="N14" s="68">
        <v>0.69</v>
      </c>
      <c r="O14" s="68">
        <v>0.78</v>
      </c>
      <c r="P14" s="68">
        <v>0.87</v>
      </c>
      <c r="Q14" s="68">
        <v>0.94</v>
      </c>
      <c r="R14" s="68">
        <v>1.05</v>
      </c>
      <c r="S14" s="68">
        <v>1.1100000000000001</v>
      </c>
      <c r="T14" s="68">
        <v>1.18</v>
      </c>
      <c r="U14" s="68">
        <v>1.26</v>
      </c>
      <c r="V14" s="68">
        <v>1.39</v>
      </c>
      <c r="W14" s="68">
        <v>1.56</v>
      </c>
      <c r="X14" s="68">
        <v>1.76</v>
      </c>
      <c r="Y14" s="68">
        <v>1.97</v>
      </c>
      <c r="Z14" s="69">
        <v>2.21</v>
      </c>
      <c r="AA14" s="69">
        <v>2.46</v>
      </c>
      <c r="AB14" s="17">
        <v>2.69</v>
      </c>
      <c r="AC14" s="17">
        <v>2.91</v>
      </c>
      <c r="AD14" s="17">
        <v>3.12</v>
      </c>
      <c r="AE14" s="17">
        <v>3.32</v>
      </c>
      <c r="AF14" s="17">
        <v>3.53</v>
      </c>
      <c r="AG14" s="17">
        <v>3.78</v>
      </c>
      <c r="AH14" s="17">
        <v>4.08</v>
      </c>
      <c r="AI14" s="17">
        <v>4.4800000000000004</v>
      </c>
      <c r="AJ14" s="17">
        <v>4.99</v>
      </c>
      <c r="AK14" s="17">
        <v>5.56</v>
      </c>
      <c r="AL14" s="17">
        <v>6.2</v>
      </c>
      <c r="AM14" s="17">
        <v>6.88</v>
      </c>
      <c r="AN14" s="17">
        <v>7.62</v>
      </c>
      <c r="AO14" s="17">
        <v>8.42</v>
      </c>
      <c r="AP14" s="17">
        <v>9.3000000000000007</v>
      </c>
      <c r="AQ14" s="17">
        <v>10.3</v>
      </c>
      <c r="AR14" s="17">
        <v>11.47</v>
      </c>
      <c r="AS14" s="17">
        <v>12.86</v>
      </c>
      <c r="AT14" s="17">
        <v>14.52</v>
      </c>
      <c r="AU14" s="17">
        <v>16.46</v>
      </c>
      <c r="AV14" s="17">
        <v>18.670000000000002</v>
      </c>
      <c r="AW14" s="17">
        <v>21.14</v>
      </c>
      <c r="AX14" s="17">
        <v>23.85</v>
      </c>
      <c r="AY14" s="17">
        <v>26.83</v>
      </c>
      <c r="AZ14" s="17">
        <v>30.13</v>
      </c>
      <c r="BA14" s="17">
        <v>33.9</v>
      </c>
      <c r="BB14" s="17">
        <v>38.26</v>
      </c>
      <c r="BC14" s="17">
        <v>43.36</v>
      </c>
      <c r="BD14" s="17">
        <v>49.07</v>
      </c>
      <c r="BE14" s="17">
        <v>55.63</v>
      </c>
      <c r="BF14" s="17">
        <v>63.22</v>
      </c>
      <c r="BG14" s="17">
        <v>72.040000000000006</v>
      </c>
      <c r="BH14" s="17">
        <v>82.26</v>
      </c>
      <c r="BI14" s="17">
        <v>93.99</v>
      </c>
      <c r="BJ14" s="17">
        <v>107.25</v>
      </c>
      <c r="BK14" s="17">
        <v>121.61</v>
      </c>
      <c r="BL14" s="17">
        <v>136.9</v>
      </c>
      <c r="BM14" s="17">
        <v>152.6</v>
      </c>
      <c r="BN14" s="17">
        <v>168.28</v>
      </c>
      <c r="BO14" s="17">
        <v>183.74</v>
      </c>
      <c r="BP14" s="17">
        <v>198.22</v>
      </c>
      <c r="BQ14" s="17">
        <v>211.08</v>
      </c>
      <c r="BR14" s="17">
        <v>227.79</v>
      </c>
      <c r="BS14" s="17">
        <v>245.59</v>
      </c>
      <c r="BT14" s="17">
        <v>264.95</v>
      </c>
      <c r="BU14" s="17">
        <v>285.45999999999998</v>
      </c>
      <c r="BV14" s="17">
        <v>306.7</v>
      </c>
      <c r="BW14" s="17">
        <v>328.25</v>
      </c>
      <c r="BX14" s="17">
        <v>350.02</v>
      </c>
      <c r="BY14" s="17">
        <v>371.65</v>
      </c>
      <c r="BZ14" s="17">
        <v>392.79</v>
      </c>
      <c r="CA14" s="17">
        <v>413.05</v>
      </c>
      <c r="CB14" s="17">
        <v>432.08</v>
      </c>
      <c r="CC14" s="17">
        <v>449.51</v>
      </c>
      <c r="CD14" s="17">
        <v>464.98</v>
      </c>
      <c r="CE14" s="17">
        <v>478.12</v>
      </c>
      <c r="CF14" s="17">
        <v>488.57</v>
      </c>
      <c r="CG14" s="17">
        <v>495.95</v>
      </c>
      <c r="CH14" s="17">
        <v>500</v>
      </c>
      <c r="CI14" s="17">
        <v>500</v>
      </c>
      <c r="CJ14" s="17">
        <v>500</v>
      </c>
      <c r="CK14" s="17">
        <v>500</v>
      </c>
      <c r="CL14" s="17">
        <v>500</v>
      </c>
      <c r="CM14" s="17">
        <v>500</v>
      </c>
      <c r="CN14" s="17">
        <v>500</v>
      </c>
      <c r="CO14" s="17">
        <v>500</v>
      </c>
      <c r="CP14" s="17">
        <v>500</v>
      </c>
      <c r="CQ14" s="17">
        <v>0</v>
      </c>
      <c r="CR14" s="17">
        <v>0</v>
      </c>
      <c r="CS14" s="17">
        <v>0</v>
      </c>
      <c r="CT14" s="17">
        <v>0</v>
      </c>
      <c r="CU14" s="17">
        <v>0</v>
      </c>
      <c r="CV14" s="17">
        <v>0</v>
      </c>
      <c r="CW14" s="17">
        <v>0</v>
      </c>
    </row>
    <row r="15" spans="1:101" ht="14.25" customHeight="1">
      <c r="A15" s="67">
        <v>29</v>
      </c>
      <c r="B15" s="68">
        <v>0.17</v>
      </c>
      <c r="C15" s="68">
        <v>0.19</v>
      </c>
      <c r="D15" s="68">
        <v>0.22</v>
      </c>
      <c r="E15" s="68">
        <v>0.25</v>
      </c>
      <c r="F15" s="68">
        <v>0.28000000000000003</v>
      </c>
      <c r="G15" s="68">
        <v>0.31</v>
      </c>
      <c r="H15" s="68">
        <v>0.34</v>
      </c>
      <c r="I15" s="68">
        <v>0.39</v>
      </c>
      <c r="J15" s="68">
        <v>0.44</v>
      </c>
      <c r="K15" s="68">
        <v>0.55000000000000004</v>
      </c>
      <c r="L15" s="68">
        <v>0.62</v>
      </c>
      <c r="M15" s="68">
        <v>0.69</v>
      </c>
      <c r="N15" s="68">
        <v>0.75</v>
      </c>
      <c r="O15" s="68">
        <v>0.84</v>
      </c>
      <c r="P15" s="68">
        <v>0.92</v>
      </c>
      <c r="Q15" s="68">
        <v>0.99</v>
      </c>
      <c r="R15" s="68">
        <v>1.0900000000000001</v>
      </c>
      <c r="S15" s="68">
        <v>1.18</v>
      </c>
      <c r="T15" s="68">
        <v>1.26</v>
      </c>
      <c r="U15" s="68">
        <v>1.36</v>
      </c>
      <c r="V15" s="68">
        <v>1.51</v>
      </c>
      <c r="W15" s="68">
        <v>1.7</v>
      </c>
      <c r="X15" s="68">
        <v>1.92</v>
      </c>
      <c r="Y15" s="68">
        <v>2.15</v>
      </c>
      <c r="Z15" s="69">
        <v>2.42</v>
      </c>
      <c r="AA15" s="69">
        <v>2.69</v>
      </c>
      <c r="AB15" s="17">
        <v>2.91</v>
      </c>
      <c r="AC15" s="17">
        <v>3.12</v>
      </c>
      <c r="AD15" s="17">
        <v>3.32</v>
      </c>
      <c r="AE15" s="17">
        <v>3.53</v>
      </c>
      <c r="AF15" s="17">
        <v>3.78</v>
      </c>
      <c r="AG15" s="17">
        <v>4.08</v>
      </c>
      <c r="AH15" s="17">
        <v>4.4800000000000004</v>
      </c>
      <c r="AI15" s="17">
        <v>4.99</v>
      </c>
      <c r="AJ15" s="17">
        <v>5.56</v>
      </c>
      <c r="AK15" s="17">
        <v>6.2</v>
      </c>
      <c r="AL15" s="17">
        <v>6.88</v>
      </c>
      <c r="AM15" s="17">
        <v>7.62</v>
      </c>
      <c r="AN15" s="17">
        <v>8.42</v>
      </c>
      <c r="AO15" s="17">
        <v>9.3000000000000007</v>
      </c>
      <c r="AP15" s="17">
        <v>10.3</v>
      </c>
      <c r="AQ15" s="17">
        <v>11.47</v>
      </c>
      <c r="AR15" s="17">
        <v>12.86</v>
      </c>
      <c r="AS15" s="17">
        <v>14.52</v>
      </c>
      <c r="AT15" s="17">
        <v>16.46</v>
      </c>
      <c r="AU15" s="17">
        <v>18.670000000000002</v>
      </c>
      <c r="AV15" s="17">
        <v>21.14</v>
      </c>
      <c r="AW15" s="17">
        <v>23.85</v>
      </c>
      <c r="AX15" s="17">
        <v>26.83</v>
      </c>
      <c r="AY15" s="17">
        <v>30.13</v>
      </c>
      <c r="AZ15" s="17">
        <v>33.9</v>
      </c>
      <c r="BA15" s="17">
        <v>38.26</v>
      </c>
      <c r="BB15" s="17">
        <v>43.36</v>
      </c>
      <c r="BC15" s="17">
        <v>49.07</v>
      </c>
      <c r="BD15" s="17">
        <v>55.63</v>
      </c>
      <c r="BE15" s="17">
        <v>63.22</v>
      </c>
      <c r="BF15" s="17">
        <v>72.040000000000006</v>
      </c>
      <c r="BG15" s="17">
        <v>82.26</v>
      </c>
      <c r="BH15" s="17">
        <v>93.99</v>
      </c>
      <c r="BI15" s="17">
        <v>107.25</v>
      </c>
      <c r="BJ15" s="17">
        <v>121.61</v>
      </c>
      <c r="BK15" s="17">
        <v>136.9</v>
      </c>
      <c r="BL15" s="17">
        <v>152.6</v>
      </c>
      <c r="BM15" s="17">
        <v>168.28</v>
      </c>
      <c r="BN15" s="17">
        <v>183.74</v>
      </c>
      <c r="BO15" s="17">
        <v>198.22</v>
      </c>
      <c r="BP15" s="17">
        <v>211.08</v>
      </c>
      <c r="BQ15" s="17">
        <v>227.79</v>
      </c>
      <c r="BR15" s="17">
        <v>245.59</v>
      </c>
      <c r="BS15" s="17">
        <v>264.95</v>
      </c>
      <c r="BT15" s="17">
        <v>285.45999999999998</v>
      </c>
      <c r="BU15" s="17">
        <v>306.7</v>
      </c>
      <c r="BV15" s="17">
        <v>328.25</v>
      </c>
      <c r="BW15" s="17">
        <v>350.02</v>
      </c>
      <c r="BX15" s="17">
        <v>371.65</v>
      </c>
      <c r="BY15" s="17">
        <v>392.79</v>
      </c>
      <c r="BZ15" s="17">
        <v>413.05</v>
      </c>
      <c r="CA15" s="17">
        <v>432.08</v>
      </c>
      <c r="CB15" s="17">
        <v>449.51</v>
      </c>
      <c r="CC15" s="17">
        <v>464.98</v>
      </c>
      <c r="CD15" s="17">
        <v>478.12</v>
      </c>
      <c r="CE15" s="17">
        <v>488.57</v>
      </c>
      <c r="CF15" s="17">
        <v>495.95</v>
      </c>
      <c r="CG15" s="17">
        <v>500</v>
      </c>
      <c r="CH15" s="17">
        <v>500</v>
      </c>
      <c r="CI15" s="17">
        <v>500</v>
      </c>
      <c r="CJ15" s="17">
        <v>500</v>
      </c>
      <c r="CK15" s="17">
        <v>500</v>
      </c>
      <c r="CL15" s="17">
        <v>500</v>
      </c>
      <c r="CM15" s="17">
        <v>500</v>
      </c>
      <c r="CN15" s="17">
        <v>500</v>
      </c>
      <c r="CO15" s="17">
        <v>500</v>
      </c>
      <c r="CP15" s="17">
        <v>0</v>
      </c>
      <c r="CQ15" s="17">
        <v>0</v>
      </c>
      <c r="CR15" s="17">
        <v>0</v>
      </c>
      <c r="CS15" s="17">
        <v>0</v>
      </c>
      <c r="CT15" s="17">
        <v>0</v>
      </c>
      <c r="CU15" s="17">
        <v>0</v>
      </c>
      <c r="CV15" s="17">
        <v>0</v>
      </c>
      <c r="CW15" s="17">
        <v>0</v>
      </c>
    </row>
    <row r="16" spans="1:101" ht="14.25" customHeight="1">
      <c r="A16" s="67">
        <v>30</v>
      </c>
      <c r="B16" s="68">
        <v>0.16</v>
      </c>
      <c r="C16" s="68">
        <v>0.17</v>
      </c>
      <c r="D16" s="68">
        <v>0.22</v>
      </c>
      <c r="E16" s="68">
        <v>0.26</v>
      </c>
      <c r="F16" s="68">
        <v>0.28000000000000003</v>
      </c>
      <c r="G16" s="68">
        <v>0.31</v>
      </c>
      <c r="H16" s="68">
        <v>0.34</v>
      </c>
      <c r="I16" s="68">
        <v>0.39</v>
      </c>
      <c r="J16" s="68">
        <v>0.45</v>
      </c>
      <c r="K16" s="68">
        <v>0.56000000000000005</v>
      </c>
      <c r="L16" s="68">
        <v>0.64</v>
      </c>
      <c r="M16" s="68">
        <v>0.7</v>
      </c>
      <c r="N16" s="68">
        <v>0.75</v>
      </c>
      <c r="O16" s="68">
        <v>0.85</v>
      </c>
      <c r="P16" s="68">
        <v>0.93</v>
      </c>
      <c r="Q16" s="68">
        <v>1.03</v>
      </c>
      <c r="R16" s="68">
        <v>1.1599999999999999</v>
      </c>
      <c r="S16" s="68">
        <v>1.25</v>
      </c>
      <c r="T16" s="68">
        <v>1.34</v>
      </c>
      <c r="U16" s="68">
        <v>1.47</v>
      </c>
      <c r="V16" s="68">
        <v>1.65</v>
      </c>
      <c r="W16" s="68">
        <v>1.86</v>
      </c>
      <c r="X16" s="68">
        <v>2.09</v>
      </c>
      <c r="Y16" s="68">
        <v>2.35</v>
      </c>
      <c r="Z16" s="69">
        <v>2.64</v>
      </c>
      <c r="AA16" s="69">
        <v>2.91</v>
      </c>
      <c r="AB16" s="17">
        <v>3.12</v>
      </c>
      <c r="AC16" s="17">
        <v>3.32</v>
      </c>
      <c r="AD16" s="17">
        <v>3.53</v>
      </c>
      <c r="AE16" s="17">
        <v>3.78</v>
      </c>
      <c r="AF16" s="17">
        <v>4.08</v>
      </c>
      <c r="AG16" s="17">
        <v>4.4800000000000004</v>
      </c>
      <c r="AH16" s="17">
        <v>4.99</v>
      </c>
      <c r="AI16" s="17">
        <v>5.56</v>
      </c>
      <c r="AJ16" s="17">
        <v>6.2</v>
      </c>
      <c r="AK16" s="17">
        <v>6.88</v>
      </c>
      <c r="AL16" s="17">
        <v>7.62</v>
      </c>
      <c r="AM16" s="17">
        <v>8.42</v>
      </c>
      <c r="AN16" s="17">
        <v>9.3000000000000007</v>
      </c>
      <c r="AO16" s="17">
        <v>10.3</v>
      </c>
      <c r="AP16" s="17">
        <v>11.47</v>
      </c>
      <c r="AQ16" s="17">
        <v>12.86</v>
      </c>
      <c r="AR16" s="17">
        <v>14.52</v>
      </c>
      <c r="AS16" s="17">
        <v>16.46</v>
      </c>
      <c r="AT16" s="17">
        <v>18.670000000000002</v>
      </c>
      <c r="AU16" s="17">
        <v>21.14</v>
      </c>
      <c r="AV16" s="17">
        <v>23.85</v>
      </c>
      <c r="AW16" s="17">
        <v>26.83</v>
      </c>
      <c r="AX16" s="17">
        <v>30.13</v>
      </c>
      <c r="AY16" s="17">
        <v>33.9</v>
      </c>
      <c r="AZ16" s="17">
        <v>38.26</v>
      </c>
      <c r="BA16" s="17">
        <v>43.36</v>
      </c>
      <c r="BB16" s="17">
        <v>49.07</v>
      </c>
      <c r="BC16" s="17">
        <v>55.63</v>
      </c>
      <c r="BD16" s="17">
        <v>63.22</v>
      </c>
      <c r="BE16" s="17">
        <v>72.040000000000006</v>
      </c>
      <c r="BF16" s="17">
        <v>82.26</v>
      </c>
      <c r="BG16" s="17">
        <v>93.99</v>
      </c>
      <c r="BH16" s="17">
        <v>107.25</v>
      </c>
      <c r="BI16" s="17">
        <v>121.61</v>
      </c>
      <c r="BJ16" s="17">
        <v>136.9</v>
      </c>
      <c r="BK16" s="17">
        <v>152.6</v>
      </c>
      <c r="BL16" s="17">
        <v>168.28</v>
      </c>
      <c r="BM16" s="17">
        <v>183.74</v>
      </c>
      <c r="BN16" s="17">
        <v>198.22</v>
      </c>
      <c r="BO16" s="17">
        <v>211.08</v>
      </c>
      <c r="BP16" s="17">
        <v>227.79</v>
      </c>
      <c r="BQ16" s="17">
        <v>245.59</v>
      </c>
      <c r="BR16" s="17">
        <v>264.95</v>
      </c>
      <c r="BS16" s="17">
        <v>285.45999999999998</v>
      </c>
      <c r="BT16" s="17">
        <v>306.7</v>
      </c>
      <c r="BU16" s="17">
        <v>328.25</v>
      </c>
      <c r="BV16" s="17">
        <v>350.02</v>
      </c>
      <c r="BW16" s="17">
        <v>371.65</v>
      </c>
      <c r="BX16" s="17">
        <v>392.79</v>
      </c>
      <c r="BY16" s="17">
        <v>413.05</v>
      </c>
      <c r="BZ16" s="17">
        <v>432.08</v>
      </c>
      <c r="CA16" s="17">
        <v>449.51</v>
      </c>
      <c r="CB16" s="17">
        <v>464.98</v>
      </c>
      <c r="CC16" s="17">
        <v>478.12</v>
      </c>
      <c r="CD16" s="17">
        <v>488.57</v>
      </c>
      <c r="CE16" s="17">
        <v>495.95</v>
      </c>
      <c r="CF16" s="17">
        <v>500</v>
      </c>
      <c r="CG16" s="17">
        <v>500</v>
      </c>
      <c r="CH16" s="17">
        <v>500</v>
      </c>
      <c r="CI16" s="17">
        <v>500</v>
      </c>
      <c r="CJ16" s="17">
        <v>500</v>
      </c>
      <c r="CK16" s="17">
        <v>500</v>
      </c>
      <c r="CL16" s="17">
        <v>500</v>
      </c>
      <c r="CM16" s="17">
        <v>500</v>
      </c>
      <c r="CN16" s="17">
        <v>500</v>
      </c>
      <c r="CO16" s="17">
        <v>0</v>
      </c>
      <c r="CP16" s="17">
        <v>0</v>
      </c>
      <c r="CQ16" s="17">
        <v>0</v>
      </c>
      <c r="CR16" s="17">
        <v>0</v>
      </c>
      <c r="CS16" s="17">
        <v>0</v>
      </c>
      <c r="CT16" s="17">
        <v>0</v>
      </c>
      <c r="CU16" s="17">
        <v>0</v>
      </c>
      <c r="CV16" s="17">
        <v>0</v>
      </c>
      <c r="CW16" s="17">
        <v>0</v>
      </c>
    </row>
    <row r="17" spans="1:101" ht="14.25" customHeight="1">
      <c r="A17" s="67">
        <v>31</v>
      </c>
      <c r="B17" s="68">
        <v>0.13</v>
      </c>
      <c r="C17" s="68">
        <v>0.15</v>
      </c>
      <c r="D17" s="68">
        <v>0.22</v>
      </c>
      <c r="E17" s="68">
        <v>0.26</v>
      </c>
      <c r="F17" s="68">
        <v>0.28000000000000003</v>
      </c>
      <c r="G17" s="68">
        <v>0.31</v>
      </c>
      <c r="H17" s="68">
        <v>0.34</v>
      </c>
      <c r="I17" s="68">
        <v>0.41</v>
      </c>
      <c r="J17" s="68">
        <v>0.49</v>
      </c>
      <c r="K17" s="68">
        <v>0.59</v>
      </c>
      <c r="L17" s="68">
        <v>0.65</v>
      </c>
      <c r="M17" s="68">
        <v>0.71</v>
      </c>
      <c r="N17" s="68">
        <v>0.78</v>
      </c>
      <c r="O17" s="68">
        <v>0.87</v>
      </c>
      <c r="P17" s="68">
        <v>0.96</v>
      </c>
      <c r="Q17" s="68">
        <v>1.1000000000000001</v>
      </c>
      <c r="R17" s="68">
        <v>1.23</v>
      </c>
      <c r="S17" s="68">
        <v>1.33</v>
      </c>
      <c r="T17" s="68">
        <v>1.44</v>
      </c>
      <c r="U17" s="68">
        <v>1.6</v>
      </c>
      <c r="V17" s="68">
        <v>1.79</v>
      </c>
      <c r="W17" s="68">
        <v>2.0299999999999998</v>
      </c>
      <c r="X17" s="68">
        <v>2.2799999999999998</v>
      </c>
      <c r="Y17" s="68">
        <v>2.57</v>
      </c>
      <c r="Z17" s="69">
        <v>2.87</v>
      </c>
      <c r="AA17" s="69">
        <v>3.12</v>
      </c>
      <c r="AB17" s="17">
        <v>3.32</v>
      </c>
      <c r="AC17" s="17">
        <v>3.53</v>
      </c>
      <c r="AD17" s="17">
        <v>3.78</v>
      </c>
      <c r="AE17" s="17">
        <v>4.08</v>
      </c>
      <c r="AF17" s="17">
        <v>4.4800000000000004</v>
      </c>
      <c r="AG17" s="17">
        <v>4.99</v>
      </c>
      <c r="AH17" s="17">
        <v>5.56</v>
      </c>
      <c r="AI17" s="17">
        <v>6.2</v>
      </c>
      <c r="AJ17" s="17">
        <v>6.88</v>
      </c>
      <c r="AK17" s="17">
        <v>7.62</v>
      </c>
      <c r="AL17" s="17">
        <v>8.42</v>
      </c>
      <c r="AM17" s="17">
        <v>9.3000000000000007</v>
      </c>
      <c r="AN17" s="17">
        <v>10.3</v>
      </c>
      <c r="AO17" s="17">
        <v>11.47</v>
      </c>
      <c r="AP17" s="17">
        <v>12.86</v>
      </c>
      <c r="AQ17" s="17">
        <v>14.52</v>
      </c>
      <c r="AR17" s="17">
        <v>16.46</v>
      </c>
      <c r="AS17" s="17">
        <v>18.670000000000002</v>
      </c>
      <c r="AT17" s="17">
        <v>21.14</v>
      </c>
      <c r="AU17" s="17">
        <v>23.85</v>
      </c>
      <c r="AV17" s="17">
        <v>26.83</v>
      </c>
      <c r="AW17" s="17">
        <v>30.13</v>
      </c>
      <c r="AX17" s="17">
        <v>33.9</v>
      </c>
      <c r="AY17" s="17">
        <v>38.26</v>
      </c>
      <c r="AZ17" s="17">
        <v>43.36</v>
      </c>
      <c r="BA17" s="17">
        <v>49.07</v>
      </c>
      <c r="BB17" s="17">
        <v>55.63</v>
      </c>
      <c r="BC17" s="17">
        <v>63.22</v>
      </c>
      <c r="BD17" s="17">
        <v>72.040000000000006</v>
      </c>
      <c r="BE17" s="17">
        <v>82.26</v>
      </c>
      <c r="BF17" s="17">
        <v>93.99</v>
      </c>
      <c r="BG17" s="17">
        <v>107.25</v>
      </c>
      <c r="BH17" s="17">
        <v>121.61</v>
      </c>
      <c r="BI17" s="17">
        <v>136.9</v>
      </c>
      <c r="BJ17" s="17">
        <v>152.6</v>
      </c>
      <c r="BK17" s="17">
        <v>168.28</v>
      </c>
      <c r="BL17" s="17">
        <v>183.74</v>
      </c>
      <c r="BM17" s="17">
        <v>198.22</v>
      </c>
      <c r="BN17" s="17">
        <v>211.08</v>
      </c>
      <c r="BO17" s="17">
        <v>227.79</v>
      </c>
      <c r="BP17" s="17">
        <v>245.59</v>
      </c>
      <c r="BQ17" s="17">
        <v>264.95</v>
      </c>
      <c r="BR17" s="17">
        <v>285.45999999999998</v>
      </c>
      <c r="BS17" s="17">
        <v>306.7</v>
      </c>
      <c r="BT17" s="17">
        <v>328.25</v>
      </c>
      <c r="BU17" s="17">
        <v>350.02</v>
      </c>
      <c r="BV17" s="17">
        <v>371.65</v>
      </c>
      <c r="BW17" s="17">
        <v>392.79</v>
      </c>
      <c r="BX17" s="17">
        <v>413.05</v>
      </c>
      <c r="BY17" s="17">
        <v>432.08</v>
      </c>
      <c r="BZ17" s="17">
        <v>449.51</v>
      </c>
      <c r="CA17" s="17">
        <v>464.98</v>
      </c>
      <c r="CB17" s="17">
        <v>478.12</v>
      </c>
      <c r="CC17" s="17">
        <v>488.57</v>
      </c>
      <c r="CD17" s="17">
        <v>495.95</v>
      </c>
      <c r="CE17" s="17">
        <v>500</v>
      </c>
      <c r="CF17" s="17">
        <v>500</v>
      </c>
      <c r="CG17" s="17">
        <v>500</v>
      </c>
      <c r="CH17" s="17">
        <v>500</v>
      </c>
      <c r="CI17" s="17">
        <v>500</v>
      </c>
      <c r="CJ17" s="17">
        <v>500</v>
      </c>
      <c r="CK17" s="17">
        <v>500</v>
      </c>
      <c r="CL17" s="17">
        <v>500</v>
      </c>
      <c r="CM17" s="17">
        <v>500</v>
      </c>
      <c r="CN17" s="17">
        <v>0</v>
      </c>
      <c r="CO17" s="17">
        <v>0</v>
      </c>
      <c r="CP17" s="17">
        <v>0</v>
      </c>
      <c r="CQ17" s="17">
        <v>0</v>
      </c>
      <c r="CR17" s="17">
        <v>0</v>
      </c>
      <c r="CS17" s="17">
        <v>0</v>
      </c>
      <c r="CT17" s="17">
        <v>0</v>
      </c>
      <c r="CU17" s="17">
        <v>0</v>
      </c>
      <c r="CV17" s="17">
        <v>0</v>
      </c>
      <c r="CW17" s="17">
        <v>0</v>
      </c>
    </row>
    <row r="18" spans="1:101" ht="14.25" customHeight="1">
      <c r="A18" s="67">
        <v>32</v>
      </c>
      <c r="B18" s="68">
        <v>0.14000000000000001</v>
      </c>
      <c r="C18" s="68">
        <v>0.15</v>
      </c>
      <c r="D18" s="68">
        <v>0.23</v>
      </c>
      <c r="E18" s="68">
        <v>0.27</v>
      </c>
      <c r="F18" s="68">
        <v>0.3</v>
      </c>
      <c r="G18" s="68">
        <v>0.32</v>
      </c>
      <c r="H18" s="68">
        <v>0.38</v>
      </c>
      <c r="I18" s="68">
        <v>0.44</v>
      </c>
      <c r="J18" s="68">
        <v>0.54</v>
      </c>
      <c r="K18" s="68">
        <v>0.64</v>
      </c>
      <c r="L18" s="68">
        <v>0.7</v>
      </c>
      <c r="M18" s="68">
        <v>0.75</v>
      </c>
      <c r="N18" s="68">
        <v>0.82</v>
      </c>
      <c r="O18" s="68">
        <v>0.91</v>
      </c>
      <c r="P18" s="68">
        <v>1.03</v>
      </c>
      <c r="Q18" s="68">
        <v>1.17</v>
      </c>
      <c r="R18" s="68">
        <v>1.3</v>
      </c>
      <c r="S18" s="68">
        <v>1.42</v>
      </c>
      <c r="T18" s="68">
        <v>1.56</v>
      </c>
      <c r="U18" s="68">
        <v>1.73</v>
      </c>
      <c r="V18" s="68">
        <v>1.95</v>
      </c>
      <c r="W18" s="68">
        <v>2.21</v>
      </c>
      <c r="X18" s="68">
        <v>2.4900000000000002</v>
      </c>
      <c r="Y18" s="68">
        <v>2.79</v>
      </c>
      <c r="Z18" s="69">
        <v>3.08</v>
      </c>
      <c r="AA18" s="69">
        <v>3.32</v>
      </c>
      <c r="AB18" s="17">
        <v>3.53</v>
      </c>
      <c r="AC18" s="17">
        <v>3.78</v>
      </c>
      <c r="AD18" s="17">
        <v>4.08</v>
      </c>
      <c r="AE18" s="17">
        <v>4.4800000000000004</v>
      </c>
      <c r="AF18" s="17">
        <v>4.99</v>
      </c>
      <c r="AG18" s="17">
        <v>5.56</v>
      </c>
      <c r="AH18" s="17">
        <v>6.2</v>
      </c>
      <c r="AI18" s="17">
        <v>6.88</v>
      </c>
      <c r="AJ18" s="17">
        <v>7.62</v>
      </c>
      <c r="AK18" s="17">
        <v>8.42</v>
      </c>
      <c r="AL18" s="17">
        <v>9.3000000000000007</v>
      </c>
      <c r="AM18" s="17">
        <v>10.3</v>
      </c>
      <c r="AN18" s="17">
        <v>11.47</v>
      </c>
      <c r="AO18" s="17">
        <v>12.86</v>
      </c>
      <c r="AP18" s="17">
        <v>14.52</v>
      </c>
      <c r="AQ18" s="17">
        <v>16.46</v>
      </c>
      <c r="AR18" s="17">
        <v>18.670000000000002</v>
      </c>
      <c r="AS18" s="17">
        <v>21.14</v>
      </c>
      <c r="AT18" s="17">
        <v>23.85</v>
      </c>
      <c r="AU18" s="17">
        <v>26.83</v>
      </c>
      <c r="AV18" s="17">
        <v>30.13</v>
      </c>
      <c r="AW18" s="17">
        <v>33.9</v>
      </c>
      <c r="AX18" s="17">
        <v>38.26</v>
      </c>
      <c r="AY18" s="17">
        <v>43.36</v>
      </c>
      <c r="AZ18" s="17">
        <v>49.07</v>
      </c>
      <c r="BA18" s="17">
        <v>55.63</v>
      </c>
      <c r="BB18" s="17">
        <v>63.22</v>
      </c>
      <c r="BC18" s="17">
        <v>72.040000000000006</v>
      </c>
      <c r="BD18" s="17">
        <v>82.26</v>
      </c>
      <c r="BE18" s="17">
        <v>93.99</v>
      </c>
      <c r="BF18" s="17">
        <v>107.25</v>
      </c>
      <c r="BG18" s="17">
        <v>121.61</v>
      </c>
      <c r="BH18" s="17">
        <v>136.9</v>
      </c>
      <c r="BI18" s="17">
        <v>152.6</v>
      </c>
      <c r="BJ18" s="17">
        <v>168.28</v>
      </c>
      <c r="BK18" s="17">
        <v>183.74</v>
      </c>
      <c r="BL18" s="17">
        <v>198.22</v>
      </c>
      <c r="BM18" s="17">
        <v>211.08</v>
      </c>
      <c r="BN18" s="17">
        <v>227.79</v>
      </c>
      <c r="BO18" s="17">
        <v>245.59</v>
      </c>
      <c r="BP18" s="17">
        <v>264.95</v>
      </c>
      <c r="BQ18" s="17">
        <v>285.45999999999998</v>
      </c>
      <c r="BR18" s="17">
        <v>306.7</v>
      </c>
      <c r="BS18" s="17">
        <v>328.25</v>
      </c>
      <c r="BT18" s="17">
        <v>350.02</v>
      </c>
      <c r="BU18" s="17">
        <v>371.65</v>
      </c>
      <c r="BV18" s="17">
        <v>392.79</v>
      </c>
      <c r="BW18" s="17">
        <v>413.05</v>
      </c>
      <c r="BX18" s="17">
        <v>432.08</v>
      </c>
      <c r="BY18" s="17">
        <v>449.51</v>
      </c>
      <c r="BZ18" s="17">
        <v>464.98</v>
      </c>
      <c r="CA18" s="17">
        <v>478.12</v>
      </c>
      <c r="CB18" s="17">
        <v>488.57</v>
      </c>
      <c r="CC18" s="17">
        <v>495.95</v>
      </c>
      <c r="CD18" s="17">
        <v>500</v>
      </c>
      <c r="CE18" s="17">
        <v>500</v>
      </c>
      <c r="CF18" s="17">
        <v>500</v>
      </c>
      <c r="CG18" s="17">
        <v>500</v>
      </c>
      <c r="CH18" s="17">
        <v>500</v>
      </c>
      <c r="CI18" s="17">
        <v>500</v>
      </c>
      <c r="CJ18" s="17">
        <v>500</v>
      </c>
      <c r="CK18" s="17">
        <v>500</v>
      </c>
      <c r="CL18" s="17">
        <v>500</v>
      </c>
      <c r="CM18" s="17">
        <v>0</v>
      </c>
      <c r="CN18" s="17">
        <v>0</v>
      </c>
      <c r="CO18" s="17">
        <v>0</v>
      </c>
      <c r="CP18" s="17">
        <v>0</v>
      </c>
      <c r="CQ18" s="17">
        <v>0</v>
      </c>
      <c r="CR18" s="17">
        <v>0</v>
      </c>
      <c r="CS18" s="17">
        <v>0</v>
      </c>
      <c r="CT18" s="17">
        <v>0</v>
      </c>
      <c r="CU18" s="17">
        <v>0</v>
      </c>
      <c r="CV18" s="17">
        <v>0</v>
      </c>
      <c r="CW18" s="17">
        <v>0</v>
      </c>
    </row>
    <row r="19" spans="1:101" ht="14.25" customHeight="1">
      <c r="A19" s="67">
        <v>33</v>
      </c>
      <c r="B19" s="68">
        <v>0.14000000000000001</v>
      </c>
      <c r="C19" s="68">
        <v>0.16</v>
      </c>
      <c r="D19" s="68">
        <v>0.24</v>
      </c>
      <c r="E19" s="68">
        <v>0.28999999999999998</v>
      </c>
      <c r="F19" s="68">
        <v>0.31</v>
      </c>
      <c r="G19" s="68">
        <v>0.35</v>
      </c>
      <c r="H19" s="68">
        <v>0.41</v>
      </c>
      <c r="I19" s="68">
        <v>0.49</v>
      </c>
      <c r="J19" s="68">
        <v>0.59</v>
      </c>
      <c r="K19" s="68">
        <v>0.68</v>
      </c>
      <c r="L19" s="68">
        <v>0.73</v>
      </c>
      <c r="M19" s="68">
        <v>0.78</v>
      </c>
      <c r="N19" s="68">
        <v>0.86</v>
      </c>
      <c r="O19" s="68">
        <v>0.97</v>
      </c>
      <c r="P19" s="68">
        <v>1.1000000000000001</v>
      </c>
      <c r="Q19" s="68">
        <v>1.24</v>
      </c>
      <c r="R19" s="68">
        <v>1.39</v>
      </c>
      <c r="S19" s="68">
        <v>1.52</v>
      </c>
      <c r="T19" s="68">
        <v>1.67</v>
      </c>
      <c r="U19" s="68">
        <v>1.87</v>
      </c>
      <c r="V19" s="68">
        <v>2.11</v>
      </c>
      <c r="W19" s="68">
        <v>2.4</v>
      </c>
      <c r="X19" s="68">
        <v>2.71</v>
      </c>
      <c r="Y19" s="68">
        <v>3.01</v>
      </c>
      <c r="Z19" s="69">
        <v>3.29</v>
      </c>
      <c r="AA19" s="69">
        <v>3.53</v>
      </c>
      <c r="AB19" s="17">
        <v>3.78</v>
      </c>
      <c r="AC19" s="17">
        <v>4.08</v>
      </c>
      <c r="AD19" s="17">
        <v>4.4800000000000004</v>
      </c>
      <c r="AE19" s="17">
        <v>4.99</v>
      </c>
      <c r="AF19" s="17">
        <v>5.56</v>
      </c>
      <c r="AG19" s="17">
        <v>6.2</v>
      </c>
      <c r="AH19" s="17">
        <v>6.88</v>
      </c>
      <c r="AI19" s="17">
        <v>7.62</v>
      </c>
      <c r="AJ19" s="17">
        <v>8.42</v>
      </c>
      <c r="AK19" s="17">
        <v>9.3000000000000007</v>
      </c>
      <c r="AL19" s="17">
        <v>10.3</v>
      </c>
      <c r="AM19" s="17">
        <v>11.47</v>
      </c>
      <c r="AN19" s="17">
        <v>12.86</v>
      </c>
      <c r="AO19" s="17">
        <v>14.52</v>
      </c>
      <c r="AP19" s="17">
        <v>16.46</v>
      </c>
      <c r="AQ19" s="17">
        <v>18.670000000000002</v>
      </c>
      <c r="AR19" s="17">
        <v>21.14</v>
      </c>
      <c r="AS19" s="17">
        <v>23.85</v>
      </c>
      <c r="AT19" s="17">
        <v>26.83</v>
      </c>
      <c r="AU19" s="17">
        <v>30.13</v>
      </c>
      <c r="AV19" s="17">
        <v>33.9</v>
      </c>
      <c r="AW19" s="17">
        <v>38.26</v>
      </c>
      <c r="AX19" s="17">
        <v>43.36</v>
      </c>
      <c r="AY19" s="17">
        <v>49.07</v>
      </c>
      <c r="AZ19" s="17">
        <v>55.63</v>
      </c>
      <c r="BA19" s="17">
        <v>63.22</v>
      </c>
      <c r="BB19" s="17">
        <v>72.040000000000006</v>
      </c>
      <c r="BC19" s="17">
        <v>82.26</v>
      </c>
      <c r="BD19" s="17">
        <v>93.99</v>
      </c>
      <c r="BE19" s="17">
        <v>107.25</v>
      </c>
      <c r="BF19" s="17">
        <v>121.61</v>
      </c>
      <c r="BG19" s="17">
        <v>136.9</v>
      </c>
      <c r="BH19" s="17">
        <v>152.6</v>
      </c>
      <c r="BI19" s="17">
        <v>168.28</v>
      </c>
      <c r="BJ19" s="17">
        <v>183.74</v>
      </c>
      <c r="BK19" s="17">
        <v>198.22</v>
      </c>
      <c r="BL19" s="17">
        <v>211.08</v>
      </c>
      <c r="BM19" s="17">
        <v>227.79</v>
      </c>
      <c r="BN19" s="17">
        <v>245.59</v>
      </c>
      <c r="BO19" s="17">
        <v>264.95</v>
      </c>
      <c r="BP19" s="17">
        <v>285.45999999999998</v>
      </c>
      <c r="BQ19" s="17">
        <v>306.7</v>
      </c>
      <c r="BR19" s="17">
        <v>328.25</v>
      </c>
      <c r="BS19" s="17">
        <v>350.02</v>
      </c>
      <c r="BT19" s="17">
        <v>371.65</v>
      </c>
      <c r="BU19" s="17">
        <v>392.79</v>
      </c>
      <c r="BV19" s="17">
        <v>413.05</v>
      </c>
      <c r="BW19" s="17">
        <v>432.08</v>
      </c>
      <c r="BX19" s="17">
        <v>449.51</v>
      </c>
      <c r="BY19" s="17">
        <v>464.98</v>
      </c>
      <c r="BZ19" s="17">
        <v>478.12</v>
      </c>
      <c r="CA19" s="17">
        <v>488.57</v>
      </c>
      <c r="CB19" s="17">
        <v>495.95</v>
      </c>
      <c r="CC19" s="17">
        <v>500</v>
      </c>
      <c r="CD19" s="17">
        <v>500</v>
      </c>
      <c r="CE19" s="17">
        <v>500</v>
      </c>
      <c r="CF19" s="17">
        <v>500</v>
      </c>
      <c r="CG19" s="17">
        <v>500</v>
      </c>
      <c r="CH19" s="17">
        <v>500</v>
      </c>
      <c r="CI19" s="17">
        <v>500</v>
      </c>
      <c r="CJ19" s="17">
        <v>500</v>
      </c>
      <c r="CK19" s="17">
        <v>500</v>
      </c>
      <c r="CL19" s="17">
        <v>0</v>
      </c>
      <c r="CM19" s="17">
        <v>0</v>
      </c>
      <c r="CN19" s="17">
        <v>0</v>
      </c>
      <c r="CO19" s="17">
        <v>0</v>
      </c>
      <c r="CP19" s="17">
        <v>0</v>
      </c>
      <c r="CQ19" s="17">
        <v>0</v>
      </c>
      <c r="CR19" s="17">
        <v>0</v>
      </c>
      <c r="CS19" s="17">
        <v>0</v>
      </c>
      <c r="CT19" s="17">
        <v>0</v>
      </c>
      <c r="CU19" s="17">
        <v>0</v>
      </c>
      <c r="CV19" s="17">
        <v>0</v>
      </c>
      <c r="CW19" s="17">
        <v>0</v>
      </c>
    </row>
    <row r="20" spans="1:101" ht="14.25" customHeight="1">
      <c r="A20" s="67">
        <v>34</v>
      </c>
      <c r="B20" s="68">
        <v>0.15</v>
      </c>
      <c r="C20" s="68">
        <v>0.17</v>
      </c>
      <c r="D20" s="68">
        <v>0.26</v>
      </c>
      <c r="E20" s="68">
        <v>0.3</v>
      </c>
      <c r="F20" s="68">
        <v>0.34</v>
      </c>
      <c r="G20" s="68">
        <v>0.4</v>
      </c>
      <c r="H20" s="68">
        <v>0.46</v>
      </c>
      <c r="I20" s="68">
        <v>0.54</v>
      </c>
      <c r="J20" s="68">
        <v>0.64</v>
      </c>
      <c r="K20" s="68">
        <v>0.72</v>
      </c>
      <c r="L20" s="68">
        <v>0.76</v>
      </c>
      <c r="M20" s="68">
        <v>0.81</v>
      </c>
      <c r="N20" s="68">
        <v>0.92</v>
      </c>
      <c r="O20" s="68">
        <v>1.05</v>
      </c>
      <c r="P20" s="68">
        <v>1.18</v>
      </c>
      <c r="Q20" s="68">
        <v>1.33</v>
      </c>
      <c r="R20" s="68">
        <v>1.48</v>
      </c>
      <c r="S20" s="68">
        <v>1.62</v>
      </c>
      <c r="T20" s="68">
        <v>1.8</v>
      </c>
      <c r="U20" s="68">
        <v>2.02</v>
      </c>
      <c r="V20" s="68">
        <v>2.2999999999999998</v>
      </c>
      <c r="W20" s="68">
        <v>2.62</v>
      </c>
      <c r="X20" s="68">
        <v>2.94</v>
      </c>
      <c r="Y20" s="68">
        <v>3.24</v>
      </c>
      <c r="Z20" s="69">
        <v>3.51</v>
      </c>
      <c r="AA20" s="69">
        <v>3.78</v>
      </c>
      <c r="AB20" s="17">
        <v>4.08</v>
      </c>
      <c r="AC20" s="17">
        <v>4.4800000000000004</v>
      </c>
      <c r="AD20" s="17">
        <v>4.99</v>
      </c>
      <c r="AE20" s="17">
        <v>5.56</v>
      </c>
      <c r="AF20" s="17">
        <v>6.2</v>
      </c>
      <c r="AG20" s="17">
        <v>6.88</v>
      </c>
      <c r="AH20" s="17">
        <v>7.62</v>
      </c>
      <c r="AI20" s="17">
        <v>8.42</v>
      </c>
      <c r="AJ20" s="17">
        <v>9.3000000000000007</v>
      </c>
      <c r="AK20" s="17">
        <v>10.3</v>
      </c>
      <c r="AL20" s="17">
        <v>11.47</v>
      </c>
      <c r="AM20" s="17">
        <v>12.86</v>
      </c>
      <c r="AN20" s="17">
        <v>14.52</v>
      </c>
      <c r="AO20" s="17">
        <v>16.46</v>
      </c>
      <c r="AP20" s="17">
        <v>18.670000000000002</v>
      </c>
      <c r="AQ20" s="17">
        <v>21.14</v>
      </c>
      <c r="AR20" s="17">
        <v>23.85</v>
      </c>
      <c r="AS20" s="17">
        <v>26.83</v>
      </c>
      <c r="AT20" s="17">
        <v>30.13</v>
      </c>
      <c r="AU20" s="17">
        <v>33.9</v>
      </c>
      <c r="AV20" s="17">
        <v>38.26</v>
      </c>
      <c r="AW20" s="17">
        <v>43.36</v>
      </c>
      <c r="AX20" s="17">
        <v>49.07</v>
      </c>
      <c r="AY20" s="17">
        <v>55.63</v>
      </c>
      <c r="AZ20" s="17">
        <v>63.22</v>
      </c>
      <c r="BA20" s="17">
        <v>72.040000000000006</v>
      </c>
      <c r="BB20" s="17">
        <v>82.26</v>
      </c>
      <c r="BC20" s="17">
        <v>93.99</v>
      </c>
      <c r="BD20" s="17">
        <v>107.25</v>
      </c>
      <c r="BE20" s="17">
        <v>121.61</v>
      </c>
      <c r="BF20" s="17">
        <v>136.9</v>
      </c>
      <c r="BG20" s="17">
        <v>152.6</v>
      </c>
      <c r="BH20" s="17">
        <v>168.28</v>
      </c>
      <c r="BI20" s="17">
        <v>183.74</v>
      </c>
      <c r="BJ20" s="17">
        <v>198.22</v>
      </c>
      <c r="BK20" s="17">
        <v>211.08</v>
      </c>
      <c r="BL20" s="17">
        <v>227.79</v>
      </c>
      <c r="BM20" s="17">
        <v>245.59</v>
      </c>
      <c r="BN20" s="17">
        <v>264.95</v>
      </c>
      <c r="BO20" s="17">
        <v>285.45999999999998</v>
      </c>
      <c r="BP20" s="17">
        <v>306.7</v>
      </c>
      <c r="BQ20" s="17">
        <v>328.25</v>
      </c>
      <c r="BR20" s="17">
        <v>350.02</v>
      </c>
      <c r="BS20" s="17">
        <v>371.65</v>
      </c>
      <c r="BT20" s="17">
        <v>392.79</v>
      </c>
      <c r="BU20" s="17">
        <v>413.05</v>
      </c>
      <c r="BV20" s="17">
        <v>432.08</v>
      </c>
      <c r="BW20" s="17">
        <v>449.51</v>
      </c>
      <c r="BX20" s="17">
        <v>464.98</v>
      </c>
      <c r="BY20" s="17">
        <v>478.12</v>
      </c>
      <c r="BZ20" s="17">
        <v>488.57</v>
      </c>
      <c r="CA20" s="17">
        <v>495.95</v>
      </c>
      <c r="CB20" s="17">
        <v>500</v>
      </c>
      <c r="CC20" s="17">
        <v>500</v>
      </c>
      <c r="CD20" s="17">
        <v>500</v>
      </c>
      <c r="CE20" s="17">
        <v>500</v>
      </c>
      <c r="CF20" s="17">
        <v>500</v>
      </c>
      <c r="CG20" s="17">
        <v>500</v>
      </c>
      <c r="CH20" s="17">
        <v>500</v>
      </c>
      <c r="CI20" s="17">
        <v>500</v>
      </c>
      <c r="CJ20" s="17">
        <v>500</v>
      </c>
      <c r="CK20" s="17">
        <v>0</v>
      </c>
      <c r="CL20" s="17">
        <v>0</v>
      </c>
      <c r="CM20" s="17">
        <v>0</v>
      </c>
      <c r="CN20" s="17">
        <v>0</v>
      </c>
      <c r="CO20" s="17">
        <v>0</v>
      </c>
      <c r="CP20" s="17">
        <v>0</v>
      </c>
      <c r="CQ20" s="17">
        <v>0</v>
      </c>
      <c r="CR20" s="17">
        <v>0</v>
      </c>
      <c r="CS20" s="17">
        <v>0</v>
      </c>
      <c r="CT20" s="17">
        <v>0</v>
      </c>
      <c r="CU20" s="17">
        <v>0</v>
      </c>
      <c r="CV20" s="17">
        <v>0</v>
      </c>
      <c r="CW20" s="17">
        <v>0</v>
      </c>
    </row>
    <row r="21" spans="1:101" ht="14.25" customHeight="1">
      <c r="A21" s="67">
        <v>35</v>
      </c>
      <c r="B21" s="68">
        <v>0.15</v>
      </c>
      <c r="C21" s="68">
        <v>0.17</v>
      </c>
      <c r="D21" s="68">
        <v>0.28000000000000003</v>
      </c>
      <c r="E21" s="68">
        <v>0.33</v>
      </c>
      <c r="F21" s="68">
        <v>0.38</v>
      </c>
      <c r="G21" s="68">
        <v>0.43</v>
      </c>
      <c r="H21" s="68">
        <v>0.48</v>
      </c>
      <c r="I21" s="68">
        <v>0.59</v>
      </c>
      <c r="J21" s="68">
        <v>0.68</v>
      </c>
      <c r="K21" s="68">
        <v>0.75</v>
      </c>
      <c r="L21" s="68">
        <v>0.79</v>
      </c>
      <c r="M21" s="68">
        <v>0.88</v>
      </c>
      <c r="N21" s="68">
        <v>1</v>
      </c>
      <c r="O21" s="68">
        <v>1.1299999999999999</v>
      </c>
      <c r="P21" s="68">
        <v>1.27</v>
      </c>
      <c r="Q21" s="68">
        <v>1.42</v>
      </c>
      <c r="R21" s="68">
        <v>1.58</v>
      </c>
      <c r="S21" s="68">
        <v>1.74</v>
      </c>
      <c r="T21" s="68">
        <v>1.94</v>
      </c>
      <c r="U21" s="68">
        <v>2.2000000000000002</v>
      </c>
      <c r="V21" s="68">
        <v>2.5099999999999998</v>
      </c>
      <c r="W21" s="68">
        <v>2.86</v>
      </c>
      <c r="X21" s="68">
        <v>3.19</v>
      </c>
      <c r="Y21" s="68">
        <v>3.49</v>
      </c>
      <c r="Z21" s="69">
        <v>3.76</v>
      </c>
      <c r="AA21" s="69">
        <v>4.08</v>
      </c>
      <c r="AB21" s="17">
        <v>4.4800000000000004</v>
      </c>
      <c r="AC21" s="17">
        <v>4.99</v>
      </c>
      <c r="AD21" s="17">
        <v>5.56</v>
      </c>
      <c r="AE21" s="17">
        <v>6.2</v>
      </c>
      <c r="AF21" s="17">
        <v>6.88</v>
      </c>
      <c r="AG21" s="17">
        <v>7.62</v>
      </c>
      <c r="AH21" s="17">
        <v>8.42</v>
      </c>
      <c r="AI21" s="17">
        <v>9.3000000000000007</v>
      </c>
      <c r="AJ21" s="17">
        <v>10.3</v>
      </c>
      <c r="AK21" s="17">
        <v>11.47</v>
      </c>
      <c r="AL21" s="17">
        <v>12.86</v>
      </c>
      <c r="AM21" s="17">
        <v>14.52</v>
      </c>
      <c r="AN21" s="17">
        <v>16.46</v>
      </c>
      <c r="AO21" s="17">
        <v>18.670000000000002</v>
      </c>
      <c r="AP21" s="17">
        <v>21.14</v>
      </c>
      <c r="AQ21" s="17">
        <v>23.85</v>
      </c>
      <c r="AR21" s="17">
        <v>26.83</v>
      </c>
      <c r="AS21" s="17">
        <v>30.13</v>
      </c>
      <c r="AT21" s="17">
        <v>33.9</v>
      </c>
      <c r="AU21" s="17">
        <v>38.26</v>
      </c>
      <c r="AV21" s="17">
        <v>43.36</v>
      </c>
      <c r="AW21" s="17">
        <v>49.07</v>
      </c>
      <c r="AX21" s="17">
        <v>55.63</v>
      </c>
      <c r="AY21" s="17">
        <v>63.22</v>
      </c>
      <c r="AZ21" s="17">
        <v>72.040000000000006</v>
      </c>
      <c r="BA21" s="17">
        <v>82.26</v>
      </c>
      <c r="BB21" s="17">
        <v>93.99</v>
      </c>
      <c r="BC21" s="17">
        <v>107.25</v>
      </c>
      <c r="BD21" s="17">
        <v>121.61</v>
      </c>
      <c r="BE21" s="17">
        <v>136.9</v>
      </c>
      <c r="BF21" s="17">
        <v>152.6</v>
      </c>
      <c r="BG21" s="17">
        <v>168.28</v>
      </c>
      <c r="BH21" s="17">
        <v>183.74</v>
      </c>
      <c r="BI21" s="17">
        <v>198.22</v>
      </c>
      <c r="BJ21" s="17">
        <v>211.08</v>
      </c>
      <c r="BK21" s="17">
        <v>227.79</v>
      </c>
      <c r="BL21" s="17">
        <v>245.59</v>
      </c>
      <c r="BM21" s="17">
        <v>264.95</v>
      </c>
      <c r="BN21" s="17">
        <v>285.45999999999998</v>
      </c>
      <c r="BO21" s="17">
        <v>306.7</v>
      </c>
      <c r="BP21" s="17">
        <v>328.25</v>
      </c>
      <c r="BQ21" s="17">
        <v>350.02</v>
      </c>
      <c r="BR21" s="17">
        <v>371.65</v>
      </c>
      <c r="BS21" s="17">
        <v>392.79</v>
      </c>
      <c r="BT21" s="17">
        <v>413.05</v>
      </c>
      <c r="BU21" s="17">
        <v>432.08</v>
      </c>
      <c r="BV21" s="17">
        <v>449.51</v>
      </c>
      <c r="BW21" s="17">
        <v>464.98</v>
      </c>
      <c r="BX21" s="17">
        <v>478.12</v>
      </c>
      <c r="BY21" s="17">
        <v>488.57</v>
      </c>
      <c r="BZ21" s="17">
        <v>495.95</v>
      </c>
      <c r="CA21" s="17">
        <v>500</v>
      </c>
      <c r="CB21" s="17">
        <v>500</v>
      </c>
      <c r="CC21" s="17">
        <v>500</v>
      </c>
      <c r="CD21" s="17">
        <v>500</v>
      </c>
      <c r="CE21" s="17">
        <v>500</v>
      </c>
      <c r="CF21" s="17">
        <v>500</v>
      </c>
      <c r="CG21" s="17">
        <v>500</v>
      </c>
      <c r="CH21" s="17">
        <v>500</v>
      </c>
      <c r="CI21" s="17">
        <v>500</v>
      </c>
      <c r="CJ21" s="17">
        <v>0</v>
      </c>
      <c r="CK21" s="17">
        <v>0</v>
      </c>
      <c r="CL21" s="17">
        <v>0</v>
      </c>
      <c r="CM21" s="17">
        <v>0</v>
      </c>
      <c r="CN21" s="17">
        <v>0</v>
      </c>
      <c r="CO21" s="17">
        <v>0</v>
      </c>
      <c r="CP21" s="17">
        <v>0</v>
      </c>
      <c r="CQ21" s="17">
        <v>0</v>
      </c>
      <c r="CR21" s="17">
        <v>0</v>
      </c>
      <c r="CS21" s="17">
        <v>0</v>
      </c>
      <c r="CT21" s="17">
        <v>0</v>
      </c>
      <c r="CU21" s="17">
        <v>0</v>
      </c>
      <c r="CV21" s="17">
        <v>0</v>
      </c>
      <c r="CW21" s="17">
        <v>0</v>
      </c>
    </row>
    <row r="22" spans="1:101" ht="14.25" customHeight="1">
      <c r="A22" s="67">
        <v>36</v>
      </c>
      <c r="B22" s="68">
        <v>0.15</v>
      </c>
      <c r="C22" s="68">
        <v>0.19</v>
      </c>
      <c r="D22" s="68">
        <v>0.3</v>
      </c>
      <c r="E22" s="68">
        <v>0.36</v>
      </c>
      <c r="F22" s="68">
        <v>0.42</v>
      </c>
      <c r="G22" s="68">
        <v>0.48</v>
      </c>
      <c r="H22" s="68">
        <v>0.54</v>
      </c>
      <c r="I22" s="68">
        <v>0.64</v>
      </c>
      <c r="J22" s="68">
        <v>0.72</v>
      </c>
      <c r="K22" s="68">
        <v>0.78</v>
      </c>
      <c r="L22" s="68">
        <v>0.86</v>
      </c>
      <c r="M22" s="68">
        <v>0.96</v>
      </c>
      <c r="N22" s="68">
        <v>1.08</v>
      </c>
      <c r="O22" s="68">
        <v>1.22</v>
      </c>
      <c r="P22" s="68">
        <v>1.36</v>
      </c>
      <c r="Q22" s="68">
        <v>1.52</v>
      </c>
      <c r="R22" s="68">
        <v>1.69</v>
      </c>
      <c r="S22" s="68">
        <v>1.87</v>
      </c>
      <c r="T22" s="68">
        <v>2.1</v>
      </c>
      <c r="U22" s="68">
        <v>2.41</v>
      </c>
      <c r="V22" s="68">
        <v>2.76</v>
      </c>
      <c r="W22" s="68">
        <v>3.13</v>
      </c>
      <c r="X22" s="68">
        <v>3.46</v>
      </c>
      <c r="Y22" s="68">
        <v>3.76</v>
      </c>
      <c r="Z22" s="69">
        <v>4.08</v>
      </c>
      <c r="AA22" s="69">
        <v>4.4800000000000004</v>
      </c>
      <c r="AB22" s="17">
        <v>4.99</v>
      </c>
      <c r="AC22" s="17">
        <v>5.56</v>
      </c>
      <c r="AD22" s="17">
        <v>6.2</v>
      </c>
      <c r="AE22" s="17">
        <v>6.88</v>
      </c>
      <c r="AF22" s="17">
        <v>7.62</v>
      </c>
      <c r="AG22" s="17">
        <v>8.42</v>
      </c>
      <c r="AH22" s="17">
        <v>9.3000000000000007</v>
      </c>
      <c r="AI22" s="17">
        <v>10.3</v>
      </c>
      <c r="AJ22" s="17">
        <v>11.47</v>
      </c>
      <c r="AK22" s="17">
        <v>12.86</v>
      </c>
      <c r="AL22" s="17">
        <v>14.52</v>
      </c>
      <c r="AM22" s="17">
        <v>16.46</v>
      </c>
      <c r="AN22" s="17">
        <v>18.670000000000002</v>
      </c>
      <c r="AO22" s="17">
        <v>21.14</v>
      </c>
      <c r="AP22" s="17">
        <v>23.85</v>
      </c>
      <c r="AQ22" s="17">
        <v>26.83</v>
      </c>
      <c r="AR22" s="17">
        <v>30.13</v>
      </c>
      <c r="AS22" s="17">
        <v>33.9</v>
      </c>
      <c r="AT22" s="17">
        <v>38.26</v>
      </c>
      <c r="AU22" s="17">
        <v>43.36</v>
      </c>
      <c r="AV22" s="17">
        <v>49.07</v>
      </c>
      <c r="AW22" s="17">
        <v>55.63</v>
      </c>
      <c r="AX22" s="17">
        <v>63.22</v>
      </c>
      <c r="AY22" s="17">
        <v>72.040000000000006</v>
      </c>
      <c r="AZ22" s="17">
        <v>82.26</v>
      </c>
      <c r="BA22" s="17">
        <v>93.99</v>
      </c>
      <c r="BB22" s="17">
        <v>107.25</v>
      </c>
      <c r="BC22" s="17">
        <v>121.61</v>
      </c>
      <c r="BD22" s="17">
        <v>136.9</v>
      </c>
      <c r="BE22" s="17">
        <v>152.6</v>
      </c>
      <c r="BF22" s="17">
        <v>168.28</v>
      </c>
      <c r="BG22" s="17">
        <v>183.74</v>
      </c>
      <c r="BH22" s="17">
        <v>198.22</v>
      </c>
      <c r="BI22" s="17">
        <v>211.08</v>
      </c>
      <c r="BJ22" s="17">
        <v>227.79</v>
      </c>
      <c r="BK22" s="17">
        <v>245.59</v>
      </c>
      <c r="BL22" s="17">
        <v>264.95</v>
      </c>
      <c r="BM22" s="17">
        <v>285.45999999999998</v>
      </c>
      <c r="BN22" s="17">
        <v>306.7</v>
      </c>
      <c r="BO22" s="17">
        <v>328.25</v>
      </c>
      <c r="BP22" s="17">
        <v>350.02</v>
      </c>
      <c r="BQ22" s="17">
        <v>371.65</v>
      </c>
      <c r="BR22" s="17">
        <v>392.79</v>
      </c>
      <c r="BS22" s="17">
        <v>413.05</v>
      </c>
      <c r="BT22" s="17">
        <v>432.08</v>
      </c>
      <c r="BU22" s="17">
        <v>449.51</v>
      </c>
      <c r="BV22" s="17">
        <v>464.98</v>
      </c>
      <c r="BW22" s="17">
        <v>478.12</v>
      </c>
      <c r="BX22" s="17">
        <v>488.57</v>
      </c>
      <c r="BY22" s="17">
        <v>495.95</v>
      </c>
      <c r="BZ22" s="17">
        <v>500</v>
      </c>
      <c r="CA22" s="17">
        <v>500</v>
      </c>
      <c r="CB22" s="17">
        <v>500</v>
      </c>
      <c r="CC22" s="17">
        <v>500</v>
      </c>
      <c r="CD22" s="17">
        <v>500</v>
      </c>
      <c r="CE22" s="17">
        <v>500</v>
      </c>
      <c r="CF22" s="17">
        <v>500</v>
      </c>
      <c r="CG22" s="17">
        <v>500</v>
      </c>
      <c r="CH22" s="17">
        <v>500</v>
      </c>
      <c r="CI22" s="17">
        <v>0</v>
      </c>
      <c r="CJ22" s="17">
        <v>0</v>
      </c>
      <c r="CK22" s="17">
        <v>0</v>
      </c>
      <c r="CL22" s="17">
        <v>0</v>
      </c>
      <c r="CM22" s="17">
        <v>0</v>
      </c>
      <c r="CN22" s="17">
        <v>0</v>
      </c>
      <c r="CO22" s="17">
        <v>0</v>
      </c>
      <c r="CP22" s="17">
        <v>0</v>
      </c>
      <c r="CQ22" s="17">
        <v>0</v>
      </c>
      <c r="CR22" s="17">
        <v>0</v>
      </c>
      <c r="CS22" s="17">
        <v>0</v>
      </c>
      <c r="CT22" s="17">
        <v>0</v>
      </c>
      <c r="CU22" s="17">
        <v>0</v>
      </c>
      <c r="CV22" s="17">
        <v>0</v>
      </c>
      <c r="CW22" s="17">
        <v>0</v>
      </c>
    </row>
    <row r="23" spans="1:101" ht="14.25" customHeight="1">
      <c r="A23" s="67">
        <v>37</v>
      </c>
      <c r="B23" s="68">
        <v>0.15</v>
      </c>
      <c r="C23" s="68">
        <v>0.2</v>
      </c>
      <c r="D23" s="68">
        <v>0.32</v>
      </c>
      <c r="E23" s="68">
        <v>0.4</v>
      </c>
      <c r="F23" s="68">
        <v>0.46</v>
      </c>
      <c r="G23" s="68">
        <v>0.51</v>
      </c>
      <c r="H23" s="68">
        <v>0.6</v>
      </c>
      <c r="I23" s="68">
        <v>0.69</v>
      </c>
      <c r="J23" s="68">
        <v>0.75</v>
      </c>
      <c r="K23" s="68">
        <v>0.84</v>
      </c>
      <c r="L23" s="68">
        <v>0.94</v>
      </c>
      <c r="M23" s="68">
        <v>1.05</v>
      </c>
      <c r="N23" s="68">
        <v>1.18</v>
      </c>
      <c r="O23" s="68">
        <v>1.32</v>
      </c>
      <c r="P23" s="68">
        <v>1.47</v>
      </c>
      <c r="Q23" s="68">
        <v>1.63</v>
      </c>
      <c r="R23" s="68">
        <v>1.82</v>
      </c>
      <c r="S23" s="68">
        <v>2.0299999999999998</v>
      </c>
      <c r="T23" s="68">
        <v>2.31</v>
      </c>
      <c r="U23" s="68">
        <v>2.66</v>
      </c>
      <c r="V23" s="68">
        <v>3.05</v>
      </c>
      <c r="W23" s="68">
        <v>3.42</v>
      </c>
      <c r="X23" s="68">
        <v>3.75</v>
      </c>
      <c r="Y23" s="68">
        <v>4.08</v>
      </c>
      <c r="Z23" s="69">
        <v>4.4800000000000004</v>
      </c>
      <c r="AA23" s="69">
        <v>4.99</v>
      </c>
      <c r="AB23" s="17">
        <v>5.56</v>
      </c>
      <c r="AC23" s="17">
        <v>6.2</v>
      </c>
      <c r="AD23" s="17">
        <v>6.88</v>
      </c>
      <c r="AE23" s="17">
        <v>7.62</v>
      </c>
      <c r="AF23" s="17">
        <v>8.42</v>
      </c>
      <c r="AG23" s="17">
        <v>9.3000000000000007</v>
      </c>
      <c r="AH23" s="17">
        <v>10.3</v>
      </c>
      <c r="AI23" s="17">
        <v>11.47</v>
      </c>
      <c r="AJ23" s="17">
        <v>12.86</v>
      </c>
      <c r="AK23" s="17">
        <v>14.52</v>
      </c>
      <c r="AL23" s="17">
        <v>16.46</v>
      </c>
      <c r="AM23" s="17">
        <v>18.670000000000002</v>
      </c>
      <c r="AN23" s="17">
        <v>21.14</v>
      </c>
      <c r="AO23" s="17">
        <v>23.85</v>
      </c>
      <c r="AP23" s="17">
        <v>26.83</v>
      </c>
      <c r="AQ23" s="17">
        <v>30.13</v>
      </c>
      <c r="AR23" s="17">
        <v>33.9</v>
      </c>
      <c r="AS23" s="17">
        <v>38.26</v>
      </c>
      <c r="AT23" s="17">
        <v>43.36</v>
      </c>
      <c r="AU23" s="17">
        <v>49.07</v>
      </c>
      <c r="AV23" s="17">
        <v>55.63</v>
      </c>
      <c r="AW23" s="17">
        <v>63.22</v>
      </c>
      <c r="AX23" s="17">
        <v>72.040000000000006</v>
      </c>
      <c r="AY23" s="17">
        <v>82.26</v>
      </c>
      <c r="AZ23" s="17">
        <v>93.99</v>
      </c>
      <c r="BA23" s="17">
        <v>107.25</v>
      </c>
      <c r="BB23" s="17">
        <v>121.61</v>
      </c>
      <c r="BC23" s="17">
        <v>136.9</v>
      </c>
      <c r="BD23" s="17">
        <v>152.6</v>
      </c>
      <c r="BE23" s="17">
        <v>168.28</v>
      </c>
      <c r="BF23" s="17">
        <v>183.74</v>
      </c>
      <c r="BG23" s="17">
        <v>198.22</v>
      </c>
      <c r="BH23" s="17">
        <v>211.08</v>
      </c>
      <c r="BI23" s="17">
        <v>227.79</v>
      </c>
      <c r="BJ23" s="17">
        <v>245.59</v>
      </c>
      <c r="BK23" s="17">
        <v>264.95</v>
      </c>
      <c r="BL23" s="17">
        <v>285.45999999999998</v>
      </c>
      <c r="BM23" s="17">
        <v>306.7</v>
      </c>
      <c r="BN23" s="17">
        <v>328.25</v>
      </c>
      <c r="BO23" s="17">
        <v>350.02</v>
      </c>
      <c r="BP23" s="17">
        <v>371.65</v>
      </c>
      <c r="BQ23" s="17">
        <v>392.79</v>
      </c>
      <c r="BR23" s="17">
        <v>413.05</v>
      </c>
      <c r="BS23" s="17">
        <v>432.08</v>
      </c>
      <c r="BT23" s="17">
        <v>449.51</v>
      </c>
      <c r="BU23" s="17">
        <v>464.98</v>
      </c>
      <c r="BV23" s="17">
        <v>478.12</v>
      </c>
      <c r="BW23" s="17">
        <v>488.57</v>
      </c>
      <c r="BX23" s="17">
        <v>495.95</v>
      </c>
      <c r="BY23" s="17">
        <v>500</v>
      </c>
      <c r="BZ23" s="17">
        <v>500</v>
      </c>
      <c r="CA23" s="17">
        <v>500</v>
      </c>
      <c r="CB23" s="17">
        <v>500</v>
      </c>
      <c r="CC23" s="17">
        <v>500</v>
      </c>
      <c r="CD23" s="17">
        <v>500</v>
      </c>
      <c r="CE23" s="17">
        <v>500</v>
      </c>
      <c r="CF23" s="17">
        <v>500</v>
      </c>
      <c r="CG23" s="17">
        <v>500</v>
      </c>
      <c r="CH23" s="17">
        <v>0</v>
      </c>
      <c r="CI23" s="17">
        <v>0</v>
      </c>
      <c r="CJ23" s="17">
        <v>0</v>
      </c>
      <c r="CK23" s="17">
        <v>0</v>
      </c>
      <c r="CL23" s="17">
        <v>0</v>
      </c>
      <c r="CM23" s="17">
        <v>0</v>
      </c>
      <c r="CN23" s="17">
        <v>0</v>
      </c>
      <c r="CO23" s="17">
        <v>0</v>
      </c>
      <c r="CP23" s="17">
        <v>0</v>
      </c>
      <c r="CQ23" s="17">
        <v>0</v>
      </c>
      <c r="CR23" s="17">
        <v>0</v>
      </c>
      <c r="CS23" s="17">
        <v>0</v>
      </c>
      <c r="CT23" s="17">
        <v>0</v>
      </c>
      <c r="CU23" s="17">
        <v>0</v>
      </c>
      <c r="CV23" s="17">
        <v>0</v>
      </c>
      <c r="CW23" s="17">
        <v>0</v>
      </c>
    </row>
    <row r="24" spans="1:101" ht="14.25" customHeight="1">
      <c r="A24" s="67">
        <v>38</v>
      </c>
      <c r="B24" s="68">
        <v>0.15</v>
      </c>
      <c r="C24" s="68">
        <v>0.23</v>
      </c>
      <c r="D24" s="68">
        <v>0.36</v>
      </c>
      <c r="E24" s="68">
        <v>0.42</v>
      </c>
      <c r="F24" s="68">
        <v>0.49</v>
      </c>
      <c r="G24" s="68">
        <v>0.56999999999999995</v>
      </c>
      <c r="H24" s="68">
        <v>0.66</v>
      </c>
      <c r="I24" s="68">
        <v>0.73</v>
      </c>
      <c r="J24" s="68">
        <v>0.81</v>
      </c>
      <c r="K24" s="68">
        <v>0.92</v>
      </c>
      <c r="L24" s="68">
        <v>1.03</v>
      </c>
      <c r="M24" s="68">
        <v>1.1499999999999999</v>
      </c>
      <c r="N24" s="68">
        <v>1.29</v>
      </c>
      <c r="O24" s="68">
        <v>1.44</v>
      </c>
      <c r="P24" s="68">
        <v>1.59</v>
      </c>
      <c r="Q24" s="68">
        <v>1.77</v>
      </c>
      <c r="R24" s="68">
        <v>1.98</v>
      </c>
      <c r="S24" s="68">
        <v>2.23</v>
      </c>
      <c r="T24" s="68">
        <v>2.57</v>
      </c>
      <c r="U24" s="68">
        <v>2.97</v>
      </c>
      <c r="V24" s="68">
        <v>3.37</v>
      </c>
      <c r="W24" s="68">
        <v>3.75</v>
      </c>
      <c r="X24" s="68">
        <v>4.08</v>
      </c>
      <c r="Y24" s="68">
        <v>4.4800000000000004</v>
      </c>
      <c r="Z24" s="69">
        <v>4.95</v>
      </c>
      <c r="AA24" s="69">
        <v>5.56</v>
      </c>
      <c r="AB24" s="17">
        <v>6.2</v>
      </c>
      <c r="AC24" s="17">
        <v>6.88</v>
      </c>
      <c r="AD24" s="17">
        <v>7.62</v>
      </c>
      <c r="AE24" s="17">
        <v>8.42</v>
      </c>
      <c r="AF24" s="17">
        <v>9.3000000000000007</v>
      </c>
      <c r="AG24" s="17">
        <v>10.3</v>
      </c>
      <c r="AH24" s="17">
        <v>11.47</v>
      </c>
      <c r="AI24" s="17">
        <v>12.86</v>
      </c>
      <c r="AJ24" s="17">
        <v>14.52</v>
      </c>
      <c r="AK24" s="17">
        <v>16.46</v>
      </c>
      <c r="AL24" s="17">
        <v>18.670000000000002</v>
      </c>
      <c r="AM24" s="17">
        <v>21.14</v>
      </c>
      <c r="AN24" s="17">
        <v>23.85</v>
      </c>
      <c r="AO24" s="17">
        <v>26.83</v>
      </c>
      <c r="AP24" s="17">
        <v>30.13</v>
      </c>
      <c r="AQ24" s="17">
        <v>33.9</v>
      </c>
      <c r="AR24" s="17">
        <v>38.26</v>
      </c>
      <c r="AS24" s="17">
        <v>43.36</v>
      </c>
      <c r="AT24" s="17">
        <v>49.07</v>
      </c>
      <c r="AU24" s="17">
        <v>55.63</v>
      </c>
      <c r="AV24" s="17">
        <v>63.22</v>
      </c>
      <c r="AW24" s="17">
        <v>72.040000000000006</v>
      </c>
      <c r="AX24" s="17">
        <v>82.26</v>
      </c>
      <c r="AY24" s="17">
        <v>93.99</v>
      </c>
      <c r="AZ24" s="17">
        <v>107.25</v>
      </c>
      <c r="BA24" s="17">
        <v>121.61</v>
      </c>
      <c r="BB24" s="17">
        <v>136.9</v>
      </c>
      <c r="BC24" s="17">
        <v>152.6</v>
      </c>
      <c r="BD24" s="17">
        <v>168.28</v>
      </c>
      <c r="BE24" s="17">
        <v>183.74</v>
      </c>
      <c r="BF24" s="17">
        <v>198.22</v>
      </c>
      <c r="BG24" s="17">
        <v>211.08</v>
      </c>
      <c r="BH24" s="17">
        <v>227.79</v>
      </c>
      <c r="BI24" s="17">
        <v>245.59</v>
      </c>
      <c r="BJ24" s="17">
        <v>264.95</v>
      </c>
      <c r="BK24" s="17">
        <v>285.45999999999998</v>
      </c>
      <c r="BL24" s="17">
        <v>306.7</v>
      </c>
      <c r="BM24" s="17">
        <v>328.25</v>
      </c>
      <c r="BN24" s="17">
        <v>350.02</v>
      </c>
      <c r="BO24" s="17">
        <v>371.65</v>
      </c>
      <c r="BP24" s="17">
        <v>392.79</v>
      </c>
      <c r="BQ24" s="17">
        <v>413.05</v>
      </c>
      <c r="BR24" s="17">
        <v>432.08</v>
      </c>
      <c r="BS24" s="17">
        <v>449.51</v>
      </c>
      <c r="BT24" s="17">
        <v>464.98</v>
      </c>
      <c r="BU24" s="17">
        <v>478.12</v>
      </c>
      <c r="BV24" s="17">
        <v>488.57</v>
      </c>
      <c r="BW24" s="17">
        <v>495.95</v>
      </c>
      <c r="BX24" s="17">
        <v>500</v>
      </c>
      <c r="BY24" s="17">
        <v>500</v>
      </c>
      <c r="BZ24" s="17">
        <v>500</v>
      </c>
      <c r="CA24" s="17">
        <v>500</v>
      </c>
      <c r="CB24" s="17">
        <v>500</v>
      </c>
      <c r="CC24" s="17">
        <v>500</v>
      </c>
      <c r="CD24" s="17">
        <v>500</v>
      </c>
      <c r="CE24" s="17">
        <v>500</v>
      </c>
      <c r="CF24" s="17">
        <v>500</v>
      </c>
      <c r="CG24" s="17">
        <v>0</v>
      </c>
      <c r="CH24" s="17">
        <v>0</v>
      </c>
      <c r="CI24" s="17">
        <v>0</v>
      </c>
      <c r="CJ24" s="17">
        <v>0</v>
      </c>
      <c r="CK24" s="17">
        <v>0</v>
      </c>
      <c r="CL24" s="17">
        <v>0</v>
      </c>
      <c r="CM24" s="17">
        <v>0</v>
      </c>
      <c r="CN24" s="17">
        <v>0</v>
      </c>
      <c r="CO24" s="17">
        <v>0</v>
      </c>
      <c r="CP24" s="17">
        <v>0</v>
      </c>
      <c r="CQ24" s="17">
        <v>0</v>
      </c>
      <c r="CR24" s="17">
        <v>0</v>
      </c>
      <c r="CS24" s="17">
        <v>0</v>
      </c>
      <c r="CT24" s="17">
        <v>0</v>
      </c>
      <c r="CU24" s="17">
        <v>0</v>
      </c>
      <c r="CV24" s="17">
        <v>0</v>
      </c>
      <c r="CW24" s="17">
        <v>0</v>
      </c>
    </row>
    <row r="25" spans="1:101" ht="14.25" customHeight="1">
      <c r="A25" s="67">
        <v>39</v>
      </c>
      <c r="B25" s="68">
        <v>0.16</v>
      </c>
      <c r="C25" s="68">
        <v>0.26</v>
      </c>
      <c r="D25" s="68">
        <v>0.39</v>
      </c>
      <c r="E25" s="68">
        <v>0.46</v>
      </c>
      <c r="F25" s="68">
        <v>0.53</v>
      </c>
      <c r="G25" s="68">
        <v>0.63</v>
      </c>
      <c r="H25" s="68">
        <v>0.71</v>
      </c>
      <c r="I25" s="68">
        <v>0.79</v>
      </c>
      <c r="J25" s="68">
        <v>0.89</v>
      </c>
      <c r="K25" s="68">
        <v>1.01</v>
      </c>
      <c r="L25" s="68">
        <v>1.1399999999999999</v>
      </c>
      <c r="M25" s="68">
        <v>1.26</v>
      </c>
      <c r="N25" s="68">
        <v>1.41</v>
      </c>
      <c r="O25" s="68">
        <v>1.57</v>
      </c>
      <c r="P25" s="68">
        <v>1.74</v>
      </c>
      <c r="Q25" s="68">
        <v>1.93</v>
      </c>
      <c r="R25" s="68">
        <v>2.1800000000000002</v>
      </c>
      <c r="S25" s="68">
        <v>2.4900000000000002</v>
      </c>
      <c r="T25" s="68">
        <v>2.88</v>
      </c>
      <c r="U25" s="68">
        <v>3.31</v>
      </c>
      <c r="V25" s="68">
        <v>3.72</v>
      </c>
      <c r="W25" s="68">
        <v>4.08</v>
      </c>
      <c r="X25" s="68">
        <v>4.4800000000000004</v>
      </c>
      <c r="Y25" s="68">
        <v>4.91</v>
      </c>
      <c r="Z25" s="69">
        <v>5.53</v>
      </c>
      <c r="AA25" s="69">
        <v>6.2</v>
      </c>
      <c r="AB25" s="17">
        <v>6.88</v>
      </c>
      <c r="AC25" s="17">
        <v>7.62</v>
      </c>
      <c r="AD25" s="17">
        <v>8.42</v>
      </c>
      <c r="AE25" s="17">
        <v>9.3000000000000007</v>
      </c>
      <c r="AF25" s="17">
        <v>10.3</v>
      </c>
      <c r="AG25" s="17">
        <v>11.47</v>
      </c>
      <c r="AH25" s="17">
        <v>12.86</v>
      </c>
      <c r="AI25" s="17">
        <v>14.52</v>
      </c>
      <c r="AJ25" s="17">
        <v>16.46</v>
      </c>
      <c r="AK25" s="17">
        <v>18.670000000000002</v>
      </c>
      <c r="AL25" s="17">
        <v>21.14</v>
      </c>
      <c r="AM25" s="17">
        <v>23.85</v>
      </c>
      <c r="AN25" s="17">
        <v>26.83</v>
      </c>
      <c r="AO25" s="17">
        <v>30.13</v>
      </c>
      <c r="AP25" s="17">
        <v>33.9</v>
      </c>
      <c r="AQ25" s="17">
        <v>38.26</v>
      </c>
      <c r="AR25" s="17">
        <v>43.36</v>
      </c>
      <c r="AS25" s="17">
        <v>49.07</v>
      </c>
      <c r="AT25" s="17">
        <v>55.63</v>
      </c>
      <c r="AU25" s="17">
        <v>63.22</v>
      </c>
      <c r="AV25" s="17">
        <v>72.040000000000006</v>
      </c>
      <c r="AW25" s="17">
        <v>82.26</v>
      </c>
      <c r="AX25" s="17">
        <v>93.99</v>
      </c>
      <c r="AY25" s="17">
        <v>107.25</v>
      </c>
      <c r="AZ25" s="17">
        <v>121.61</v>
      </c>
      <c r="BA25" s="17">
        <v>136.9</v>
      </c>
      <c r="BB25" s="17">
        <v>152.6</v>
      </c>
      <c r="BC25" s="17">
        <v>168.28</v>
      </c>
      <c r="BD25" s="17">
        <v>183.74</v>
      </c>
      <c r="BE25" s="17">
        <v>198.22</v>
      </c>
      <c r="BF25" s="17">
        <v>211.08</v>
      </c>
      <c r="BG25" s="17">
        <v>227.79</v>
      </c>
      <c r="BH25" s="17">
        <v>245.59</v>
      </c>
      <c r="BI25" s="17">
        <v>264.95</v>
      </c>
      <c r="BJ25" s="17">
        <v>285.45999999999998</v>
      </c>
      <c r="BK25" s="17">
        <v>306.7</v>
      </c>
      <c r="BL25" s="17">
        <v>328.25</v>
      </c>
      <c r="BM25" s="17">
        <v>350.02</v>
      </c>
      <c r="BN25" s="17">
        <v>371.65</v>
      </c>
      <c r="BO25" s="17">
        <v>392.79</v>
      </c>
      <c r="BP25" s="17">
        <v>413.05</v>
      </c>
      <c r="BQ25" s="17">
        <v>432.08</v>
      </c>
      <c r="BR25" s="17">
        <v>449.51</v>
      </c>
      <c r="BS25" s="17">
        <v>464.98</v>
      </c>
      <c r="BT25" s="17">
        <v>478.12</v>
      </c>
      <c r="BU25" s="17">
        <v>488.57</v>
      </c>
      <c r="BV25" s="17">
        <v>495.95</v>
      </c>
      <c r="BW25" s="17">
        <v>500</v>
      </c>
      <c r="BX25" s="17">
        <v>500</v>
      </c>
      <c r="BY25" s="17">
        <v>500</v>
      </c>
      <c r="BZ25" s="17">
        <v>500</v>
      </c>
      <c r="CA25" s="17">
        <v>500</v>
      </c>
      <c r="CB25" s="17">
        <v>500</v>
      </c>
      <c r="CC25" s="17">
        <v>500</v>
      </c>
      <c r="CD25" s="17">
        <v>500</v>
      </c>
      <c r="CE25" s="17">
        <v>500</v>
      </c>
      <c r="CF25" s="17">
        <v>0</v>
      </c>
      <c r="CG25" s="17">
        <v>0</v>
      </c>
      <c r="CH25" s="17">
        <v>0</v>
      </c>
      <c r="CI25" s="17">
        <v>0</v>
      </c>
      <c r="CJ25" s="17">
        <v>0</v>
      </c>
      <c r="CK25" s="17">
        <v>0</v>
      </c>
      <c r="CL25" s="17">
        <v>0</v>
      </c>
      <c r="CM25" s="17">
        <v>0</v>
      </c>
      <c r="CN25" s="17">
        <v>0</v>
      </c>
      <c r="CO25" s="17">
        <v>0</v>
      </c>
      <c r="CP25" s="17">
        <v>0</v>
      </c>
      <c r="CQ25" s="17">
        <v>0</v>
      </c>
      <c r="CR25" s="17">
        <v>0</v>
      </c>
      <c r="CS25" s="17">
        <v>0</v>
      </c>
      <c r="CT25" s="17">
        <v>0</v>
      </c>
      <c r="CU25" s="17">
        <v>0</v>
      </c>
      <c r="CV25" s="17">
        <v>0</v>
      </c>
      <c r="CW25" s="17">
        <v>0</v>
      </c>
    </row>
    <row r="26" spans="1:101" ht="14.25" customHeight="1">
      <c r="A26" s="67">
        <v>40</v>
      </c>
      <c r="B26" s="68">
        <v>0.17</v>
      </c>
      <c r="C26" s="68">
        <v>0.3</v>
      </c>
      <c r="D26" s="68">
        <v>0.43</v>
      </c>
      <c r="E26" s="68">
        <v>0.51</v>
      </c>
      <c r="F26" s="68">
        <v>0.59</v>
      </c>
      <c r="G26" s="68">
        <v>0.68</v>
      </c>
      <c r="H26" s="68">
        <v>0.76</v>
      </c>
      <c r="I26" s="68">
        <v>0.85</v>
      </c>
      <c r="J26" s="68">
        <v>0.97</v>
      </c>
      <c r="K26" s="68">
        <v>1.1200000000000001</v>
      </c>
      <c r="L26" s="68">
        <v>1.25</v>
      </c>
      <c r="M26" s="68">
        <v>1.38</v>
      </c>
      <c r="N26" s="68">
        <v>1.55</v>
      </c>
      <c r="O26" s="68">
        <v>1.73</v>
      </c>
      <c r="P26" s="68">
        <v>1.91</v>
      </c>
      <c r="Q26" s="68">
        <v>2.13</v>
      </c>
      <c r="R26" s="68">
        <v>2.4300000000000002</v>
      </c>
      <c r="S26" s="68">
        <v>2.8</v>
      </c>
      <c r="T26" s="68">
        <v>3.24</v>
      </c>
      <c r="U26" s="68">
        <v>3.69</v>
      </c>
      <c r="V26" s="68">
        <v>4.08</v>
      </c>
      <c r="W26" s="68">
        <v>4.4800000000000004</v>
      </c>
      <c r="X26" s="68">
        <v>4.88</v>
      </c>
      <c r="Y26" s="68">
        <v>5.45</v>
      </c>
      <c r="Z26" s="69">
        <v>6.16</v>
      </c>
      <c r="AA26" s="69">
        <v>6.88</v>
      </c>
      <c r="AB26" s="17">
        <v>7.62</v>
      </c>
      <c r="AC26" s="17">
        <v>8.42</v>
      </c>
      <c r="AD26" s="17">
        <v>9.3000000000000007</v>
      </c>
      <c r="AE26" s="17">
        <v>10.3</v>
      </c>
      <c r="AF26" s="17">
        <v>11.47</v>
      </c>
      <c r="AG26" s="17">
        <v>12.86</v>
      </c>
      <c r="AH26" s="17">
        <v>14.52</v>
      </c>
      <c r="AI26" s="17">
        <v>16.46</v>
      </c>
      <c r="AJ26" s="17">
        <v>18.670000000000002</v>
      </c>
      <c r="AK26" s="17">
        <v>21.14</v>
      </c>
      <c r="AL26" s="17">
        <v>23.85</v>
      </c>
      <c r="AM26" s="17">
        <v>26.83</v>
      </c>
      <c r="AN26" s="17">
        <v>30.13</v>
      </c>
      <c r="AO26" s="17">
        <v>33.9</v>
      </c>
      <c r="AP26" s="17">
        <v>38.26</v>
      </c>
      <c r="AQ26" s="17">
        <v>43.36</v>
      </c>
      <c r="AR26" s="17">
        <v>49.07</v>
      </c>
      <c r="AS26" s="17">
        <v>55.63</v>
      </c>
      <c r="AT26" s="17">
        <v>63.22</v>
      </c>
      <c r="AU26" s="17">
        <v>72.040000000000006</v>
      </c>
      <c r="AV26" s="17">
        <v>82.26</v>
      </c>
      <c r="AW26" s="17">
        <v>93.99</v>
      </c>
      <c r="AX26" s="17">
        <v>107.25</v>
      </c>
      <c r="AY26" s="17">
        <v>121.61</v>
      </c>
      <c r="AZ26" s="17">
        <v>136.9</v>
      </c>
      <c r="BA26" s="17">
        <v>152.6</v>
      </c>
      <c r="BB26" s="17">
        <v>168.28</v>
      </c>
      <c r="BC26" s="17">
        <v>183.74</v>
      </c>
      <c r="BD26" s="17">
        <v>198.22</v>
      </c>
      <c r="BE26" s="17">
        <v>211.08</v>
      </c>
      <c r="BF26" s="17">
        <v>227.79</v>
      </c>
      <c r="BG26" s="17">
        <v>245.59</v>
      </c>
      <c r="BH26" s="17">
        <v>264.95</v>
      </c>
      <c r="BI26" s="17">
        <v>285.45999999999998</v>
      </c>
      <c r="BJ26" s="17">
        <v>306.7</v>
      </c>
      <c r="BK26" s="17">
        <v>328.25</v>
      </c>
      <c r="BL26" s="17">
        <v>350.02</v>
      </c>
      <c r="BM26" s="17">
        <v>371.65</v>
      </c>
      <c r="BN26" s="17">
        <v>392.79</v>
      </c>
      <c r="BO26" s="17">
        <v>413.05</v>
      </c>
      <c r="BP26" s="17">
        <v>432.08</v>
      </c>
      <c r="BQ26" s="17">
        <v>449.51</v>
      </c>
      <c r="BR26" s="17">
        <v>464.98</v>
      </c>
      <c r="BS26" s="17">
        <v>478.12</v>
      </c>
      <c r="BT26" s="17">
        <v>488.57</v>
      </c>
      <c r="BU26" s="17">
        <v>495.95</v>
      </c>
      <c r="BV26" s="17">
        <v>500</v>
      </c>
      <c r="BW26" s="17">
        <v>500</v>
      </c>
      <c r="BX26" s="17">
        <v>500</v>
      </c>
      <c r="BY26" s="17">
        <v>500</v>
      </c>
      <c r="BZ26" s="17">
        <v>500</v>
      </c>
      <c r="CA26" s="17">
        <v>500</v>
      </c>
      <c r="CB26" s="17">
        <v>500</v>
      </c>
      <c r="CC26" s="17">
        <v>500</v>
      </c>
      <c r="CD26" s="17">
        <v>500</v>
      </c>
      <c r="CE26" s="17">
        <v>0</v>
      </c>
      <c r="CF26" s="17">
        <v>0</v>
      </c>
      <c r="CG26" s="17">
        <v>0</v>
      </c>
      <c r="CH26" s="17">
        <v>0</v>
      </c>
      <c r="CI26" s="17">
        <v>0</v>
      </c>
      <c r="CJ26" s="17">
        <v>0</v>
      </c>
      <c r="CK26" s="17">
        <v>0</v>
      </c>
      <c r="CL26" s="17">
        <v>0</v>
      </c>
      <c r="CM26" s="17">
        <v>0</v>
      </c>
      <c r="CN26" s="17">
        <v>0</v>
      </c>
      <c r="CO26" s="17">
        <v>0</v>
      </c>
      <c r="CP26" s="17">
        <v>0</v>
      </c>
      <c r="CQ26" s="17">
        <v>0</v>
      </c>
      <c r="CR26" s="17">
        <v>0</v>
      </c>
      <c r="CS26" s="17">
        <v>0</v>
      </c>
      <c r="CT26" s="17">
        <v>0</v>
      </c>
      <c r="CU26" s="17">
        <v>0</v>
      </c>
      <c r="CV26" s="17">
        <v>0</v>
      </c>
      <c r="CW26" s="17">
        <v>0</v>
      </c>
    </row>
    <row r="27" spans="1:101" ht="14.25" customHeight="1">
      <c r="A27" s="67">
        <v>41</v>
      </c>
      <c r="B27" s="68">
        <v>0.19</v>
      </c>
      <c r="C27" s="68">
        <v>0.35</v>
      </c>
      <c r="D27" s="68">
        <v>0.47</v>
      </c>
      <c r="E27" s="68">
        <v>0.55000000000000004</v>
      </c>
      <c r="F27" s="68">
        <v>0.64</v>
      </c>
      <c r="G27" s="68">
        <v>0.73</v>
      </c>
      <c r="H27" s="68">
        <v>0.81</v>
      </c>
      <c r="I27" s="68">
        <v>0.92</v>
      </c>
      <c r="J27" s="68">
        <v>1.06</v>
      </c>
      <c r="K27" s="68">
        <v>1.22</v>
      </c>
      <c r="L27" s="68">
        <v>1.36</v>
      </c>
      <c r="M27" s="68">
        <v>1.51</v>
      </c>
      <c r="N27" s="68">
        <v>1.7</v>
      </c>
      <c r="O27" s="68">
        <v>1.9</v>
      </c>
      <c r="P27" s="68">
        <v>2.11</v>
      </c>
      <c r="Q27" s="68">
        <v>2.38</v>
      </c>
      <c r="R27" s="68">
        <v>2.74</v>
      </c>
      <c r="S27" s="68">
        <v>3.17</v>
      </c>
      <c r="T27" s="68">
        <v>3.64</v>
      </c>
      <c r="U27" s="68">
        <v>4.08</v>
      </c>
      <c r="V27" s="68">
        <v>4.4800000000000004</v>
      </c>
      <c r="W27" s="68">
        <v>4.87</v>
      </c>
      <c r="X27" s="68">
        <v>5.37</v>
      </c>
      <c r="Y27" s="68">
        <v>6.08</v>
      </c>
      <c r="Z27" s="69">
        <v>6.81</v>
      </c>
      <c r="AA27" s="69">
        <v>7.62</v>
      </c>
      <c r="AB27" s="17">
        <v>8.42</v>
      </c>
      <c r="AC27" s="17">
        <v>9.3000000000000007</v>
      </c>
      <c r="AD27" s="17">
        <v>10.3</v>
      </c>
      <c r="AE27" s="17">
        <v>11.47</v>
      </c>
      <c r="AF27" s="17">
        <v>12.86</v>
      </c>
      <c r="AG27" s="17">
        <v>14.52</v>
      </c>
      <c r="AH27" s="17">
        <v>16.46</v>
      </c>
      <c r="AI27" s="17">
        <v>18.670000000000002</v>
      </c>
      <c r="AJ27" s="17">
        <v>21.14</v>
      </c>
      <c r="AK27" s="17">
        <v>23.85</v>
      </c>
      <c r="AL27" s="17">
        <v>26.83</v>
      </c>
      <c r="AM27" s="17">
        <v>30.13</v>
      </c>
      <c r="AN27" s="17">
        <v>33.9</v>
      </c>
      <c r="AO27" s="17">
        <v>38.26</v>
      </c>
      <c r="AP27" s="17">
        <v>43.36</v>
      </c>
      <c r="AQ27" s="17">
        <v>49.07</v>
      </c>
      <c r="AR27" s="17">
        <v>55.63</v>
      </c>
      <c r="AS27" s="17">
        <v>63.22</v>
      </c>
      <c r="AT27" s="17">
        <v>72.040000000000006</v>
      </c>
      <c r="AU27" s="17">
        <v>82.26</v>
      </c>
      <c r="AV27" s="17">
        <v>93.99</v>
      </c>
      <c r="AW27" s="17">
        <v>107.25</v>
      </c>
      <c r="AX27" s="17">
        <v>121.61</v>
      </c>
      <c r="AY27" s="17">
        <v>136.9</v>
      </c>
      <c r="AZ27" s="17">
        <v>152.6</v>
      </c>
      <c r="BA27" s="17">
        <v>168.28</v>
      </c>
      <c r="BB27" s="17">
        <v>183.74</v>
      </c>
      <c r="BC27" s="17">
        <v>198.22</v>
      </c>
      <c r="BD27" s="17">
        <v>211.08</v>
      </c>
      <c r="BE27" s="17">
        <v>227.79</v>
      </c>
      <c r="BF27" s="17">
        <v>245.59</v>
      </c>
      <c r="BG27" s="17">
        <v>264.95</v>
      </c>
      <c r="BH27" s="17">
        <v>285.45999999999998</v>
      </c>
      <c r="BI27" s="17">
        <v>306.7</v>
      </c>
      <c r="BJ27" s="17">
        <v>328.25</v>
      </c>
      <c r="BK27" s="17">
        <v>350.02</v>
      </c>
      <c r="BL27" s="17">
        <v>371.65</v>
      </c>
      <c r="BM27" s="17">
        <v>392.79</v>
      </c>
      <c r="BN27" s="17">
        <v>413.05</v>
      </c>
      <c r="BO27" s="17">
        <v>432.08</v>
      </c>
      <c r="BP27" s="17">
        <v>449.51</v>
      </c>
      <c r="BQ27" s="17">
        <v>464.98</v>
      </c>
      <c r="BR27" s="17">
        <v>478.12</v>
      </c>
      <c r="BS27" s="17">
        <v>488.57</v>
      </c>
      <c r="BT27" s="17">
        <v>495.95</v>
      </c>
      <c r="BU27" s="17">
        <v>500</v>
      </c>
      <c r="BV27" s="17">
        <v>500</v>
      </c>
      <c r="BW27" s="17">
        <v>500</v>
      </c>
      <c r="BX27" s="17">
        <v>500</v>
      </c>
      <c r="BY27" s="17">
        <v>500</v>
      </c>
      <c r="BZ27" s="17">
        <v>500</v>
      </c>
      <c r="CA27" s="17">
        <v>500</v>
      </c>
      <c r="CB27" s="17">
        <v>500</v>
      </c>
      <c r="CC27" s="17">
        <v>500</v>
      </c>
      <c r="CD27" s="17">
        <v>0</v>
      </c>
      <c r="CE27" s="17">
        <v>0</v>
      </c>
      <c r="CF27" s="17">
        <v>0</v>
      </c>
      <c r="CG27" s="17">
        <v>0</v>
      </c>
      <c r="CH27" s="17">
        <v>0</v>
      </c>
      <c r="CI27" s="17">
        <v>0</v>
      </c>
      <c r="CJ27" s="17">
        <v>0</v>
      </c>
      <c r="CK27" s="17">
        <v>0</v>
      </c>
      <c r="CL27" s="17">
        <v>0</v>
      </c>
      <c r="CM27" s="17">
        <v>0</v>
      </c>
      <c r="CN27" s="17">
        <v>0</v>
      </c>
      <c r="CO27" s="17">
        <v>0</v>
      </c>
      <c r="CP27" s="17">
        <v>0</v>
      </c>
      <c r="CQ27" s="17">
        <v>0</v>
      </c>
      <c r="CR27" s="17">
        <v>0</v>
      </c>
      <c r="CS27" s="17">
        <v>0</v>
      </c>
      <c r="CT27" s="17">
        <v>0</v>
      </c>
      <c r="CU27" s="17">
        <v>0</v>
      </c>
      <c r="CV27" s="17">
        <v>0</v>
      </c>
      <c r="CW27" s="17">
        <v>0</v>
      </c>
    </row>
    <row r="28" spans="1:101" ht="14.25" customHeight="1">
      <c r="A28" s="67">
        <v>42</v>
      </c>
      <c r="B28" s="68">
        <v>0.22</v>
      </c>
      <c r="C28" s="68">
        <v>0.39</v>
      </c>
      <c r="D28" s="68">
        <v>0.51</v>
      </c>
      <c r="E28" s="68">
        <v>0.59</v>
      </c>
      <c r="F28" s="68">
        <v>0.69</v>
      </c>
      <c r="G28" s="68">
        <v>0.77</v>
      </c>
      <c r="H28" s="68">
        <v>0.86</v>
      </c>
      <c r="I28" s="68">
        <v>0.99</v>
      </c>
      <c r="J28" s="68">
        <v>1.1599999999999999</v>
      </c>
      <c r="K28" s="68">
        <v>1.32</v>
      </c>
      <c r="L28" s="68">
        <v>1.47</v>
      </c>
      <c r="M28" s="68">
        <v>1.64</v>
      </c>
      <c r="N28" s="68">
        <v>1.86</v>
      </c>
      <c r="O28" s="68">
        <v>2.09</v>
      </c>
      <c r="P28" s="68">
        <v>2.34</v>
      </c>
      <c r="Q28" s="68">
        <v>2.67</v>
      </c>
      <c r="R28" s="68">
        <v>3.1</v>
      </c>
      <c r="S28" s="68">
        <v>3.58</v>
      </c>
      <c r="T28" s="68">
        <v>4.0599999999999996</v>
      </c>
      <c r="U28" s="68">
        <v>4.4800000000000004</v>
      </c>
      <c r="V28" s="68">
        <v>4.8600000000000003</v>
      </c>
      <c r="W28" s="68">
        <v>5.31</v>
      </c>
      <c r="X28" s="68">
        <v>5.91</v>
      </c>
      <c r="Y28" s="68">
        <v>6.65</v>
      </c>
      <c r="Z28" s="69">
        <v>7.49</v>
      </c>
      <c r="AA28" s="69">
        <v>8.42</v>
      </c>
      <c r="AB28" s="17">
        <v>9.3000000000000007</v>
      </c>
      <c r="AC28" s="17">
        <v>10.3</v>
      </c>
      <c r="AD28" s="17">
        <v>11.47</v>
      </c>
      <c r="AE28" s="17">
        <v>12.86</v>
      </c>
      <c r="AF28" s="17">
        <v>14.52</v>
      </c>
      <c r="AG28" s="17">
        <v>16.46</v>
      </c>
      <c r="AH28" s="17">
        <v>18.670000000000002</v>
      </c>
      <c r="AI28" s="17">
        <v>21.14</v>
      </c>
      <c r="AJ28" s="17">
        <v>23.85</v>
      </c>
      <c r="AK28" s="17">
        <v>26.83</v>
      </c>
      <c r="AL28" s="17">
        <v>30.13</v>
      </c>
      <c r="AM28" s="17">
        <v>33.9</v>
      </c>
      <c r="AN28" s="17">
        <v>38.26</v>
      </c>
      <c r="AO28" s="17">
        <v>43.36</v>
      </c>
      <c r="AP28" s="17">
        <v>49.07</v>
      </c>
      <c r="AQ28" s="17">
        <v>55.63</v>
      </c>
      <c r="AR28" s="17">
        <v>63.22</v>
      </c>
      <c r="AS28" s="17">
        <v>72.040000000000006</v>
      </c>
      <c r="AT28" s="17">
        <v>82.26</v>
      </c>
      <c r="AU28" s="17">
        <v>93.99</v>
      </c>
      <c r="AV28" s="17">
        <v>107.25</v>
      </c>
      <c r="AW28" s="17">
        <v>121.61</v>
      </c>
      <c r="AX28" s="17">
        <v>136.9</v>
      </c>
      <c r="AY28" s="17">
        <v>152.6</v>
      </c>
      <c r="AZ28" s="17">
        <v>168.28</v>
      </c>
      <c r="BA28" s="17">
        <v>183.74</v>
      </c>
      <c r="BB28" s="17">
        <v>198.22</v>
      </c>
      <c r="BC28" s="17">
        <v>211.08</v>
      </c>
      <c r="BD28" s="17">
        <v>227.79</v>
      </c>
      <c r="BE28" s="17">
        <v>245.59</v>
      </c>
      <c r="BF28" s="17">
        <v>264.95</v>
      </c>
      <c r="BG28" s="17">
        <v>285.45999999999998</v>
      </c>
      <c r="BH28" s="17">
        <v>306.7</v>
      </c>
      <c r="BI28" s="17">
        <v>328.25</v>
      </c>
      <c r="BJ28" s="17">
        <v>350.02</v>
      </c>
      <c r="BK28" s="17">
        <v>371.65</v>
      </c>
      <c r="BL28" s="17">
        <v>392.79</v>
      </c>
      <c r="BM28" s="17">
        <v>413.05</v>
      </c>
      <c r="BN28" s="17">
        <v>432.08</v>
      </c>
      <c r="BO28" s="17">
        <v>449.51</v>
      </c>
      <c r="BP28" s="17">
        <v>464.98</v>
      </c>
      <c r="BQ28" s="17">
        <v>478.12</v>
      </c>
      <c r="BR28" s="17">
        <v>488.57</v>
      </c>
      <c r="BS28" s="17">
        <v>495.95</v>
      </c>
      <c r="BT28" s="17">
        <v>500</v>
      </c>
      <c r="BU28" s="17">
        <v>500</v>
      </c>
      <c r="BV28" s="17">
        <v>500</v>
      </c>
      <c r="BW28" s="17">
        <v>500</v>
      </c>
      <c r="BX28" s="17">
        <v>500</v>
      </c>
      <c r="BY28" s="17">
        <v>500</v>
      </c>
      <c r="BZ28" s="17">
        <v>500</v>
      </c>
      <c r="CA28" s="17">
        <v>500</v>
      </c>
      <c r="CB28" s="17">
        <v>500</v>
      </c>
      <c r="CC28" s="17">
        <v>0</v>
      </c>
      <c r="CD28" s="17">
        <v>0</v>
      </c>
      <c r="CE28" s="17">
        <v>0</v>
      </c>
      <c r="CF28" s="17">
        <v>0</v>
      </c>
      <c r="CG28" s="17">
        <v>0</v>
      </c>
      <c r="CH28" s="17">
        <v>0</v>
      </c>
      <c r="CI28" s="17">
        <v>0</v>
      </c>
      <c r="CJ28" s="17">
        <v>0</v>
      </c>
      <c r="CK28" s="17">
        <v>0</v>
      </c>
      <c r="CL28" s="17">
        <v>0</v>
      </c>
      <c r="CM28" s="17">
        <v>0</v>
      </c>
      <c r="CN28" s="17">
        <v>0</v>
      </c>
      <c r="CO28" s="17">
        <v>0</v>
      </c>
      <c r="CP28" s="17">
        <v>0</v>
      </c>
      <c r="CQ28" s="17">
        <v>0</v>
      </c>
      <c r="CR28" s="17">
        <v>0</v>
      </c>
      <c r="CS28" s="17">
        <v>0</v>
      </c>
      <c r="CT28" s="17">
        <v>0</v>
      </c>
      <c r="CU28" s="17">
        <v>0</v>
      </c>
      <c r="CV28" s="17">
        <v>0</v>
      </c>
      <c r="CW28" s="17">
        <v>0</v>
      </c>
    </row>
    <row r="29" spans="1:101" ht="14.25" customHeight="1">
      <c r="A29" s="67">
        <v>43</v>
      </c>
      <c r="B29" s="68">
        <v>0.26</v>
      </c>
      <c r="C29" s="68">
        <v>0.43</v>
      </c>
      <c r="D29" s="68">
        <v>0.54</v>
      </c>
      <c r="E29" s="68">
        <v>0.65</v>
      </c>
      <c r="F29" s="68">
        <v>0.74</v>
      </c>
      <c r="G29" s="68">
        <v>0.82</v>
      </c>
      <c r="H29" s="68">
        <v>0.92</v>
      </c>
      <c r="I29" s="68">
        <v>1.08</v>
      </c>
      <c r="J29" s="68">
        <v>1.26</v>
      </c>
      <c r="K29" s="68">
        <v>1.43</v>
      </c>
      <c r="L29" s="68">
        <v>1.59</v>
      </c>
      <c r="M29" s="68">
        <v>1.79</v>
      </c>
      <c r="N29" s="68">
        <v>2.0499999999999998</v>
      </c>
      <c r="O29" s="68">
        <v>2.31</v>
      </c>
      <c r="P29" s="68">
        <v>2.6</v>
      </c>
      <c r="Q29" s="68">
        <v>3</v>
      </c>
      <c r="R29" s="68">
        <v>3.5</v>
      </c>
      <c r="S29" s="68">
        <v>4.01</v>
      </c>
      <c r="T29" s="68">
        <v>4.4800000000000004</v>
      </c>
      <c r="U29" s="68">
        <v>4.8600000000000003</v>
      </c>
      <c r="V29" s="68">
        <v>5.27</v>
      </c>
      <c r="W29" s="68">
        <v>5.82</v>
      </c>
      <c r="X29" s="68">
        <v>6.53</v>
      </c>
      <c r="Y29" s="68">
        <v>7.36</v>
      </c>
      <c r="Z29" s="69">
        <v>8.2799999999999994</v>
      </c>
      <c r="AA29" s="69">
        <v>9.3000000000000007</v>
      </c>
      <c r="AB29" s="17">
        <v>10.3</v>
      </c>
      <c r="AC29" s="17">
        <v>11.47</v>
      </c>
      <c r="AD29" s="17">
        <v>12.86</v>
      </c>
      <c r="AE29" s="17">
        <v>14.52</v>
      </c>
      <c r="AF29" s="17">
        <v>16.46</v>
      </c>
      <c r="AG29" s="17">
        <v>18.670000000000002</v>
      </c>
      <c r="AH29" s="17">
        <v>21.14</v>
      </c>
      <c r="AI29" s="17">
        <v>23.85</v>
      </c>
      <c r="AJ29" s="17">
        <v>26.83</v>
      </c>
      <c r="AK29" s="17">
        <v>30.13</v>
      </c>
      <c r="AL29" s="17">
        <v>33.9</v>
      </c>
      <c r="AM29" s="17">
        <v>38.26</v>
      </c>
      <c r="AN29" s="17">
        <v>43.36</v>
      </c>
      <c r="AO29" s="17">
        <v>49.07</v>
      </c>
      <c r="AP29" s="17">
        <v>55.63</v>
      </c>
      <c r="AQ29" s="17">
        <v>63.22</v>
      </c>
      <c r="AR29" s="17">
        <v>72.040000000000006</v>
      </c>
      <c r="AS29" s="17">
        <v>82.26</v>
      </c>
      <c r="AT29" s="17">
        <v>93.99</v>
      </c>
      <c r="AU29" s="17">
        <v>107.25</v>
      </c>
      <c r="AV29" s="17">
        <v>121.61</v>
      </c>
      <c r="AW29" s="17">
        <v>136.9</v>
      </c>
      <c r="AX29" s="17">
        <v>152.6</v>
      </c>
      <c r="AY29" s="17">
        <v>168.28</v>
      </c>
      <c r="AZ29" s="17">
        <v>183.74</v>
      </c>
      <c r="BA29" s="17">
        <v>198.22</v>
      </c>
      <c r="BB29" s="17">
        <v>211.08</v>
      </c>
      <c r="BC29" s="17">
        <v>227.79</v>
      </c>
      <c r="BD29" s="17">
        <v>245.59</v>
      </c>
      <c r="BE29" s="17">
        <v>264.95</v>
      </c>
      <c r="BF29" s="17">
        <v>285.45999999999998</v>
      </c>
      <c r="BG29" s="17">
        <v>306.7</v>
      </c>
      <c r="BH29" s="17">
        <v>328.25</v>
      </c>
      <c r="BI29" s="17">
        <v>350.02</v>
      </c>
      <c r="BJ29" s="17">
        <v>371.65</v>
      </c>
      <c r="BK29" s="17">
        <v>392.79</v>
      </c>
      <c r="BL29" s="17">
        <v>413.05</v>
      </c>
      <c r="BM29" s="17">
        <v>432.08</v>
      </c>
      <c r="BN29" s="17">
        <v>449.51</v>
      </c>
      <c r="BO29" s="17">
        <v>464.98</v>
      </c>
      <c r="BP29" s="17">
        <v>478.12</v>
      </c>
      <c r="BQ29" s="17">
        <v>488.57</v>
      </c>
      <c r="BR29" s="17">
        <v>495.95</v>
      </c>
      <c r="BS29" s="17">
        <v>500</v>
      </c>
      <c r="BT29" s="17">
        <v>500</v>
      </c>
      <c r="BU29" s="17">
        <v>500</v>
      </c>
      <c r="BV29" s="17">
        <v>500</v>
      </c>
      <c r="BW29" s="17">
        <v>500</v>
      </c>
      <c r="BX29" s="17">
        <v>500</v>
      </c>
      <c r="BY29" s="17">
        <v>500</v>
      </c>
      <c r="BZ29" s="17">
        <v>500</v>
      </c>
      <c r="CA29" s="17">
        <v>500</v>
      </c>
      <c r="CB29" s="17">
        <v>0</v>
      </c>
      <c r="CC29" s="17">
        <v>0</v>
      </c>
      <c r="CD29" s="17">
        <v>0</v>
      </c>
      <c r="CE29" s="17">
        <v>0</v>
      </c>
      <c r="CF29" s="17">
        <v>0</v>
      </c>
      <c r="CG29" s="17">
        <v>0</v>
      </c>
      <c r="CH29" s="17">
        <v>0</v>
      </c>
      <c r="CI29" s="17">
        <v>0</v>
      </c>
      <c r="CJ29" s="17">
        <v>0</v>
      </c>
      <c r="CK29" s="17">
        <v>0</v>
      </c>
      <c r="CL29" s="17">
        <v>0</v>
      </c>
      <c r="CM29" s="17">
        <v>0</v>
      </c>
      <c r="CN29" s="17">
        <v>0</v>
      </c>
      <c r="CO29" s="17">
        <v>0</v>
      </c>
      <c r="CP29" s="17">
        <v>0</v>
      </c>
      <c r="CQ29" s="17">
        <v>0</v>
      </c>
      <c r="CR29" s="17">
        <v>0</v>
      </c>
      <c r="CS29" s="17">
        <v>0</v>
      </c>
      <c r="CT29" s="17">
        <v>0</v>
      </c>
      <c r="CU29" s="17">
        <v>0</v>
      </c>
      <c r="CV29" s="17">
        <v>0</v>
      </c>
      <c r="CW29" s="17">
        <v>0</v>
      </c>
    </row>
    <row r="30" spans="1:101" ht="14.25" customHeight="1">
      <c r="A30" s="67">
        <v>44</v>
      </c>
      <c r="B30" s="68">
        <v>0.31</v>
      </c>
      <c r="C30" s="68">
        <v>0.46</v>
      </c>
      <c r="D30" s="68">
        <v>0.57999999999999996</v>
      </c>
      <c r="E30" s="68">
        <v>0.71</v>
      </c>
      <c r="F30" s="68">
        <v>0.79</v>
      </c>
      <c r="G30" s="68">
        <v>0.87</v>
      </c>
      <c r="H30" s="68">
        <v>1</v>
      </c>
      <c r="I30" s="68">
        <v>1.18</v>
      </c>
      <c r="J30" s="68">
        <v>1.36</v>
      </c>
      <c r="K30" s="68">
        <v>1.53</v>
      </c>
      <c r="L30" s="68">
        <v>1.72</v>
      </c>
      <c r="M30" s="68">
        <v>1.96</v>
      </c>
      <c r="N30" s="68">
        <v>2.2599999999999998</v>
      </c>
      <c r="O30" s="68">
        <v>2.56</v>
      </c>
      <c r="P30" s="68">
        <v>2.9</v>
      </c>
      <c r="Q30" s="68">
        <v>3.36</v>
      </c>
      <c r="R30" s="68">
        <v>3.91</v>
      </c>
      <c r="S30" s="68">
        <v>4.43</v>
      </c>
      <c r="T30" s="68">
        <v>4.8499999999999996</v>
      </c>
      <c r="U30" s="68">
        <v>5.25</v>
      </c>
      <c r="V30" s="68">
        <v>5.73</v>
      </c>
      <c r="W30" s="68">
        <v>6.42</v>
      </c>
      <c r="X30" s="68">
        <v>7.25</v>
      </c>
      <c r="Y30" s="68">
        <v>8.17</v>
      </c>
      <c r="Z30" s="69">
        <v>9.17</v>
      </c>
      <c r="AA30" s="69">
        <v>10.3</v>
      </c>
      <c r="AB30" s="17">
        <v>11.47</v>
      </c>
      <c r="AC30" s="17">
        <v>12.86</v>
      </c>
      <c r="AD30" s="17">
        <v>14.52</v>
      </c>
      <c r="AE30" s="17">
        <v>16.46</v>
      </c>
      <c r="AF30" s="17">
        <v>18.670000000000002</v>
      </c>
      <c r="AG30" s="17">
        <v>21.14</v>
      </c>
      <c r="AH30" s="17">
        <v>23.85</v>
      </c>
      <c r="AI30" s="17">
        <v>26.83</v>
      </c>
      <c r="AJ30" s="17">
        <v>30.13</v>
      </c>
      <c r="AK30" s="17">
        <v>33.9</v>
      </c>
      <c r="AL30" s="17">
        <v>38.26</v>
      </c>
      <c r="AM30" s="17">
        <v>43.36</v>
      </c>
      <c r="AN30" s="17">
        <v>49.07</v>
      </c>
      <c r="AO30" s="17">
        <v>55.63</v>
      </c>
      <c r="AP30" s="17">
        <v>63.22</v>
      </c>
      <c r="AQ30" s="17">
        <v>72.040000000000006</v>
      </c>
      <c r="AR30" s="17">
        <v>82.26</v>
      </c>
      <c r="AS30" s="17">
        <v>93.99</v>
      </c>
      <c r="AT30" s="17">
        <v>107.25</v>
      </c>
      <c r="AU30" s="17">
        <v>121.61</v>
      </c>
      <c r="AV30" s="17">
        <v>136.9</v>
      </c>
      <c r="AW30" s="17">
        <v>152.6</v>
      </c>
      <c r="AX30" s="17">
        <v>168.28</v>
      </c>
      <c r="AY30" s="17">
        <v>183.74</v>
      </c>
      <c r="AZ30" s="17">
        <v>198.22</v>
      </c>
      <c r="BA30" s="17">
        <v>211.08</v>
      </c>
      <c r="BB30" s="17">
        <v>227.79</v>
      </c>
      <c r="BC30" s="17">
        <v>245.59</v>
      </c>
      <c r="BD30" s="17">
        <v>264.95</v>
      </c>
      <c r="BE30" s="17">
        <v>285.45999999999998</v>
      </c>
      <c r="BF30" s="17">
        <v>306.7</v>
      </c>
      <c r="BG30" s="17">
        <v>328.25</v>
      </c>
      <c r="BH30" s="17">
        <v>350.02</v>
      </c>
      <c r="BI30" s="17">
        <v>371.65</v>
      </c>
      <c r="BJ30" s="17">
        <v>392.79</v>
      </c>
      <c r="BK30" s="17">
        <v>413.05</v>
      </c>
      <c r="BL30" s="17">
        <v>432.08</v>
      </c>
      <c r="BM30" s="17">
        <v>449.51</v>
      </c>
      <c r="BN30" s="17">
        <v>464.98</v>
      </c>
      <c r="BO30" s="17">
        <v>478.12</v>
      </c>
      <c r="BP30" s="17">
        <v>488.57</v>
      </c>
      <c r="BQ30" s="17">
        <v>495.95</v>
      </c>
      <c r="BR30" s="17">
        <v>500</v>
      </c>
      <c r="BS30" s="17">
        <v>500</v>
      </c>
      <c r="BT30" s="17">
        <v>500</v>
      </c>
      <c r="BU30" s="17">
        <v>500</v>
      </c>
      <c r="BV30" s="17">
        <v>500</v>
      </c>
      <c r="BW30" s="17">
        <v>500</v>
      </c>
      <c r="BX30" s="17">
        <v>500</v>
      </c>
      <c r="BY30" s="17">
        <v>500</v>
      </c>
      <c r="BZ30" s="17">
        <v>500</v>
      </c>
      <c r="CA30" s="17">
        <v>0</v>
      </c>
      <c r="CB30" s="17">
        <v>0</v>
      </c>
      <c r="CC30" s="17">
        <v>0</v>
      </c>
      <c r="CD30" s="17">
        <v>0</v>
      </c>
      <c r="CE30" s="17">
        <v>0</v>
      </c>
      <c r="CF30" s="17">
        <v>0</v>
      </c>
      <c r="CG30" s="17">
        <v>0</v>
      </c>
      <c r="CH30" s="17">
        <v>0</v>
      </c>
      <c r="CI30" s="17">
        <v>0</v>
      </c>
      <c r="CJ30" s="17">
        <v>0</v>
      </c>
      <c r="CK30" s="17">
        <v>0</v>
      </c>
      <c r="CL30" s="17">
        <v>0</v>
      </c>
      <c r="CM30" s="17">
        <v>0</v>
      </c>
      <c r="CN30" s="17">
        <v>0</v>
      </c>
      <c r="CO30" s="17">
        <v>0</v>
      </c>
      <c r="CP30" s="17">
        <v>0</v>
      </c>
      <c r="CQ30" s="17">
        <v>0</v>
      </c>
      <c r="CR30" s="17">
        <v>0</v>
      </c>
      <c r="CS30" s="17">
        <v>0</v>
      </c>
      <c r="CT30" s="17">
        <v>0</v>
      </c>
      <c r="CU30" s="17">
        <v>0</v>
      </c>
      <c r="CV30" s="17">
        <v>0</v>
      </c>
      <c r="CW30" s="17">
        <v>0</v>
      </c>
    </row>
    <row r="31" spans="1:101" ht="14.25" customHeight="1">
      <c r="A31" s="67">
        <v>45</v>
      </c>
      <c r="B31" s="68">
        <v>0.35</v>
      </c>
      <c r="C31" s="68">
        <v>0.49</v>
      </c>
      <c r="D31" s="68">
        <v>0.63</v>
      </c>
      <c r="E31" s="68">
        <v>0.77</v>
      </c>
      <c r="F31" s="68">
        <v>0.84</v>
      </c>
      <c r="G31" s="68">
        <v>0.94</v>
      </c>
      <c r="H31" s="68">
        <v>1.1000000000000001</v>
      </c>
      <c r="I31" s="68">
        <v>1.29</v>
      </c>
      <c r="J31" s="68">
        <v>1.47</v>
      </c>
      <c r="K31" s="68">
        <v>1.65</v>
      </c>
      <c r="L31" s="68">
        <v>1.88</v>
      </c>
      <c r="M31" s="68">
        <v>2.16</v>
      </c>
      <c r="N31" s="68">
        <v>2.4900000000000002</v>
      </c>
      <c r="O31" s="68">
        <v>2.82</v>
      </c>
      <c r="P31" s="68">
        <v>3.22</v>
      </c>
      <c r="Q31" s="68">
        <v>3.74</v>
      </c>
      <c r="R31" s="68">
        <v>4.33</v>
      </c>
      <c r="S31" s="68">
        <v>4.84</v>
      </c>
      <c r="T31" s="68">
        <v>5.25</v>
      </c>
      <c r="U31" s="68">
        <v>5.72</v>
      </c>
      <c r="V31" s="68">
        <v>6.27</v>
      </c>
      <c r="W31" s="68">
        <v>7.15</v>
      </c>
      <c r="X31" s="68">
        <v>8.11</v>
      </c>
      <c r="Y31" s="68">
        <v>9.1300000000000008</v>
      </c>
      <c r="Z31" s="69">
        <v>10.210000000000001</v>
      </c>
      <c r="AA31" s="69">
        <v>11.47</v>
      </c>
      <c r="AB31" s="17">
        <v>12.86</v>
      </c>
      <c r="AC31" s="17">
        <v>14.52</v>
      </c>
      <c r="AD31" s="17">
        <v>16.46</v>
      </c>
      <c r="AE31" s="17">
        <v>18.670000000000002</v>
      </c>
      <c r="AF31" s="17">
        <v>21.14</v>
      </c>
      <c r="AG31" s="17">
        <v>23.85</v>
      </c>
      <c r="AH31" s="17">
        <v>26.83</v>
      </c>
      <c r="AI31" s="17">
        <v>30.13</v>
      </c>
      <c r="AJ31" s="17">
        <v>33.9</v>
      </c>
      <c r="AK31" s="17">
        <v>38.26</v>
      </c>
      <c r="AL31" s="17">
        <v>43.36</v>
      </c>
      <c r="AM31" s="17">
        <v>49.07</v>
      </c>
      <c r="AN31" s="17">
        <v>55.63</v>
      </c>
      <c r="AO31" s="17">
        <v>63.22</v>
      </c>
      <c r="AP31" s="17">
        <v>72.040000000000006</v>
      </c>
      <c r="AQ31" s="17">
        <v>82.26</v>
      </c>
      <c r="AR31" s="17">
        <v>93.99</v>
      </c>
      <c r="AS31" s="17">
        <v>107.25</v>
      </c>
      <c r="AT31" s="17">
        <v>121.61</v>
      </c>
      <c r="AU31" s="17">
        <v>136.9</v>
      </c>
      <c r="AV31" s="17">
        <v>152.6</v>
      </c>
      <c r="AW31" s="17">
        <v>168.28</v>
      </c>
      <c r="AX31" s="17">
        <v>183.74</v>
      </c>
      <c r="AY31" s="17">
        <v>198.22</v>
      </c>
      <c r="AZ31" s="17">
        <v>211.08</v>
      </c>
      <c r="BA31" s="17">
        <v>227.79</v>
      </c>
      <c r="BB31" s="17">
        <v>245.59</v>
      </c>
      <c r="BC31" s="17">
        <v>264.95</v>
      </c>
      <c r="BD31" s="17">
        <v>285.45999999999998</v>
      </c>
      <c r="BE31" s="17">
        <v>306.7</v>
      </c>
      <c r="BF31" s="17">
        <v>328.25</v>
      </c>
      <c r="BG31" s="17">
        <v>350.02</v>
      </c>
      <c r="BH31" s="17">
        <v>371.65</v>
      </c>
      <c r="BI31" s="17">
        <v>392.79</v>
      </c>
      <c r="BJ31" s="17">
        <v>413.05</v>
      </c>
      <c r="BK31" s="17">
        <v>432.08</v>
      </c>
      <c r="BL31" s="17">
        <v>449.51</v>
      </c>
      <c r="BM31" s="17">
        <v>464.98</v>
      </c>
      <c r="BN31" s="17">
        <v>478.12</v>
      </c>
      <c r="BO31" s="17">
        <v>488.57</v>
      </c>
      <c r="BP31" s="17">
        <v>495.95</v>
      </c>
      <c r="BQ31" s="17">
        <v>500</v>
      </c>
      <c r="BR31" s="17">
        <v>500</v>
      </c>
      <c r="BS31" s="17">
        <v>500</v>
      </c>
      <c r="BT31" s="17">
        <v>500</v>
      </c>
      <c r="BU31" s="17">
        <v>500</v>
      </c>
      <c r="BV31" s="17">
        <v>500</v>
      </c>
      <c r="BW31" s="17">
        <v>500</v>
      </c>
      <c r="BX31" s="17">
        <v>500</v>
      </c>
      <c r="BY31" s="17">
        <v>500</v>
      </c>
      <c r="BZ31" s="17">
        <v>0</v>
      </c>
      <c r="CA31" s="17">
        <v>0</v>
      </c>
      <c r="CB31" s="17">
        <v>0</v>
      </c>
      <c r="CC31" s="17">
        <v>0</v>
      </c>
      <c r="CD31" s="17">
        <v>0</v>
      </c>
      <c r="CE31" s="17">
        <v>0</v>
      </c>
      <c r="CF31" s="17">
        <v>0</v>
      </c>
      <c r="CG31" s="17">
        <v>0</v>
      </c>
      <c r="CH31" s="17">
        <v>0</v>
      </c>
      <c r="CI31" s="17">
        <v>0</v>
      </c>
      <c r="CJ31" s="17">
        <v>0</v>
      </c>
      <c r="CK31" s="17">
        <v>0</v>
      </c>
      <c r="CL31" s="17">
        <v>0</v>
      </c>
      <c r="CM31" s="17">
        <v>0</v>
      </c>
      <c r="CN31" s="17">
        <v>0</v>
      </c>
      <c r="CO31" s="17">
        <v>0</v>
      </c>
      <c r="CP31" s="17">
        <v>0</v>
      </c>
      <c r="CQ31" s="17">
        <v>0</v>
      </c>
      <c r="CR31" s="17">
        <v>0</v>
      </c>
      <c r="CS31" s="17">
        <v>0</v>
      </c>
      <c r="CT31" s="17">
        <v>0</v>
      </c>
      <c r="CU31" s="17">
        <v>0</v>
      </c>
      <c r="CV31" s="17">
        <v>0</v>
      </c>
      <c r="CW31" s="17">
        <v>0</v>
      </c>
    </row>
    <row r="32" spans="1:101" ht="14.25" customHeight="1">
      <c r="A32" s="67">
        <v>46</v>
      </c>
      <c r="B32" s="68">
        <v>0.41</v>
      </c>
      <c r="C32" s="68">
        <v>0.51</v>
      </c>
      <c r="D32" s="68">
        <v>0.68</v>
      </c>
      <c r="E32" s="68">
        <v>0.83</v>
      </c>
      <c r="F32" s="68">
        <v>0.91</v>
      </c>
      <c r="G32" s="68">
        <v>1.03</v>
      </c>
      <c r="H32" s="68">
        <v>1.22</v>
      </c>
      <c r="I32" s="68">
        <v>1.42</v>
      </c>
      <c r="J32" s="68">
        <v>1.59</v>
      </c>
      <c r="K32" s="68">
        <v>1.8</v>
      </c>
      <c r="L32" s="68">
        <v>2.0699999999999998</v>
      </c>
      <c r="M32" s="68">
        <v>2.39</v>
      </c>
      <c r="N32" s="68">
        <v>2.74</v>
      </c>
      <c r="O32" s="68">
        <v>3.11</v>
      </c>
      <c r="P32" s="68">
        <v>3.57</v>
      </c>
      <c r="Q32" s="68">
        <v>4.13</v>
      </c>
      <c r="R32" s="68">
        <v>4.74</v>
      </c>
      <c r="S32" s="68">
        <v>5.23</v>
      </c>
      <c r="T32" s="68">
        <v>5.71</v>
      </c>
      <c r="U32" s="68">
        <v>6.23</v>
      </c>
      <c r="V32" s="68">
        <v>6.94</v>
      </c>
      <c r="W32" s="68">
        <v>8.01</v>
      </c>
      <c r="X32" s="68">
        <v>9.06</v>
      </c>
      <c r="Y32" s="68">
        <v>10.17</v>
      </c>
      <c r="Z32" s="69">
        <v>11.44</v>
      </c>
      <c r="AA32" s="69">
        <v>12.86</v>
      </c>
      <c r="AB32" s="17">
        <v>14.52</v>
      </c>
      <c r="AC32" s="17">
        <v>16.46</v>
      </c>
      <c r="AD32" s="17">
        <v>18.670000000000002</v>
      </c>
      <c r="AE32" s="17">
        <v>21.14</v>
      </c>
      <c r="AF32" s="17">
        <v>23.85</v>
      </c>
      <c r="AG32" s="17">
        <v>26.83</v>
      </c>
      <c r="AH32" s="17">
        <v>30.13</v>
      </c>
      <c r="AI32" s="17">
        <v>33.9</v>
      </c>
      <c r="AJ32" s="17">
        <v>38.26</v>
      </c>
      <c r="AK32" s="17">
        <v>43.36</v>
      </c>
      <c r="AL32" s="17">
        <v>49.07</v>
      </c>
      <c r="AM32" s="17">
        <v>55.63</v>
      </c>
      <c r="AN32" s="17">
        <v>63.22</v>
      </c>
      <c r="AO32" s="17">
        <v>72.040000000000006</v>
      </c>
      <c r="AP32" s="17">
        <v>82.26</v>
      </c>
      <c r="AQ32" s="17">
        <v>93.99</v>
      </c>
      <c r="AR32" s="17">
        <v>107.25</v>
      </c>
      <c r="AS32" s="17">
        <v>121.61</v>
      </c>
      <c r="AT32" s="17">
        <v>136.9</v>
      </c>
      <c r="AU32" s="17">
        <v>152.6</v>
      </c>
      <c r="AV32" s="17">
        <v>168.28</v>
      </c>
      <c r="AW32" s="17">
        <v>183.74</v>
      </c>
      <c r="AX32" s="17">
        <v>198.22</v>
      </c>
      <c r="AY32" s="17">
        <v>211.08</v>
      </c>
      <c r="AZ32" s="17">
        <v>227.79</v>
      </c>
      <c r="BA32" s="17">
        <v>245.59</v>
      </c>
      <c r="BB32" s="17">
        <v>264.95</v>
      </c>
      <c r="BC32" s="17">
        <v>285.45999999999998</v>
      </c>
      <c r="BD32" s="17">
        <v>306.7</v>
      </c>
      <c r="BE32" s="17">
        <v>328.25</v>
      </c>
      <c r="BF32" s="17">
        <v>350.02</v>
      </c>
      <c r="BG32" s="17">
        <v>371.65</v>
      </c>
      <c r="BH32" s="17">
        <v>392.79</v>
      </c>
      <c r="BI32" s="17">
        <v>413.05</v>
      </c>
      <c r="BJ32" s="17">
        <v>432.08</v>
      </c>
      <c r="BK32" s="17">
        <v>449.51</v>
      </c>
      <c r="BL32" s="17">
        <v>464.98</v>
      </c>
      <c r="BM32" s="17">
        <v>478.12</v>
      </c>
      <c r="BN32" s="17">
        <v>488.57</v>
      </c>
      <c r="BO32" s="17">
        <v>495.95</v>
      </c>
      <c r="BP32" s="17">
        <v>500</v>
      </c>
      <c r="BQ32" s="17">
        <v>500</v>
      </c>
      <c r="BR32" s="17">
        <v>500</v>
      </c>
      <c r="BS32" s="17">
        <v>500</v>
      </c>
      <c r="BT32" s="17">
        <v>500</v>
      </c>
      <c r="BU32" s="17">
        <v>500</v>
      </c>
      <c r="BV32" s="17">
        <v>500</v>
      </c>
      <c r="BW32" s="17">
        <v>500</v>
      </c>
      <c r="BX32" s="17">
        <v>500</v>
      </c>
      <c r="BY32" s="17">
        <v>0</v>
      </c>
      <c r="BZ32" s="17">
        <v>0</v>
      </c>
      <c r="CA32" s="17">
        <v>0</v>
      </c>
      <c r="CB32" s="17">
        <v>0</v>
      </c>
      <c r="CC32" s="17">
        <v>0</v>
      </c>
      <c r="CD32" s="17">
        <v>0</v>
      </c>
      <c r="CE32" s="17">
        <v>0</v>
      </c>
      <c r="CF32" s="17">
        <v>0</v>
      </c>
      <c r="CG32" s="17">
        <v>0</v>
      </c>
      <c r="CH32" s="17">
        <v>0</v>
      </c>
      <c r="CI32" s="17">
        <v>0</v>
      </c>
      <c r="CJ32" s="17">
        <v>0</v>
      </c>
      <c r="CK32" s="17">
        <v>0</v>
      </c>
      <c r="CL32" s="17">
        <v>0</v>
      </c>
      <c r="CM32" s="17">
        <v>0</v>
      </c>
      <c r="CN32" s="17">
        <v>0</v>
      </c>
      <c r="CO32" s="17">
        <v>0</v>
      </c>
      <c r="CP32" s="17">
        <v>0</v>
      </c>
      <c r="CQ32" s="17">
        <v>0</v>
      </c>
      <c r="CR32" s="17">
        <v>0</v>
      </c>
      <c r="CS32" s="17">
        <v>0</v>
      </c>
      <c r="CT32" s="17">
        <v>0</v>
      </c>
      <c r="CU32" s="17">
        <v>0</v>
      </c>
      <c r="CV32" s="17">
        <v>0</v>
      </c>
      <c r="CW32" s="17">
        <v>0</v>
      </c>
    </row>
    <row r="33" spans="1:101" ht="14.25" customHeight="1">
      <c r="A33" s="67">
        <v>47</v>
      </c>
      <c r="B33" s="68">
        <v>0.45</v>
      </c>
      <c r="C33" s="68">
        <v>0.53</v>
      </c>
      <c r="D33" s="68">
        <v>0.73</v>
      </c>
      <c r="E33" s="68">
        <v>0.9</v>
      </c>
      <c r="F33" s="68">
        <v>1</v>
      </c>
      <c r="G33" s="68">
        <v>1.1599999999999999</v>
      </c>
      <c r="H33" s="68">
        <v>1.37</v>
      </c>
      <c r="I33" s="68">
        <v>1.55</v>
      </c>
      <c r="J33" s="68">
        <v>1.73</v>
      </c>
      <c r="K33" s="68">
        <v>1.99</v>
      </c>
      <c r="L33" s="68">
        <v>2.2999999999999998</v>
      </c>
      <c r="M33" s="68">
        <v>2.65</v>
      </c>
      <c r="N33" s="68">
        <v>3.01</v>
      </c>
      <c r="O33" s="68">
        <v>3.42</v>
      </c>
      <c r="P33" s="68">
        <v>3.92</v>
      </c>
      <c r="Q33" s="68">
        <v>4.53</v>
      </c>
      <c r="R33" s="68">
        <v>5.16</v>
      </c>
      <c r="S33" s="68">
        <v>5.7</v>
      </c>
      <c r="T33" s="68">
        <v>6.19</v>
      </c>
      <c r="U33" s="68">
        <v>6.81</v>
      </c>
      <c r="V33" s="68">
        <v>7.74</v>
      </c>
      <c r="W33" s="68">
        <v>9</v>
      </c>
      <c r="X33" s="68">
        <v>10.15</v>
      </c>
      <c r="Y33" s="68">
        <v>11.42</v>
      </c>
      <c r="Z33" s="69">
        <v>12.84</v>
      </c>
      <c r="AA33" s="69">
        <v>14.52</v>
      </c>
      <c r="AB33" s="17">
        <v>16.46</v>
      </c>
      <c r="AC33" s="17">
        <v>18.670000000000002</v>
      </c>
      <c r="AD33" s="17">
        <v>21.14</v>
      </c>
      <c r="AE33" s="17">
        <v>23.85</v>
      </c>
      <c r="AF33" s="17">
        <v>26.83</v>
      </c>
      <c r="AG33" s="17">
        <v>30.13</v>
      </c>
      <c r="AH33" s="17">
        <v>33.9</v>
      </c>
      <c r="AI33" s="17">
        <v>38.26</v>
      </c>
      <c r="AJ33" s="17">
        <v>43.36</v>
      </c>
      <c r="AK33" s="17">
        <v>49.07</v>
      </c>
      <c r="AL33" s="17">
        <v>55.63</v>
      </c>
      <c r="AM33" s="17">
        <v>63.22</v>
      </c>
      <c r="AN33" s="17">
        <v>72.040000000000006</v>
      </c>
      <c r="AO33" s="17">
        <v>82.26</v>
      </c>
      <c r="AP33" s="17">
        <v>93.99</v>
      </c>
      <c r="AQ33" s="17">
        <v>107.25</v>
      </c>
      <c r="AR33" s="17">
        <v>121.61</v>
      </c>
      <c r="AS33" s="17">
        <v>136.9</v>
      </c>
      <c r="AT33" s="17">
        <v>152.6</v>
      </c>
      <c r="AU33" s="17">
        <v>168.28</v>
      </c>
      <c r="AV33" s="17">
        <v>183.74</v>
      </c>
      <c r="AW33" s="17">
        <v>198.22</v>
      </c>
      <c r="AX33" s="17">
        <v>211.08</v>
      </c>
      <c r="AY33" s="17">
        <v>227.79</v>
      </c>
      <c r="AZ33" s="17">
        <v>245.59</v>
      </c>
      <c r="BA33" s="17">
        <v>264.95</v>
      </c>
      <c r="BB33" s="17">
        <v>285.45999999999998</v>
      </c>
      <c r="BC33" s="17">
        <v>306.7</v>
      </c>
      <c r="BD33" s="17">
        <v>328.25</v>
      </c>
      <c r="BE33" s="17">
        <v>350.02</v>
      </c>
      <c r="BF33" s="17">
        <v>371.65</v>
      </c>
      <c r="BG33" s="17">
        <v>392.79</v>
      </c>
      <c r="BH33" s="17">
        <v>413.05</v>
      </c>
      <c r="BI33" s="17">
        <v>432.08</v>
      </c>
      <c r="BJ33" s="17">
        <v>449.51</v>
      </c>
      <c r="BK33" s="17">
        <v>464.98</v>
      </c>
      <c r="BL33" s="17">
        <v>478.12</v>
      </c>
      <c r="BM33" s="17">
        <v>488.57</v>
      </c>
      <c r="BN33" s="17">
        <v>495.95</v>
      </c>
      <c r="BO33" s="17">
        <v>500</v>
      </c>
      <c r="BP33" s="17">
        <v>500</v>
      </c>
      <c r="BQ33" s="17">
        <v>500</v>
      </c>
      <c r="BR33" s="17">
        <v>500</v>
      </c>
      <c r="BS33" s="17">
        <v>500</v>
      </c>
      <c r="BT33" s="17">
        <v>500</v>
      </c>
      <c r="BU33" s="17">
        <v>500</v>
      </c>
      <c r="BV33" s="17">
        <v>500</v>
      </c>
      <c r="BW33" s="17">
        <v>500</v>
      </c>
      <c r="BX33" s="17">
        <v>0</v>
      </c>
      <c r="BY33" s="17">
        <v>0</v>
      </c>
      <c r="BZ33" s="17">
        <v>0</v>
      </c>
      <c r="CA33" s="17">
        <v>0</v>
      </c>
      <c r="CB33" s="17">
        <v>0</v>
      </c>
      <c r="CC33" s="17">
        <v>0</v>
      </c>
      <c r="CD33" s="17">
        <v>0</v>
      </c>
      <c r="CE33" s="17">
        <v>0</v>
      </c>
      <c r="CF33" s="17">
        <v>0</v>
      </c>
      <c r="CG33" s="17">
        <v>0</v>
      </c>
      <c r="CH33" s="17">
        <v>0</v>
      </c>
      <c r="CI33" s="17">
        <v>0</v>
      </c>
      <c r="CJ33" s="17">
        <v>0</v>
      </c>
      <c r="CK33" s="17">
        <v>0</v>
      </c>
      <c r="CL33" s="17">
        <v>0</v>
      </c>
      <c r="CM33" s="17">
        <v>0</v>
      </c>
      <c r="CN33" s="17">
        <v>0</v>
      </c>
      <c r="CO33" s="17">
        <v>0</v>
      </c>
      <c r="CP33" s="17">
        <v>0</v>
      </c>
      <c r="CQ33" s="17">
        <v>0</v>
      </c>
      <c r="CR33" s="17">
        <v>0</v>
      </c>
      <c r="CS33" s="17">
        <v>0</v>
      </c>
      <c r="CT33" s="17">
        <v>0</v>
      </c>
      <c r="CU33" s="17">
        <v>0</v>
      </c>
      <c r="CV33" s="17">
        <v>0</v>
      </c>
      <c r="CW33" s="17">
        <v>0</v>
      </c>
    </row>
    <row r="34" spans="1:101" ht="14.25" customHeight="1">
      <c r="A34" s="67">
        <v>48</v>
      </c>
      <c r="B34" s="68">
        <v>0.49</v>
      </c>
      <c r="C34" s="68">
        <v>0.56000000000000005</v>
      </c>
      <c r="D34" s="68">
        <v>0.8</v>
      </c>
      <c r="E34" s="68">
        <v>0.97</v>
      </c>
      <c r="F34" s="68">
        <v>1.1100000000000001</v>
      </c>
      <c r="G34" s="68">
        <v>1.32</v>
      </c>
      <c r="H34" s="68">
        <v>1.52</v>
      </c>
      <c r="I34" s="68">
        <v>1.69</v>
      </c>
      <c r="J34" s="68">
        <v>1.9</v>
      </c>
      <c r="K34" s="68">
        <v>2.21</v>
      </c>
      <c r="L34" s="68">
        <v>2.57</v>
      </c>
      <c r="M34" s="68">
        <v>2.92</v>
      </c>
      <c r="N34" s="68">
        <v>3.3</v>
      </c>
      <c r="O34" s="68">
        <v>3.74</v>
      </c>
      <c r="P34" s="68">
        <v>4.29</v>
      </c>
      <c r="Q34" s="68">
        <v>4.96</v>
      </c>
      <c r="R34" s="68">
        <v>5.62</v>
      </c>
      <c r="S34" s="68">
        <v>6.18</v>
      </c>
      <c r="T34" s="68">
        <v>6.77</v>
      </c>
      <c r="U34" s="68">
        <v>7.55</v>
      </c>
      <c r="V34" s="68">
        <v>8.6999999999999993</v>
      </c>
      <c r="W34" s="68">
        <v>10.130000000000001</v>
      </c>
      <c r="X34" s="68">
        <v>11.4</v>
      </c>
      <c r="Y34" s="68">
        <v>12.82</v>
      </c>
      <c r="Z34" s="69">
        <v>14.47</v>
      </c>
      <c r="AA34" s="69">
        <v>16.46</v>
      </c>
      <c r="AB34" s="17">
        <v>18.670000000000002</v>
      </c>
      <c r="AC34" s="17">
        <v>21.14</v>
      </c>
      <c r="AD34" s="17">
        <v>23.85</v>
      </c>
      <c r="AE34" s="17">
        <v>26.83</v>
      </c>
      <c r="AF34" s="17">
        <v>30.13</v>
      </c>
      <c r="AG34" s="17">
        <v>33.9</v>
      </c>
      <c r="AH34" s="17">
        <v>38.26</v>
      </c>
      <c r="AI34" s="17">
        <v>43.36</v>
      </c>
      <c r="AJ34" s="17">
        <v>49.07</v>
      </c>
      <c r="AK34" s="17">
        <v>55.63</v>
      </c>
      <c r="AL34" s="17">
        <v>63.22</v>
      </c>
      <c r="AM34" s="17">
        <v>72.040000000000006</v>
      </c>
      <c r="AN34" s="17">
        <v>82.26</v>
      </c>
      <c r="AO34" s="17">
        <v>93.99</v>
      </c>
      <c r="AP34" s="17">
        <v>107.25</v>
      </c>
      <c r="AQ34" s="17">
        <v>121.61</v>
      </c>
      <c r="AR34" s="17">
        <v>136.9</v>
      </c>
      <c r="AS34" s="17">
        <v>152.6</v>
      </c>
      <c r="AT34" s="17">
        <v>168.28</v>
      </c>
      <c r="AU34" s="17">
        <v>183.74</v>
      </c>
      <c r="AV34" s="17">
        <v>198.22</v>
      </c>
      <c r="AW34" s="17">
        <v>211.08</v>
      </c>
      <c r="AX34" s="17">
        <v>227.79</v>
      </c>
      <c r="AY34" s="17">
        <v>245.59</v>
      </c>
      <c r="AZ34" s="17">
        <v>264.95</v>
      </c>
      <c r="BA34" s="17">
        <v>285.45999999999998</v>
      </c>
      <c r="BB34" s="17">
        <v>306.7</v>
      </c>
      <c r="BC34" s="17">
        <v>328.25</v>
      </c>
      <c r="BD34" s="17">
        <v>350.02</v>
      </c>
      <c r="BE34" s="17">
        <v>371.65</v>
      </c>
      <c r="BF34" s="17">
        <v>392.79</v>
      </c>
      <c r="BG34" s="17">
        <v>413.05</v>
      </c>
      <c r="BH34" s="17">
        <v>432.08</v>
      </c>
      <c r="BI34" s="17">
        <v>449.51</v>
      </c>
      <c r="BJ34" s="17">
        <v>464.98</v>
      </c>
      <c r="BK34" s="17">
        <v>478.12</v>
      </c>
      <c r="BL34" s="17">
        <v>488.57</v>
      </c>
      <c r="BM34" s="17">
        <v>495.95</v>
      </c>
      <c r="BN34" s="17">
        <v>500</v>
      </c>
      <c r="BO34" s="17">
        <v>500</v>
      </c>
      <c r="BP34" s="17">
        <v>500</v>
      </c>
      <c r="BQ34" s="17">
        <v>500</v>
      </c>
      <c r="BR34" s="17">
        <v>500</v>
      </c>
      <c r="BS34" s="17">
        <v>500</v>
      </c>
      <c r="BT34" s="17">
        <v>500</v>
      </c>
      <c r="BU34" s="17">
        <v>500</v>
      </c>
      <c r="BV34" s="17">
        <v>500</v>
      </c>
      <c r="BW34" s="17">
        <v>0</v>
      </c>
      <c r="BX34" s="17">
        <v>0</v>
      </c>
      <c r="BY34" s="17">
        <v>0</v>
      </c>
      <c r="BZ34" s="17">
        <v>0</v>
      </c>
      <c r="CA34" s="17">
        <v>0</v>
      </c>
      <c r="CB34" s="17">
        <v>0</v>
      </c>
      <c r="CC34" s="17">
        <v>0</v>
      </c>
      <c r="CD34" s="17">
        <v>0</v>
      </c>
      <c r="CE34" s="17">
        <v>0</v>
      </c>
      <c r="CF34" s="17">
        <v>0</v>
      </c>
      <c r="CG34" s="17">
        <v>0</v>
      </c>
      <c r="CH34" s="17">
        <v>0</v>
      </c>
      <c r="CI34" s="17">
        <v>0</v>
      </c>
      <c r="CJ34" s="17">
        <v>0</v>
      </c>
      <c r="CK34" s="17">
        <v>0</v>
      </c>
      <c r="CL34" s="17">
        <v>0</v>
      </c>
      <c r="CM34" s="17">
        <v>0</v>
      </c>
      <c r="CN34" s="17">
        <v>0</v>
      </c>
      <c r="CO34" s="17">
        <v>0</v>
      </c>
      <c r="CP34" s="17">
        <v>0</v>
      </c>
      <c r="CQ34" s="17">
        <v>0</v>
      </c>
      <c r="CR34" s="17">
        <v>0</v>
      </c>
      <c r="CS34" s="17">
        <v>0</v>
      </c>
      <c r="CT34" s="17">
        <v>0</v>
      </c>
      <c r="CU34" s="17">
        <v>0</v>
      </c>
      <c r="CV34" s="17">
        <v>0</v>
      </c>
      <c r="CW34" s="17">
        <v>0</v>
      </c>
    </row>
    <row r="35" spans="1:101" ht="14.25" customHeight="1">
      <c r="A35" s="67">
        <v>49</v>
      </c>
      <c r="B35" s="68">
        <v>0.51</v>
      </c>
      <c r="C35" s="68">
        <v>0.61</v>
      </c>
      <c r="D35" s="68">
        <v>0.87</v>
      </c>
      <c r="E35" s="68">
        <v>1.06</v>
      </c>
      <c r="F35" s="68">
        <v>1.25</v>
      </c>
      <c r="G35" s="68">
        <v>1.48</v>
      </c>
      <c r="H35" s="68">
        <v>1.67</v>
      </c>
      <c r="I35" s="68">
        <v>1.84</v>
      </c>
      <c r="J35" s="68">
        <v>2.1</v>
      </c>
      <c r="K35" s="68">
        <v>2.48</v>
      </c>
      <c r="L35" s="68">
        <v>2.86</v>
      </c>
      <c r="M35" s="68">
        <v>3.2</v>
      </c>
      <c r="N35" s="68">
        <v>3.58</v>
      </c>
      <c r="O35" s="68">
        <v>4.0599999999999996</v>
      </c>
      <c r="P35" s="68">
        <v>4.67</v>
      </c>
      <c r="Q35" s="68">
        <v>5.39</v>
      </c>
      <c r="R35" s="68">
        <v>6.09</v>
      </c>
      <c r="S35" s="68">
        <v>6.71</v>
      </c>
      <c r="T35" s="68">
        <v>7.42</v>
      </c>
      <c r="U35" s="68">
        <v>8.39</v>
      </c>
      <c r="V35" s="68">
        <v>9.77</v>
      </c>
      <c r="W35" s="68">
        <v>11.36</v>
      </c>
      <c r="X35" s="68">
        <v>12.8</v>
      </c>
      <c r="Y35" s="68">
        <v>14.43</v>
      </c>
      <c r="Z35" s="69">
        <v>16.34</v>
      </c>
      <c r="AA35" s="69">
        <v>18.670000000000002</v>
      </c>
      <c r="AB35" s="17">
        <v>21.14</v>
      </c>
      <c r="AC35" s="17">
        <v>23.85</v>
      </c>
      <c r="AD35" s="17">
        <v>26.83</v>
      </c>
      <c r="AE35" s="17">
        <v>30.13</v>
      </c>
      <c r="AF35" s="17">
        <v>33.9</v>
      </c>
      <c r="AG35" s="17">
        <v>38.26</v>
      </c>
      <c r="AH35" s="17">
        <v>43.36</v>
      </c>
      <c r="AI35" s="17">
        <v>49.07</v>
      </c>
      <c r="AJ35" s="17">
        <v>55.63</v>
      </c>
      <c r="AK35" s="17">
        <v>63.22</v>
      </c>
      <c r="AL35" s="17">
        <v>72.040000000000006</v>
      </c>
      <c r="AM35" s="17">
        <v>82.26</v>
      </c>
      <c r="AN35" s="17">
        <v>93.99</v>
      </c>
      <c r="AO35" s="17">
        <v>107.25</v>
      </c>
      <c r="AP35" s="17">
        <v>121.61</v>
      </c>
      <c r="AQ35" s="17">
        <v>136.9</v>
      </c>
      <c r="AR35" s="17">
        <v>152.6</v>
      </c>
      <c r="AS35" s="17">
        <v>168.28</v>
      </c>
      <c r="AT35" s="17">
        <v>183.74</v>
      </c>
      <c r="AU35" s="17">
        <v>198.22</v>
      </c>
      <c r="AV35" s="17">
        <v>211.08</v>
      </c>
      <c r="AW35" s="17">
        <v>227.79</v>
      </c>
      <c r="AX35" s="17">
        <v>245.59</v>
      </c>
      <c r="AY35" s="17">
        <v>264.95</v>
      </c>
      <c r="AZ35" s="17">
        <v>285.45999999999998</v>
      </c>
      <c r="BA35" s="17">
        <v>306.7</v>
      </c>
      <c r="BB35" s="17">
        <v>328.25</v>
      </c>
      <c r="BC35" s="17">
        <v>350.02</v>
      </c>
      <c r="BD35" s="17">
        <v>371.65</v>
      </c>
      <c r="BE35" s="17">
        <v>392.79</v>
      </c>
      <c r="BF35" s="17">
        <v>413.05</v>
      </c>
      <c r="BG35" s="17">
        <v>432.08</v>
      </c>
      <c r="BH35" s="17">
        <v>449.51</v>
      </c>
      <c r="BI35" s="17">
        <v>464.98</v>
      </c>
      <c r="BJ35" s="17">
        <v>478.12</v>
      </c>
      <c r="BK35" s="17">
        <v>488.57</v>
      </c>
      <c r="BL35" s="17">
        <v>495.95</v>
      </c>
      <c r="BM35" s="17">
        <v>500</v>
      </c>
      <c r="BN35" s="17">
        <v>500</v>
      </c>
      <c r="BO35" s="17">
        <v>500</v>
      </c>
      <c r="BP35" s="17">
        <v>500</v>
      </c>
      <c r="BQ35" s="17">
        <v>500</v>
      </c>
      <c r="BR35" s="17">
        <v>500</v>
      </c>
      <c r="BS35" s="17">
        <v>500</v>
      </c>
      <c r="BT35" s="17">
        <v>500</v>
      </c>
      <c r="BU35" s="17">
        <v>500</v>
      </c>
      <c r="BV35" s="17">
        <v>0</v>
      </c>
      <c r="BW35" s="17">
        <v>0</v>
      </c>
      <c r="BX35" s="17">
        <v>0</v>
      </c>
      <c r="BY35" s="17">
        <v>0</v>
      </c>
      <c r="BZ35" s="17">
        <v>0</v>
      </c>
      <c r="CA35" s="17">
        <v>0</v>
      </c>
      <c r="CB35" s="17">
        <v>0</v>
      </c>
      <c r="CC35" s="17">
        <v>0</v>
      </c>
      <c r="CD35" s="17">
        <v>0</v>
      </c>
      <c r="CE35" s="17">
        <v>0</v>
      </c>
      <c r="CF35" s="17">
        <v>0</v>
      </c>
      <c r="CG35" s="17">
        <v>0</v>
      </c>
      <c r="CH35" s="17">
        <v>0</v>
      </c>
      <c r="CI35" s="17">
        <v>0</v>
      </c>
      <c r="CJ35" s="17">
        <v>0</v>
      </c>
      <c r="CK35" s="17">
        <v>0</v>
      </c>
      <c r="CL35" s="17">
        <v>0</v>
      </c>
      <c r="CM35" s="17">
        <v>0</v>
      </c>
      <c r="CN35" s="17">
        <v>0</v>
      </c>
      <c r="CO35" s="17">
        <v>0</v>
      </c>
      <c r="CP35" s="17">
        <v>0</v>
      </c>
      <c r="CQ35" s="17">
        <v>0</v>
      </c>
      <c r="CR35" s="17">
        <v>0</v>
      </c>
      <c r="CS35" s="17">
        <v>0</v>
      </c>
      <c r="CT35" s="17">
        <v>0</v>
      </c>
      <c r="CU35" s="17">
        <v>0</v>
      </c>
      <c r="CV35" s="17">
        <v>0</v>
      </c>
      <c r="CW35" s="17">
        <v>0</v>
      </c>
    </row>
    <row r="36" spans="1:101" ht="14.25" customHeight="1">
      <c r="A36" s="67">
        <v>50</v>
      </c>
      <c r="B36" s="68">
        <v>0.52</v>
      </c>
      <c r="C36" s="68">
        <v>0.68</v>
      </c>
      <c r="D36" s="68">
        <v>0.96</v>
      </c>
      <c r="E36" s="68">
        <v>1.1599999999999999</v>
      </c>
      <c r="F36" s="68">
        <v>1.4</v>
      </c>
      <c r="G36" s="68">
        <v>1.64</v>
      </c>
      <c r="H36" s="68">
        <v>1.81</v>
      </c>
      <c r="I36" s="68">
        <v>2.0099999999999998</v>
      </c>
      <c r="J36" s="68">
        <v>2.34</v>
      </c>
      <c r="K36" s="68">
        <v>2.78</v>
      </c>
      <c r="L36" s="68">
        <v>3.16</v>
      </c>
      <c r="M36" s="68">
        <v>3.48</v>
      </c>
      <c r="N36" s="68">
        <v>3.88</v>
      </c>
      <c r="O36" s="68">
        <v>4.42</v>
      </c>
      <c r="P36" s="68">
        <v>5.0999999999999996</v>
      </c>
      <c r="Q36" s="68">
        <v>5.87</v>
      </c>
      <c r="R36" s="68">
        <v>6.61</v>
      </c>
      <c r="S36" s="68">
        <v>7.3</v>
      </c>
      <c r="T36" s="68">
        <v>8.17</v>
      </c>
      <c r="U36" s="68">
        <v>9.36</v>
      </c>
      <c r="V36" s="68">
        <v>10.95</v>
      </c>
      <c r="W36" s="68">
        <v>12.63</v>
      </c>
      <c r="X36" s="68">
        <v>14.33</v>
      </c>
      <c r="Y36" s="68">
        <v>16.32</v>
      </c>
      <c r="Z36" s="69">
        <v>18.55</v>
      </c>
      <c r="AA36" s="69">
        <v>21.14</v>
      </c>
      <c r="AB36" s="17">
        <v>23.85</v>
      </c>
      <c r="AC36" s="17">
        <v>26.83</v>
      </c>
      <c r="AD36" s="17">
        <v>30.13</v>
      </c>
      <c r="AE36" s="17">
        <v>33.9</v>
      </c>
      <c r="AF36" s="17">
        <v>38.26</v>
      </c>
      <c r="AG36" s="17">
        <v>43.36</v>
      </c>
      <c r="AH36" s="17">
        <v>49.07</v>
      </c>
      <c r="AI36" s="17">
        <v>55.63</v>
      </c>
      <c r="AJ36" s="17">
        <v>63.22</v>
      </c>
      <c r="AK36" s="17">
        <v>72.040000000000006</v>
      </c>
      <c r="AL36" s="17">
        <v>82.26</v>
      </c>
      <c r="AM36" s="17">
        <v>93.99</v>
      </c>
      <c r="AN36" s="17">
        <v>107.25</v>
      </c>
      <c r="AO36" s="17">
        <v>121.61</v>
      </c>
      <c r="AP36" s="17">
        <v>136.9</v>
      </c>
      <c r="AQ36" s="17">
        <v>152.6</v>
      </c>
      <c r="AR36" s="17">
        <v>168.28</v>
      </c>
      <c r="AS36" s="17">
        <v>183.74</v>
      </c>
      <c r="AT36" s="17">
        <v>198.22</v>
      </c>
      <c r="AU36" s="17">
        <v>211.08</v>
      </c>
      <c r="AV36" s="17">
        <v>227.79</v>
      </c>
      <c r="AW36" s="17">
        <v>245.59</v>
      </c>
      <c r="AX36" s="17">
        <v>264.95</v>
      </c>
      <c r="AY36" s="17">
        <v>285.45999999999998</v>
      </c>
      <c r="AZ36" s="17">
        <v>306.7</v>
      </c>
      <c r="BA36" s="17">
        <v>328.25</v>
      </c>
      <c r="BB36" s="17">
        <v>350.02</v>
      </c>
      <c r="BC36" s="17">
        <v>371.65</v>
      </c>
      <c r="BD36" s="17">
        <v>392.79</v>
      </c>
      <c r="BE36" s="17">
        <v>413.05</v>
      </c>
      <c r="BF36" s="17">
        <v>432.08</v>
      </c>
      <c r="BG36" s="17">
        <v>449.51</v>
      </c>
      <c r="BH36" s="17">
        <v>464.98</v>
      </c>
      <c r="BI36" s="17">
        <v>478.12</v>
      </c>
      <c r="BJ36" s="17">
        <v>488.57</v>
      </c>
      <c r="BK36" s="17">
        <v>495.95</v>
      </c>
      <c r="BL36" s="17">
        <v>500</v>
      </c>
      <c r="BM36" s="17">
        <v>500</v>
      </c>
      <c r="BN36" s="17">
        <v>500</v>
      </c>
      <c r="BO36" s="17">
        <v>500</v>
      </c>
      <c r="BP36" s="17">
        <v>500</v>
      </c>
      <c r="BQ36" s="17">
        <v>500</v>
      </c>
      <c r="BR36" s="17">
        <v>500</v>
      </c>
      <c r="BS36" s="17">
        <v>500</v>
      </c>
      <c r="BT36" s="17">
        <v>500</v>
      </c>
      <c r="BU36" s="17">
        <v>0</v>
      </c>
      <c r="BV36" s="17">
        <v>0</v>
      </c>
      <c r="BW36" s="17">
        <v>0</v>
      </c>
      <c r="BX36" s="17">
        <v>0</v>
      </c>
      <c r="BY36" s="17">
        <v>0</v>
      </c>
      <c r="BZ36" s="17">
        <v>0</v>
      </c>
      <c r="CA36" s="17">
        <v>0</v>
      </c>
      <c r="CB36" s="17">
        <v>0</v>
      </c>
      <c r="CC36" s="17">
        <v>0</v>
      </c>
      <c r="CD36" s="17">
        <v>0</v>
      </c>
      <c r="CE36" s="17">
        <v>0</v>
      </c>
      <c r="CF36" s="17">
        <v>0</v>
      </c>
      <c r="CG36" s="17">
        <v>0</v>
      </c>
      <c r="CH36" s="17">
        <v>0</v>
      </c>
      <c r="CI36" s="17">
        <v>0</v>
      </c>
      <c r="CJ36" s="17">
        <v>0</v>
      </c>
      <c r="CK36" s="17">
        <v>0</v>
      </c>
      <c r="CL36" s="17">
        <v>0</v>
      </c>
      <c r="CM36" s="17">
        <v>0</v>
      </c>
      <c r="CN36" s="17">
        <v>0</v>
      </c>
      <c r="CO36" s="17">
        <v>0</v>
      </c>
      <c r="CP36" s="17">
        <v>0</v>
      </c>
      <c r="CQ36" s="17">
        <v>0</v>
      </c>
      <c r="CR36" s="17">
        <v>0</v>
      </c>
      <c r="CS36" s="17">
        <v>0</v>
      </c>
      <c r="CT36" s="17">
        <v>0</v>
      </c>
      <c r="CU36" s="17">
        <v>0</v>
      </c>
      <c r="CV36" s="17">
        <v>0</v>
      </c>
      <c r="CW36" s="17">
        <v>0</v>
      </c>
    </row>
    <row r="37" spans="1:101" ht="14.25" customHeight="1">
      <c r="A37" s="67">
        <v>51</v>
      </c>
      <c r="B37" s="68">
        <v>0.53</v>
      </c>
      <c r="C37" s="68">
        <v>0.77</v>
      </c>
      <c r="D37" s="68">
        <v>1.06</v>
      </c>
      <c r="E37" s="68">
        <v>1.28</v>
      </c>
      <c r="F37" s="68">
        <v>1.55</v>
      </c>
      <c r="G37" s="68">
        <v>1.77</v>
      </c>
      <c r="H37" s="68">
        <v>1.93</v>
      </c>
      <c r="I37" s="68">
        <v>2.1800000000000002</v>
      </c>
      <c r="J37" s="68">
        <v>2.61</v>
      </c>
      <c r="K37" s="68">
        <v>3.1</v>
      </c>
      <c r="L37" s="68">
        <v>3.46</v>
      </c>
      <c r="M37" s="68">
        <v>3.83</v>
      </c>
      <c r="N37" s="68">
        <v>4.22</v>
      </c>
      <c r="O37" s="68">
        <v>4.83</v>
      </c>
      <c r="P37" s="68">
        <v>5.59</v>
      </c>
      <c r="Q37" s="68">
        <v>6.42</v>
      </c>
      <c r="R37" s="68">
        <v>7.2</v>
      </c>
      <c r="S37" s="68">
        <v>8.01</v>
      </c>
      <c r="T37" s="68">
        <v>9.07</v>
      </c>
      <c r="U37" s="68">
        <v>10.46</v>
      </c>
      <c r="V37" s="68">
        <v>12.18</v>
      </c>
      <c r="W37" s="68">
        <v>13.98</v>
      </c>
      <c r="X37" s="68">
        <v>15.96</v>
      </c>
      <c r="Y37" s="68">
        <v>18.28</v>
      </c>
      <c r="Z37" s="69">
        <v>20.91</v>
      </c>
      <c r="AA37" s="69">
        <v>23.85</v>
      </c>
      <c r="AB37" s="17">
        <v>26.83</v>
      </c>
      <c r="AC37" s="17">
        <v>30.13</v>
      </c>
      <c r="AD37" s="17">
        <v>33.9</v>
      </c>
      <c r="AE37" s="17">
        <v>38.26</v>
      </c>
      <c r="AF37" s="17">
        <v>43.36</v>
      </c>
      <c r="AG37" s="17">
        <v>49.07</v>
      </c>
      <c r="AH37" s="17">
        <v>55.63</v>
      </c>
      <c r="AI37" s="17">
        <v>63.22</v>
      </c>
      <c r="AJ37" s="17">
        <v>72.040000000000006</v>
      </c>
      <c r="AK37" s="17">
        <v>82.26</v>
      </c>
      <c r="AL37" s="17">
        <v>93.99</v>
      </c>
      <c r="AM37" s="17">
        <v>107.25</v>
      </c>
      <c r="AN37" s="17">
        <v>121.61</v>
      </c>
      <c r="AO37" s="17">
        <v>136.9</v>
      </c>
      <c r="AP37" s="17">
        <v>152.6</v>
      </c>
      <c r="AQ37" s="17">
        <v>168.28</v>
      </c>
      <c r="AR37" s="17">
        <v>183.74</v>
      </c>
      <c r="AS37" s="17">
        <v>198.22</v>
      </c>
      <c r="AT37" s="17">
        <v>211.08</v>
      </c>
      <c r="AU37" s="17">
        <v>227.79</v>
      </c>
      <c r="AV37" s="17">
        <v>245.59</v>
      </c>
      <c r="AW37" s="17">
        <v>264.95</v>
      </c>
      <c r="AX37" s="17">
        <v>285.45999999999998</v>
      </c>
      <c r="AY37" s="17">
        <v>306.7</v>
      </c>
      <c r="AZ37" s="17">
        <v>328.25</v>
      </c>
      <c r="BA37" s="17">
        <v>350.02</v>
      </c>
      <c r="BB37" s="17">
        <v>371.65</v>
      </c>
      <c r="BC37" s="17">
        <v>392.79</v>
      </c>
      <c r="BD37" s="17">
        <v>413.05</v>
      </c>
      <c r="BE37" s="17">
        <v>432.08</v>
      </c>
      <c r="BF37" s="17">
        <v>449.51</v>
      </c>
      <c r="BG37" s="17">
        <v>464.98</v>
      </c>
      <c r="BH37" s="17">
        <v>478.12</v>
      </c>
      <c r="BI37" s="17">
        <v>488.57</v>
      </c>
      <c r="BJ37" s="17">
        <v>495.95</v>
      </c>
      <c r="BK37" s="17">
        <v>500</v>
      </c>
      <c r="BL37" s="17">
        <v>500</v>
      </c>
      <c r="BM37" s="17">
        <v>500</v>
      </c>
      <c r="BN37" s="17">
        <v>500</v>
      </c>
      <c r="BO37" s="17">
        <v>500</v>
      </c>
      <c r="BP37" s="17">
        <v>500</v>
      </c>
      <c r="BQ37" s="17">
        <v>500</v>
      </c>
      <c r="BR37" s="17">
        <v>500</v>
      </c>
      <c r="BS37" s="17">
        <v>500</v>
      </c>
      <c r="BT37" s="17">
        <v>0</v>
      </c>
      <c r="BU37" s="17">
        <v>0</v>
      </c>
      <c r="BV37" s="17">
        <v>0</v>
      </c>
      <c r="BW37" s="17">
        <v>0</v>
      </c>
      <c r="BX37" s="17">
        <v>0</v>
      </c>
      <c r="BY37" s="17">
        <v>0</v>
      </c>
      <c r="BZ37" s="17">
        <v>0</v>
      </c>
      <c r="CA37" s="17">
        <v>0</v>
      </c>
      <c r="CB37" s="17">
        <v>0</v>
      </c>
      <c r="CC37" s="17">
        <v>0</v>
      </c>
      <c r="CD37" s="17">
        <v>0</v>
      </c>
      <c r="CE37" s="17">
        <v>0</v>
      </c>
      <c r="CF37" s="17">
        <v>0</v>
      </c>
      <c r="CG37" s="17">
        <v>0</v>
      </c>
      <c r="CH37" s="17">
        <v>0</v>
      </c>
      <c r="CI37" s="17">
        <v>0</v>
      </c>
      <c r="CJ37" s="17">
        <v>0</v>
      </c>
      <c r="CK37" s="17">
        <v>0</v>
      </c>
      <c r="CL37" s="17">
        <v>0</v>
      </c>
      <c r="CM37" s="17">
        <v>0</v>
      </c>
      <c r="CN37" s="17">
        <v>0</v>
      </c>
      <c r="CO37" s="17">
        <v>0</v>
      </c>
      <c r="CP37" s="17">
        <v>0</v>
      </c>
      <c r="CQ37" s="17">
        <v>0</v>
      </c>
      <c r="CR37" s="17">
        <v>0</v>
      </c>
      <c r="CS37" s="17">
        <v>0</v>
      </c>
      <c r="CT37" s="17">
        <v>0</v>
      </c>
      <c r="CU37" s="17">
        <v>0</v>
      </c>
      <c r="CV37" s="17">
        <v>0</v>
      </c>
      <c r="CW37" s="17">
        <v>0</v>
      </c>
    </row>
    <row r="38" spans="1:101" ht="14.25" customHeight="1">
      <c r="A38" s="67">
        <v>52</v>
      </c>
      <c r="B38" s="68">
        <v>0.53</v>
      </c>
      <c r="C38" s="68">
        <v>0.88</v>
      </c>
      <c r="D38" s="68">
        <v>1.18</v>
      </c>
      <c r="E38" s="68">
        <v>1.42</v>
      </c>
      <c r="F38" s="68">
        <v>1.7</v>
      </c>
      <c r="G38" s="68">
        <v>1.88</v>
      </c>
      <c r="H38" s="68">
        <v>2.06</v>
      </c>
      <c r="I38" s="68">
        <v>2.39</v>
      </c>
      <c r="J38" s="68">
        <v>2.91</v>
      </c>
      <c r="K38" s="68">
        <v>3.43</v>
      </c>
      <c r="L38" s="68">
        <v>3.78</v>
      </c>
      <c r="M38" s="68">
        <v>4.1900000000000004</v>
      </c>
      <c r="N38" s="68">
        <v>4.6399999999999997</v>
      </c>
      <c r="O38" s="68">
        <v>5.37</v>
      </c>
      <c r="P38" s="68">
        <v>6.21</v>
      </c>
      <c r="Q38" s="68">
        <v>7.09</v>
      </c>
      <c r="R38" s="68">
        <v>7.93</v>
      </c>
      <c r="S38" s="68">
        <v>8.8800000000000008</v>
      </c>
      <c r="T38" s="68">
        <v>10.16</v>
      </c>
      <c r="U38" s="68">
        <v>11.77</v>
      </c>
      <c r="V38" s="68">
        <v>13.65</v>
      </c>
      <c r="W38" s="68">
        <v>15.58</v>
      </c>
      <c r="X38" s="68">
        <v>17.78</v>
      </c>
      <c r="Y38" s="68">
        <v>20.440000000000001</v>
      </c>
      <c r="Z38" s="69">
        <v>23.47</v>
      </c>
      <c r="AA38" s="69">
        <v>26.83</v>
      </c>
      <c r="AB38" s="17">
        <v>30.13</v>
      </c>
      <c r="AC38" s="17">
        <v>33.9</v>
      </c>
      <c r="AD38" s="17">
        <v>38.26</v>
      </c>
      <c r="AE38" s="17">
        <v>43.36</v>
      </c>
      <c r="AF38" s="17">
        <v>49.07</v>
      </c>
      <c r="AG38" s="17">
        <v>55.63</v>
      </c>
      <c r="AH38" s="17">
        <v>63.22</v>
      </c>
      <c r="AI38" s="17">
        <v>72.040000000000006</v>
      </c>
      <c r="AJ38" s="17">
        <v>82.26</v>
      </c>
      <c r="AK38" s="17">
        <v>93.99</v>
      </c>
      <c r="AL38" s="17">
        <v>107.25</v>
      </c>
      <c r="AM38" s="17">
        <v>121.61</v>
      </c>
      <c r="AN38" s="17">
        <v>136.9</v>
      </c>
      <c r="AO38" s="17">
        <v>152.6</v>
      </c>
      <c r="AP38" s="17">
        <v>168.28</v>
      </c>
      <c r="AQ38" s="17">
        <v>183.74</v>
      </c>
      <c r="AR38" s="17">
        <v>198.22</v>
      </c>
      <c r="AS38" s="17">
        <v>211.08</v>
      </c>
      <c r="AT38" s="17">
        <v>227.79</v>
      </c>
      <c r="AU38" s="17">
        <v>245.59</v>
      </c>
      <c r="AV38" s="17">
        <v>264.95</v>
      </c>
      <c r="AW38" s="17">
        <v>285.45999999999998</v>
      </c>
      <c r="AX38" s="17">
        <v>306.7</v>
      </c>
      <c r="AY38" s="17">
        <v>328.25</v>
      </c>
      <c r="AZ38" s="17">
        <v>350.02</v>
      </c>
      <c r="BA38" s="17">
        <v>371.65</v>
      </c>
      <c r="BB38" s="17">
        <v>392.79</v>
      </c>
      <c r="BC38" s="17">
        <v>413.05</v>
      </c>
      <c r="BD38" s="17">
        <v>432.08</v>
      </c>
      <c r="BE38" s="17">
        <v>449.51</v>
      </c>
      <c r="BF38" s="17">
        <v>464.98</v>
      </c>
      <c r="BG38" s="17">
        <v>478.12</v>
      </c>
      <c r="BH38" s="17">
        <v>488.57</v>
      </c>
      <c r="BI38" s="17">
        <v>495.95</v>
      </c>
      <c r="BJ38" s="17">
        <v>500</v>
      </c>
      <c r="BK38" s="17">
        <v>500</v>
      </c>
      <c r="BL38" s="17">
        <v>500</v>
      </c>
      <c r="BM38" s="17">
        <v>500</v>
      </c>
      <c r="BN38" s="17">
        <v>500</v>
      </c>
      <c r="BO38" s="17">
        <v>500</v>
      </c>
      <c r="BP38" s="17">
        <v>500</v>
      </c>
      <c r="BQ38" s="17">
        <v>500</v>
      </c>
      <c r="BR38" s="17">
        <v>500</v>
      </c>
      <c r="BS38" s="17">
        <v>0</v>
      </c>
      <c r="BT38" s="17">
        <v>0</v>
      </c>
      <c r="BU38" s="17">
        <v>0</v>
      </c>
      <c r="BV38" s="17">
        <v>0</v>
      </c>
      <c r="BW38" s="17">
        <v>0</v>
      </c>
      <c r="BX38" s="17">
        <v>0</v>
      </c>
      <c r="BY38" s="17">
        <v>0</v>
      </c>
      <c r="BZ38" s="17">
        <v>0</v>
      </c>
      <c r="CA38" s="17">
        <v>0</v>
      </c>
      <c r="CB38" s="17">
        <v>0</v>
      </c>
      <c r="CC38" s="17">
        <v>0</v>
      </c>
      <c r="CD38" s="17">
        <v>0</v>
      </c>
      <c r="CE38" s="17">
        <v>0</v>
      </c>
      <c r="CF38" s="17">
        <v>0</v>
      </c>
      <c r="CG38" s="17">
        <v>0</v>
      </c>
      <c r="CH38" s="17">
        <v>0</v>
      </c>
      <c r="CI38" s="17">
        <v>0</v>
      </c>
      <c r="CJ38" s="17">
        <v>0</v>
      </c>
      <c r="CK38" s="17">
        <v>0</v>
      </c>
      <c r="CL38" s="17">
        <v>0</v>
      </c>
      <c r="CM38" s="17">
        <v>0</v>
      </c>
      <c r="CN38" s="17">
        <v>0</v>
      </c>
      <c r="CO38" s="17">
        <v>0</v>
      </c>
      <c r="CP38" s="17">
        <v>0</v>
      </c>
      <c r="CQ38" s="17">
        <v>0</v>
      </c>
      <c r="CR38" s="17">
        <v>0</v>
      </c>
      <c r="CS38" s="17">
        <v>0</v>
      </c>
      <c r="CT38" s="17">
        <v>0</v>
      </c>
      <c r="CU38" s="17">
        <v>0</v>
      </c>
      <c r="CV38" s="17">
        <v>0</v>
      </c>
      <c r="CW38" s="17">
        <v>0</v>
      </c>
    </row>
    <row r="39" spans="1:101" ht="14.25" customHeight="1">
      <c r="A39" s="67">
        <v>53</v>
      </c>
      <c r="B39" s="68">
        <v>0.53</v>
      </c>
      <c r="C39" s="68">
        <v>0.99</v>
      </c>
      <c r="D39" s="68">
        <v>1.31</v>
      </c>
      <c r="E39" s="68">
        <v>1.6</v>
      </c>
      <c r="F39" s="68">
        <v>1.85</v>
      </c>
      <c r="G39" s="68">
        <v>2</v>
      </c>
      <c r="H39" s="68">
        <v>2.2400000000000002</v>
      </c>
      <c r="I39" s="68">
        <v>2.65</v>
      </c>
      <c r="J39" s="68">
        <v>3.24</v>
      </c>
      <c r="K39" s="68">
        <v>3.77</v>
      </c>
      <c r="L39" s="68">
        <v>4.16</v>
      </c>
      <c r="M39" s="68">
        <v>4.59</v>
      </c>
      <c r="N39" s="68">
        <v>5.17</v>
      </c>
      <c r="O39" s="68">
        <v>6.03</v>
      </c>
      <c r="P39" s="68">
        <v>6.95</v>
      </c>
      <c r="Q39" s="68">
        <v>7.91</v>
      </c>
      <c r="R39" s="68">
        <v>8.8800000000000008</v>
      </c>
      <c r="S39" s="68">
        <v>10.119999999999999</v>
      </c>
      <c r="T39" s="68">
        <v>11.45</v>
      </c>
      <c r="U39" s="68">
        <v>13.22</v>
      </c>
      <c r="V39" s="68">
        <v>15.25</v>
      </c>
      <c r="W39" s="68">
        <v>17.440000000000001</v>
      </c>
      <c r="X39" s="68">
        <v>19.95</v>
      </c>
      <c r="Y39" s="68">
        <v>22.95</v>
      </c>
      <c r="Z39" s="69">
        <v>26.34</v>
      </c>
      <c r="AA39" s="69">
        <v>30.13</v>
      </c>
      <c r="AB39" s="17">
        <v>33.9</v>
      </c>
      <c r="AC39" s="17">
        <v>38.26</v>
      </c>
      <c r="AD39" s="17">
        <v>43.36</v>
      </c>
      <c r="AE39" s="17">
        <v>49.07</v>
      </c>
      <c r="AF39" s="17">
        <v>55.63</v>
      </c>
      <c r="AG39" s="17">
        <v>63.22</v>
      </c>
      <c r="AH39" s="17">
        <v>72.040000000000006</v>
      </c>
      <c r="AI39" s="17">
        <v>82.26</v>
      </c>
      <c r="AJ39" s="17">
        <v>93.99</v>
      </c>
      <c r="AK39" s="17">
        <v>107.25</v>
      </c>
      <c r="AL39" s="17">
        <v>121.61</v>
      </c>
      <c r="AM39" s="17">
        <v>136.9</v>
      </c>
      <c r="AN39" s="17">
        <v>152.6</v>
      </c>
      <c r="AO39" s="17">
        <v>168.28</v>
      </c>
      <c r="AP39" s="17">
        <v>183.74</v>
      </c>
      <c r="AQ39" s="17">
        <v>198.22</v>
      </c>
      <c r="AR39" s="17">
        <v>211.08</v>
      </c>
      <c r="AS39" s="17">
        <v>227.79</v>
      </c>
      <c r="AT39" s="17">
        <v>245.59</v>
      </c>
      <c r="AU39" s="17">
        <v>264.95</v>
      </c>
      <c r="AV39" s="17">
        <v>285.45999999999998</v>
      </c>
      <c r="AW39" s="17">
        <v>306.7</v>
      </c>
      <c r="AX39" s="17">
        <v>328.25</v>
      </c>
      <c r="AY39" s="17">
        <v>350.02</v>
      </c>
      <c r="AZ39" s="17">
        <v>371.65</v>
      </c>
      <c r="BA39" s="17">
        <v>392.79</v>
      </c>
      <c r="BB39" s="17">
        <v>413.05</v>
      </c>
      <c r="BC39" s="17">
        <v>432.08</v>
      </c>
      <c r="BD39" s="17">
        <v>449.51</v>
      </c>
      <c r="BE39" s="17">
        <v>464.98</v>
      </c>
      <c r="BF39" s="17">
        <v>478.12</v>
      </c>
      <c r="BG39" s="17">
        <v>488.57</v>
      </c>
      <c r="BH39" s="17">
        <v>495.95</v>
      </c>
      <c r="BI39" s="17">
        <v>500</v>
      </c>
      <c r="BJ39" s="17">
        <v>500</v>
      </c>
      <c r="BK39" s="17">
        <v>500</v>
      </c>
      <c r="BL39" s="17">
        <v>500</v>
      </c>
      <c r="BM39" s="17">
        <v>500</v>
      </c>
      <c r="BN39" s="17">
        <v>500</v>
      </c>
      <c r="BO39" s="17">
        <v>500</v>
      </c>
      <c r="BP39" s="17">
        <v>500</v>
      </c>
      <c r="BQ39" s="17">
        <v>500</v>
      </c>
      <c r="BR39" s="17">
        <v>0</v>
      </c>
      <c r="BS39" s="17">
        <v>0</v>
      </c>
      <c r="BT39" s="17">
        <v>0</v>
      </c>
      <c r="BU39" s="17">
        <v>0</v>
      </c>
      <c r="BV39" s="17">
        <v>0</v>
      </c>
      <c r="BW39" s="17">
        <v>0</v>
      </c>
      <c r="BX39" s="17">
        <v>0</v>
      </c>
      <c r="BY39" s="17">
        <v>0</v>
      </c>
      <c r="BZ39" s="17">
        <v>0</v>
      </c>
      <c r="CA39" s="17">
        <v>0</v>
      </c>
      <c r="CB39" s="17">
        <v>0</v>
      </c>
      <c r="CC39" s="17">
        <v>0</v>
      </c>
      <c r="CD39" s="17">
        <v>0</v>
      </c>
      <c r="CE39" s="17">
        <v>0</v>
      </c>
      <c r="CF39" s="17">
        <v>0</v>
      </c>
      <c r="CG39" s="17">
        <v>0</v>
      </c>
      <c r="CH39" s="17">
        <v>0</v>
      </c>
      <c r="CI39" s="17">
        <v>0</v>
      </c>
      <c r="CJ39" s="17">
        <v>0</v>
      </c>
      <c r="CK39" s="17">
        <v>0</v>
      </c>
      <c r="CL39" s="17">
        <v>0</v>
      </c>
      <c r="CM39" s="17">
        <v>0</v>
      </c>
      <c r="CN39" s="17">
        <v>0</v>
      </c>
      <c r="CO39" s="17">
        <v>0</v>
      </c>
      <c r="CP39" s="17">
        <v>0</v>
      </c>
      <c r="CQ39" s="17">
        <v>0</v>
      </c>
      <c r="CR39" s="17">
        <v>0</v>
      </c>
      <c r="CS39" s="17">
        <v>0</v>
      </c>
      <c r="CT39" s="17">
        <v>0</v>
      </c>
      <c r="CU39" s="17">
        <v>0</v>
      </c>
      <c r="CV39" s="17">
        <v>0</v>
      </c>
      <c r="CW39" s="17">
        <v>0</v>
      </c>
    </row>
    <row r="40" spans="1:101" ht="14.25" customHeight="1">
      <c r="A40" s="67">
        <v>54</v>
      </c>
      <c r="B40" s="68">
        <v>0.54</v>
      </c>
      <c r="C40" s="68">
        <v>1.0900000000000001</v>
      </c>
      <c r="D40" s="68">
        <v>1.46</v>
      </c>
      <c r="E40" s="68">
        <v>1.81</v>
      </c>
      <c r="F40" s="68">
        <v>1.99</v>
      </c>
      <c r="G40" s="68">
        <v>2.17</v>
      </c>
      <c r="H40" s="68">
        <v>2.4700000000000002</v>
      </c>
      <c r="I40" s="68">
        <v>2.96</v>
      </c>
      <c r="J40" s="68">
        <v>3.6</v>
      </c>
      <c r="K40" s="68">
        <v>4.1399999999999997</v>
      </c>
      <c r="L40" s="68">
        <v>4.55</v>
      </c>
      <c r="M40" s="68">
        <v>5.0599999999999996</v>
      </c>
      <c r="N40" s="68">
        <v>5.88</v>
      </c>
      <c r="O40" s="68">
        <v>6.87</v>
      </c>
      <c r="P40" s="68">
        <v>7.89</v>
      </c>
      <c r="Q40" s="68">
        <v>8.8800000000000008</v>
      </c>
      <c r="R40" s="68">
        <v>10.08</v>
      </c>
      <c r="S40" s="68">
        <v>11.37</v>
      </c>
      <c r="T40" s="68">
        <v>13.04</v>
      </c>
      <c r="U40" s="68">
        <v>14.98</v>
      </c>
      <c r="V40" s="68">
        <v>17.16</v>
      </c>
      <c r="W40" s="68">
        <v>19.84</v>
      </c>
      <c r="X40" s="68">
        <v>22.88</v>
      </c>
      <c r="Y40" s="68">
        <v>26.26</v>
      </c>
      <c r="Z40" s="70">
        <v>29.78</v>
      </c>
      <c r="AA40" s="69">
        <v>33.9</v>
      </c>
      <c r="AB40" s="17">
        <v>38.26</v>
      </c>
      <c r="AC40" s="17">
        <v>43.36</v>
      </c>
      <c r="AD40" s="17">
        <v>49.07</v>
      </c>
      <c r="AE40" s="17">
        <v>55.63</v>
      </c>
      <c r="AF40" s="17">
        <v>63.22</v>
      </c>
      <c r="AG40" s="17">
        <v>72.040000000000006</v>
      </c>
      <c r="AH40" s="17">
        <v>82.26</v>
      </c>
      <c r="AI40" s="17">
        <v>93.99</v>
      </c>
      <c r="AJ40" s="17">
        <v>107.25</v>
      </c>
      <c r="AK40" s="17">
        <v>121.61</v>
      </c>
      <c r="AL40" s="17">
        <v>136.9</v>
      </c>
      <c r="AM40" s="17">
        <v>152.6</v>
      </c>
      <c r="AN40" s="17">
        <v>168.28</v>
      </c>
      <c r="AO40" s="17">
        <v>183.74</v>
      </c>
      <c r="AP40" s="17">
        <v>198.22</v>
      </c>
      <c r="AQ40" s="17">
        <v>211.08</v>
      </c>
      <c r="AR40" s="17">
        <v>227.79</v>
      </c>
      <c r="AS40" s="17">
        <v>245.59</v>
      </c>
      <c r="AT40" s="17">
        <v>264.95</v>
      </c>
      <c r="AU40" s="17">
        <v>285.45999999999998</v>
      </c>
      <c r="AV40" s="17">
        <v>306.7</v>
      </c>
      <c r="AW40" s="17">
        <v>328.25</v>
      </c>
      <c r="AX40" s="17">
        <v>350.02</v>
      </c>
      <c r="AY40" s="17">
        <v>371.65</v>
      </c>
      <c r="AZ40" s="17">
        <v>392.79</v>
      </c>
      <c r="BA40" s="17">
        <v>413.05</v>
      </c>
      <c r="BB40" s="17">
        <v>432.08</v>
      </c>
      <c r="BC40" s="17">
        <v>449.51</v>
      </c>
      <c r="BD40" s="17">
        <v>464.98</v>
      </c>
      <c r="BE40" s="17">
        <v>478.12</v>
      </c>
      <c r="BF40" s="17">
        <v>488.57</v>
      </c>
      <c r="BG40" s="17">
        <v>495.95</v>
      </c>
      <c r="BH40" s="17">
        <v>500</v>
      </c>
      <c r="BI40" s="17">
        <v>500</v>
      </c>
      <c r="BJ40" s="17">
        <v>500</v>
      </c>
      <c r="BK40" s="17">
        <v>500</v>
      </c>
      <c r="BL40" s="17">
        <v>500</v>
      </c>
      <c r="BM40" s="17">
        <v>500</v>
      </c>
      <c r="BN40" s="17">
        <v>500</v>
      </c>
      <c r="BO40" s="17">
        <v>500</v>
      </c>
      <c r="BP40" s="17">
        <v>500</v>
      </c>
      <c r="BQ40" s="17">
        <v>0</v>
      </c>
      <c r="BR40" s="17">
        <v>0</v>
      </c>
      <c r="BS40" s="17">
        <v>0</v>
      </c>
      <c r="BT40" s="17">
        <v>0</v>
      </c>
      <c r="BU40" s="17">
        <v>0</v>
      </c>
      <c r="BV40" s="17">
        <v>0</v>
      </c>
      <c r="BW40" s="17">
        <v>0</v>
      </c>
      <c r="BX40" s="17">
        <v>0</v>
      </c>
      <c r="BY40" s="17">
        <v>0</v>
      </c>
      <c r="BZ40" s="17">
        <v>0</v>
      </c>
      <c r="CA40" s="17">
        <v>0</v>
      </c>
      <c r="CB40" s="17">
        <v>0</v>
      </c>
      <c r="CC40" s="17">
        <v>0</v>
      </c>
      <c r="CD40" s="17">
        <v>0</v>
      </c>
      <c r="CE40" s="17">
        <v>0</v>
      </c>
      <c r="CF40" s="17">
        <v>0</v>
      </c>
      <c r="CG40" s="17">
        <v>0</v>
      </c>
      <c r="CH40" s="17">
        <v>0</v>
      </c>
      <c r="CI40" s="17">
        <v>0</v>
      </c>
      <c r="CJ40" s="17">
        <v>0</v>
      </c>
      <c r="CK40" s="17">
        <v>0</v>
      </c>
      <c r="CL40" s="17">
        <v>0</v>
      </c>
      <c r="CM40" s="17">
        <v>0</v>
      </c>
      <c r="CN40" s="17">
        <v>0</v>
      </c>
      <c r="CO40" s="17">
        <v>0</v>
      </c>
      <c r="CP40" s="17">
        <v>0</v>
      </c>
      <c r="CQ40" s="17">
        <v>0</v>
      </c>
      <c r="CR40" s="17">
        <v>0</v>
      </c>
      <c r="CS40" s="17">
        <v>0</v>
      </c>
      <c r="CT40" s="17">
        <v>0</v>
      </c>
      <c r="CU40" s="17">
        <v>0</v>
      </c>
      <c r="CV40" s="17">
        <v>0</v>
      </c>
      <c r="CW40" s="17">
        <v>0</v>
      </c>
    </row>
    <row r="41" spans="1:101" ht="14.25" customHeight="1">
      <c r="A41" s="67">
        <v>55</v>
      </c>
      <c r="B41" s="68">
        <v>0.55000000000000004</v>
      </c>
      <c r="C41" s="68">
        <v>1.17</v>
      </c>
      <c r="D41" s="68">
        <v>1.63</v>
      </c>
      <c r="E41" s="68">
        <v>1.96</v>
      </c>
      <c r="F41" s="68">
        <v>2.14</v>
      </c>
      <c r="G41" s="68">
        <v>2.3199999999999998</v>
      </c>
      <c r="H41" s="68">
        <v>2.69</v>
      </c>
      <c r="I41" s="68">
        <v>3.34</v>
      </c>
      <c r="J41" s="68">
        <v>4</v>
      </c>
      <c r="K41" s="68">
        <v>4.55</v>
      </c>
      <c r="L41" s="68">
        <v>5.0599999999999996</v>
      </c>
      <c r="M41" s="68">
        <v>5.76</v>
      </c>
      <c r="N41" s="68">
        <v>6.76</v>
      </c>
      <c r="O41" s="68">
        <v>7.87</v>
      </c>
      <c r="P41" s="68">
        <v>8.8699999999999992</v>
      </c>
      <c r="Q41" s="68">
        <v>10.029999999999999</v>
      </c>
      <c r="R41" s="68">
        <v>11.3</v>
      </c>
      <c r="S41" s="68">
        <v>12.88</v>
      </c>
      <c r="T41" s="68">
        <v>14.84</v>
      </c>
      <c r="U41" s="68">
        <v>17.079999999999998</v>
      </c>
      <c r="V41" s="68">
        <v>19.53</v>
      </c>
      <c r="W41" s="68">
        <v>22.63</v>
      </c>
      <c r="X41" s="68">
        <v>26.01</v>
      </c>
      <c r="Y41" s="70">
        <v>29.7</v>
      </c>
      <c r="Z41" s="68">
        <v>33.9</v>
      </c>
      <c r="AA41" s="69">
        <v>38.26</v>
      </c>
      <c r="AB41" s="17">
        <v>43.36</v>
      </c>
      <c r="AC41" s="17">
        <v>49.07</v>
      </c>
      <c r="AD41" s="17">
        <v>55.63</v>
      </c>
      <c r="AE41" s="17">
        <v>63.22</v>
      </c>
      <c r="AF41" s="17">
        <v>72.040000000000006</v>
      </c>
      <c r="AG41" s="17">
        <v>82.26</v>
      </c>
      <c r="AH41" s="17">
        <v>93.99</v>
      </c>
      <c r="AI41" s="17">
        <v>107.25</v>
      </c>
      <c r="AJ41" s="17">
        <v>121.61</v>
      </c>
      <c r="AK41" s="17">
        <v>136.9</v>
      </c>
      <c r="AL41" s="17">
        <v>152.6</v>
      </c>
      <c r="AM41" s="17">
        <v>168.28</v>
      </c>
      <c r="AN41" s="17">
        <v>183.74</v>
      </c>
      <c r="AO41" s="17">
        <v>198.22</v>
      </c>
      <c r="AP41" s="17">
        <v>211.08</v>
      </c>
      <c r="AQ41" s="17">
        <v>227.79</v>
      </c>
      <c r="AR41" s="17">
        <v>245.59</v>
      </c>
      <c r="AS41" s="17">
        <v>264.95</v>
      </c>
      <c r="AT41" s="17">
        <v>285.45999999999998</v>
      </c>
      <c r="AU41" s="17">
        <v>306.7</v>
      </c>
      <c r="AV41" s="17">
        <v>328.25</v>
      </c>
      <c r="AW41" s="17">
        <v>350.02</v>
      </c>
      <c r="AX41" s="17">
        <v>371.65</v>
      </c>
      <c r="AY41" s="17">
        <v>392.79</v>
      </c>
      <c r="AZ41" s="17">
        <v>413.05</v>
      </c>
      <c r="BA41" s="17">
        <v>432.08</v>
      </c>
      <c r="BB41" s="17">
        <v>449.51</v>
      </c>
      <c r="BC41" s="17">
        <v>464.98</v>
      </c>
      <c r="BD41" s="17">
        <v>478.12</v>
      </c>
      <c r="BE41" s="17">
        <v>488.57</v>
      </c>
      <c r="BF41" s="17">
        <v>495.95</v>
      </c>
      <c r="BG41" s="17">
        <v>500</v>
      </c>
      <c r="BH41" s="17">
        <v>500</v>
      </c>
      <c r="BI41" s="17">
        <v>500</v>
      </c>
      <c r="BJ41" s="17">
        <v>500</v>
      </c>
      <c r="BK41" s="17">
        <v>500</v>
      </c>
      <c r="BL41" s="17">
        <v>500</v>
      </c>
      <c r="BM41" s="17">
        <v>500</v>
      </c>
      <c r="BN41" s="17">
        <v>500</v>
      </c>
      <c r="BO41" s="17">
        <v>500</v>
      </c>
      <c r="BP41" s="17">
        <v>0</v>
      </c>
      <c r="BQ41" s="17">
        <v>0</v>
      </c>
      <c r="BR41" s="17">
        <v>0</v>
      </c>
      <c r="BS41" s="17">
        <v>0</v>
      </c>
      <c r="BT41" s="17">
        <v>0</v>
      </c>
      <c r="BU41" s="17">
        <v>0</v>
      </c>
      <c r="BV41" s="17">
        <v>0</v>
      </c>
      <c r="BW41" s="17">
        <v>0</v>
      </c>
      <c r="BX41" s="17">
        <v>0</v>
      </c>
      <c r="BY41" s="17">
        <v>0</v>
      </c>
      <c r="BZ41" s="17">
        <v>0</v>
      </c>
      <c r="CA41" s="17">
        <v>0</v>
      </c>
      <c r="CB41" s="17">
        <v>0</v>
      </c>
      <c r="CC41" s="17">
        <v>0</v>
      </c>
      <c r="CD41" s="17">
        <v>0</v>
      </c>
      <c r="CE41" s="17">
        <v>0</v>
      </c>
      <c r="CF41" s="17">
        <v>0</v>
      </c>
      <c r="CG41" s="17">
        <v>0</v>
      </c>
      <c r="CH41" s="17">
        <v>0</v>
      </c>
      <c r="CI41" s="17">
        <v>0</v>
      </c>
      <c r="CJ41" s="17">
        <v>0</v>
      </c>
      <c r="CK41" s="17">
        <v>0</v>
      </c>
      <c r="CL41" s="17">
        <v>0</v>
      </c>
      <c r="CM41" s="17">
        <v>0</v>
      </c>
      <c r="CN41" s="17">
        <v>0</v>
      </c>
      <c r="CO41" s="17">
        <v>0</v>
      </c>
      <c r="CP41" s="17">
        <v>0</v>
      </c>
      <c r="CQ41" s="17">
        <v>0</v>
      </c>
      <c r="CR41" s="17">
        <v>0</v>
      </c>
      <c r="CS41" s="17">
        <v>0</v>
      </c>
      <c r="CT41" s="17">
        <v>0</v>
      </c>
      <c r="CU41" s="17">
        <v>0</v>
      </c>
      <c r="CV41" s="17">
        <v>0</v>
      </c>
      <c r="CW41" s="17">
        <v>0</v>
      </c>
    </row>
    <row r="42" spans="1:101" ht="14.25" customHeight="1">
      <c r="A42" s="67">
        <v>56</v>
      </c>
      <c r="B42" s="68">
        <v>0.63</v>
      </c>
      <c r="C42" s="68">
        <v>1.22</v>
      </c>
      <c r="D42" s="68">
        <v>1.8</v>
      </c>
      <c r="E42" s="68">
        <v>2.11</v>
      </c>
      <c r="F42" s="68">
        <v>2.29</v>
      </c>
      <c r="G42" s="68">
        <v>2.56</v>
      </c>
      <c r="H42" s="68">
        <v>3.06</v>
      </c>
      <c r="I42" s="68">
        <v>3.77</v>
      </c>
      <c r="J42" s="68">
        <v>4.43</v>
      </c>
      <c r="K42" s="68">
        <v>5.0199999999999996</v>
      </c>
      <c r="L42" s="68">
        <v>5.69</v>
      </c>
      <c r="M42" s="68">
        <v>6.61</v>
      </c>
      <c r="N42" s="68">
        <v>7.74</v>
      </c>
      <c r="O42" s="68">
        <v>8.86</v>
      </c>
      <c r="P42" s="68">
        <v>9.99</v>
      </c>
      <c r="Q42" s="68">
        <v>11.26</v>
      </c>
      <c r="R42" s="68">
        <v>12.81</v>
      </c>
      <c r="S42" s="68">
        <v>14.71</v>
      </c>
      <c r="T42" s="68">
        <v>17</v>
      </c>
      <c r="U42" s="68">
        <v>19.48</v>
      </c>
      <c r="V42" s="68">
        <v>22.41</v>
      </c>
      <c r="W42" s="68">
        <v>25.85</v>
      </c>
      <c r="X42" s="69">
        <v>29.66</v>
      </c>
      <c r="Y42" s="68">
        <v>33.9</v>
      </c>
      <c r="Z42" s="68">
        <v>38.26</v>
      </c>
      <c r="AA42" s="69">
        <v>43.36</v>
      </c>
      <c r="AB42" s="17">
        <v>49.07</v>
      </c>
      <c r="AC42" s="17">
        <v>55.63</v>
      </c>
      <c r="AD42" s="17">
        <v>63.22</v>
      </c>
      <c r="AE42" s="17">
        <v>72.040000000000006</v>
      </c>
      <c r="AF42" s="17">
        <v>82.26</v>
      </c>
      <c r="AG42" s="17">
        <v>93.99</v>
      </c>
      <c r="AH42" s="17">
        <v>107.25</v>
      </c>
      <c r="AI42" s="17">
        <v>121.61</v>
      </c>
      <c r="AJ42" s="17">
        <v>136.9</v>
      </c>
      <c r="AK42" s="17">
        <v>152.6</v>
      </c>
      <c r="AL42" s="17">
        <v>168.28</v>
      </c>
      <c r="AM42" s="17">
        <v>183.74</v>
      </c>
      <c r="AN42" s="17">
        <v>198.22</v>
      </c>
      <c r="AO42" s="17">
        <v>211.08</v>
      </c>
      <c r="AP42" s="17">
        <v>227.79</v>
      </c>
      <c r="AQ42" s="17">
        <v>245.59</v>
      </c>
      <c r="AR42" s="17">
        <v>264.95</v>
      </c>
      <c r="AS42" s="17">
        <v>285.45999999999998</v>
      </c>
      <c r="AT42" s="17">
        <v>306.7</v>
      </c>
      <c r="AU42" s="17">
        <v>328.25</v>
      </c>
      <c r="AV42" s="17">
        <v>350.02</v>
      </c>
      <c r="AW42" s="17">
        <v>371.65</v>
      </c>
      <c r="AX42" s="17">
        <v>392.79</v>
      </c>
      <c r="AY42" s="17">
        <v>413.05</v>
      </c>
      <c r="AZ42" s="17">
        <v>432.08</v>
      </c>
      <c r="BA42" s="17">
        <v>449.51</v>
      </c>
      <c r="BB42" s="17">
        <v>464.98</v>
      </c>
      <c r="BC42" s="17">
        <v>478.12</v>
      </c>
      <c r="BD42" s="17">
        <v>488.57</v>
      </c>
      <c r="BE42" s="17">
        <v>495.95</v>
      </c>
      <c r="BF42" s="17">
        <v>500</v>
      </c>
      <c r="BG42" s="17">
        <v>500</v>
      </c>
      <c r="BH42" s="17">
        <v>500</v>
      </c>
      <c r="BI42" s="17">
        <v>500</v>
      </c>
      <c r="BJ42" s="17">
        <v>500</v>
      </c>
      <c r="BK42" s="17">
        <v>500</v>
      </c>
      <c r="BL42" s="17">
        <v>500</v>
      </c>
      <c r="BM42" s="17">
        <v>500</v>
      </c>
      <c r="BN42" s="17">
        <v>500</v>
      </c>
      <c r="BO42" s="17">
        <v>0</v>
      </c>
      <c r="BP42" s="17">
        <v>0</v>
      </c>
      <c r="BQ42" s="17">
        <v>0</v>
      </c>
      <c r="BR42" s="17">
        <v>0</v>
      </c>
      <c r="BS42" s="17">
        <v>0</v>
      </c>
      <c r="BT42" s="17">
        <v>0</v>
      </c>
      <c r="BU42" s="17">
        <v>0</v>
      </c>
      <c r="BV42" s="17">
        <v>0</v>
      </c>
      <c r="BW42" s="17">
        <v>0</v>
      </c>
      <c r="BX42" s="17">
        <v>0</v>
      </c>
      <c r="BY42" s="17">
        <v>0</v>
      </c>
      <c r="BZ42" s="17">
        <v>0</v>
      </c>
      <c r="CA42" s="17">
        <v>0</v>
      </c>
      <c r="CB42" s="17">
        <v>0</v>
      </c>
      <c r="CC42" s="17">
        <v>0</v>
      </c>
      <c r="CD42" s="17">
        <v>0</v>
      </c>
      <c r="CE42" s="17">
        <v>0</v>
      </c>
      <c r="CF42" s="17">
        <v>0</v>
      </c>
      <c r="CG42" s="17">
        <v>0</v>
      </c>
      <c r="CH42" s="17">
        <v>0</v>
      </c>
      <c r="CI42" s="17">
        <v>0</v>
      </c>
      <c r="CJ42" s="17">
        <v>0</v>
      </c>
      <c r="CK42" s="17">
        <v>0</v>
      </c>
      <c r="CL42" s="17">
        <v>0</v>
      </c>
      <c r="CM42" s="17">
        <v>0</v>
      </c>
      <c r="CN42" s="17">
        <v>0</v>
      </c>
      <c r="CO42" s="17">
        <v>0</v>
      </c>
      <c r="CP42" s="17">
        <v>0</v>
      </c>
      <c r="CQ42" s="17">
        <v>0</v>
      </c>
      <c r="CR42" s="17">
        <v>0</v>
      </c>
      <c r="CS42" s="17">
        <v>0</v>
      </c>
      <c r="CT42" s="17">
        <v>0</v>
      </c>
      <c r="CU42" s="17">
        <v>0</v>
      </c>
      <c r="CV42" s="17">
        <v>0</v>
      </c>
      <c r="CW42" s="17">
        <v>0</v>
      </c>
    </row>
    <row r="43" spans="1:101" ht="14.25" customHeight="1">
      <c r="A43" s="67">
        <v>57</v>
      </c>
      <c r="B43" s="68">
        <v>0.77</v>
      </c>
      <c r="C43" s="68">
        <v>1.26</v>
      </c>
      <c r="D43" s="68">
        <v>1.97</v>
      </c>
      <c r="E43" s="68">
        <v>2.27</v>
      </c>
      <c r="F43" s="68">
        <v>2.5099999999999998</v>
      </c>
      <c r="G43" s="68">
        <v>2.84</v>
      </c>
      <c r="H43" s="68">
        <v>3.5</v>
      </c>
      <c r="I43" s="68">
        <v>4.25</v>
      </c>
      <c r="J43" s="68">
        <v>4.91</v>
      </c>
      <c r="K43" s="68">
        <v>5.59</v>
      </c>
      <c r="L43" s="68">
        <v>6.44</v>
      </c>
      <c r="M43" s="68">
        <v>7.56</v>
      </c>
      <c r="N43" s="68">
        <v>8.83</v>
      </c>
      <c r="O43" s="68">
        <v>9.9700000000000006</v>
      </c>
      <c r="P43" s="68">
        <v>11.16</v>
      </c>
      <c r="Q43" s="68">
        <v>12.71</v>
      </c>
      <c r="R43" s="68">
        <v>14.59</v>
      </c>
      <c r="S43" s="68">
        <v>16.77</v>
      </c>
      <c r="T43" s="68">
        <v>19.309999999999999</v>
      </c>
      <c r="U43" s="68">
        <v>22.16</v>
      </c>
      <c r="V43" s="68">
        <v>25.38</v>
      </c>
      <c r="W43" s="68">
        <v>29.19</v>
      </c>
      <c r="X43" s="70">
        <v>33.76</v>
      </c>
      <c r="Y43" s="68">
        <v>38.26</v>
      </c>
      <c r="Z43" s="68">
        <v>43.36</v>
      </c>
      <c r="AA43" s="69">
        <v>49.07</v>
      </c>
      <c r="AB43" s="17">
        <v>55.63</v>
      </c>
      <c r="AC43" s="17">
        <v>63.22</v>
      </c>
      <c r="AD43" s="17">
        <v>72.040000000000006</v>
      </c>
      <c r="AE43" s="17">
        <v>82.26</v>
      </c>
      <c r="AF43" s="17">
        <v>93.99</v>
      </c>
      <c r="AG43" s="17">
        <v>107.25</v>
      </c>
      <c r="AH43" s="17">
        <v>121.61</v>
      </c>
      <c r="AI43" s="17">
        <v>136.9</v>
      </c>
      <c r="AJ43" s="17">
        <v>152.6</v>
      </c>
      <c r="AK43" s="17">
        <v>168.28</v>
      </c>
      <c r="AL43" s="17">
        <v>183.74</v>
      </c>
      <c r="AM43" s="17">
        <v>198.22</v>
      </c>
      <c r="AN43" s="17">
        <v>211.08</v>
      </c>
      <c r="AO43" s="17">
        <v>227.79</v>
      </c>
      <c r="AP43" s="17">
        <v>245.59</v>
      </c>
      <c r="AQ43" s="17">
        <v>264.95</v>
      </c>
      <c r="AR43" s="17">
        <v>285.45999999999998</v>
      </c>
      <c r="AS43" s="17">
        <v>306.7</v>
      </c>
      <c r="AT43" s="17">
        <v>328.25</v>
      </c>
      <c r="AU43" s="17">
        <v>350.02</v>
      </c>
      <c r="AV43" s="17">
        <v>371.65</v>
      </c>
      <c r="AW43" s="17">
        <v>392.79</v>
      </c>
      <c r="AX43" s="17">
        <v>413.05</v>
      </c>
      <c r="AY43" s="17">
        <v>432.08</v>
      </c>
      <c r="AZ43" s="17">
        <v>449.51</v>
      </c>
      <c r="BA43" s="17">
        <v>464.98</v>
      </c>
      <c r="BB43" s="17">
        <v>478.12</v>
      </c>
      <c r="BC43" s="17">
        <v>488.57</v>
      </c>
      <c r="BD43" s="17">
        <v>495.95</v>
      </c>
      <c r="BE43" s="17">
        <v>500</v>
      </c>
      <c r="BF43" s="17">
        <v>500</v>
      </c>
      <c r="BG43" s="17">
        <v>500</v>
      </c>
      <c r="BH43" s="17">
        <v>500</v>
      </c>
      <c r="BI43" s="17">
        <v>500</v>
      </c>
      <c r="BJ43" s="17">
        <v>500</v>
      </c>
      <c r="BK43" s="17">
        <v>500</v>
      </c>
      <c r="BL43" s="17">
        <v>500</v>
      </c>
      <c r="BM43" s="17">
        <v>500</v>
      </c>
      <c r="BN43" s="17">
        <v>0</v>
      </c>
      <c r="BO43" s="17">
        <v>0</v>
      </c>
      <c r="BP43" s="17">
        <v>0</v>
      </c>
      <c r="BQ43" s="17">
        <v>0</v>
      </c>
      <c r="BR43" s="17">
        <v>0</v>
      </c>
      <c r="BS43" s="17">
        <v>0</v>
      </c>
      <c r="BT43" s="17">
        <v>0</v>
      </c>
      <c r="BU43" s="17">
        <v>0</v>
      </c>
      <c r="BV43" s="17">
        <v>0</v>
      </c>
      <c r="BW43" s="17">
        <v>0</v>
      </c>
      <c r="BX43" s="17">
        <v>0</v>
      </c>
      <c r="BY43" s="17">
        <v>0</v>
      </c>
      <c r="BZ43" s="17">
        <v>0</v>
      </c>
      <c r="CA43" s="17">
        <v>0</v>
      </c>
      <c r="CB43" s="17">
        <v>0</v>
      </c>
      <c r="CC43" s="17">
        <v>0</v>
      </c>
      <c r="CD43" s="17">
        <v>0</v>
      </c>
      <c r="CE43" s="17">
        <v>0</v>
      </c>
      <c r="CF43" s="17">
        <v>0</v>
      </c>
      <c r="CG43" s="17">
        <v>0</v>
      </c>
      <c r="CH43" s="17">
        <v>0</v>
      </c>
      <c r="CI43" s="17">
        <v>0</v>
      </c>
      <c r="CJ43" s="17">
        <v>0</v>
      </c>
      <c r="CK43" s="17">
        <v>0</v>
      </c>
      <c r="CL43" s="17">
        <v>0</v>
      </c>
      <c r="CM43" s="17">
        <v>0</v>
      </c>
      <c r="CN43" s="17">
        <v>0</v>
      </c>
      <c r="CO43" s="17">
        <v>0</v>
      </c>
      <c r="CP43" s="17">
        <v>0</v>
      </c>
      <c r="CQ43" s="17">
        <v>0</v>
      </c>
      <c r="CR43" s="17">
        <v>0</v>
      </c>
      <c r="CS43" s="17">
        <v>0</v>
      </c>
      <c r="CT43" s="17">
        <v>0</v>
      </c>
      <c r="CU43" s="17">
        <v>0</v>
      </c>
      <c r="CV43" s="17">
        <v>0</v>
      </c>
      <c r="CW43" s="17">
        <v>0</v>
      </c>
    </row>
    <row r="44" spans="1:101" ht="14.25" customHeight="1">
      <c r="A44" s="67">
        <v>58</v>
      </c>
      <c r="B44" s="68">
        <v>0.94</v>
      </c>
      <c r="C44" s="68">
        <v>1.31</v>
      </c>
      <c r="D44" s="68">
        <v>2.11</v>
      </c>
      <c r="E44" s="68">
        <v>2.4700000000000002</v>
      </c>
      <c r="F44" s="68">
        <v>2.76</v>
      </c>
      <c r="G44" s="68">
        <v>3.22</v>
      </c>
      <c r="H44" s="68">
        <v>4</v>
      </c>
      <c r="I44" s="68">
        <v>4.75</v>
      </c>
      <c r="J44" s="68">
        <v>5.43</v>
      </c>
      <c r="K44" s="68">
        <v>6.25</v>
      </c>
      <c r="L44" s="68">
        <v>7.31</v>
      </c>
      <c r="M44" s="68">
        <v>8.6199999999999992</v>
      </c>
      <c r="N44" s="68">
        <v>9.92</v>
      </c>
      <c r="O44" s="68">
        <v>11.15</v>
      </c>
      <c r="P44" s="68">
        <v>12.59</v>
      </c>
      <c r="Q44" s="68">
        <v>14.37</v>
      </c>
      <c r="R44" s="68">
        <v>16.649999999999999</v>
      </c>
      <c r="S44" s="68">
        <v>19.190000000000001</v>
      </c>
      <c r="T44" s="68">
        <v>22.04</v>
      </c>
      <c r="U44" s="68">
        <v>25.22</v>
      </c>
      <c r="V44" s="68">
        <v>29.15</v>
      </c>
      <c r="W44" s="69">
        <v>33.61</v>
      </c>
      <c r="X44" s="68">
        <v>38.26</v>
      </c>
      <c r="Y44" s="68">
        <v>43.36</v>
      </c>
      <c r="Z44" s="68">
        <v>49.07</v>
      </c>
      <c r="AA44" s="71">
        <v>55.63</v>
      </c>
      <c r="AB44" s="17">
        <v>63.22</v>
      </c>
      <c r="AC44" s="17">
        <v>72.040000000000006</v>
      </c>
      <c r="AD44" s="17">
        <v>82.26</v>
      </c>
      <c r="AE44" s="17">
        <v>93.99</v>
      </c>
      <c r="AF44" s="17">
        <v>107.25</v>
      </c>
      <c r="AG44" s="17">
        <v>121.61</v>
      </c>
      <c r="AH44" s="17">
        <v>136.9</v>
      </c>
      <c r="AI44" s="17">
        <v>152.6</v>
      </c>
      <c r="AJ44" s="17">
        <v>168.28</v>
      </c>
      <c r="AK44" s="17">
        <v>183.74</v>
      </c>
      <c r="AL44" s="17">
        <v>198.22</v>
      </c>
      <c r="AM44" s="17">
        <v>211.08</v>
      </c>
      <c r="AN44" s="17">
        <v>227.79</v>
      </c>
      <c r="AO44" s="17">
        <v>245.59</v>
      </c>
      <c r="AP44" s="17">
        <v>264.95</v>
      </c>
      <c r="AQ44" s="17">
        <v>285.45999999999998</v>
      </c>
      <c r="AR44" s="17">
        <v>306.7</v>
      </c>
      <c r="AS44" s="17">
        <v>328.25</v>
      </c>
      <c r="AT44" s="17">
        <v>350.02</v>
      </c>
      <c r="AU44" s="17">
        <v>371.65</v>
      </c>
      <c r="AV44" s="17">
        <v>392.79</v>
      </c>
      <c r="AW44" s="17">
        <v>413.05</v>
      </c>
      <c r="AX44" s="17">
        <v>432.08</v>
      </c>
      <c r="AY44" s="17">
        <v>449.51</v>
      </c>
      <c r="AZ44" s="17">
        <v>464.98</v>
      </c>
      <c r="BA44" s="17">
        <v>478.12</v>
      </c>
      <c r="BB44" s="17">
        <v>488.57</v>
      </c>
      <c r="BC44" s="17">
        <v>495.95</v>
      </c>
      <c r="BD44" s="17">
        <v>500</v>
      </c>
      <c r="BE44" s="17">
        <v>500</v>
      </c>
      <c r="BF44" s="17">
        <v>500</v>
      </c>
      <c r="BG44" s="17">
        <v>500</v>
      </c>
      <c r="BH44" s="17">
        <v>500</v>
      </c>
      <c r="BI44" s="17">
        <v>500</v>
      </c>
      <c r="BJ44" s="17">
        <v>500</v>
      </c>
      <c r="BK44" s="17">
        <v>500</v>
      </c>
      <c r="BL44" s="17">
        <v>500</v>
      </c>
      <c r="BM44" s="17">
        <v>0</v>
      </c>
      <c r="BN44" s="17">
        <v>0</v>
      </c>
      <c r="BO44" s="17">
        <v>0</v>
      </c>
      <c r="BP44" s="17">
        <v>0</v>
      </c>
      <c r="BQ44" s="17">
        <v>0</v>
      </c>
      <c r="BR44" s="17">
        <v>0</v>
      </c>
      <c r="BS44" s="17">
        <v>0</v>
      </c>
      <c r="BT44" s="17">
        <v>0</v>
      </c>
      <c r="BU44" s="17">
        <v>0</v>
      </c>
      <c r="BV44" s="17">
        <v>0</v>
      </c>
      <c r="BW44" s="17">
        <v>0</v>
      </c>
      <c r="BX44" s="17">
        <v>0</v>
      </c>
      <c r="BY44" s="17">
        <v>0</v>
      </c>
      <c r="BZ44" s="17">
        <v>0</v>
      </c>
      <c r="CA44" s="17">
        <v>0</v>
      </c>
      <c r="CB44" s="17">
        <v>0</v>
      </c>
      <c r="CC44" s="17">
        <v>0</v>
      </c>
      <c r="CD44" s="17">
        <v>0</v>
      </c>
      <c r="CE44" s="17">
        <v>0</v>
      </c>
      <c r="CF44" s="17">
        <v>0</v>
      </c>
      <c r="CG44" s="17">
        <v>0</v>
      </c>
      <c r="CH44" s="17">
        <v>0</v>
      </c>
      <c r="CI44" s="17">
        <v>0</v>
      </c>
      <c r="CJ44" s="17">
        <v>0</v>
      </c>
      <c r="CK44" s="17">
        <v>0</v>
      </c>
      <c r="CL44" s="17">
        <v>0</v>
      </c>
      <c r="CM44" s="17">
        <v>0</v>
      </c>
      <c r="CN44" s="17">
        <v>0</v>
      </c>
      <c r="CO44" s="17">
        <v>0</v>
      </c>
      <c r="CP44" s="17">
        <v>0</v>
      </c>
      <c r="CQ44" s="17">
        <v>0</v>
      </c>
      <c r="CR44" s="17">
        <v>0</v>
      </c>
      <c r="CS44" s="17">
        <v>0</v>
      </c>
      <c r="CT44" s="17">
        <v>0</v>
      </c>
      <c r="CU44" s="17">
        <v>0</v>
      </c>
      <c r="CV44" s="17">
        <v>0</v>
      </c>
      <c r="CW44" s="17">
        <v>0</v>
      </c>
    </row>
    <row r="45" spans="1:101" ht="14.25" customHeight="1">
      <c r="A45" s="67">
        <v>59</v>
      </c>
      <c r="B45" s="68">
        <v>1.1499999999999999</v>
      </c>
      <c r="C45" s="68">
        <v>1.39</v>
      </c>
      <c r="D45" s="68">
        <v>2.23</v>
      </c>
      <c r="E45" s="68">
        <v>2.68</v>
      </c>
      <c r="F45" s="68">
        <v>2.98</v>
      </c>
      <c r="G45" s="68">
        <v>3.67</v>
      </c>
      <c r="H45" s="68">
        <v>4.5</v>
      </c>
      <c r="I45" s="68">
        <v>5.24</v>
      </c>
      <c r="J45" s="68">
        <v>6</v>
      </c>
      <c r="K45" s="68">
        <v>7.01</v>
      </c>
      <c r="L45" s="68">
        <v>8.26</v>
      </c>
      <c r="M45" s="68">
        <v>9.65</v>
      </c>
      <c r="N45" s="68">
        <v>11.09</v>
      </c>
      <c r="O45" s="68">
        <v>12.57</v>
      </c>
      <c r="P45" s="68">
        <v>14.18</v>
      </c>
      <c r="Q45" s="68">
        <v>16.29</v>
      </c>
      <c r="R45" s="68">
        <v>18.98</v>
      </c>
      <c r="S45" s="68">
        <v>21.84</v>
      </c>
      <c r="T45" s="68">
        <v>24.93</v>
      </c>
      <c r="U45" s="68">
        <v>28.46</v>
      </c>
      <c r="V45" s="68">
        <v>32.83</v>
      </c>
      <c r="W45" s="70">
        <v>37.9</v>
      </c>
      <c r="X45" s="68">
        <v>43.36</v>
      </c>
      <c r="Y45" s="68">
        <v>49.07</v>
      </c>
      <c r="Z45" s="68">
        <v>55.63</v>
      </c>
      <c r="AA45" s="71">
        <v>63.22</v>
      </c>
      <c r="AB45" s="17">
        <v>72.040000000000006</v>
      </c>
      <c r="AC45" s="17">
        <v>82.26</v>
      </c>
      <c r="AD45" s="17">
        <v>93.99</v>
      </c>
      <c r="AE45" s="17">
        <v>107.25</v>
      </c>
      <c r="AF45" s="17">
        <v>121.61</v>
      </c>
      <c r="AG45" s="17">
        <v>136.9</v>
      </c>
      <c r="AH45" s="17">
        <v>152.6</v>
      </c>
      <c r="AI45" s="17">
        <v>168.28</v>
      </c>
      <c r="AJ45" s="17">
        <v>183.74</v>
      </c>
      <c r="AK45" s="17">
        <v>198.22</v>
      </c>
      <c r="AL45" s="17">
        <v>211.08</v>
      </c>
      <c r="AM45" s="17">
        <v>227.79</v>
      </c>
      <c r="AN45" s="17">
        <v>245.59</v>
      </c>
      <c r="AO45" s="17">
        <v>264.95</v>
      </c>
      <c r="AP45" s="17">
        <v>285.45999999999998</v>
      </c>
      <c r="AQ45" s="17">
        <v>306.7</v>
      </c>
      <c r="AR45" s="17">
        <v>328.25</v>
      </c>
      <c r="AS45" s="17">
        <v>350.02</v>
      </c>
      <c r="AT45" s="17">
        <v>371.65</v>
      </c>
      <c r="AU45" s="17">
        <v>392.79</v>
      </c>
      <c r="AV45" s="17">
        <v>413.05</v>
      </c>
      <c r="AW45" s="17">
        <v>432.08</v>
      </c>
      <c r="AX45" s="17">
        <v>449.51</v>
      </c>
      <c r="AY45" s="17">
        <v>464.98</v>
      </c>
      <c r="AZ45" s="17">
        <v>478.12</v>
      </c>
      <c r="BA45" s="17">
        <v>488.57</v>
      </c>
      <c r="BB45" s="17">
        <v>495.95</v>
      </c>
      <c r="BC45" s="17">
        <v>500</v>
      </c>
      <c r="BD45" s="17">
        <v>500</v>
      </c>
      <c r="BE45" s="17">
        <v>500</v>
      </c>
      <c r="BF45" s="17">
        <v>500</v>
      </c>
      <c r="BG45" s="17">
        <v>500</v>
      </c>
      <c r="BH45" s="17">
        <v>500</v>
      </c>
      <c r="BI45" s="17">
        <v>500</v>
      </c>
      <c r="BJ45" s="17">
        <v>500</v>
      </c>
      <c r="BK45" s="17">
        <v>500</v>
      </c>
      <c r="BL45" s="17">
        <v>0</v>
      </c>
      <c r="BM45" s="17">
        <v>0</v>
      </c>
      <c r="BN45" s="17">
        <v>0</v>
      </c>
      <c r="BO45" s="17">
        <v>0</v>
      </c>
      <c r="BP45" s="17">
        <v>0</v>
      </c>
      <c r="BQ45" s="17">
        <v>0</v>
      </c>
      <c r="BR45" s="17">
        <v>0</v>
      </c>
      <c r="BS45" s="17">
        <v>0</v>
      </c>
      <c r="BT45" s="17">
        <v>0</v>
      </c>
      <c r="BU45" s="17">
        <v>0</v>
      </c>
      <c r="BV45" s="17">
        <v>0</v>
      </c>
      <c r="BW45" s="17">
        <v>0</v>
      </c>
      <c r="BX45" s="17">
        <v>0</v>
      </c>
      <c r="BY45" s="17">
        <v>0</v>
      </c>
      <c r="BZ45" s="17">
        <v>0</v>
      </c>
      <c r="CA45" s="17">
        <v>0</v>
      </c>
      <c r="CB45" s="17">
        <v>0</v>
      </c>
      <c r="CC45" s="17">
        <v>0</v>
      </c>
      <c r="CD45" s="17">
        <v>0</v>
      </c>
      <c r="CE45" s="17">
        <v>0</v>
      </c>
      <c r="CF45" s="17">
        <v>0</v>
      </c>
      <c r="CG45" s="17">
        <v>0</v>
      </c>
      <c r="CH45" s="17">
        <v>0</v>
      </c>
      <c r="CI45" s="17">
        <v>0</v>
      </c>
      <c r="CJ45" s="17">
        <v>0</v>
      </c>
      <c r="CK45" s="17">
        <v>0</v>
      </c>
      <c r="CL45" s="17">
        <v>0</v>
      </c>
      <c r="CM45" s="17">
        <v>0</v>
      </c>
      <c r="CN45" s="17">
        <v>0</v>
      </c>
      <c r="CO45" s="17">
        <v>0</v>
      </c>
      <c r="CP45" s="17">
        <v>0</v>
      </c>
      <c r="CQ45" s="17">
        <v>0</v>
      </c>
      <c r="CR45" s="17">
        <v>0</v>
      </c>
      <c r="CS45" s="17">
        <v>0</v>
      </c>
      <c r="CT45" s="17">
        <v>0</v>
      </c>
      <c r="CU45" s="17">
        <v>0</v>
      </c>
      <c r="CV45" s="17">
        <v>0</v>
      </c>
      <c r="CW45" s="17">
        <v>0</v>
      </c>
    </row>
    <row r="46" spans="1:101" ht="14.25" customHeight="1">
      <c r="A46" s="67">
        <v>60</v>
      </c>
      <c r="B46" s="68">
        <v>1.36</v>
      </c>
      <c r="C46" s="68">
        <v>1.53</v>
      </c>
      <c r="D46" s="68">
        <v>2.3199999999999998</v>
      </c>
      <c r="E46" s="68">
        <v>2.76</v>
      </c>
      <c r="F46" s="68">
        <v>3.28</v>
      </c>
      <c r="G46" s="68">
        <v>4.13</v>
      </c>
      <c r="H46" s="68">
        <v>4.9800000000000004</v>
      </c>
      <c r="I46" s="68">
        <v>5.74</v>
      </c>
      <c r="J46" s="68">
        <v>6.62</v>
      </c>
      <c r="K46" s="68">
        <v>7.84</v>
      </c>
      <c r="L46" s="68">
        <v>9.31</v>
      </c>
      <c r="M46" s="68">
        <v>10.87</v>
      </c>
      <c r="N46" s="68">
        <v>12.4</v>
      </c>
      <c r="O46" s="68">
        <v>13.97</v>
      </c>
      <c r="P46" s="68">
        <v>15.88</v>
      </c>
      <c r="Q46" s="68">
        <v>18.440000000000001</v>
      </c>
      <c r="R46" s="68">
        <v>21.55</v>
      </c>
      <c r="S46" s="68">
        <v>24.81</v>
      </c>
      <c r="T46" s="68">
        <v>28.42</v>
      </c>
      <c r="U46" s="68">
        <v>32.71</v>
      </c>
      <c r="V46" s="69">
        <v>37.76</v>
      </c>
      <c r="W46" s="68">
        <v>43.36</v>
      </c>
      <c r="X46" s="68">
        <v>49.07</v>
      </c>
      <c r="Y46" s="68">
        <v>55.63</v>
      </c>
      <c r="Z46" s="68">
        <v>63.22</v>
      </c>
      <c r="AA46" s="71">
        <v>72.040000000000006</v>
      </c>
      <c r="AB46" s="17">
        <v>82.26</v>
      </c>
      <c r="AC46" s="17">
        <v>93.99</v>
      </c>
      <c r="AD46" s="17">
        <v>107.25</v>
      </c>
      <c r="AE46" s="17">
        <v>121.61</v>
      </c>
      <c r="AF46" s="17">
        <v>136.9</v>
      </c>
      <c r="AG46" s="17">
        <v>152.6</v>
      </c>
      <c r="AH46" s="17">
        <v>168.28</v>
      </c>
      <c r="AI46" s="17">
        <v>183.74</v>
      </c>
      <c r="AJ46" s="17">
        <v>198.22</v>
      </c>
      <c r="AK46" s="17">
        <v>211.08</v>
      </c>
      <c r="AL46" s="17">
        <v>227.79</v>
      </c>
      <c r="AM46" s="17">
        <v>245.59</v>
      </c>
      <c r="AN46" s="17">
        <v>264.95</v>
      </c>
      <c r="AO46" s="17">
        <v>285.45999999999998</v>
      </c>
      <c r="AP46" s="17">
        <v>306.7</v>
      </c>
      <c r="AQ46" s="17">
        <v>328.25</v>
      </c>
      <c r="AR46" s="17">
        <v>350.02</v>
      </c>
      <c r="AS46" s="17">
        <v>371.65</v>
      </c>
      <c r="AT46" s="17">
        <v>392.79</v>
      </c>
      <c r="AU46" s="17">
        <v>413.05</v>
      </c>
      <c r="AV46" s="17">
        <v>432.08</v>
      </c>
      <c r="AW46" s="17">
        <v>449.51</v>
      </c>
      <c r="AX46" s="17">
        <v>464.98</v>
      </c>
      <c r="AY46" s="17">
        <v>478.12</v>
      </c>
      <c r="AZ46" s="17">
        <v>488.57</v>
      </c>
      <c r="BA46" s="17">
        <v>495.95</v>
      </c>
      <c r="BB46" s="17">
        <v>500</v>
      </c>
      <c r="BC46" s="17">
        <v>500</v>
      </c>
      <c r="BD46" s="17">
        <v>500</v>
      </c>
      <c r="BE46" s="17">
        <v>500</v>
      </c>
      <c r="BF46" s="17">
        <v>500</v>
      </c>
      <c r="BG46" s="17">
        <v>500</v>
      </c>
      <c r="BH46" s="17">
        <v>500</v>
      </c>
      <c r="BI46" s="17">
        <v>500</v>
      </c>
      <c r="BJ46" s="17">
        <v>500</v>
      </c>
      <c r="BK46" s="17">
        <v>0</v>
      </c>
      <c r="BL46" s="17">
        <v>0</v>
      </c>
      <c r="BM46" s="17">
        <v>0</v>
      </c>
      <c r="BN46" s="17">
        <v>0</v>
      </c>
      <c r="BO46" s="17">
        <v>0</v>
      </c>
      <c r="BP46" s="17">
        <v>0</v>
      </c>
      <c r="BQ46" s="17">
        <v>0</v>
      </c>
      <c r="BR46" s="17">
        <v>0</v>
      </c>
      <c r="BS46" s="17">
        <v>0</v>
      </c>
      <c r="BT46" s="17">
        <v>0</v>
      </c>
      <c r="BU46" s="17">
        <v>0</v>
      </c>
      <c r="BV46" s="17">
        <v>0</v>
      </c>
      <c r="BW46" s="17">
        <v>0</v>
      </c>
      <c r="BX46" s="17">
        <v>0</v>
      </c>
      <c r="BY46" s="17">
        <v>0</v>
      </c>
      <c r="BZ46" s="17">
        <v>0</v>
      </c>
      <c r="CA46" s="17">
        <v>0</v>
      </c>
      <c r="CB46" s="17">
        <v>0</v>
      </c>
      <c r="CC46" s="17">
        <v>0</v>
      </c>
      <c r="CD46" s="17">
        <v>0</v>
      </c>
      <c r="CE46" s="17">
        <v>0</v>
      </c>
      <c r="CF46" s="17">
        <v>0</v>
      </c>
      <c r="CG46" s="17">
        <v>0</v>
      </c>
      <c r="CH46" s="17">
        <v>0</v>
      </c>
      <c r="CI46" s="17">
        <v>0</v>
      </c>
      <c r="CJ46" s="17">
        <v>0</v>
      </c>
      <c r="CK46" s="17">
        <v>0</v>
      </c>
      <c r="CL46" s="17">
        <v>0</v>
      </c>
      <c r="CM46" s="17">
        <v>0</v>
      </c>
      <c r="CN46" s="17">
        <v>0</v>
      </c>
      <c r="CO46" s="17">
        <v>0</v>
      </c>
      <c r="CP46" s="17">
        <v>0</v>
      </c>
      <c r="CQ46" s="17">
        <v>0</v>
      </c>
      <c r="CR46" s="17">
        <v>0</v>
      </c>
      <c r="CS46" s="17">
        <v>0</v>
      </c>
      <c r="CT46" s="17">
        <v>0</v>
      </c>
      <c r="CU46" s="17">
        <v>0</v>
      </c>
      <c r="CV46" s="17">
        <v>0</v>
      </c>
      <c r="CW46" s="17">
        <v>0</v>
      </c>
    </row>
    <row r="47" spans="1:101" ht="14.25" customHeight="1">
      <c r="A47" s="67">
        <v>61</v>
      </c>
      <c r="B47" s="68">
        <v>1.51</v>
      </c>
      <c r="C47" s="68">
        <v>1.72</v>
      </c>
      <c r="D47" s="68">
        <v>2.4300000000000002</v>
      </c>
      <c r="E47" s="68">
        <v>2.88</v>
      </c>
      <c r="F47" s="68">
        <v>3.63</v>
      </c>
      <c r="G47" s="68">
        <v>4.57</v>
      </c>
      <c r="H47" s="68">
        <v>5.43</v>
      </c>
      <c r="I47" s="68">
        <v>6.25</v>
      </c>
      <c r="J47" s="68">
        <v>7.31</v>
      </c>
      <c r="K47" s="68">
        <v>8.73</v>
      </c>
      <c r="L47" s="68">
        <v>10.33</v>
      </c>
      <c r="M47" s="68">
        <v>11.97</v>
      </c>
      <c r="N47" s="68">
        <v>13.61</v>
      </c>
      <c r="O47" s="68">
        <v>15.45</v>
      </c>
      <c r="P47" s="68">
        <v>17.8</v>
      </c>
      <c r="Q47" s="68">
        <v>20.83</v>
      </c>
      <c r="R47" s="68">
        <v>24.36</v>
      </c>
      <c r="S47" s="68">
        <v>28.07</v>
      </c>
      <c r="T47" s="68">
        <v>32.229999999999997</v>
      </c>
      <c r="U47" s="68">
        <v>37.1</v>
      </c>
      <c r="V47" s="70">
        <v>42.81</v>
      </c>
      <c r="W47" s="68">
        <v>49.07</v>
      </c>
      <c r="X47" s="68">
        <v>55.63</v>
      </c>
      <c r="Y47" s="68">
        <v>63.22</v>
      </c>
      <c r="Z47" s="68">
        <v>72.040000000000006</v>
      </c>
      <c r="AA47" s="71">
        <v>82.26</v>
      </c>
      <c r="AB47" s="17">
        <v>93.99</v>
      </c>
      <c r="AC47" s="17">
        <v>107.25</v>
      </c>
      <c r="AD47" s="17">
        <v>121.61</v>
      </c>
      <c r="AE47" s="17">
        <v>136.9</v>
      </c>
      <c r="AF47" s="17">
        <v>152.6</v>
      </c>
      <c r="AG47" s="17">
        <v>168.28</v>
      </c>
      <c r="AH47" s="17">
        <v>183.74</v>
      </c>
      <c r="AI47" s="17">
        <v>198.22</v>
      </c>
      <c r="AJ47" s="17">
        <v>211.08</v>
      </c>
      <c r="AK47" s="17">
        <v>227.79</v>
      </c>
      <c r="AL47" s="17">
        <v>245.59</v>
      </c>
      <c r="AM47" s="17">
        <v>264.95</v>
      </c>
      <c r="AN47" s="17">
        <v>285.45999999999998</v>
      </c>
      <c r="AO47" s="17">
        <v>306.7</v>
      </c>
      <c r="AP47" s="17">
        <v>328.25</v>
      </c>
      <c r="AQ47" s="17">
        <v>350.02</v>
      </c>
      <c r="AR47" s="17">
        <v>371.65</v>
      </c>
      <c r="AS47" s="17">
        <v>392.79</v>
      </c>
      <c r="AT47" s="17">
        <v>413.05</v>
      </c>
      <c r="AU47" s="17">
        <v>432.08</v>
      </c>
      <c r="AV47" s="17">
        <v>449.51</v>
      </c>
      <c r="AW47" s="17">
        <v>464.98</v>
      </c>
      <c r="AX47" s="17">
        <v>478.12</v>
      </c>
      <c r="AY47" s="17">
        <v>488.57</v>
      </c>
      <c r="AZ47" s="17">
        <v>495.95</v>
      </c>
      <c r="BA47" s="17">
        <v>500</v>
      </c>
      <c r="BB47" s="17">
        <v>500</v>
      </c>
      <c r="BC47" s="17">
        <v>500</v>
      </c>
      <c r="BD47" s="17">
        <v>500</v>
      </c>
      <c r="BE47" s="17">
        <v>500</v>
      </c>
      <c r="BF47" s="17">
        <v>500</v>
      </c>
      <c r="BG47" s="17">
        <v>500</v>
      </c>
      <c r="BH47" s="17">
        <v>500</v>
      </c>
      <c r="BI47" s="17">
        <v>500</v>
      </c>
      <c r="BJ47" s="17">
        <v>0</v>
      </c>
      <c r="BK47" s="17">
        <v>0</v>
      </c>
      <c r="BL47" s="17">
        <v>0</v>
      </c>
      <c r="BM47" s="17">
        <v>0</v>
      </c>
      <c r="BN47" s="17">
        <v>0</v>
      </c>
      <c r="BO47" s="17">
        <v>0</v>
      </c>
      <c r="BP47" s="17">
        <v>0</v>
      </c>
      <c r="BQ47" s="17">
        <v>0</v>
      </c>
      <c r="BR47" s="17">
        <v>0</v>
      </c>
      <c r="BS47" s="17">
        <v>0</v>
      </c>
      <c r="BT47" s="17">
        <v>0</v>
      </c>
      <c r="BU47" s="17">
        <v>0</v>
      </c>
      <c r="BV47" s="17">
        <v>0</v>
      </c>
      <c r="BW47" s="17">
        <v>0</v>
      </c>
      <c r="BX47" s="17">
        <v>0</v>
      </c>
      <c r="BY47" s="17">
        <v>0</v>
      </c>
      <c r="BZ47" s="17">
        <v>0</v>
      </c>
      <c r="CA47" s="17">
        <v>0</v>
      </c>
      <c r="CB47" s="17">
        <v>0</v>
      </c>
      <c r="CC47" s="17">
        <v>0</v>
      </c>
      <c r="CD47" s="17">
        <v>0</v>
      </c>
      <c r="CE47" s="17">
        <v>0</v>
      </c>
      <c r="CF47" s="17">
        <v>0</v>
      </c>
      <c r="CG47" s="17">
        <v>0</v>
      </c>
      <c r="CH47" s="17">
        <v>0</v>
      </c>
      <c r="CI47" s="17">
        <v>0</v>
      </c>
      <c r="CJ47" s="17">
        <v>0</v>
      </c>
      <c r="CK47" s="17">
        <v>0</v>
      </c>
      <c r="CL47" s="17">
        <v>0</v>
      </c>
      <c r="CM47" s="17">
        <v>0</v>
      </c>
      <c r="CN47" s="17">
        <v>0</v>
      </c>
      <c r="CO47" s="17">
        <v>0</v>
      </c>
      <c r="CP47" s="17">
        <v>0</v>
      </c>
      <c r="CQ47" s="17">
        <v>0</v>
      </c>
      <c r="CR47" s="17">
        <v>0</v>
      </c>
      <c r="CS47" s="17">
        <v>0</v>
      </c>
      <c r="CT47" s="17">
        <v>0</v>
      </c>
      <c r="CU47" s="17">
        <v>0</v>
      </c>
      <c r="CV47" s="17">
        <v>0</v>
      </c>
      <c r="CW47" s="17">
        <v>0</v>
      </c>
    </row>
    <row r="48" spans="1:101" ht="14.25" customHeight="1">
      <c r="A48" s="67">
        <v>62</v>
      </c>
      <c r="B48" s="68">
        <v>1.6</v>
      </c>
      <c r="C48" s="68">
        <v>1.97</v>
      </c>
      <c r="D48" s="68">
        <v>2.57</v>
      </c>
      <c r="E48" s="68">
        <v>3.08</v>
      </c>
      <c r="F48" s="68">
        <v>4.0199999999999996</v>
      </c>
      <c r="G48" s="68">
        <v>5</v>
      </c>
      <c r="H48" s="68">
        <v>5.86</v>
      </c>
      <c r="I48" s="68">
        <v>6.79</v>
      </c>
      <c r="J48" s="68">
        <v>8.0500000000000007</v>
      </c>
      <c r="K48" s="68">
        <v>9.65</v>
      </c>
      <c r="L48" s="68">
        <v>11.36</v>
      </c>
      <c r="M48" s="68">
        <v>13.07</v>
      </c>
      <c r="N48" s="68">
        <v>14.89</v>
      </c>
      <c r="O48" s="68">
        <v>17.079999999999998</v>
      </c>
      <c r="P48" s="68">
        <v>19.91</v>
      </c>
      <c r="Q48" s="68">
        <v>23.42</v>
      </c>
      <c r="R48" s="68">
        <v>27.43</v>
      </c>
      <c r="S48" s="68">
        <v>31.78</v>
      </c>
      <c r="T48" s="68">
        <v>36.89</v>
      </c>
      <c r="U48" s="69">
        <v>42.62</v>
      </c>
      <c r="V48" s="68">
        <v>49.07</v>
      </c>
      <c r="W48" s="68">
        <v>55.63</v>
      </c>
      <c r="X48" s="68">
        <v>63.22</v>
      </c>
      <c r="Y48" s="68">
        <v>72.040000000000006</v>
      </c>
      <c r="Z48" s="68">
        <v>82.26</v>
      </c>
      <c r="AA48" s="71">
        <v>93.99</v>
      </c>
      <c r="AB48" s="17">
        <v>107.25</v>
      </c>
      <c r="AC48" s="17">
        <v>121.61</v>
      </c>
      <c r="AD48" s="17">
        <v>136.9</v>
      </c>
      <c r="AE48" s="17">
        <v>152.6</v>
      </c>
      <c r="AF48" s="17">
        <v>168.28</v>
      </c>
      <c r="AG48" s="17">
        <v>183.74</v>
      </c>
      <c r="AH48" s="17">
        <v>198.22</v>
      </c>
      <c r="AI48" s="17">
        <v>211.08</v>
      </c>
      <c r="AJ48" s="17">
        <v>227.79</v>
      </c>
      <c r="AK48" s="17">
        <v>245.59</v>
      </c>
      <c r="AL48" s="17">
        <v>264.95</v>
      </c>
      <c r="AM48" s="17">
        <v>285.45999999999998</v>
      </c>
      <c r="AN48" s="17">
        <v>306.7</v>
      </c>
      <c r="AO48" s="17">
        <v>328.25</v>
      </c>
      <c r="AP48" s="17">
        <v>350.02</v>
      </c>
      <c r="AQ48" s="17">
        <v>371.65</v>
      </c>
      <c r="AR48" s="17">
        <v>392.79</v>
      </c>
      <c r="AS48" s="17">
        <v>413.05</v>
      </c>
      <c r="AT48" s="17">
        <v>432.08</v>
      </c>
      <c r="AU48" s="17">
        <v>449.51</v>
      </c>
      <c r="AV48" s="17">
        <v>464.98</v>
      </c>
      <c r="AW48" s="17">
        <v>478.12</v>
      </c>
      <c r="AX48" s="17">
        <v>488.57</v>
      </c>
      <c r="AY48" s="17">
        <v>495.95</v>
      </c>
      <c r="AZ48" s="17">
        <v>500</v>
      </c>
      <c r="BA48" s="17">
        <v>500</v>
      </c>
      <c r="BB48" s="17">
        <v>500</v>
      </c>
      <c r="BC48" s="17">
        <v>500</v>
      </c>
      <c r="BD48" s="17">
        <v>500</v>
      </c>
      <c r="BE48" s="17">
        <v>500</v>
      </c>
      <c r="BF48" s="17">
        <v>500</v>
      </c>
      <c r="BG48" s="17">
        <v>500</v>
      </c>
      <c r="BH48" s="17">
        <v>500</v>
      </c>
      <c r="BI48" s="17">
        <v>0</v>
      </c>
      <c r="BJ48" s="17">
        <v>0</v>
      </c>
      <c r="BK48" s="17">
        <v>0</v>
      </c>
      <c r="BL48" s="17">
        <v>0</v>
      </c>
      <c r="BM48" s="17">
        <v>0</v>
      </c>
      <c r="BN48" s="17">
        <v>0</v>
      </c>
      <c r="BO48" s="17">
        <v>0</v>
      </c>
      <c r="BP48" s="17">
        <v>0</v>
      </c>
      <c r="BQ48" s="17">
        <v>0</v>
      </c>
      <c r="BR48" s="17">
        <v>0</v>
      </c>
      <c r="BS48" s="17">
        <v>0</v>
      </c>
      <c r="BT48" s="17">
        <v>0</v>
      </c>
      <c r="BU48" s="17">
        <v>0</v>
      </c>
      <c r="BV48" s="17">
        <v>0</v>
      </c>
      <c r="BW48" s="17">
        <v>0</v>
      </c>
      <c r="BX48" s="17">
        <v>0</v>
      </c>
      <c r="BY48" s="17">
        <v>0</v>
      </c>
      <c r="BZ48" s="17">
        <v>0</v>
      </c>
      <c r="CA48" s="17">
        <v>0</v>
      </c>
      <c r="CB48" s="17">
        <v>0</v>
      </c>
      <c r="CC48" s="17">
        <v>0</v>
      </c>
      <c r="CD48" s="17">
        <v>0</v>
      </c>
      <c r="CE48" s="17">
        <v>0</v>
      </c>
      <c r="CF48" s="17">
        <v>0</v>
      </c>
      <c r="CG48" s="17">
        <v>0</v>
      </c>
      <c r="CH48" s="17">
        <v>0</v>
      </c>
      <c r="CI48" s="17">
        <v>0</v>
      </c>
      <c r="CJ48" s="17">
        <v>0</v>
      </c>
      <c r="CK48" s="17">
        <v>0</v>
      </c>
      <c r="CL48" s="17">
        <v>0</v>
      </c>
      <c r="CM48" s="17">
        <v>0</v>
      </c>
      <c r="CN48" s="17">
        <v>0</v>
      </c>
      <c r="CO48" s="17">
        <v>0</v>
      </c>
      <c r="CP48" s="17">
        <v>0</v>
      </c>
      <c r="CQ48" s="17">
        <v>0</v>
      </c>
      <c r="CR48" s="17">
        <v>0</v>
      </c>
      <c r="CS48" s="17">
        <v>0</v>
      </c>
      <c r="CT48" s="17">
        <v>0</v>
      </c>
      <c r="CU48" s="17">
        <v>0</v>
      </c>
      <c r="CV48" s="17">
        <v>0</v>
      </c>
      <c r="CW48" s="17">
        <v>0</v>
      </c>
    </row>
    <row r="49" spans="1:101" ht="14.25" customHeight="1">
      <c r="A49" s="67">
        <v>63</v>
      </c>
      <c r="B49" s="68">
        <v>1.66</v>
      </c>
      <c r="C49" s="68">
        <v>2.27</v>
      </c>
      <c r="D49" s="68">
        <v>2.79</v>
      </c>
      <c r="E49" s="68">
        <v>3.41</v>
      </c>
      <c r="F49" s="68">
        <v>4.46</v>
      </c>
      <c r="G49" s="68">
        <v>5.44</v>
      </c>
      <c r="H49" s="68">
        <v>6.33</v>
      </c>
      <c r="I49" s="68">
        <v>7.41</v>
      </c>
      <c r="J49" s="68">
        <v>8.8800000000000008</v>
      </c>
      <c r="K49" s="68">
        <v>10.63</v>
      </c>
      <c r="L49" s="68">
        <v>12.44</v>
      </c>
      <c r="M49" s="68">
        <v>14.29</v>
      </c>
      <c r="N49" s="68">
        <v>16.37</v>
      </c>
      <c r="O49" s="68">
        <v>18.989999999999998</v>
      </c>
      <c r="P49" s="68">
        <v>22.31</v>
      </c>
      <c r="Q49" s="68">
        <v>26.3</v>
      </c>
      <c r="R49" s="68">
        <v>30.83</v>
      </c>
      <c r="S49" s="68">
        <v>35.76</v>
      </c>
      <c r="T49" s="68">
        <v>41.57</v>
      </c>
      <c r="U49" s="70">
        <v>48.05</v>
      </c>
      <c r="V49" s="68">
        <v>55.63</v>
      </c>
      <c r="W49" s="68">
        <v>63.22</v>
      </c>
      <c r="X49" s="68">
        <v>72.040000000000006</v>
      </c>
      <c r="Y49" s="68">
        <v>82.26</v>
      </c>
      <c r="Z49" s="68">
        <v>93.99</v>
      </c>
      <c r="AA49" s="71">
        <v>107.25</v>
      </c>
      <c r="AB49" s="17">
        <v>121.61</v>
      </c>
      <c r="AC49" s="17">
        <v>136.9</v>
      </c>
      <c r="AD49" s="17">
        <v>152.6</v>
      </c>
      <c r="AE49" s="17">
        <v>168.28</v>
      </c>
      <c r="AF49" s="17">
        <v>183.74</v>
      </c>
      <c r="AG49" s="17">
        <v>198.22</v>
      </c>
      <c r="AH49" s="17">
        <v>211.08</v>
      </c>
      <c r="AI49" s="17">
        <v>227.79</v>
      </c>
      <c r="AJ49" s="17">
        <v>245.59</v>
      </c>
      <c r="AK49" s="17">
        <v>264.95</v>
      </c>
      <c r="AL49" s="17">
        <v>285.45999999999998</v>
      </c>
      <c r="AM49" s="17">
        <v>306.7</v>
      </c>
      <c r="AN49" s="17">
        <v>328.25</v>
      </c>
      <c r="AO49" s="17">
        <v>350.02</v>
      </c>
      <c r="AP49" s="17">
        <v>371.65</v>
      </c>
      <c r="AQ49" s="17">
        <v>392.79</v>
      </c>
      <c r="AR49" s="17">
        <v>413.05</v>
      </c>
      <c r="AS49" s="17">
        <v>432.08</v>
      </c>
      <c r="AT49" s="17">
        <v>449.51</v>
      </c>
      <c r="AU49" s="17">
        <v>464.98</v>
      </c>
      <c r="AV49" s="17">
        <v>478.12</v>
      </c>
      <c r="AW49" s="17">
        <v>488.57</v>
      </c>
      <c r="AX49" s="17">
        <v>495.95</v>
      </c>
      <c r="AY49" s="17">
        <v>500</v>
      </c>
      <c r="AZ49" s="17">
        <v>500</v>
      </c>
      <c r="BA49" s="17">
        <v>500</v>
      </c>
      <c r="BB49" s="17">
        <v>500</v>
      </c>
      <c r="BC49" s="17">
        <v>500</v>
      </c>
      <c r="BD49" s="17">
        <v>500</v>
      </c>
      <c r="BE49" s="17">
        <v>500</v>
      </c>
      <c r="BF49" s="17">
        <v>500</v>
      </c>
      <c r="BG49" s="17">
        <v>500</v>
      </c>
      <c r="BH49" s="17">
        <v>0</v>
      </c>
      <c r="BI49" s="17">
        <v>0</v>
      </c>
      <c r="BJ49" s="17">
        <v>0</v>
      </c>
      <c r="BK49" s="17">
        <v>0</v>
      </c>
      <c r="BL49" s="17">
        <v>0</v>
      </c>
      <c r="BM49" s="17">
        <v>0</v>
      </c>
      <c r="BN49" s="17">
        <v>0</v>
      </c>
      <c r="BO49" s="17">
        <v>0</v>
      </c>
      <c r="BP49" s="17">
        <v>0</v>
      </c>
      <c r="BQ49" s="17">
        <v>0</v>
      </c>
      <c r="BR49" s="17">
        <v>0</v>
      </c>
      <c r="BS49" s="17">
        <v>0</v>
      </c>
      <c r="BT49" s="17">
        <v>0</v>
      </c>
      <c r="BU49" s="17">
        <v>0</v>
      </c>
      <c r="BV49" s="17">
        <v>0</v>
      </c>
      <c r="BW49" s="17">
        <v>0</v>
      </c>
      <c r="BX49" s="17">
        <v>0</v>
      </c>
      <c r="BY49" s="17">
        <v>0</v>
      </c>
      <c r="BZ49" s="17">
        <v>0</v>
      </c>
      <c r="CA49" s="17">
        <v>0</v>
      </c>
      <c r="CB49" s="17">
        <v>0</v>
      </c>
      <c r="CC49" s="17">
        <v>0</v>
      </c>
      <c r="CD49" s="17">
        <v>0</v>
      </c>
      <c r="CE49" s="17">
        <v>0</v>
      </c>
      <c r="CF49" s="17">
        <v>0</v>
      </c>
      <c r="CG49" s="17">
        <v>0</v>
      </c>
      <c r="CH49" s="17">
        <v>0</v>
      </c>
      <c r="CI49" s="17">
        <v>0</v>
      </c>
      <c r="CJ49" s="17">
        <v>0</v>
      </c>
      <c r="CK49" s="17">
        <v>0</v>
      </c>
      <c r="CL49" s="17">
        <v>0</v>
      </c>
      <c r="CM49" s="17">
        <v>0</v>
      </c>
      <c r="CN49" s="17">
        <v>0</v>
      </c>
      <c r="CO49" s="17">
        <v>0</v>
      </c>
      <c r="CP49" s="17">
        <v>0</v>
      </c>
      <c r="CQ49" s="17">
        <v>0</v>
      </c>
      <c r="CR49" s="17">
        <v>0</v>
      </c>
      <c r="CS49" s="17">
        <v>0</v>
      </c>
      <c r="CT49" s="17">
        <v>0</v>
      </c>
      <c r="CU49" s="17">
        <v>0</v>
      </c>
      <c r="CV49" s="17">
        <v>0</v>
      </c>
      <c r="CW49" s="17">
        <v>0</v>
      </c>
    </row>
    <row r="50" spans="1:101" ht="14.25" customHeight="1">
      <c r="A50" s="67">
        <v>64</v>
      </c>
      <c r="B50" s="68">
        <v>1.72</v>
      </c>
      <c r="C50" s="68">
        <v>2.56</v>
      </c>
      <c r="D50" s="68">
        <v>3.1</v>
      </c>
      <c r="E50" s="68">
        <v>3.84</v>
      </c>
      <c r="F50" s="68">
        <v>4.97</v>
      </c>
      <c r="G50" s="68">
        <v>5.91</v>
      </c>
      <c r="H50" s="68">
        <v>6.87</v>
      </c>
      <c r="I50" s="68">
        <v>8.1300000000000008</v>
      </c>
      <c r="J50" s="68">
        <v>9.7899999999999991</v>
      </c>
      <c r="K50" s="68">
        <v>11.71</v>
      </c>
      <c r="L50" s="68">
        <v>13.57</v>
      </c>
      <c r="M50" s="68">
        <v>15.53</v>
      </c>
      <c r="N50" s="68">
        <v>17.940000000000001</v>
      </c>
      <c r="O50" s="68">
        <v>20.98</v>
      </c>
      <c r="P50" s="68">
        <v>24.75</v>
      </c>
      <c r="Q50" s="68">
        <v>29.39</v>
      </c>
      <c r="R50" s="68">
        <v>34.880000000000003</v>
      </c>
      <c r="S50" s="68">
        <v>41.11</v>
      </c>
      <c r="T50" s="69">
        <v>47.99</v>
      </c>
      <c r="U50" s="68">
        <v>55.63</v>
      </c>
      <c r="V50" s="68">
        <v>63.22</v>
      </c>
      <c r="W50" s="68">
        <v>72.040000000000006</v>
      </c>
      <c r="X50" s="68">
        <v>82.26</v>
      </c>
      <c r="Y50" s="68">
        <v>93.99</v>
      </c>
      <c r="Z50" s="17">
        <v>107.25</v>
      </c>
      <c r="AA50" s="71">
        <v>121.61</v>
      </c>
      <c r="AB50" s="17">
        <v>136.9</v>
      </c>
      <c r="AC50" s="17">
        <v>152.6</v>
      </c>
      <c r="AD50" s="17">
        <v>168.28</v>
      </c>
      <c r="AE50" s="17">
        <v>183.74</v>
      </c>
      <c r="AF50" s="17">
        <v>198.22</v>
      </c>
      <c r="AG50" s="17">
        <v>211.08</v>
      </c>
      <c r="AH50" s="17">
        <v>227.79</v>
      </c>
      <c r="AI50" s="17">
        <v>245.59</v>
      </c>
      <c r="AJ50" s="17">
        <v>264.95</v>
      </c>
      <c r="AK50" s="17">
        <v>285.45999999999998</v>
      </c>
      <c r="AL50" s="17">
        <v>306.7</v>
      </c>
      <c r="AM50" s="17">
        <v>328.25</v>
      </c>
      <c r="AN50" s="17">
        <v>350.02</v>
      </c>
      <c r="AO50" s="17">
        <v>371.65</v>
      </c>
      <c r="AP50" s="17">
        <v>392.79</v>
      </c>
      <c r="AQ50" s="17">
        <v>413.05</v>
      </c>
      <c r="AR50" s="17">
        <v>432.08</v>
      </c>
      <c r="AS50" s="17">
        <v>449.51</v>
      </c>
      <c r="AT50" s="17">
        <v>464.98</v>
      </c>
      <c r="AU50" s="17">
        <v>478.12</v>
      </c>
      <c r="AV50" s="17">
        <v>488.57</v>
      </c>
      <c r="AW50" s="17">
        <v>495.95</v>
      </c>
      <c r="AX50" s="17">
        <v>500</v>
      </c>
      <c r="AY50" s="17">
        <v>500</v>
      </c>
      <c r="AZ50" s="17">
        <v>500</v>
      </c>
      <c r="BA50" s="17">
        <v>500</v>
      </c>
      <c r="BB50" s="17">
        <v>500</v>
      </c>
      <c r="BC50" s="17">
        <v>500</v>
      </c>
      <c r="BD50" s="17">
        <v>500</v>
      </c>
      <c r="BE50" s="17">
        <v>500</v>
      </c>
      <c r="BF50" s="17">
        <v>500</v>
      </c>
      <c r="BG50" s="17">
        <v>0</v>
      </c>
      <c r="BH50" s="17">
        <v>0</v>
      </c>
      <c r="BI50" s="17">
        <v>0</v>
      </c>
      <c r="BJ50" s="17">
        <v>0</v>
      </c>
      <c r="BK50" s="17">
        <v>0</v>
      </c>
      <c r="BL50" s="17">
        <v>0</v>
      </c>
      <c r="BM50" s="17">
        <v>0</v>
      </c>
      <c r="BN50" s="17">
        <v>0</v>
      </c>
      <c r="BO50" s="17">
        <v>0</v>
      </c>
      <c r="BP50" s="17">
        <v>0</v>
      </c>
      <c r="BQ50" s="17">
        <v>0</v>
      </c>
      <c r="BR50" s="17">
        <v>0</v>
      </c>
      <c r="BS50" s="17">
        <v>0</v>
      </c>
      <c r="BT50" s="17">
        <v>0</v>
      </c>
      <c r="BU50" s="17">
        <v>0</v>
      </c>
      <c r="BV50" s="17">
        <v>0</v>
      </c>
      <c r="BW50" s="17">
        <v>0</v>
      </c>
      <c r="BX50" s="17">
        <v>0</v>
      </c>
      <c r="BY50" s="17">
        <v>0</v>
      </c>
      <c r="BZ50" s="17">
        <v>0</v>
      </c>
      <c r="CA50" s="17">
        <v>0</v>
      </c>
      <c r="CB50" s="17">
        <v>0</v>
      </c>
      <c r="CC50" s="17">
        <v>0</v>
      </c>
      <c r="CD50" s="17">
        <v>0</v>
      </c>
      <c r="CE50" s="17">
        <v>0</v>
      </c>
      <c r="CF50" s="17">
        <v>0</v>
      </c>
      <c r="CG50" s="17">
        <v>0</v>
      </c>
      <c r="CH50" s="17">
        <v>0</v>
      </c>
      <c r="CI50" s="17">
        <v>0</v>
      </c>
      <c r="CJ50" s="17">
        <v>0</v>
      </c>
      <c r="CK50" s="17">
        <v>0</v>
      </c>
      <c r="CL50" s="17">
        <v>0</v>
      </c>
      <c r="CM50" s="17">
        <v>0</v>
      </c>
      <c r="CN50" s="17">
        <v>0</v>
      </c>
      <c r="CO50" s="17">
        <v>0</v>
      </c>
      <c r="CP50" s="17">
        <v>0</v>
      </c>
      <c r="CQ50" s="17">
        <v>0</v>
      </c>
      <c r="CR50" s="17">
        <v>0</v>
      </c>
      <c r="CS50" s="17">
        <v>0</v>
      </c>
      <c r="CT50" s="17">
        <v>0</v>
      </c>
      <c r="CU50" s="17">
        <v>0</v>
      </c>
      <c r="CV50" s="17">
        <v>0</v>
      </c>
      <c r="CW50" s="17">
        <v>0</v>
      </c>
    </row>
    <row r="51" spans="1:101" ht="14.25" customHeight="1">
      <c r="A51" s="67">
        <v>65</v>
      </c>
      <c r="B51" s="68">
        <v>1.79</v>
      </c>
      <c r="C51" s="68">
        <v>2.89</v>
      </c>
      <c r="D51" s="68">
        <v>3.49</v>
      </c>
      <c r="E51" s="68">
        <v>4.34</v>
      </c>
      <c r="F51" s="68">
        <v>5.55</v>
      </c>
      <c r="G51" s="68">
        <v>6.45</v>
      </c>
      <c r="H51" s="68">
        <v>7.52</v>
      </c>
      <c r="I51" s="68">
        <v>8.9700000000000006</v>
      </c>
      <c r="J51" s="68">
        <v>10.83</v>
      </c>
      <c r="K51" s="68">
        <v>12.93</v>
      </c>
      <c r="L51" s="68">
        <v>14.91</v>
      </c>
      <c r="M51" s="68">
        <v>17.059999999999999</v>
      </c>
      <c r="N51" s="68">
        <v>19.84</v>
      </c>
      <c r="O51" s="68">
        <v>23.31</v>
      </c>
      <c r="P51" s="68">
        <v>27.54</v>
      </c>
      <c r="Q51" s="68">
        <v>32.9</v>
      </c>
      <c r="R51" s="68">
        <v>39.31</v>
      </c>
      <c r="S51" s="68">
        <v>46.32</v>
      </c>
      <c r="T51" s="70">
        <v>54.53</v>
      </c>
      <c r="U51" s="68">
        <v>63.22</v>
      </c>
      <c r="V51" s="68">
        <v>72.040000000000006</v>
      </c>
      <c r="W51" s="68">
        <v>82.26</v>
      </c>
      <c r="X51" s="68">
        <v>93.99</v>
      </c>
      <c r="Y51" s="17">
        <v>107.25</v>
      </c>
      <c r="Z51" s="17">
        <v>121.61</v>
      </c>
      <c r="AA51" s="71">
        <v>136.9</v>
      </c>
      <c r="AB51" s="17">
        <v>152.6</v>
      </c>
      <c r="AC51" s="17">
        <v>168.28</v>
      </c>
      <c r="AD51" s="17">
        <v>183.74</v>
      </c>
      <c r="AE51" s="17">
        <v>198.22</v>
      </c>
      <c r="AF51" s="17">
        <v>211.08</v>
      </c>
      <c r="AG51" s="17">
        <v>227.79</v>
      </c>
      <c r="AH51" s="17">
        <v>245.59</v>
      </c>
      <c r="AI51" s="17">
        <v>264.95</v>
      </c>
      <c r="AJ51" s="17">
        <v>285.45999999999998</v>
      </c>
      <c r="AK51" s="17">
        <v>306.7</v>
      </c>
      <c r="AL51" s="17">
        <v>328.25</v>
      </c>
      <c r="AM51" s="17">
        <v>350.02</v>
      </c>
      <c r="AN51" s="17">
        <v>371.65</v>
      </c>
      <c r="AO51" s="17">
        <v>392.79</v>
      </c>
      <c r="AP51" s="17">
        <v>413.05</v>
      </c>
      <c r="AQ51" s="17">
        <v>432.08</v>
      </c>
      <c r="AR51" s="17">
        <v>449.51</v>
      </c>
      <c r="AS51" s="17">
        <v>464.98</v>
      </c>
      <c r="AT51" s="17">
        <v>478.12</v>
      </c>
      <c r="AU51" s="17">
        <v>488.57</v>
      </c>
      <c r="AV51" s="17">
        <v>495.95</v>
      </c>
      <c r="AW51" s="17">
        <v>500</v>
      </c>
      <c r="AX51" s="17">
        <v>500</v>
      </c>
      <c r="AY51" s="17">
        <v>500</v>
      </c>
      <c r="AZ51" s="17">
        <v>500</v>
      </c>
      <c r="BA51" s="17">
        <v>500</v>
      </c>
      <c r="BB51" s="17">
        <v>500</v>
      </c>
      <c r="BC51" s="17">
        <v>500</v>
      </c>
      <c r="BD51" s="17">
        <v>500</v>
      </c>
      <c r="BE51" s="17">
        <v>500</v>
      </c>
      <c r="BF51" s="17">
        <v>0</v>
      </c>
      <c r="BG51" s="17">
        <v>0</v>
      </c>
      <c r="BH51" s="17">
        <v>0</v>
      </c>
      <c r="BI51" s="17">
        <v>0</v>
      </c>
      <c r="BJ51" s="17">
        <v>0</v>
      </c>
      <c r="BK51" s="17">
        <v>0</v>
      </c>
      <c r="BL51" s="17">
        <v>0</v>
      </c>
      <c r="BM51" s="17">
        <v>0</v>
      </c>
      <c r="BN51" s="17">
        <v>0</v>
      </c>
      <c r="BO51" s="17">
        <v>0</v>
      </c>
      <c r="BP51" s="17">
        <v>0</v>
      </c>
      <c r="BQ51" s="17">
        <v>0</v>
      </c>
      <c r="BR51" s="17">
        <v>0</v>
      </c>
      <c r="BS51" s="17">
        <v>0</v>
      </c>
      <c r="BT51" s="17">
        <v>0</v>
      </c>
      <c r="BU51" s="17">
        <v>0</v>
      </c>
      <c r="BV51" s="17">
        <v>0</v>
      </c>
      <c r="BW51" s="17">
        <v>0</v>
      </c>
      <c r="BX51" s="17">
        <v>0</v>
      </c>
      <c r="BY51" s="17">
        <v>0</v>
      </c>
      <c r="BZ51" s="17">
        <v>0</v>
      </c>
      <c r="CA51" s="17">
        <v>0</v>
      </c>
      <c r="CB51" s="17">
        <v>0</v>
      </c>
      <c r="CC51" s="17">
        <v>0</v>
      </c>
      <c r="CD51" s="17">
        <v>0</v>
      </c>
      <c r="CE51" s="17">
        <v>0</v>
      </c>
      <c r="CF51" s="17">
        <v>0</v>
      </c>
      <c r="CG51" s="17">
        <v>0</v>
      </c>
      <c r="CH51" s="17">
        <v>0</v>
      </c>
      <c r="CI51" s="17">
        <v>0</v>
      </c>
      <c r="CJ51" s="17">
        <v>0</v>
      </c>
      <c r="CK51" s="17">
        <v>0</v>
      </c>
      <c r="CL51" s="17">
        <v>0</v>
      </c>
      <c r="CM51" s="17">
        <v>0</v>
      </c>
      <c r="CN51" s="17">
        <v>0</v>
      </c>
      <c r="CO51" s="17">
        <v>0</v>
      </c>
      <c r="CP51" s="17">
        <v>0</v>
      </c>
      <c r="CQ51" s="17">
        <v>0</v>
      </c>
      <c r="CR51" s="17">
        <v>0</v>
      </c>
      <c r="CS51" s="17">
        <v>0</v>
      </c>
      <c r="CT51" s="17">
        <v>0</v>
      </c>
      <c r="CU51" s="17">
        <v>0</v>
      </c>
      <c r="CV51" s="17">
        <v>0</v>
      </c>
      <c r="CW51" s="17">
        <v>0</v>
      </c>
    </row>
    <row r="52" spans="1:101" ht="14.25" customHeight="1">
      <c r="A52" s="67">
        <v>66</v>
      </c>
      <c r="B52" s="68">
        <v>1.88</v>
      </c>
      <c r="C52" s="68">
        <v>3.21</v>
      </c>
      <c r="D52" s="68">
        <v>3.94</v>
      </c>
      <c r="E52" s="68">
        <v>4.9000000000000004</v>
      </c>
      <c r="F52" s="68">
        <v>6.22</v>
      </c>
      <c r="G52" s="68">
        <v>7.11</v>
      </c>
      <c r="H52" s="68">
        <v>8.31</v>
      </c>
      <c r="I52" s="68">
        <v>9.9600000000000009</v>
      </c>
      <c r="J52" s="68">
        <v>12.04</v>
      </c>
      <c r="K52" s="68">
        <v>14.38</v>
      </c>
      <c r="L52" s="68">
        <v>16.57</v>
      </c>
      <c r="M52" s="68">
        <v>18.940000000000001</v>
      </c>
      <c r="N52" s="68">
        <v>22.11</v>
      </c>
      <c r="O52" s="68">
        <v>26.04</v>
      </c>
      <c r="P52" s="68">
        <v>30.74</v>
      </c>
      <c r="Q52" s="68">
        <v>37.369999999999997</v>
      </c>
      <c r="R52" s="68">
        <v>45.63</v>
      </c>
      <c r="S52" s="69">
        <v>54.15</v>
      </c>
      <c r="T52" s="68">
        <v>63.22</v>
      </c>
      <c r="U52" s="68">
        <v>72.040000000000006</v>
      </c>
      <c r="V52" s="68">
        <v>82.26</v>
      </c>
      <c r="W52" s="68">
        <v>93.99</v>
      </c>
      <c r="X52" s="68">
        <v>107.25</v>
      </c>
      <c r="Y52" s="17">
        <v>121.61</v>
      </c>
      <c r="Z52" s="17">
        <v>136.9</v>
      </c>
      <c r="AA52" s="71">
        <v>152.6</v>
      </c>
      <c r="AB52" s="17">
        <v>168.28</v>
      </c>
      <c r="AC52" s="17">
        <v>183.74</v>
      </c>
      <c r="AD52" s="17">
        <v>198.22</v>
      </c>
      <c r="AE52" s="17">
        <v>211.08</v>
      </c>
      <c r="AF52" s="17">
        <v>227.79</v>
      </c>
      <c r="AG52" s="17">
        <v>245.59</v>
      </c>
      <c r="AH52" s="17">
        <v>264.95</v>
      </c>
      <c r="AI52" s="17">
        <v>285.45999999999998</v>
      </c>
      <c r="AJ52" s="17">
        <v>306.7</v>
      </c>
      <c r="AK52" s="17">
        <v>328.25</v>
      </c>
      <c r="AL52" s="17">
        <v>350.02</v>
      </c>
      <c r="AM52" s="17">
        <v>371.65</v>
      </c>
      <c r="AN52" s="17">
        <v>392.79</v>
      </c>
      <c r="AO52" s="17">
        <v>413.05</v>
      </c>
      <c r="AP52" s="17">
        <v>432.08</v>
      </c>
      <c r="AQ52" s="17">
        <v>449.51</v>
      </c>
      <c r="AR52" s="17">
        <v>464.98</v>
      </c>
      <c r="AS52" s="17">
        <v>478.12</v>
      </c>
      <c r="AT52" s="17">
        <v>488.57</v>
      </c>
      <c r="AU52" s="17">
        <v>495.95</v>
      </c>
      <c r="AV52" s="17">
        <v>500</v>
      </c>
      <c r="AW52" s="17">
        <v>500</v>
      </c>
      <c r="AX52" s="17">
        <v>500</v>
      </c>
      <c r="AY52" s="17">
        <v>500</v>
      </c>
      <c r="AZ52" s="17">
        <v>500</v>
      </c>
      <c r="BA52" s="17">
        <v>500</v>
      </c>
      <c r="BB52" s="17">
        <v>500</v>
      </c>
      <c r="BC52" s="17">
        <v>500</v>
      </c>
      <c r="BD52" s="17">
        <v>500</v>
      </c>
      <c r="BE52" s="17">
        <v>0</v>
      </c>
      <c r="BF52" s="17">
        <v>0</v>
      </c>
      <c r="BG52" s="17">
        <v>0</v>
      </c>
      <c r="BH52" s="17">
        <v>0</v>
      </c>
      <c r="BI52" s="17">
        <v>0</v>
      </c>
      <c r="BJ52" s="17">
        <v>0</v>
      </c>
      <c r="BK52" s="17">
        <v>0</v>
      </c>
      <c r="BL52" s="17">
        <v>0</v>
      </c>
      <c r="BM52" s="17">
        <v>0</v>
      </c>
      <c r="BN52" s="17">
        <v>0</v>
      </c>
      <c r="BO52" s="17">
        <v>0</v>
      </c>
      <c r="BP52" s="17">
        <v>0</v>
      </c>
      <c r="BQ52" s="17">
        <v>0</v>
      </c>
      <c r="BR52" s="17">
        <v>0</v>
      </c>
      <c r="BS52" s="17">
        <v>0</v>
      </c>
      <c r="BT52" s="17">
        <v>0</v>
      </c>
      <c r="BU52" s="17">
        <v>0</v>
      </c>
      <c r="BV52" s="17">
        <v>0</v>
      </c>
      <c r="BW52" s="17">
        <v>0</v>
      </c>
      <c r="BX52" s="17">
        <v>0</v>
      </c>
      <c r="BY52" s="17">
        <v>0</v>
      </c>
      <c r="BZ52" s="17">
        <v>0</v>
      </c>
      <c r="CA52" s="17">
        <v>0</v>
      </c>
      <c r="CB52" s="17">
        <v>0</v>
      </c>
      <c r="CC52" s="17">
        <v>0</v>
      </c>
      <c r="CD52" s="17">
        <v>0</v>
      </c>
      <c r="CE52" s="17">
        <v>0</v>
      </c>
      <c r="CF52" s="17">
        <v>0</v>
      </c>
      <c r="CG52" s="17">
        <v>0</v>
      </c>
      <c r="CH52" s="17">
        <v>0</v>
      </c>
      <c r="CI52" s="17">
        <v>0</v>
      </c>
      <c r="CJ52" s="17">
        <v>0</v>
      </c>
      <c r="CK52" s="17">
        <v>0</v>
      </c>
      <c r="CL52" s="17">
        <v>0</v>
      </c>
      <c r="CM52" s="17">
        <v>0</v>
      </c>
      <c r="CN52" s="17">
        <v>0</v>
      </c>
      <c r="CO52" s="17">
        <v>0</v>
      </c>
      <c r="CP52" s="17">
        <v>0</v>
      </c>
      <c r="CQ52" s="17">
        <v>0</v>
      </c>
      <c r="CR52" s="17">
        <v>0</v>
      </c>
      <c r="CS52" s="17">
        <v>0</v>
      </c>
      <c r="CT52" s="17">
        <v>0</v>
      </c>
      <c r="CU52" s="17">
        <v>0</v>
      </c>
      <c r="CV52" s="17">
        <v>0</v>
      </c>
      <c r="CW52" s="17">
        <v>0</v>
      </c>
    </row>
    <row r="53" spans="1:101" ht="14.25" customHeight="1">
      <c r="A53" s="67">
        <v>67</v>
      </c>
      <c r="B53" s="68">
        <v>1.99</v>
      </c>
      <c r="C53" s="68">
        <v>3.49</v>
      </c>
      <c r="D53" s="68">
        <v>4.4400000000000004</v>
      </c>
      <c r="E53" s="68">
        <v>5.54</v>
      </c>
      <c r="F53" s="68">
        <v>6.98</v>
      </c>
      <c r="G53" s="68">
        <v>7.89</v>
      </c>
      <c r="H53" s="68">
        <v>9.24</v>
      </c>
      <c r="I53" s="68">
        <v>11.09</v>
      </c>
      <c r="J53" s="68">
        <v>13.45</v>
      </c>
      <c r="K53" s="68">
        <v>16.149999999999999</v>
      </c>
      <c r="L53" s="68">
        <v>18.72</v>
      </c>
      <c r="M53" s="68">
        <v>21.49</v>
      </c>
      <c r="N53" s="68">
        <v>25.13</v>
      </c>
      <c r="O53" s="68">
        <v>29.58</v>
      </c>
      <c r="P53" s="68">
        <v>34.85</v>
      </c>
      <c r="Q53" s="68">
        <v>42.31</v>
      </c>
      <c r="R53" s="68">
        <v>51.98</v>
      </c>
      <c r="S53" s="69">
        <v>61.62</v>
      </c>
      <c r="T53" s="68">
        <v>72.040000000000006</v>
      </c>
      <c r="U53" s="68">
        <v>82.26</v>
      </c>
      <c r="V53" s="68">
        <v>93.99</v>
      </c>
      <c r="W53" s="68">
        <v>107.25</v>
      </c>
      <c r="X53" s="17">
        <v>121.61</v>
      </c>
      <c r="Y53" s="17">
        <v>136.9</v>
      </c>
      <c r="Z53" s="17">
        <v>152.6</v>
      </c>
      <c r="AA53" s="71">
        <v>168.28</v>
      </c>
      <c r="AB53" s="17">
        <v>183.74</v>
      </c>
      <c r="AC53" s="17">
        <v>198.22</v>
      </c>
      <c r="AD53" s="17">
        <v>211.08</v>
      </c>
      <c r="AE53" s="17">
        <v>227.79</v>
      </c>
      <c r="AF53" s="17">
        <v>245.59</v>
      </c>
      <c r="AG53" s="17">
        <v>264.95</v>
      </c>
      <c r="AH53" s="17">
        <v>285.45999999999998</v>
      </c>
      <c r="AI53" s="17">
        <v>306.7</v>
      </c>
      <c r="AJ53" s="17">
        <v>328.25</v>
      </c>
      <c r="AK53" s="17">
        <v>350.02</v>
      </c>
      <c r="AL53" s="17">
        <v>371.65</v>
      </c>
      <c r="AM53" s="17">
        <v>392.79</v>
      </c>
      <c r="AN53" s="17">
        <v>413.05</v>
      </c>
      <c r="AO53" s="17">
        <v>432.08</v>
      </c>
      <c r="AP53" s="17">
        <v>449.51</v>
      </c>
      <c r="AQ53" s="17">
        <v>464.98</v>
      </c>
      <c r="AR53" s="17">
        <v>478.12</v>
      </c>
      <c r="AS53" s="17">
        <v>488.57</v>
      </c>
      <c r="AT53" s="17">
        <v>495.95</v>
      </c>
      <c r="AU53" s="17">
        <v>500</v>
      </c>
      <c r="AV53" s="17">
        <v>500</v>
      </c>
      <c r="AW53" s="17">
        <v>500</v>
      </c>
      <c r="AX53" s="17">
        <v>500</v>
      </c>
      <c r="AY53" s="17">
        <v>500</v>
      </c>
      <c r="AZ53" s="17">
        <v>500</v>
      </c>
      <c r="BA53" s="17">
        <v>500</v>
      </c>
      <c r="BB53" s="17">
        <v>500</v>
      </c>
      <c r="BC53" s="17">
        <v>500</v>
      </c>
      <c r="BD53" s="17">
        <v>0</v>
      </c>
      <c r="BE53" s="17">
        <v>0</v>
      </c>
      <c r="BF53" s="17">
        <v>0</v>
      </c>
      <c r="BG53" s="17">
        <v>0</v>
      </c>
      <c r="BH53" s="17">
        <v>0</v>
      </c>
      <c r="BI53" s="17">
        <v>0</v>
      </c>
      <c r="BJ53" s="17">
        <v>0</v>
      </c>
      <c r="BK53" s="17">
        <v>0</v>
      </c>
      <c r="BL53" s="17">
        <v>0</v>
      </c>
      <c r="BM53" s="17">
        <v>0</v>
      </c>
      <c r="BN53" s="17">
        <v>0</v>
      </c>
      <c r="BO53" s="17">
        <v>0</v>
      </c>
      <c r="BP53" s="17">
        <v>0</v>
      </c>
      <c r="BQ53" s="17">
        <v>0</v>
      </c>
      <c r="BR53" s="17">
        <v>0</v>
      </c>
      <c r="BS53" s="17">
        <v>0</v>
      </c>
      <c r="BT53" s="17">
        <v>0</v>
      </c>
      <c r="BU53" s="17">
        <v>0</v>
      </c>
      <c r="BV53" s="17">
        <v>0</v>
      </c>
      <c r="BW53" s="17">
        <v>0</v>
      </c>
      <c r="BX53" s="17">
        <v>0</v>
      </c>
      <c r="BY53" s="17">
        <v>0</v>
      </c>
      <c r="BZ53" s="17">
        <v>0</v>
      </c>
      <c r="CA53" s="17">
        <v>0</v>
      </c>
      <c r="CB53" s="17">
        <v>0</v>
      </c>
      <c r="CC53" s="17">
        <v>0</v>
      </c>
      <c r="CD53" s="17">
        <v>0</v>
      </c>
      <c r="CE53" s="17">
        <v>0</v>
      </c>
      <c r="CF53" s="17">
        <v>0</v>
      </c>
      <c r="CG53" s="17">
        <v>0</v>
      </c>
      <c r="CH53" s="17">
        <v>0</v>
      </c>
      <c r="CI53" s="17">
        <v>0</v>
      </c>
      <c r="CJ53" s="17">
        <v>0</v>
      </c>
      <c r="CK53" s="17">
        <v>0</v>
      </c>
      <c r="CL53" s="17">
        <v>0</v>
      </c>
      <c r="CM53" s="17">
        <v>0</v>
      </c>
      <c r="CN53" s="17">
        <v>0</v>
      </c>
      <c r="CO53" s="17">
        <v>0</v>
      </c>
      <c r="CP53" s="17">
        <v>0</v>
      </c>
      <c r="CQ53" s="17">
        <v>0</v>
      </c>
      <c r="CR53" s="17">
        <v>0</v>
      </c>
      <c r="CS53" s="17">
        <v>0</v>
      </c>
      <c r="CT53" s="17">
        <v>0</v>
      </c>
      <c r="CU53" s="17">
        <v>0</v>
      </c>
      <c r="CV53" s="17">
        <v>0</v>
      </c>
      <c r="CW53" s="17">
        <v>0</v>
      </c>
    </row>
    <row r="54" spans="1:101" ht="14.25" customHeight="1">
      <c r="A54" s="67">
        <v>68</v>
      </c>
      <c r="B54" s="68">
        <v>2.14</v>
      </c>
      <c r="C54" s="68">
        <v>3.77</v>
      </c>
      <c r="D54" s="68">
        <v>4.9800000000000004</v>
      </c>
      <c r="E54" s="68">
        <v>6.26</v>
      </c>
      <c r="F54" s="68">
        <v>7.61</v>
      </c>
      <c r="G54" s="68">
        <v>8.81</v>
      </c>
      <c r="H54" s="68">
        <v>10.31</v>
      </c>
      <c r="I54" s="68">
        <v>12.42</v>
      </c>
      <c r="J54" s="68">
        <v>15.16</v>
      </c>
      <c r="K54" s="68">
        <v>18.350000000000001</v>
      </c>
      <c r="L54" s="68">
        <v>21.4</v>
      </c>
      <c r="M54" s="68">
        <v>24.97</v>
      </c>
      <c r="N54" s="68">
        <v>28.83</v>
      </c>
      <c r="O54" s="68">
        <v>33.86</v>
      </c>
      <c r="P54" s="68">
        <v>39.72</v>
      </c>
      <c r="Q54" s="68">
        <v>48.47</v>
      </c>
      <c r="R54" s="68">
        <v>59.59</v>
      </c>
      <c r="S54" s="69">
        <v>70.540000000000006</v>
      </c>
      <c r="T54" s="68">
        <v>82.26</v>
      </c>
      <c r="U54" s="68">
        <v>93.99</v>
      </c>
      <c r="V54" s="68">
        <v>107.25</v>
      </c>
      <c r="W54" s="17">
        <v>121.61</v>
      </c>
      <c r="X54" s="17">
        <v>136.9</v>
      </c>
      <c r="Y54" s="17">
        <v>152.6</v>
      </c>
      <c r="Z54" s="17">
        <v>168.28</v>
      </c>
      <c r="AA54" s="71">
        <v>183.74</v>
      </c>
      <c r="AB54" s="17">
        <v>198.22</v>
      </c>
      <c r="AC54" s="17">
        <v>211.08</v>
      </c>
      <c r="AD54" s="17">
        <v>227.79</v>
      </c>
      <c r="AE54" s="17">
        <v>245.59</v>
      </c>
      <c r="AF54" s="17">
        <v>264.95</v>
      </c>
      <c r="AG54" s="17">
        <v>285.45999999999998</v>
      </c>
      <c r="AH54" s="17">
        <v>306.7</v>
      </c>
      <c r="AI54" s="17">
        <v>328.25</v>
      </c>
      <c r="AJ54" s="17">
        <v>350.02</v>
      </c>
      <c r="AK54" s="17">
        <v>371.65</v>
      </c>
      <c r="AL54" s="17">
        <v>392.79</v>
      </c>
      <c r="AM54" s="17">
        <v>413.05</v>
      </c>
      <c r="AN54" s="17">
        <v>432.08</v>
      </c>
      <c r="AO54" s="17">
        <v>449.51</v>
      </c>
      <c r="AP54" s="17">
        <v>464.98</v>
      </c>
      <c r="AQ54" s="17">
        <v>478.12</v>
      </c>
      <c r="AR54" s="17">
        <v>488.57</v>
      </c>
      <c r="AS54" s="17">
        <v>495.95</v>
      </c>
      <c r="AT54" s="17">
        <v>500</v>
      </c>
      <c r="AU54" s="17">
        <v>500</v>
      </c>
      <c r="AV54" s="17">
        <v>500</v>
      </c>
      <c r="AW54" s="17">
        <v>500</v>
      </c>
      <c r="AX54" s="17">
        <v>500</v>
      </c>
      <c r="AY54" s="17">
        <v>500</v>
      </c>
      <c r="AZ54" s="17">
        <v>500</v>
      </c>
      <c r="BA54" s="17">
        <v>500</v>
      </c>
      <c r="BB54" s="17">
        <v>500</v>
      </c>
      <c r="BC54" s="17">
        <v>0</v>
      </c>
      <c r="BD54" s="17">
        <v>0</v>
      </c>
      <c r="BE54" s="17">
        <v>0</v>
      </c>
      <c r="BF54" s="17">
        <v>0</v>
      </c>
      <c r="BG54" s="17">
        <v>0</v>
      </c>
      <c r="BH54" s="17">
        <v>0</v>
      </c>
      <c r="BI54" s="17">
        <v>0</v>
      </c>
      <c r="BJ54" s="17">
        <v>0</v>
      </c>
      <c r="BK54" s="17">
        <v>0</v>
      </c>
      <c r="BL54" s="17">
        <v>0</v>
      </c>
      <c r="BM54" s="17">
        <v>0</v>
      </c>
      <c r="BN54" s="17">
        <v>0</v>
      </c>
      <c r="BO54" s="17">
        <v>0</v>
      </c>
      <c r="BP54" s="17">
        <v>0</v>
      </c>
      <c r="BQ54" s="17">
        <v>0</v>
      </c>
      <c r="BR54" s="17">
        <v>0</v>
      </c>
      <c r="BS54" s="17">
        <v>0</v>
      </c>
      <c r="BT54" s="17">
        <v>0</v>
      </c>
      <c r="BU54" s="17">
        <v>0</v>
      </c>
      <c r="BV54" s="17">
        <v>0</v>
      </c>
      <c r="BW54" s="17">
        <v>0</v>
      </c>
      <c r="BX54" s="17">
        <v>0</v>
      </c>
      <c r="BY54" s="17">
        <v>0</v>
      </c>
      <c r="BZ54" s="17">
        <v>0</v>
      </c>
      <c r="CA54" s="17">
        <v>0</v>
      </c>
      <c r="CB54" s="17">
        <v>0</v>
      </c>
      <c r="CC54" s="17">
        <v>0</v>
      </c>
      <c r="CD54" s="17">
        <v>0</v>
      </c>
      <c r="CE54" s="17">
        <v>0</v>
      </c>
      <c r="CF54" s="17">
        <v>0</v>
      </c>
      <c r="CG54" s="17">
        <v>0</v>
      </c>
      <c r="CH54" s="17">
        <v>0</v>
      </c>
      <c r="CI54" s="17">
        <v>0</v>
      </c>
      <c r="CJ54" s="17">
        <v>0</v>
      </c>
      <c r="CK54" s="17">
        <v>0</v>
      </c>
      <c r="CL54" s="17">
        <v>0</v>
      </c>
      <c r="CM54" s="17">
        <v>0</v>
      </c>
      <c r="CN54" s="17">
        <v>0</v>
      </c>
      <c r="CO54" s="17">
        <v>0</v>
      </c>
      <c r="CP54" s="17">
        <v>0</v>
      </c>
      <c r="CQ54" s="17">
        <v>0</v>
      </c>
      <c r="CR54" s="17">
        <v>0</v>
      </c>
      <c r="CS54" s="17">
        <v>0</v>
      </c>
      <c r="CT54" s="17">
        <v>0</v>
      </c>
      <c r="CU54" s="17">
        <v>0</v>
      </c>
      <c r="CV54" s="17">
        <v>0</v>
      </c>
      <c r="CW54" s="17">
        <v>0</v>
      </c>
    </row>
    <row r="55" spans="1:101" ht="14.25" customHeight="1">
      <c r="A55" s="67">
        <v>69</v>
      </c>
      <c r="B55" s="68">
        <v>2.33</v>
      </c>
      <c r="C55" s="68">
        <v>4.07</v>
      </c>
      <c r="D55" s="68">
        <v>5.57</v>
      </c>
      <c r="E55" s="68">
        <v>7.07</v>
      </c>
      <c r="F55" s="68">
        <v>8.5299999999999994</v>
      </c>
      <c r="G55" s="68">
        <v>9.83</v>
      </c>
      <c r="H55" s="68">
        <v>11.52</v>
      </c>
      <c r="I55" s="68">
        <v>13.95</v>
      </c>
      <c r="J55" s="68">
        <v>17.5</v>
      </c>
      <c r="K55" s="68">
        <v>21.02</v>
      </c>
      <c r="L55" s="68">
        <v>24.81</v>
      </c>
      <c r="M55" s="68">
        <v>28.81</v>
      </c>
      <c r="N55" s="68">
        <v>33.549999999999997</v>
      </c>
      <c r="O55" s="68">
        <v>39.6</v>
      </c>
      <c r="P55" s="68">
        <v>46.33</v>
      </c>
      <c r="Q55" s="68">
        <v>56.16</v>
      </c>
      <c r="R55" s="68">
        <v>68.3</v>
      </c>
      <c r="S55" s="70">
        <v>80.66</v>
      </c>
      <c r="T55" s="68">
        <v>93.99</v>
      </c>
      <c r="U55" s="68">
        <v>107.25</v>
      </c>
      <c r="V55" s="17">
        <v>121.61</v>
      </c>
      <c r="W55" s="17">
        <v>136.9</v>
      </c>
      <c r="X55" s="17">
        <v>152.6</v>
      </c>
      <c r="Y55" s="17">
        <v>168.28</v>
      </c>
      <c r="Z55" s="17">
        <v>183.74</v>
      </c>
      <c r="AA55" s="71">
        <v>198.22</v>
      </c>
      <c r="AB55" s="17">
        <v>211.08</v>
      </c>
      <c r="AC55" s="17">
        <v>227.79</v>
      </c>
      <c r="AD55" s="17">
        <v>245.59</v>
      </c>
      <c r="AE55" s="17">
        <v>264.95</v>
      </c>
      <c r="AF55" s="17">
        <v>285.45999999999998</v>
      </c>
      <c r="AG55" s="17">
        <v>306.7</v>
      </c>
      <c r="AH55" s="17">
        <v>328.25</v>
      </c>
      <c r="AI55" s="17">
        <v>350.02</v>
      </c>
      <c r="AJ55" s="17">
        <v>371.65</v>
      </c>
      <c r="AK55" s="17">
        <v>392.79</v>
      </c>
      <c r="AL55" s="17">
        <v>413.05</v>
      </c>
      <c r="AM55" s="17">
        <v>432.08</v>
      </c>
      <c r="AN55" s="17">
        <v>449.51</v>
      </c>
      <c r="AO55" s="17">
        <v>464.98</v>
      </c>
      <c r="AP55" s="17">
        <v>478.12</v>
      </c>
      <c r="AQ55" s="17">
        <v>488.57</v>
      </c>
      <c r="AR55" s="17">
        <v>495.95</v>
      </c>
      <c r="AS55" s="17">
        <v>500</v>
      </c>
      <c r="AT55" s="17">
        <v>500</v>
      </c>
      <c r="AU55" s="17">
        <v>500</v>
      </c>
      <c r="AV55" s="17">
        <v>500</v>
      </c>
      <c r="AW55" s="17">
        <v>500</v>
      </c>
      <c r="AX55" s="17">
        <v>500</v>
      </c>
      <c r="AY55" s="17">
        <v>500</v>
      </c>
      <c r="AZ55" s="17">
        <v>500</v>
      </c>
      <c r="BA55" s="17">
        <v>500</v>
      </c>
      <c r="BB55" s="17">
        <v>0</v>
      </c>
      <c r="BC55" s="17">
        <v>0</v>
      </c>
      <c r="BD55" s="17">
        <v>0</v>
      </c>
      <c r="BE55" s="17">
        <v>0</v>
      </c>
      <c r="BF55" s="17">
        <v>0</v>
      </c>
      <c r="BG55" s="17">
        <v>0</v>
      </c>
      <c r="BH55" s="17">
        <v>0</v>
      </c>
      <c r="BI55" s="17">
        <v>0</v>
      </c>
      <c r="BJ55" s="17">
        <v>0</v>
      </c>
      <c r="BK55" s="17">
        <v>0</v>
      </c>
      <c r="BL55" s="17">
        <v>0</v>
      </c>
      <c r="BM55" s="17">
        <v>0</v>
      </c>
      <c r="BN55" s="17">
        <v>0</v>
      </c>
      <c r="BO55" s="17">
        <v>0</v>
      </c>
      <c r="BP55" s="17">
        <v>0</v>
      </c>
      <c r="BQ55" s="17">
        <v>0</v>
      </c>
      <c r="BR55" s="17">
        <v>0</v>
      </c>
      <c r="BS55" s="17">
        <v>0</v>
      </c>
      <c r="BT55" s="17">
        <v>0</v>
      </c>
      <c r="BU55" s="17">
        <v>0</v>
      </c>
      <c r="BV55" s="17">
        <v>0</v>
      </c>
      <c r="BW55" s="17">
        <v>0</v>
      </c>
      <c r="BX55" s="17">
        <v>0</v>
      </c>
      <c r="BY55" s="17">
        <v>0</v>
      </c>
      <c r="BZ55" s="17">
        <v>0</v>
      </c>
      <c r="CA55" s="17">
        <v>0</v>
      </c>
      <c r="CB55" s="17">
        <v>0</v>
      </c>
      <c r="CC55" s="17">
        <v>0</v>
      </c>
      <c r="CD55" s="17">
        <v>0</v>
      </c>
      <c r="CE55" s="17">
        <v>0</v>
      </c>
      <c r="CF55" s="17">
        <v>0</v>
      </c>
      <c r="CG55" s="17">
        <v>0</v>
      </c>
      <c r="CH55" s="17">
        <v>0</v>
      </c>
      <c r="CI55" s="17">
        <v>0</v>
      </c>
      <c r="CJ55" s="17">
        <v>0</v>
      </c>
      <c r="CK55" s="17">
        <v>0</v>
      </c>
      <c r="CL55" s="17">
        <v>0</v>
      </c>
      <c r="CM55" s="17">
        <v>0</v>
      </c>
      <c r="CN55" s="17">
        <v>0</v>
      </c>
      <c r="CO55" s="17">
        <v>0</v>
      </c>
      <c r="CP55" s="17">
        <v>0</v>
      </c>
      <c r="CQ55" s="17">
        <v>0</v>
      </c>
      <c r="CR55" s="17">
        <v>0</v>
      </c>
      <c r="CS55" s="17">
        <v>0</v>
      </c>
      <c r="CT55" s="17">
        <v>0</v>
      </c>
      <c r="CU55" s="17">
        <v>0</v>
      </c>
      <c r="CV55" s="17">
        <v>0</v>
      </c>
      <c r="CW55" s="17">
        <v>0</v>
      </c>
    </row>
    <row r="56" spans="1:101" ht="14.25" customHeight="1">
      <c r="A56" s="67">
        <v>70</v>
      </c>
      <c r="B56" s="68">
        <v>2.5</v>
      </c>
      <c r="C56" s="68">
        <v>4.3099999999999996</v>
      </c>
      <c r="D56" s="68">
        <v>6.12</v>
      </c>
      <c r="E56" s="68">
        <v>7.84</v>
      </c>
      <c r="F56" s="68">
        <v>9.34</v>
      </c>
      <c r="G56" s="68">
        <v>10.73</v>
      </c>
      <c r="H56" s="68">
        <v>12.72</v>
      </c>
      <c r="I56" s="68">
        <v>16.13</v>
      </c>
      <c r="J56" s="68">
        <v>19.61</v>
      </c>
      <c r="K56" s="68">
        <v>23.76</v>
      </c>
      <c r="L56" s="68">
        <v>28.66</v>
      </c>
      <c r="M56" s="68">
        <v>33.24</v>
      </c>
      <c r="N56" s="68">
        <v>39.47</v>
      </c>
      <c r="O56" s="68">
        <v>46.26</v>
      </c>
      <c r="P56" s="68">
        <v>55.57</v>
      </c>
      <c r="Q56" s="68">
        <v>66</v>
      </c>
      <c r="R56" s="69">
        <v>80.25</v>
      </c>
      <c r="S56" s="17">
        <v>93.99</v>
      </c>
      <c r="T56" s="17">
        <v>107.25</v>
      </c>
      <c r="U56" s="17">
        <v>121.61</v>
      </c>
      <c r="V56" s="17">
        <v>136.9</v>
      </c>
      <c r="W56" s="17">
        <v>152.6</v>
      </c>
      <c r="X56" s="17">
        <v>168.28</v>
      </c>
      <c r="Y56" s="17">
        <v>183.74</v>
      </c>
      <c r="Z56" s="17">
        <v>198.22</v>
      </c>
      <c r="AA56" s="71">
        <v>211.08</v>
      </c>
      <c r="AB56" s="17">
        <v>227.79</v>
      </c>
      <c r="AC56" s="17">
        <v>245.59</v>
      </c>
      <c r="AD56" s="17">
        <v>264.95</v>
      </c>
      <c r="AE56" s="17">
        <v>285.45999999999998</v>
      </c>
      <c r="AF56" s="17">
        <v>306.7</v>
      </c>
      <c r="AG56" s="17">
        <v>328.25</v>
      </c>
      <c r="AH56" s="17">
        <v>350.02</v>
      </c>
      <c r="AI56" s="17">
        <v>371.65</v>
      </c>
      <c r="AJ56" s="17">
        <v>392.79</v>
      </c>
      <c r="AK56" s="17">
        <v>413.05</v>
      </c>
      <c r="AL56" s="17">
        <v>432.08</v>
      </c>
      <c r="AM56" s="17">
        <v>449.51</v>
      </c>
      <c r="AN56" s="17">
        <v>464.98</v>
      </c>
      <c r="AO56" s="17">
        <v>478.12</v>
      </c>
      <c r="AP56" s="17">
        <v>488.57</v>
      </c>
      <c r="AQ56" s="17">
        <v>495.95</v>
      </c>
      <c r="AR56" s="17">
        <v>500</v>
      </c>
      <c r="AS56" s="17">
        <v>500</v>
      </c>
      <c r="AT56" s="17">
        <v>500</v>
      </c>
      <c r="AU56" s="17">
        <v>500</v>
      </c>
      <c r="AV56" s="17">
        <v>500</v>
      </c>
      <c r="AW56" s="17">
        <v>500</v>
      </c>
      <c r="AX56" s="17">
        <v>500</v>
      </c>
      <c r="AY56" s="17">
        <v>500</v>
      </c>
      <c r="AZ56" s="17">
        <v>500</v>
      </c>
      <c r="BA56" s="17">
        <v>0</v>
      </c>
      <c r="BB56" s="17">
        <v>0</v>
      </c>
      <c r="BC56" s="17">
        <v>0</v>
      </c>
      <c r="BD56" s="17">
        <v>0</v>
      </c>
      <c r="BE56" s="17">
        <v>0</v>
      </c>
      <c r="BF56" s="17">
        <v>0</v>
      </c>
      <c r="BG56" s="17">
        <v>0</v>
      </c>
      <c r="BH56" s="17">
        <v>0</v>
      </c>
      <c r="BI56" s="17">
        <v>0</v>
      </c>
      <c r="BJ56" s="17">
        <v>0</v>
      </c>
      <c r="BK56" s="17">
        <v>0</v>
      </c>
      <c r="BL56" s="17">
        <v>0</v>
      </c>
      <c r="BM56" s="17">
        <v>0</v>
      </c>
      <c r="BN56" s="17">
        <v>0</v>
      </c>
      <c r="BO56" s="17">
        <v>0</v>
      </c>
      <c r="BP56" s="17">
        <v>0</v>
      </c>
      <c r="BQ56" s="17">
        <v>0</v>
      </c>
      <c r="BR56" s="17">
        <v>0</v>
      </c>
      <c r="BS56" s="17">
        <v>0</v>
      </c>
      <c r="BT56" s="17">
        <v>0</v>
      </c>
      <c r="BU56" s="17">
        <v>0</v>
      </c>
      <c r="BV56" s="17">
        <v>0</v>
      </c>
      <c r="BW56" s="17">
        <v>0</v>
      </c>
      <c r="BX56" s="17">
        <v>0</v>
      </c>
      <c r="BY56" s="17">
        <v>0</v>
      </c>
      <c r="BZ56" s="17">
        <v>0</v>
      </c>
      <c r="CA56" s="17">
        <v>0</v>
      </c>
      <c r="CB56" s="17">
        <v>0</v>
      </c>
      <c r="CC56" s="17">
        <v>0</v>
      </c>
      <c r="CD56" s="17">
        <v>0</v>
      </c>
      <c r="CE56" s="17">
        <v>0</v>
      </c>
      <c r="CF56" s="17">
        <v>0</v>
      </c>
      <c r="CG56" s="17">
        <v>0</v>
      </c>
      <c r="CH56" s="17">
        <v>0</v>
      </c>
      <c r="CI56" s="17">
        <v>0</v>
      </c>
      <c r="CJ56" s="17">
        <v>0</v>
      </c>
      <c r="CK56" s="17">
        <v>0</v>
      </c>
      <c r="CL56" s="17">
        <v>0</v>
      </c>
      <c r="CM56" s="17">
        <v>0</v>
      </c>
      <c r="CN56" s="17">
        <v>0</v>
      </c>
      <c r="CO56" s="17">
        <v>0</v>
      </c>
      <c r="CP56" s="17">
        <v>0</v>
      </c>
      <c r="CQ56" s="17">
        <v>0</v>
      </c>
      <c r="CR56" s="17">
        <v>0</v>
      </c>
      <c r="CS56" s="17">
        <v>0</v>
      </c>
      <c r="CT56" s="17">
        <v>0</v>
      </c>
      <c r="CU56" s="17">
        <v>0</v>
      </c>
      <c r="CV56" s="17">
        <v>0</v>
      </c>
      <c r="CW56" s="17">
        <v>0</v>
      </c>
    </row>
    <row r="57" spans="1:101" ht="14.25" customHeight="1">
      <c r="A57" s="67">
        <v>71</v>
      </c>
      <c r="B57" s="68">
        <v>2.68</v>
      </c>
      <c r="C57" s="68">
        <v>4.51</v>
      </c>
      <c r="D57" s="68">
        <v>6.64</v>
      </c>
      <c r="E57" s="68">
        <v>8.59</v>
      </c>
      <c r="F57" s="68">
        <v>10.050000000000001</v>
      </c>
      <c r="G57" s="68">
        <v>11.75</v>
      </c>
      <c r="H57" s="68">
        <v>14.5</v>
      </c>
      <c r="I57" s="68">
        <v>18.04</v>
      </c>
      <c r="J57" s="68">
        <v>21.89</v>
      </c>
      <c r="K57" s="68">
        <v>26.71</v>
      </c>
      <c r="L57" s="68">
        <v>32.92</v>
      </c>
      <c r="M57" s="68">
        <v>39.47</v>
      </c>
      <c r="N57" s="68">
        <v>46.01</v>
      </c>
      <c r="O57" s="68">
        <v>54.99</v>
      </c>
      <c r="P57" s="68">
        <v>62.96</v>
      </c>
      <c r="Q57" s="68">
        <v>76.069999999999993</v>
      </c>
      <c r="R57" s="69">
        <v>91.82</v>
      </c>
      <c r="S57" s="17">
        <v>107.25</v>
      </c>
      <c r="T57" s="17">
        <v>121.61</v>
      </c>
      <c r="U57" s="17">
        <v>136.9</v>
      </c>
      <c r="V57" s="17">
        <v>152.6</v>
      </c>
      <c r="W57" s="17">
        <v>168.28</v>
      </c>
      <c r="X57" s="17">
        <v>183.74</v>
      </c>
      <c r="Y57" s="17">
        <v>198.22</v>
      </c>
      <c r="Z57" s="17">
        <v>211.08</v>
      </c>
      <c r="AA57" s="71">
        <v>227.79</v>
      </c>
      <c r="AB57" s="17">
        <v>245.59</v>
      </c>
      <c r="AC57" s="17">
        <v>264.95</v>
      </c>
      <c r="AD57" s="17">
        <v>285.45999999999998</v>
      </c>
      <c r="AE57" s="17">
        <v>306.7</v>
      </c>
      <c r="AF57" s="17">
        <v>328.25</v>
      </c>
      <c r="AG57" s="17">
        <v>350.02</v>
      </c>
      <c r="AH57" s="17">
        <v>371.65</v>
      </c>
      <c r="AI57" s="17">
        <v>392.79</v>
      </c>
      <c r="AJ57" s="17">
        <v>413.05</v>
      </c>
      <c r="AK57" s="17">
        <v>432.08</v>
      </c>
      <c r="AL57" s="17">
        <v>449.51</v>
      </c>
      <c r="AM57" s="17">
        <v>464.98</v>
      </c>
      <c r="AN57" s="17">
        <v>478.12</v>
      </c>
      <c r="AO57" s="17">
        <v>488.57</v>
      </c>
      <c r="AP57" s="17">
        <v>495.95</v>
      </c>
      <c r="AQ57" s="17">
        <v>500</v>
      </c>
      <c r="AR57" s="17">
        <v>500</v>
      </c>
      <c r="AS57" s="17">
        <v>500</v>
      </c>
      <c r="AT57" s="17">
        <v>500</v>
      </c>
      <c r="AU57" s="17">
        <v>500</v>
      </c>
      <c r="AV57" s="17">
        <v>500</v>
      </c>
      <c r="AW57" s="17">
        <v>500</v>
      </c>
      <c r="AX57" s="17">
        <v>500</v>
      </c>
      <c r="AY57" s="17">
        <v>500</v>
      </c>
      <c r="AZ57" s="17">
        <v>0</v>
      </c>
      <c r="BA57" s="17">
        <v>0</v>
      </c>
      <c r="BB57" s="17">
        <v>0</v>
      </c>
      <c r="BC57" s="17">
        <v>0</v>
      </c>
      <c r="BD57" s="17">
        <v>0</v>
      </c>
      <c r="BE57" s="17">
        <v>0</v>
      </c>
      <c r="BF57" s="17">
        <v>0</v>
      </c>
      <c r="BG57" s="17">
        <v>0</v>
      </c>
      <c r="BH57" s="17">
        <v>0</v>
      </c>
      <c r="BI57" s="17">
        <v>0</v>
      </c>
      <c r="BJ57" s="17">
        <v>0</v>
      </c>
      <c r="BK57" s="17">
        <v>0</v>
      </c>
      <c r="BL57" s="17">
        <v>0</v>
      </c>
      <c r="BM57" s="17">
        <v>0</v>
      </c>
      <c r="BN57" s="17">
        <v>0</v>
      </c>
      <c r="BO57" s="17">
        <v>0</v>
      </c>
      <c r="BP57" s="17">
        <v>0</v>
      </c>
      <c r="BQ57" s="17">
        <v>0</v>
      </c>
      <c r="BR57" s="17">
        <v>0</v>
      </c>
      <c r="BS57" s="17">
        <v>0</v>
      </c>
      <c r="BT57" s="17">
        <v>0</v>
      </c>
      <c r="BU57" s="17">
        <v>0</v>
      </c>
      <c r="BV57" s="17">
        <v>0</v>
      </c>
      <c r="BW57" s="17">
        <v>0</v>
      </c>
      <c r="BX57" s="17">
        <v>0</v>
      </c>
      <c r="BY57" s="17">
        <v>0</v>
      </c>
      <c r="BZ57" s="17">
        <v>0</v>
      </c>
      <c r="CA57" s="17">
        <v>0</v>
      </c>
      <c r="CB57" s="17">
        <v>0</v>
      </c>
      <c r="CC57" s="17">
        <v>0</v>
      </c>
      <c r="CD57" s="17">
        <v>0</v>
      </c>
      <c r="CE57" s="17">
        <v>0</v>
      </c>
      <c r="CF57" s="17">
        <v>0</v>
      </c>
      <c r="CG57" s="17">
        <v>0</v>
      </c>
      <c r="CH57" s="17">
        <v>0</v>
      </c>
      <c r="CI57" s="17">
        <v>0</v>
      </c>
      <c r="CJ57" s="17">
        <v>0</v>
      </c>
      <c r="CK57" s="17">
        <v>0</v>
      </c>
      <c r="CL57" s="17">
        <v>0</v>
      </c>
      <c r="CM57" s="17">
        <v>0</v>
      </c>
      <c r="CN57" s="17">
        <v>0</v>
      </c>
      <c r="CO57" s="17">
        <v>0</v>
      </c>
      <c r="CP57" s="17">
        <v>0</v>
      </c>
      <c r="CQ57" s="17">
        <v>0</v>
      </c>
      <c r="CR57" s="17">
        <v>0</v>
      </c>
      <c r="CS57" s="17">
        <v>0</v>
      </c>
      <c r="CT57" s="17">
        <v>0</v>
      </c>
      <c r="CU57" s="17">
        <v>0</v>
      </c>
      <c r="CV57" s="17">
        <v>0</v>
      </c>
      <c r="CW57" s="17">
        <v>0</v>
      </c>
    </row>
    <row r="58" spans="1:101" ht="14.25" customHeight="1">
      <c r="A58" s="67">
        <v>72</v>
      </c>
      <c r="B58" s="68">
        <v>2.88</v>
      </c>
      <c r="C58" s="68">
        <v>4.74</v>
      </c>
      <c r="D58" s="68">
        <v>7.21</v>
      </c>
      <c r="E58" s="68">
        <v>9.4</v>
      </c>
      <c r="F58" s="68">
        <v>10.96</v>
      </c>
      <c r="G58" s="68">
        <v>13.38</v>
      </c>
      <c r="H58" s="68">
        <v>16.329999999999998</v>
      </c>
      <c r="I58" s="68">
        <v>20.07</v>
      </c>
      <c r="J58" s="68">
        <v>24.82</v>
      </c>
      <c r="K58" s="68">
        <v>31.1</v>
      </c>
      <c r="L58" s="68">
        <v>38.82</v>
      </c>
      <c r="M58" s="68">
        <v>45.77</v>
      </c>
      <c r="N58" s="68">
        <v>54.4</v>
      </c>
      <c r="O58" s="68">
        <v>62.74</v>
      </c>
      <c r="P58" s="68">
        <v>72.209999999999994</v>
      </c>
      <c r="Q58" s="68">
        <v>87.29</v>
      </c>
      <c r="R58" s="70">
        <v>105.03</v>
      </c>
      <c r="S58" s="17">
        <v>121.61</v>
      </c>
      <c r="T58" s="17">
        <v>136.9</v>
      </c>
      <c r="U58" s="17">
        <v>152.6</v>
      </c>
      <c r="V58" s="17">
        <v>168.28</v>
      </c>
      <c r="W58" s="17">
        <v>183.74</v>
      </c>
      <c r="X58" s="17">
        <v>198.22</v>
      </c>
      <c r="Y58" s="17">
        <v>211.08</v>
      </c>
      <c r="Z58" s="17">
        <v>227.79</v>
      </c>
      <c r="AA58" s="71">
        <v>245.59</v>
      </c>
      <c r="AB58" s="17">
        <v>264.95</v>
      </c>
      <c r="AC58" s="17">
        <v>285.45999999999998</v>
      </c>
      <c r="AD58" s="17">
        <v>306.7</v>
      </c>
      <c r="AE58" s="17">
        <v>328.25</v>
      </c>
      <c r="AF58" s="17">
        <v>350.02</v>
      </c>
      <c r="AG58" s="17">
        <v>371.65</v>
      </c>
      <c r="AH58" s="17">
        <v>392.79</v>
      </c>
      <c r="AI58" s="17">
        <v>413.05</v>
      </c>
      <c r="AJ58" s="17">
        <v>432.08</v>
      </c>
      <c r="AK58" s="17">
        <v>449.51</v>
      </c>
      <c r="AL58" s="17">
        <v>464.98</v>
      </c>
      <c r="AM58" s="17">
        <v>478.12</v>
      </c>
      <c r="AN58" s="17">
        <v>488.57</v>
      </c>
      <c r="AO58" s="17">
        <v>495.95</v>
      </c>
      <c r="AP58" s="17">
        <v>500</v>
      </c>
      <c r="AQ58" s="17">
        <v>500</v>
      </c>
      <c r="AR58" s="17">
        <v>500</v>
      </c>
      <c r="AS58" s="17">
        <v>500</v>
      </c>
      <c r="AT58" s="17">
        <v>500</v>
      </c>
      <c r="AU58" s="17">
        <v>500</v>
      </c>
      <c r="AV58" s="17">
        <v>500</v>
      </c>
      <c r="AW58" s="17">
        <v>500</v>
      </c>
      <c r="AX58" s="17">
        <v>500</v>
      </c>
      <c r="AY58" s="17">
        <v>0</v>
      </c>
      <c r="AZ58" s="17">
        <v>0</v>
      </c>
      <c r="BA58" s="17">
        <v>0</v>
      </c>
      <c r="BB58" s="17">
        <v>0</v>
      </c>
      <c r="BC58" s="17">
        <v>0</v>
      </c>
      <c r="BD58" s="17">
        <v>0</v>
      </c>
      <c r="BE58" s="17">
        <v>0</v>
      </c>
      <c r="BF58" s="17">
        <v>0</v>
      </c>
      <c r="BG58" s="17">
        <v>0</v>
      </c>
      <c r="BH58" s="17">
        <v>0</v>
      </c>
      <c r="BI58" s="17">
        <v>0</v>
      </c>
      <c r="BJ58" s="17">
        <v>0</v>
      </c>
      <c r="BK58" s="17">
        <v>0</v>
      </c>
      <c r="BL58" s="17">
        <v>0</v>
      </c>
      <c r="BM58" s="17">
        <v>0</v>
      </c>
      <c r="BN58" s="17">
        <v>0</v>
      </c>
      <c r="BO58" s="17">
        <v>0</v>
      </c>
      <c r="BP58" s="17">
        <v>0</v>
      </c>
      <c r="BQ58" s="17">
        <v>0</v>
      </c>
      <c r="BR58" s="17">
        <v>0</v>
      </c>
      <c r="BS58" s="17">
        <v>0</v>
      </c>
      <c r="BT58" s="17">
        <v>0</v>
      </c>
      <c r="BU58" s="17">
        <v>0</v>
      </c>
      <c r="BV58" s="17">
        <v>0</v>
      </c>
      <c r="BW58" s="17">
        <v>0</v>
      </c>
      <c r="BX58" s="17">
        <v>0</v>
      </c>
      <c r="BY58" s="17">
        <v>0</v>
      </c>
      <c r="BZ58" s="17">
        <v>0</v>
      </c>
      <c r="CA58" s="17">
        <v>0</v>
      </c>
      <c r="CB58" s="17">
        <v>0</v>
      </c>
      <c r="CC58" s="17">
        <v>0</v>
      </c>
      <c r="CD58" s="17">
        <v>0</v>
      </c>
      <c r="CE58" s="17">
        <v>0</v>
      </c>
      <c r="CF58" s="17">
        <v>0</v>
      </c>
      <c r="CG58" s="17">
        <v>0</v>
      </c>
      <c r="CH58" s="17">
        <v>0</v>
      </c>
      <c r="CI58" s="17">
        <v>0</v>
      </c>
      <c r="CJ58" s="17">
        <v>0</v>
      </c>
      <c r="CK58" s="17">
        <v>0</v>
      </c>
      <c r="CL58" s="17">
        <v>0</v>
      </c>
      <c r="CM58" s="17">
        <v>0</v>
      </c>
      <c r="CN58" s="17">
        <v>0</v>
      </c>
      <c r="CO58" s="17">
        <v>0</v>
      </c>
      <c r="CP58" s="17">
        <v>0</v>
      </c>
      <c r="CQ58" s="17">
        <v>0</v>
      </c>
      <c r="CR58" s="17">
        <v>0</v>
      </c>
      <c r="CS58" s="17">
        <v>0</v>
      </c>
      <c r="CT58" s="17">
        <v>0</v>
      </c>
      <c r="CU58" s="17">
        <v>0</v>
      </c>
      <c r="CV58" s="17">
        <v>0</v>
      </c>
      <c r="CW58" s="17">
        <v>0</v>
      </c>
    </row>
    <row r="59" spans="1:101" ht="14.25" customHeight="1">
      <c r="A59" s="67">
        <v>73</v>
      </c>
      <c r="B59" s="68">
        <v>3.13</v>
      </c>
      <c r="C59" s="68">
        <v>5.0599999999999996</v>
      </c>
      <c r="D59" s="68">
        <v>7.9</v>
      </c>
      <c r="E59" s="68">
        <v>10.39</v>
      </c>
      <c r="F59" s="68">
        <v>12.56</v>
      </c>
      <c r="G59" s="68">
        <v>15.19</v>
      </c>
      <c r="H59" s="68">
        <v>18.489999999999998</v>
      </c>
      <c r="I59" s="68">
        <v>22.67</v>
      </c>
      <c r="J59" s="68">
        <v>28.79</v>
      </c>
      <c r="K59" s="68">
        <v>36.159999999999997</v>
      </c>
      <c r="L59" s="68">
        <v>45.52</v>
      </c>
      <c r="M59" s="68">
        <v>54.32</v>
      </c>
      <c r="N59" s="68">
        <v>62.68</v>
      </c>
      <c r="O59" s="68">
        <v>72.12</v>
      </c>
      <c r="P59" s="68">
        <v>86.69</v>
      </c>
      <c r="Q59" s="69">
        <v>104.62</v>
      </c>
      <c r="R59" s="17">
        <v>121.61</v>
      </c>
      <c r="S59" s="17">
        <v>136.9</v>
      </c>
      <c r="T59" s="17">
        <v>152.6</v>
      </c>
      <c r="U59" s="17">
        <v>168.28</v>
      </c>
      <c r="V59" s="17">
        <v>183.74</v>
      </c>
      <c r="W59" s="17">
        <v>198.22</v>
      </c>
      <c r="X59" s="17">
        <v>211.08</v>
      </c>
      <c r="Y59" s="17">
        <v>227.79</v>
      </c>
      <c r="Z59" s="17">
        <v>245.59</v>
      </c>
      <c r="AA59" s="71">
        <v>264.95</v>
      </c>
      <c r="AB59" s="17">
        <v>285.45999999999998</v>
      </c>
      <c r="AC59" s="17">
        <v>306.7</v>
      </c>
      <c r="AD59" s="17">
        <v>328.25</v>
      </c>
      <c r="AE59" s="17">
        <v>350.02</v>
      </c>
      <c r="AF59" s="17">
        <v>371.65</v>
      </c>
      <c r="AG59" s="17">
        <v>392.79</v>
      </c>
      <c r="AH59" s="17">
        <v>413.05</v>
      </c>
      <c r="AI59" s="17">
        <v>432.08</v>
      </c>
      <c r="AJ59" s="17">
        <v>449.51</v>
      </c>
      <c r="AK59" s="17">
        <v>464.98</v>
      </c>
      <c r="AL59" s="17">
        <v>478.12</v>
      </c>
      <c r="AM59" s="17">
        <v>488.57</v>
      </c>
      <c r="AN59" s="17">
        <v>495.95</v>
      </c>
      <c r="AO59" s="17">
        <v>500</v>
      </c>
      <c r="AP59" s="17">
        <v>500</v>
      </c>
      <c r="AQ59" s="17">
        <v>500</v>
      </c>
      <c r="AR59" s="17">
        <v>500</v>
      </c>
      <c r="AS59" s="17">
        <v>500</v>
      </c>
      <c r="AT59" s="17">
        <v>500</v>
      </c>
      <c r="AU59" s="17">
        <v>500</v>
      </c>
      <c r="AV59" s="17">
        <v>500</v>
      </c>
      <c r="AW59" s="17">
        <v>500</v>
      </c>
      <c r="AX59" s="17">
        <v>0</v>
      </c>
      <c r="AY59" s="17">
        <v>0</v>
      </c>
      <c r="AZ59" s="17">
        <v>0</v>
      </c>
      <c r="BA59" s="17">
        <v>0</v>
      </c>
      <c r="BB59" s="17">
        <v>0</v>
      </c>
      <c r="BC59" s="17">
        <v>0</v>
      </c>
      <c r="BD59" s="17">
        <v>0</v>
      </c>
      <c r="BE59" s="17">
        <v>0</v>
      </c>
      <c r="BF59" s="17">
        <v>0</v>
      </c>
      <c r="BG59" s="17">
        <v>0</v>
      </c>
      <c r="BH59" s="17">
        <v>0</v>
      </c>
      <c r="BI59" s="17">
        <v>0</v>
      </c>
      <c r="BJ59" s="17">
        <v>0</v>
      </c>
      <c r="BK59" s="17">
        <v>0</v>
      </c>
      <c r="BL59" s="17">
        <v>0</v>
      </c>
      <c r="BM59" s="17">
        <v>0</v>
      </c>
      <c r="BN59" s="17">
        <v>0</v>
      </c>
      <c r="BO59" s="17">
        <v>0</v>
      </c>
      <c r="BP59" s="17">
        <v>0</v>
      </c>
      <c r="BQ59" s="17">
        <v>0</v>
      </c>
      <c r="BR59" s="17">
        <v>0</v>
      </c>
      <c r="BS59" s="17">
        <v>0</v>
      </c>
      <c r="BT59" s="17">
        <v>0</v>
      </c>
      <c r="BU59" s="17">
        <v>0</v>
      </c>
      <c r="BV59" s="17">
        <v>0</v>
      </c>
      <c r="BW59" s="17">
        <v>0</v>
      </c>
      <c r="BX59" s="17">
        <v>0</v>
      </c>
      <c r="BY59" s="17">
        <v>0</v>
      </c>
      <c r="BZ59" s="17">
        <v>0</v>
      </c>
      <c r="CA59" s="17">
        <v>0</v>
      </c>
      <c r="CB59" s="17">
        <v>0</v>
      </c>
      <c r="CC59" s="17">
        <v>0</v>
      </c>
      <c r="CD59" s="17">
        <v>0</v>
      </c>
      <c r="CE59" s="17">
        <v>0</v>
      </c>
      <c r="CF59" s="17">
        <v>0</v>
      </c>
      <c r="CG59" s="17">
        <v>0</v>
      </c>
      <c r="CH59" s="17">
        <v>0</v>
      </c>
      <c r="CI59" s="17">
        <v>0</v>
      </c>
      <c r="CJ59" s="17">
        <v>0</v>
      </c>
      <c r="CK59" s="17">
        <v>0</v>
      </c>
      <c r="CL59" s="17">
        <v>0</v>
      </c>
      <c r="CM59" s="17">
        <v>0</v>
      </c>
      <c r="CN59" s="17">
        <v>0</v>
      </c>
      <c r="CO59" s="17">
        <v>0</v>
      </c>
      <c r="CP59" s="17">
        <v>0</v>
      </c>
      <c r="CQ59" s="17">
        <v>0</v>
      </c>
      <c r="CR59" s="17">
        <v>0</v>
      </c>
      <c r="CS59" s="17">
        <v>0</v>
      </c>
      <c r="CT59" s="17">
        <v>0</v>
      </c>
      <c r="CU59" s="17">
        <v>0</v>
      </c>
      <c r="CV59" s="17">
        <v>0</v>
      </c>
      <c r="CW59" s="17">
        <v>0</v>
      </c>
    </row>
    <row r="60" spans="1:101" ht="14.25" customHeight="1">
      <c r="A60" s="67">
        <v>74</v>
      </c>
      <c r="B60" s="68">
        <v>3.48</v>
      </c>
      <c r="C60" s="68">
        <v>5.57</v>
      </c>
      <c r="D60" s="68">
        <v>8.84</v>
      </c>
      <c r="E60" s="68">
        <v>11.74</v>
      </c>
      <c r="F60" s="68">
        <v>14.23</v>
      </c>
      <c r="G60" s="68">
        <v>17.350000000000001</v>
      </c>
      <c r="H60" s="68">
        <v>21.33</v>
      </c>
      <c r="I60" s="68">
        <v>26.27</v>
      </c>
      <c r="J60" s="68">
        <v>33.44</v>
      </c>
      <c r="K60" s="68">
        <v>42.33</v>
      </c>
      <c r="L60" s="68">
        <v>54.06</v>
      </c>
      <c r="M60" s="68">
        <v>62.62</v>
      </c>
      <c r="N60" s="68">
        <v>72.03</v>
      </c>
      <c r="O60" s="68">
        <v>84.33</v>
      </c>
      <c r="P60" s="68">
        <v>100.77</v>
      </c>
      <c r="Q60" s="70">
        <v>120.09</v>
      </c>
      <c r="R60" s="17">
        <v>136.9</v>
      </c>
      <c r="S60" s="17">
        <v>152.6</v>
      </c>
      <c r="T60" s="17">
        <v>168.28</v>
      </c>
      <c r="U60" s="17">
        <v>183.74</v>
      </c>
      <c r="V60" s="17">
        <v>198.22</v>
      </c>
      <c r="W60" s="17">
        <v>211.08</v>
      </c>
      <c r="X60" s="17">
        <v>227.79</v>
      </c>
      <c r="Y60" s="17">
        <v>245.59</v>
      </c>
      <c r="Z60" s="17">
        <v>264.95</v>
      </c>
      <c r="AA60" s="71">
        <v>285.45999999999998</v>
      </c>
      <c r="AB60" s="17">
        <v>306.7</v>
      </c>
      <c r="AC60" s="17">
        <v>328.25</v>
      </c>
      <c r="AD60" s="17">
        <v>350.02</v>
      </c>
      <c r="AE60" s="17">
        <v>371.65</v>
      </c>
      <c r="AF60" s="17">
        <v>392.79</v>
      </c>
      <c r="AG60" s="17">
        <v>413.05</v>
      </c>
      <c r="AH60" s="17">
        <v>432.08</v>
      </c>
      <c r="AI60" s="17">
        <v>449.51</v>
      </c>
      <c r="AJ60" s="17">
        <v>464.98</v>
      </c>
      <c r="AK60" s="17">
        <v>478.12</v>
      </c>
      <c r="AL60" s="17">
        <v>488.57</v>
      </c>
      <c r="AM60" s="17">
        <v>495.95</v>
      </c>
      <c r="AN60" s="17">
        <v>500</v>
      </c>
      <c r="AO60" s="17">
        <v>500</v>
      </c>
      <c r="AP60" s="17">
        <v>500</v>
      </c>
      <c r="AQ60" s="17">
        <v>500</v>
      </c>
      <c r="AR60" s="17">
        <v>500</v>
      </c>
      <c r="AS60" s="17">
        <v>500</v>
      </c>
      <c r="AT60" s="17">
        <v>500</v>
      </c>
      <c r="AU60" s="17">
        <v>500</v>
      </c>
      <c r="AV60" s="17">
        <v>500</v>
      </c>
      <c r="AW60" s="17">
        <v>0</v>
      </c>
      <c r="AX60" s="17">
        <v>0</v>
      </c>
      <c r="AY60" s="17">
        <v>0</v>
      </c>
      <c r="AZ60" s="17">
        <v>0</v>
      </c>
      <c r="BA60" s="17">
        <v>0</v>
      </c>
      <c r="BB60" s="17">
        <v>0</v>
      </c>
      <c r="BC60" s="17">
        <v>0</v>
      </c>
      <c r="BD60" s="17">
        <v>0</v>
      </c>
      <c r="BE60" s="17">
        <v>0</v>
      </c>
      <c r="BF60" s="17">
        <v>0</v>
      </c>
      <c r="BG60" s="17">
        <v>0</v>
      </c>
      <c r="BH60" s="17">
        <v>0</v>
      </c>
      <c r="BI60" s="17">
        <v>0</v>
      </c>
      <c r="BJ60" s="17">
        <v>0</v>
      </c>
      <c r="BK60" s="17">
        <v>0</v>
      </c>
      <c r="BL60" s="17">
        <v>0</v>
      </c>
      <c r="BM60" s="17">
        <v>0</v>
      </c>
      <c r="BN60" s="17">
        <v>0</v>
      </c>
      <c r="BO60" s="17">
        <v>0</v>
      </c>
      <c r="BP60" s="17">
        <v>0</v>
      </c>
      <c r="BQ60" s="17">
        <v>0</v>
      </c>
      <c r="BR60" s="17">
        <v>0</v>
      </c>
      <c r="BS60" s="17">
        <v>0</v>
      </c>
      <c r="BT60" s="17">
        <v>0</v>
      </c>
      <c r="BU60" s="17">
        <v>0</v>
      </c>
      <c r="BV60" s="17">
        <v>0</v>
      </c>
      <c r="BW60" s="17">
        <v>0</v>
      </c>
      <c r="BX60" s="17">
        <v>0</v>
      </c>
      <c r="BY60" s="17">
        <v>0</v>
      </c>
      <c r="BZ60" s="17">
        <v>0</v>
      </c>
      <c r="CA60" s="17">
        <v>0</v>
      </c>
      <c r="CB60" s="17">
        <v>0</v>
      </c>
      <c r="CC60" s="17">
        <v>0</v>
      </c>
      <c r="CD60" s="17">
        <v>0</v>
      </c>
      <c r="CE60" s="17">
        <v>0</v>
      </c>
      <c r="CF60" s="17">
        <v>0</v>
      </c>
      <c r="CG60" s="17">
        <v>0</v>
      </c>
      <c r="CH60" s="17">
        <v>0</v>
      </c>
      <c r="CI60" s="17">
        <v>0</v>
      </c>
      <c r="CJ60" s="17">
        <v>0</v>
      </c>
      <c r="CK60" s="17">
        <v>0</v>
      </c>
      <c r="CL60" s="17">
        <v>0</v>
      </c>
      <c r="CM60" s="17">
        <v>0</v>
      </c>
      <c r="CN60" s="17">
        <v>0</v>
      </c>
      <c r="CO60" s="17">
        <v>0</v>
      </c>
      <c r="CP60" s="17">
        <v>0</v>
      </c>
      <c r="CQ60" s="17">
        <v>0</v>
      </c>
      <c r="CR60" s="17">
        <v>0</v>
      </c>
      <c r="CS60" s="17">
        <v>0</v>
      </c>
      <c r="CT60" s="17">
        <v>0</v>
      </c>
      <c r="CU60" s="17">
        <v>0</v>
      </c>
      <c r="CV60" s="17">
        <v>0</v>
      </c>
      <c r="CW60" s="17">
        <v>0</v>
      </c>
    </row>
    <row r="61" spans="1:101" ht="14.25" customHeight="1">
      <c r="A61" s="67">
        <v>75</v>
      </c>
      <c r="B61" s="68">
        <v>3.82</v>
      </c>
      <c r="C61" s="68">
        <v>6.16</v>
      </c>
      <c r="D61" s="68">
        <v>9.91</v>
      </c>
      <c r="E61" s="68">
        <v>13.27</v>
      </c>
      <c r="F61" s="68">
        <v>16.22</v>
      </c>
      <c r="G61" s="68">
        <v>19.989999999999998</v>
      </c>
      <c r="H61" s="68">
        <v>24.68</v>
      </c>
      <c r="I61" s="68">
        <v>30.47</v>
      </c>
      <c r="J61" s="68">
        <v>39.1</v>
      </c>
      <c r="K61" s="68">
        <v>49.29</v>
      </c>
      <c r="L61" s="68">
        <v>62.56</v>
      </c>
      <c r="M61" s="68">
        <v>71.94</v>
      </c>
      <c r="N61" s="68">
        <v>83.46</v>
      </c>
      <c r="O61" s="68">
        <v>99.64</v>
      </c>
      <c r="P61" s="70">
        <v>117.67</v>
      </c>
      <c r="Q61" s="17">
        <v>136.9</v>
      </c>
      <c r="R61" s="17">
        <v>152.6</v>
      </c>
      <c r="S61" s="17">
        <v>168.28</v>
      </c>
      <c r="T61" s="17">
        <v>183.74</v>
      </c>
      <c r="U61" s="17">
        <v>198.22</v>
      </c>
      <c r="V61" s="17">
        <v>211.08</v>
      </c>
      <c r="W61" s="17">
        <v>227.79</v>
      </c>
      <c r="X61" s="17">
        <v>245.59</v>
      </c>
      <c r="Y61" s="17">
        <v>264.95</v>
      </c>
      <c r="Z61" s="17">
        <v>285.45999999999998</v>
      </c>
      <c r="AA61" s="69">
        <v>306.7</v>
      </c>
      <c r="AB61" s="17">
        <v>328.25</v>
      </c>
      <c r="AC61" s="17">
        <v>350.02</v>
      </c>
      <c r="AD61" s="17">
        <v>371.65</v>
      </c>
      <c r="AE61" s="17">
        <v>392.79</v>
      </c>
      <c r="AF61" s="17">
        <v>413.05</v>
      </c>
      <c r="AG61" s="17">
        <v>432.08</v>
      </c>
      <c r="AH61" s="17">
        <v>449.51</v>
      </c>
      <c r="AI61" s="17">
        <v>464.98</v>
      </c>
      <c r="AJ61" s="17">
        <v>478.12</v>
      </c>
      <c r="AK61" s="17">
        <v>488.57</v>
      </c>
      <c r="AL61" s="17">
        <v>495.95</v>
      </c>
      <c r="AM61" s="17">
        <v>500</v>
      </c>
      <c r="AN61" s="17">
        <v>500</v>
      </c>
      <c r="AO61" s="17">
        <v>500</v>
      </c>
      <c r="AP61" s="17">
        <v>500</v>
      </c>
      <c r="AQ61" s="17">
        <v>500</v>
      </c>
      <c r="AR61" s="17">
        <v>500</v>
      </c>
      <c r="AS61" s="17">
        <v>500</v>
      </c>
      <c r="AT61" s="17">
        <v>500</v>
      </c>
      <c r="AU61" s="17">
        <v>500</v>
      </c>
      <c r="AV61" s="17">
        <v>0</v>
      </c>
      <c r="AW61" s="17">
        <v>0</v>
      </c>
      <c r="AX61" s="17">
        <v>0</v>
      </c>
      <c r="AY61" s="17">
        <v>0</v>
      </c>
      <c r="AZ61" s="17">
        <v>0</v>
      </c>
      <c r="BA61" s="17">
        <v>0</v>
      </c>
      <c r="BB61" s="17">
        <v>0</v>
      </c>
      <c r="BC61" s="17">
        <v>0</v>
      </c>
      <c r="BD61" s="17">
        <v>0</v>
      </c>
      <c r="BE61" s="17">
        <v>0</v>
      </c>
      <c r="BF61" s="17">
        <v>0</v>
      </c>
      <c r="BG61" s="17">
        <v>0</v>
      </c>
      <c r="BH61" s="17">
        <v>0</v>
      </c>
      <c r="BI61" s="17">
        <v>0</v>
      </c>
      <c r="BJ61" s="17">
        <v>0</v>
      </c>
      <c r="BK61" s="17">
        <v>0</v>
      </c>
      <c r="BL61" s="17">
        <v>0</v>
      </c>
      <c r="BM61" s="17">
        <v>0</v>
      </c>
      <c r="BN61" s="17">
        <v>0</v>
      </c>
      <c r="BO61" s="17">
        <v>0</v>
      </c>
      <c r="BP61" s="17">
        <v>0</v>
      </c>
      <c r="BQ61" s="17">
        <v>0</v>
      </c>
      <c r="BR61" s="17">
        <v>0</v>
      </c>
      <c r="BS61" s="17">
        <v>0</v>
      </c>
      <c r="BT61" s="17">
        <v>0</v>
      </c>
      <c r="BU61" s="17">
        <v>0</v>
      </c>
      <c r="BV61" s="17">
        <v>0</v>
      </c>
      <c r="BW61" s="17">
        <v>0</v>
      </c>
      <c r="BX61" s="17">
        <v>0</v>
      </c>
      <c r="BY61" s="17">
        <v>0</v>
      </c>
      <c r="BZ61" s="17">
        <v>0</v>
      </c>
      <c r="CA61" s="17">
        <v>0</v>
      </c>
      <c r="CB61" s="17">
        <v>0</v>
      </c>
      <c r="CC61" s="17">
        <v>0</v>
      </c>
      <c r="CD61" s="17">
        <v>0</v>
      </c>
      <c r="CE61" s="17">
        <v>0</v>
      </c>
      <c r="CF61" s="17">
        <v>0</v>
      </c>
      <c r="CG61" s="17">
        <v>0</v>
      </c>
      <c r="CH61" s="17">
        <v>0</v>
      </c>
      <c r="CI61" s="17">
        <v>0</v>
      </c>
      <c r="CJ61" s="17">
        <v>0</v>
      </c>
      <c r="CK61" s="17">
        <v>0</v>
      </c>
      <c r="CL61" s="17">
        <v>0</v>
      </c>
      <c r="CM61" s="17">
        <v>0</v>
      </c>
      <c r="CN61" s="17">
        <v>0</v>
      </c>
      <c r="CO61" s="17">
        <v>0</v>
      </c>
      <c r="CP61" s="17">
        <v>0</v>
      </c>
      <c r="CQ61" s="17">
        <v>0</v>
      </c>
      <c r="CR61" s="17">
        <v>0</v>
      </c>
      <c r="CS61" s="17">
        <v>0</v>
      </c>
      <c r="CT61" s="17">
        <v>0</v>
      </c>
      <c r="CU61" s="17">
        <v>0</v>
      </c>
      <c r="CV61" s="17">
        <v>0</v>
      </c>
      <c r="CW61" s="17">
        <v>0</v>
      </c>
    </row>
    <row r="62" spans="1:101" ht="14.25" customHeight="1">
      <c r="A62" s="67">
        <v>76</v>
      </c>
      <c r="B62" s="68">
        <v>4.16</v>
      </c>
      <c r="C62" s="68">
        <v>6.7</v>
      </c>
      <c r="D62" s="68">
        <v>10.98</v>
      </c>
      <c r="E62" s="68">
        <v>15.08</v>
      </c>
      <c r="F62" s="68">
        <v>18.649999999999999</v>
      </c>
      <c r="G62" s="68">
        <v>23.09</v>
      </c>
      <c r="H62" s="68">
        <v>28.57</v>
      </c>
      <c r="I62" s="68">
        <v>35.58</v>
      </c>
      <c r="J62" s="68">
        <v>45.51</v>
      </c>
      <c r="K62" s="68">
        <v>56.93</v>
      </c>
      <c r="L62" s="68">
        <v>71.41</v>
      </c>
      <c r="M62" s="68">
        <v>82.74</v>
      </c>
      <c r="N62" s="68">
        <v>99.04</v>
      </c>
      <c r="O62" s="70">
        <v>116.96</v>
      </c>
      <c r="P62" s="68">
        <v>136.9</v>
      </c>
      <c r="Q62" s="17">
        <v>152.6</v>
      </c>
      <c r="R62" s="17">
        <v>168.28</v>
      </c>
      <c r="S62" s="17">
        <v>183.74</v>
      </c>
      <c r="T62" s="17">
        <v>198.22</v>
      </c>
      <c r="U62" s="17">
        <v>211.08</v>
      </c>
      <c r="V62" s="17">
        <v>227.79</v>
      </c>
      <c r="W62" s="17">
        <v>245.59</v>
      </c>
      <c r="X62" s="17">
        <v>264.95</v>
      </c>
      <c r="Y62" s="17">
        <v>285.45999999999998</v>
      </c>
      <c r="Z62" s="68">
        <v>306.7</v>
      </c>
      <c r="AA62" s="69">
        <v>328.25</v>
      </c>
      <c r="AB62" s="17">
        <v>350.02</v>
      </c>
      <c r="AC62" s="17">
        <v>371.65</v>
      </c>
      <c r="AD62" s="17">
        <v>392.79</v>
      </c>
      <c r="AE62" s="17">
        <v>413.05</v>
      </c>
      <c r="AF62" s="17">
        <v>432.08</v>
      </c>
      <c r="AG62" s="17">
        <v>449.51</v>
      </c>
      <c r="AH62" s="17">
        <v>464.98</v>
      </c>
      <c r="AI62" s="17">
        <v>478.12</v>
      </c>
      <c r="AJ62" s="17">
        <v>488.57</v>
      </c>
      <c r="AK62" s="17">
        <v>495.95</v>
      </c>
      <c r="AL62" s="17">
        <v>500</v>
      </c>
      <c r="AM62" s="17">
        <v>500</v>
      </c>
      <c r="AN62" s="17">
        <v>500</v>
      </c>
      <c r="AO62" s="17">
        <v>500</v>
      </c>
      <c r="AP62" s="17">
        <v>500</v>
      </c>
      <c r="AQ62" s="17">
        <v>500</v>
      </c>
      <c r="AR62" s="17">
        <v>500</v>
      </c>
      <c r="AS62" s="17">
        <v>500</v>
      </c>
      <c r="AT62" s="17">
        <v>500</v>
      </c>
      <c r="AU62" s="17">
        <v>0</v>
      </c>
      <c r="AV62" s="17">
        <v>0</v>
      </c>
      <c r="AW62" s="17">
        <v>0</v>
      </c>
      <c r="AX62" s="17">
        <v>0</v>
      </c>
      <c r="AY62" s="17">
        <v>0</v>
      </c>
      <c r="AZ62" s="17">
        <v>0</v>
      </c>
      <c r="BA62" s="17">
        <v>0</v>
      </c>
      <c r="BB62" s="17">
        <v>0</v>
      </c>
      <c r="BC62" s="17">
        <v>0</v>
      </c>
      <c r="BD62" s="17">
        <v>0</v>
      </c>
      <c r="BE62" s="17">
        <v>0</v>
      </c>
      <c r="BF62" s="17">
        <v>0</v>
      </c>
      <c r="BG62" s="17">
        <v>0</v>
      </c>
      <c r="BH62" s="17">
        <v>0</v>
      </c>
      <c r="BI62" s="17">
        <v>0</v>
      </c>
      <c r="BJ62" s="17">
        <v>0</v>
      </c>
      <c r="BK62" s="17">
        <v>0</v>
      </c>
      <c r="BL62" s="17">
        <v>0</v>
      </c>
      <c r="BM62" s="17">
        <v>0</v>
      </c>
      <c r="BN62" s="17">
        <v>0</v>
      </c>
      <c r="BO62" s="17">
        <v>0</v>
      </c>
      <c r="BP62" s="17">
        <v>0</v>
      </c>
      <c r="BQ62" s="17">
        <v>0</v>
      </c>
      <c r="BR62" s="17">
        <v>0</v>
      </c>
      <c r="BS62" s="17">
        <v>0</v>
      </c>
      <c r="BT62" s="17">
        <v>0</v>
      </c>
      <c r="BU62" s="17">
        <v>0</v>
      </c>
      <c r="BV62" s="17">
        <v>0</v>
      </c>
      <c r="BW62" s="17">
        <v>0</v>
      </c>
      <c r="BX62" s="17">
        <v>0</v>
      </c>
      <c r="BY62" s="17">
        <v>0</v>
      </c>
      <c r="BZ62" s="17">
        <v>0</v>
      </c>
      <c r="CA62" s="17">
        <v>0</v>
      </c>
      <c r="CB62" s="17">
        <v>0</v>
      </c>
      <c r="CC62" s="17">
        <v>0</v>
      </c>
      <c r="CD62" s="17">
        <v>0</v>
      </c>
      <c r="CE62" s="17">
        <v>0</v>
      </c>
      <c r="CF62" s="17">
        <v>0</v>
      </c>
      <c r="CG62" s="17">
        <v>0</v>
      </c>
      <c r="CH62" s="17">
        <v>0</v>
      </c>
      <c r="CI62" s="17">
        <v>0</v>
      </c>
      <c r="CJ62" s="17">
        <v>0</v>
      </c>
      <c r="CK62" s="17">
        <v>0</v>
      </c>
      <c r="CL62" s="17">
        <v>0</v>
      </c>
      <c r="CM62" s="17">
        <v>0</v>
      </c>
      <c r="CN62" s="17">
        <v>0</v>
      </c>
      <c r="CO62" s="17">
        <v>0</v>
      </c>
      <c r="CP62" s="17">
        <v>0</v>
      </c>
      <c r="CQ62" s="17">
        <v>0</v>
      </c>
      <c r="CR62" s="17">
        <v>0</v>
      </c>
      <c r="CS62" s="17">
        <v>0</v>
      </c>
      <c r="CT62" s="17">
        <v>0</v>
      </c>
      <c r="CU62" s="17">
        <v>0</v>
      </c>
      <c r="CV62" s="17">
        <v>0</v>
      </c>
      <c r="CW62" s="17">
        <v>0</v>
      </c>
    </row>
    <row r="63" spans="1:101" ht="14.25" customHeight="1">
      <c r="A63" s="67">
        <v>77</v>
      </c>
      <c r="B63" s="68">
        <v>4.32</v>
      </c>
      <c r="C63" s="68">
        <v>6.96</v>
      </c>
      <c r="D63" s="68">
        <v>11.54</v>
      </c>
      <c r="E63" s="68">
        <v>16.21</v>
      </c>
      <c r="F63" s="68">
        <v>20.54</v>
      </c>
      <c r="G63" s="68">
        <v>25.49</v>
      </c>
      <c r="H63" s="68">
        <v>31.84</v>
      </c>
      <c r="I63" s="68">
        <v>41.39</v>
      </c>
      <c r="J63" s="68">
        <v>52.59</v>
      </c>
      <c r="K63" s="68">
        <v>64.94</v>
      </c>
      <c r="L63" s="68">
        <v>81.89</v>
      </c>
      <c r="M63" s="68">
        <v>97.9</v>
      </c>
      <c r="N63" s="69">
        <v>116.51</v>
      </c>
      <c r="O63" s="68">
        <v>136.9</v>
      </c>
      <c r="P63" s="68">
        <v>152.6</v>
      </c>
      <c r="Q63" s="17">
        <v>168.28</v>
      </c>
      <c r="R63" s="17">
        <v>183.74</v>
      </c>
      <c r="S63" s="17">
        <v>198.22</v>
      </c>
      <c r="T63" s="17">
        <v>211.08</v>
      </c>
      <c r="U63" s="17">
        <v>227.79</v>
      </c>
      <c r="V63" s="17">
        <v>245.59</v>
      </c>
      <c r="W63" s="17">
        <v>264.95</v>
      </c>
      <c r="X63" s="17">
        <v>285.45999999999998</v>
      </c>
      <c r="Y63" s="68">
        <v>306.7</v>
      </c>
      <c r="Z63" s="68">
        <v>328.25</v>
      </c>
      <c r="AA63" s="69">
        <v>350.02</v>
      </c>
      <c r="AB63" s="17">
        <v>371.65</v>
      </c>
      <c r="AC63" s="17">
        <v>392.79</v>
      </c>
      <c r="AD63" s="17">
        <v>413.05</v>
      </c>
      <c r="AE63" s="17">
        <v>432.08</v>
      </c>
      <c r="AF63" s="17">
        <v>449.51</v>
      </c>
      <c r="AG63" s="17">
        <v>464.98</v>
      </c>
      <c r="AH63" s="17">
        <v>478.12</v>
      </c>
      <c r="AI63" s="17">
        <v>488.57</v>
      </c>
      <c r="AJ63" s="17">
        <v>495.95</v>
      </c>
      <c r="AK63" s="17">
        <v>500</v>
      </c>
      <c r="AL63" s="17">
        <v>500</v>
      </c>
      <c r="AM63" s="17">
        <v>500</v>
      </c>
      <c r="AN63" s="17">
        <v>500</v>
      </c>
      <c r="AO63" s="17">
        <v>500</v>
      </c>
      <c r="AP63" s="17">
        <v>500</v>
      </c>
      <c r="AQ63" s="17">
        <v>500</v>
      </c>
      <c r="AR63" s="17">
        <v>500</v>
      </c>
      <c r="AS63" s="17">
        <v>500</v>
      </c>
      <c r="AT63" s="17">
        <v>0</v>
      </c>
      <c r="AU63" s="17">
        <v>0</v>
      </c>
      <c r="AV63" s="17">
        <v>0</v>
      </c>
      <c r="AW63" s="17">
        <v>0</v>
      </c>
      <c r="AX63" s="17">
        <v>0</v>
      </c>
      <c r="AY63" s="17">
        <v>0</v>
      </c>
      <c r="AZ63" s="17">
        <v>0</v>
      </c>
      <c r="BA63" s="17">
        <v>0</v>
      </c>
      <c r="BB63" s="17">
        <v>0</v>
      </c>
      <c r="BC63" s="17">
        <v>0</v>
      </c>
      <c r="BD63" s="17">
        <v>0</v>
      </c>
      <c r="BE63" s="17">
        <v>0</v>
      </c>
      <c r="BF63" s="17">
        <v>0</v>
      </c>
      <c r="BG63" s="17">
        <v>0</v>
      </c>
      <c r="BH63" s="17">
        <v>0</v>
      </c>
      <c r="BI63" s="17">
        <v>0</v>
      </c>
      <c r="BJ63" s="17">
        <v>0</v>
      </c>
      <c r="BK63" s="17">
        <v>0</v>
      </c>
      <c r="BL63" s="17">
        <v>0</v>
      </c>
      <c r="BM63" s="17">
        <v>0</v>
      </c>
      <c r="BN63" s="17">
        <v>0</v>
      </c>
      <c r="BO63" s="17">
        <v>0</v>
      </c>
      <c r="BP63" s="17">
        <v>0</v>
      </c>
      <c r="BQ63" s="17">
        <v>0</v>
      </c>
      <c r="BR63" s="17">
        <v>0</v>
      </c>
      <c r="BS63" s="17">
        <v>0</v>
      </c>
      <c r="BT63" s="17">
        <v>0</v>
      </c>
      <c r="BU63" s="17">
        <v>0</v>
      </c>
      <c r="BV63" s="17">
        <v>0</v>
      </c>
      <c r="BW63" s="17">
        <v>0</v>
      </c>
      <c r="BX63" s="17">
        <v>0</v>
      </c>
      <c r="BY63" s="17">
        <v>0</v>
      </c>
      <c r="BZ63" s="17">
        <v>0</v>
      </c>
      <c r="CA63" s="17">
        <v>0</v>
      </c>
      <c r="CB63" s="17">
        <v>0</v>
      </c>
      <c r="CC63" s="17">
        <v>0</v>
      </c>
      <c r="CD63" s="17">
        <v>0</v>
      </c>
      <c r="CE63" s="17">
        <v>0</v>
      </c>
      <c r="CF63" s="17">
        <v>0</v>
      </c>
      <c r="CG63" s="17">
        <v>0</v>
      </c>
      <c r="CH63" s="17">
        <v>0</v>
      </c>
      <c r="CI63" s="17">
        <v>0</v>
      </c>
      <c r="CJ63" s="17">
        <v>0</v>
      </c>
      <c r="CK63" s="17">
        <v>0</v>
      </c>
      <c r="CL63" s="17">
        <v>0</v>
      </c>
      <c r="CM63" s="17">
        <v>0</v>
      </c>
      <c r="CN63" s="17">
        <v>0</v>
      </c>
      <c r="CO63" s="17">
        <v>0</v>
      </c>
      <c r="CP63" s="17">
        <v>0</v>
      </c>
      <c r="CQ63" s="17">
        <v>0</v>
      </c>
      <c r="CR63" s="17">
        <v>0</v>
      </c>
      <c r="CS63" s="17">
        <v>0</v>
      </c>
      <c r="CT63" s="17">
        <v>0</v>
      </c>
      <c r="CU63" s="17">
        <v>0</v>
      </c>
      <c r="CV63" s="17">
        <v>0</v>
      </c>
      <c r="CW63" s="17">
        <v>0</v>
      </c>
    </row>
    <row r="64" spans="1:101" ht="14.25" customHeight="1">
      <c r="A64" s="67">
        <v>78</v>
      </c>
      <c r="B64" s="68">
        <v>4.53</v>
      </c>
      <c r="C64" s="68">
        <v>7.31</v>
      </c>
      <c r="D64" s="68">
        <v>12.29</v>
      </c>
      <c r="E64" s="68">
        <v>17.62</v>
      </c>
      <c r="F64" s="68">
        <v>22.4</v>
      </c>
      <c r="G64" s="68">
        <v>28.65</v>
      </c>
      <c r="H64" s="68">
        <v>35.729999999999997</v>
      </c>
      <c r="I64" s="68">
        <v>47.86</v>
      </c>
      <c r="J64" s="68">
        <v>60.1</v>
      </c>
      <c r="K64" s="68">
        <v>74</v>
      </c>
      <c r="L64" s="68">
        <v>95.8</v>
      </c>
      <c r="M64" s="68">
        <v>114.79</v>
      </c>
      <c r="N64" s="70">
        <v>135.61000000000001</v>
      </c>
      <c r="O64" s="68">
        <v>152.6</v>
      </c>
      <c r="P64" s="68">
        <v>168.28</v>
      </c>
      <c r="Q64" s="17">
        <v>183.74</v>
      </c>
      <c r="R64" s="17">
        <v>198.22</v>
      </c>
      <c r="S64" s="17">
        <v>211.08</v>
      </c>
      <c r="T64" s="17">
        <v>227.79</v>
      </c>
      <c r="U64" s="17">
        <v>245.59</v>
      </c>
      <c r="V64" s="17">
        <v>264.95</v>
      </c>
      <c r="W64" s="17">
        <v>285.45999999999998</v>
      </c>
      <c r="X64" s="68">
        <v>306.7</v>
      </c>
      <c r="Y64" s="68">
        <v>328.25</v>
      </c>
      <c r="Z64" s="68">
        <v>350.02</v>
      </c>
      <c r="AA64" s="69">
        <v>371.65</v>
      </c>
      <c r="AB64" s="17">
        <v>392.79</v>
      </c>
      <c r="AC64" s="17">
        <v>413.05</v>
      </c>
      <c r="AD64" s="17">
        <v>432.08</v>
      </c>
      <c r="AE64" s="17">
        <v>449.51</v>
      </c>
      <c r="AF64" s="17">
        <v>464.98</v>
      </c>
      <c r="AG64" s="17">
        <v>478.12</v>
      </c>
      <c r="AH64" s="17">
        <v>488.57</v>
      </c>
      <c r="AI64" s="17">
        <v>495.95</v>
      </c>
      <c r="AJ64" s="17">
        <v>500</v>
      </c>
      <c r="AK64" s="17">
        <v>500</v>
      </c>
      <c r="AL64" s="17">
        <v>500</v>
      </c>
      <c r="AM64" s="17">
        <v>500</v>
      </c>
      <c r="AN64" s="17">
        <v>500</v>
      </c>
      <c r="AO64" s="17">
        <v>500</v>
      </c>
      <c r="AP64" s="17">
        <v>500</v>
      </c>
      <c r="AQ64" s="17">
        <v>500</v>
      </c>
      <c r="AR64" s="17">
        <v>500</v>
      </c>
      <c r="AS64" s="17">
        <v>0</v>
      </c>
      <c r="AT64" s="17">
        <v>0</v>
      </c>
      <c r="AU64" s="17">
        <v>0</v>
      </c>
      <c r="AV64" s="17">
        <v>0</v>
      </c>
      <c r="AW64" s="17">
        <v>0</v>
      </c>
      <c r="AX64" s="17">
        <v>0</v>
      </c>
      <c r="AY64" s="17">
        <v>0</v>
      </c>
      <c r="AZ64" s="17">
        <v>0</v>
      </c>
      <c r="BA64" s="17">
        <v>0</v>
      </c>
      <c r="BB64" s="17">
        <v>0</v>
      </c>
      <c r="BC64" s="17">
        <v>0</v>
      </c>
      <c r="BD64" s="17">
        <v>0</v>
      </c>
      <c r="BE64" s="17">
        <v>0</v>
      </c>
      <c r="BF64" s="17">
        <v>0</v>
      </c>
      <c r="BG64" s="17">
        <v>0</v>
      </c>
      <c r="BH64" s="17">
        <v>0</v>
      </c>
      <c r="BI64" s="17">
        <v>0</v>
      </c>
      <c r="BJ64" s="17">
        <v>0</v>
      </c>
      <c r="BK64" s="17">
        <v>0</v>
      </c>
      <c r="BL64" s="17">
        <v>0</v>
      </c>
      <c r="BM64" s="17">
        <v>0</v>
      </c>
      <c r="BN64" s="17">
        <v>0</v>
      </c>
      <c r="BO64" s="17">
        <v>0</v>
      </c>
      <c r="BP64" s="17">
        <v>0</v>
      </c>
      <c r="BQ64" s="17">
        <v>0</v>
      </c>
      <c r="BR64" s="17">
        <v>0</v>
      </c>
      <c r="BS64" s="17">
        <v>0</v>
      </c>
      <c r="BT64" s="17">
        <v>0</v>
      </c>
      <c r="BU64" s="17">
        <v>0</v>
      </c>
      <c r="BV64" s="17">
        <v>0</v>
      </c>
      <c r="BW64" s="17">
        <v>0</v>
      </c>
      <c r="BX64" s="17">
        <v>0</v>
      </c>
      <c r="BY64" s="17">
        <v>0</v>
      </c>
      <c r="BZ64" s="17">
        <v>0</v>
      </c>
      <c r="CA64" s="17">
        <v>0</v>
      </c>
      <c r="CB64" s="17">
        <v>0</v>
      </c>
      <c r="CC64" s="17">
        <v>0</v>
      </c>
      <c r="CD64" s="17">
        <v>0</v>
      </c>
      <c r="CE64" s="17">
        <v>0</v>
      </c>
      <c r="CF64" s="17">
        <v>0</v>
      </c>
      <c r="CG64" s="17">
        <v>0</v>
      </c>
      <c r="CH64" s="17">
        <v>0</v>
      </c>
      <c r="CI64" s="17">
        <v>0</v>
      </c>
      <c r="CJ64" s="17">
        <v>0</v>
      </c>
      <c r="CK64" s="17">
        <v>0</v>
      </c>
      <c r="CL64" s="17">
        <v>0</v>
      </c>
      <c r="CM64" s="17">
        <v>0</v>
      </c>
      <c r="CN64" s="17">
        <v>0</v>
      </c>
      <c r="CO64" s="17">
        <v>0</v>
      </c>
      <c r="CP64" s="17">
        <v>0</v>
      </c>
      <c r="CQ64" s="17">
        <v>0</v>
      </c>
      <c r="CR64" s="17">
        <v>0</v>
      </c>
      <c r="CS64" s="17">
        <v>0</v>
      </c>
      <c r="CT64" s="17">
        <v>0</v>
      </c>
      <c r="CU64" s="17">
        <v>0</v>
      </c>
      <c r="CV64" s="17">
        <v>0</v>
      </c>
      <c r="CW64" s="17">
        <v>0</v>
      </c>
    </row>
    <row r="65" spans="1:101" ht="14.25" customHeight="1">
      <c r="A65" s="67">
        <v>79</v>
      </c>
      <c r="B65" s="68">
        <v>4.7</v>
      </c>
      <c r="C65" s="68">
        <v>7.62</v>
      </c>
      <c r="D65" s="68">
        <v>13.05</v>
      </c>
      <c r="E65" s="68">
        <v>18.96</v>
      </c>
      <c r="F65" s="68">
        <v>24.49</v>
      </c>
      <c r="G65" s="68">
        <v>31.33</v>
      </c>
      <c r="H65" s="68">
        <v>39.9</v>
      </c>
      <c r="I65" s="68">
        <v>52.9</v>
      </c>
      <c r="J65" s="68">
        <v>66.599999999999994</v>
      </c>
      <c r="K65" s="68">
        <v>84.26</v>
      </c>
      <c r="L65" s="68">
        <v>109.98</v>
      </c>
      <c r="M65" s="70">
        <v>132.16999999999999</v>
      </c>
      <c r="N65" s="68">
        <v>152.6</v>
      </c>
      <c r="O65" s="68">
        <v>168.28</v>
      </c>
      <c r="P65" s="68">
        <v>183.74</v>
      </c>
      <c r="Q65" s="17">
        <v>198.22</v>
      </c>
      <c r="R65" s="17">
        <v>211.08</v>
      </c>
      <c r="S65" s="17">
        <v>227.79</v>
      </c>
      <c r="T65" s="17">
        <v>245.59</v>
      </c>
      <c r="U65" s="17">
        <v>264.95</v>
      </c>
      <c r="V65" s="17">
        <v>285.45999999999998</v>
      </c>
      <c r="W65" s="68">
        <v>306.7</v>
      </c>
      <c r="X65" s="68">
        <v>328.25</v>
      </c>
      <c r="Y65" s="68">
        <v>350.02</v>
      </c>
      <c r="Z65" s="68">
        <v>371.65</v>
      </c>
      <c r="AA65" s="69">
        <v>392.79</v>
      </c>
      <c r="AB65" s="17">
        <v>413.05</v>
      </c>
      <c r="AC65" s="17">
        <v>432.08</v>
      </c>
      <c r="AD65" s="17">
        <v>449.51</v>
      </c>
      <c r="AE65" s="17">
        <v>464.98</v>
      </c>
      <c r="AF65" s="17">
        <v>478.12</v>
      </c>
      <c r="AG65" s="17">
        <v>488.57</v>
      </c>
      <c r="AH65" s="17">
        <v>495.95</v>
      </c>
      <c r="AI65" s="17">
        <v>500</v>
      </c>
      <c r="AJ65" s="17">
        <v>500</v>
      </c>
      <c r="AK65" s="17">
        <v>500</v>
      </c>
      <c r="AL65" s="17">
        <v>500</v>
      </c>
      <c r="AM65" s="17">
        <v>500</v>
      </c>
      <c r="AN65" s="17">
        <v>500</v>
      </c>
      <c r="AO65" s="17">
        <v>500</v>
      </c>
      <c r="AP65" s="17">
        <v>500</v>
      </c>
      <c r="AQ65" s="17">
        <v>500</v>
      </c>
      <c r="AR65" s="17">
        <v>0</v>
      </c>
      <c r="AS65" s="17">
        <v>0</v>
      </c>
      <c r="AT65" s="17">
        <v>0</v>
      </c>
      <c r="AU65" s="17">
        <v>0</v>
      </c>
      <c r="AV65" s="17">
        <v>0</v>
      </c>
      <c r="AW65" s="17">
        <v>0</v>
      </c>
      <c r="AX65" s="17">
        <v>0</v>
      </c>
      <c r="AY65" s="17">
        <v>0</v>
      </c>
      <c r="AZ65" s="17">
        <v>0</v>
      </c>
      <c r="BA65" s="17">
        <v>0</v>
      </c>
      <c r="BB65" s="17">
        <v>0</v>
      </c>
      <c r="BC65" s="17">
        <v>0</v>
      </c>
      <c r="BD65" s="17">
        <v>0</v>
      </c>
      <c r="BE65" s="17">
        <v>0</v>
      </c>
      <c r="BF65" s="17">
        <v>0</v>
      </c>
      <c r="BG65" s="17">
        <v>0</v>
      </c>
      <c r="BH65" s="17">
        <v>0</v>
      </c>
      <c r="BI65" s="17">
        <v>0</v>
      </c>
      <c r="BJ65" s="17">
        <v>0</v>
      </c>
      <c r="BK65" s="17">
        <v>0</v>
      </c>
      <c r="BL65" s="17">
        <v>0</v>
      </c>
      <c r="BM65" s="17">
        <v>0</v>
      </c>
      <c r="BN65" s="17">
        <v>0</v>
      </c>
      <c r="BO65" s="17">
        <v>0</v>
      </c>
      <c r="BP65" s="17">
        <v>0</v>
      </c>
      <c r="BQ65" s="17">
        <v>0</v>
      </c>
      <c r="BR65" s="17">
        <v>0</v>
      </c>
      <c r="BS65" s="17">
        <v>0</v>
      </c>
      <c r="BT65" s="17">
        <v>0</v>
      </c>
      <c r="BU65" s="17">
        <v>0</v>
      </c>
      <c r="BV65" s="17">
        <v>0</v>
      </c>
      <c r="BW65" s="17">
        <v>0</v>
      </c>
      <c r="BX65" s="17">
        <v>0</v>
      </c>
      <c r="BY65" s="17">
        <v>0</v>
      </c>
      <c r="BZ65" s="17">
        <v>0</v>
      </c>
      <c r="CA65" s="17">
        <v>0</v>
      </c>
      <c r="CB65" s="17">
        <v>0</v>
      </c>
      <c r="CC65" s="17">
        <v>0</v>
      </c>
      <c r="CD65" s="17">
        <v>0</v>
      </c>
      <c r="CE65" s="17">
        <v>0</v>
      </c>
      <c r="CF65" s="17">
        <v>0</v>
      </c>
      <c r="CG65" s="17">
        <v>0</v>
      </c>
      <c r="CH65" s="17">
        <v>0</v>
      </c>
      <c r="CI65" s="17">
        <v>0</v>
      </c>
      <c r="CJ65" s="17">
        <v>0</v>
      </c>
      <c r="CK65" s="17">
        <v>0</v>
      </c>
      <c r="CL65" s="17">
        <v>0</v>
      </c>
      <c r="CM65" s="17">
        <v>0</v>
      </c>
      <c r="CN65" s="17">
        <v>0</v>
      </c>
      <c r="CO65" s="17">
        <v>0</v>
      </c>
      <c r="CP65" s="17">
        <v>0</v>
      </c>
      <c r="CQ65" s="17">
        <v>0</v>
      </c>
      <c r="CR65" s="17">
        <v>0</v>
      </c>
      <c r="CS65" s="17">
        <v>0</v>
      </c>
      <c r="CT65" s="17">
        <v>0</v>
      </c>
      <c r="CU65" s="17">
        <v>0</v>
      </c>
      <c r="CV65" s="17">
        <v>0</v>
      </c>
      <c r="CW65" s="17">
        <v>0</v>
      </c>
    </row>
    <row r="66" spans="1:101" ht="14.25" customHeight="1">
      <c r="A66" s="67">
        <v>80</v>
      </c>
      <c r="B66" s="68">
        <v>4.87</v>
      </c>
      <c r="C66" s="68">
        <v>7.97</v>
      </c>
      <c r="D66" s="68">
        <v>13.86</v>
      </c>
      <c r="E66" s="68">
        <v>20.54</v>
      </c>
      <c r="F66" s="68">
        <v>26.58</v>
      </c>
      <c r="G66" s="68">
        <v>33.909999999999997</v>
      </c>
      <c r="H66" s="68">
        <v>44.14</v>
      </c>
      <c r="I66" s="68">
        <v>57.83</v>
      </c>
      <c r="J66" s="68">
        <v>73.819999999999993</v>
      </c>
      <c r="K66" s="68">
        <v>95.86</v>
      </c>
      <c r="L66" s="69">
        <v>127.11</v>
      </c>
      <c r="M66" s="17">
        <v>152.6</v>
      </c>
      <c r="N66" s="17">
        <v>168.28</v>
      </c>
      <c r="O66" s="17">
        <v>183.74</v>
      </c>
      <c r="P66" s="17">
        <v>198.22</v>
      </c>
      <c r="Q66" s="17">
        <v>211.08</v>
      </c>
      <c r="R66" s="17">
        <v>227.79</v>
      </c>
      <c r="S66" s="17">
        <v>245.59</v>
      </c>
      <c r="T66" s="17">
        <v>264.95</v>
      </c>
      <c r="U66" s="17">
        <v>285.45999999999998</v>
      </c>
      <c r="V66" s="68">
        <v>306.7</v>
      </c>
      <c r="W66" s="68">
        <v>328.25</v>
      </c>
      <c r="X66" s="68">
        <v>350.02</v>
      </c>
      <c r="Y66" s="68">
        <v>371.65</v>
      </c>
      <c r="Z66" s="68">
        <v>392.79</v>
      </c>
      <c r="AA66" s="69">
        <v>413.05</v>
      </c>
      <c r="AB66" s="17">
        <v>432.08</v>
      </c>
      <c r="AC66" s="17">
        <v>449.51</v>
      </c>
      <c r="AD66" s="17">
        <v>464.98</v>
      </c>
      <c r="AE66" s="17">
        <v>478.12</v>
      </c>
      <c r="AF66" s="17">
        <v>488.57</v>
      </c>
      <c r="AG66" s="17">
        <v>495.95</v>
      </c>
      <c r="AH66" s="17">
        <v>500</v>
      </c>
      <c r="AI66" s="17">
        <v>500</v>
      </c>
      <c r="AJ66" s="17">
        <v>500</v>
      </c>
      <c r="AK66" s="17">
        <v>500</v>
      </c>
      <c r="AL66" s="17">
        <v>500</v>
      </c>
      <c r="AM66" s="17">
        <v>500</v>
      </c>
      <c r="AN66" s="17">
        <v>500</v>
      </c>
      <c r="AO66" s="17">
        <v>500</v>
      </c>
      <c r="AP66" s="17">
        <v>500</v>
      </c>
      <c r="AQ66" s="17">
        <v>0</v>
      </c>
      <c r="AR66" s="17">
        <v>0</v>
      </c>
      <c r="AS66" s="17">
        <v>0</v>
      </c>
      <c r="AT66" s="17">
        <v>0</v>
      </c>
      <c r="AU66" s="17">
        <v>0</v>
      </c>
      <c r="AV66" s="17">
        <v>0</v>
      </c>
      <c r="AW66" s="17">
        <v>0</v>
      </c>
      <c r="AX66" s="17">
        <v>0</v>
      </c>
      <c r="AY66" s="17">
        <v>0</v>
      </c>
      <c r="AZ66" s="17">
        <v>0</v>
      </c>
      <c r="BA66" s="17">
        <v>0</v>
      </c>
      <c r="BB66" s="17">
        <v>0</v>
      </c>
      <c r="BC66" s="17">
        <v>0</v>
      </c>
      <c r="BD66" s="17">
        <v>0</v>
      </c>
      <c r="BE66" s="17">
        <v>0</v>
      </c>
      <c r="BF66" s="17">
        <v>0</v>
      </c>
      <c r="BG66" s="17">
        <v>0</v>
      </c>
      <c r="BH66" s="17">
        <v>0</v>
      </c>
      <c r="BI66" s="17">
        <v>0</v>
      </c>
      <c r="BJ66" s="17">
        <v>0</v>
      </c>
      <c r="BK66" s="17">
        <v>0</v>
      </c>
      <c r="BL66" s="17">
        <v>0</v>
      </c>
      <c r="BM66" s="17">
        <v>0</v>
      </c>
      <c r="BN66" s="17">
        <v>0</v>
      </c>
      <c r="BO66" s="17">
        <v>0</v>
      </c>
      <c r="BP66" s="17">
        <v>0</v>
      </c>
      <c r="BQ66" s="17">
        <v>0</v>
      </c>
      <c r="BR66" s="17">
        <v>0</v>
      </c>
      <c r="BS66" s="17">
        <v>0</v>
      </c>
      <c r="BT66" s="17">
        <v>0</v>
      </c>
      <c r="BU66" s="17">
        <v>0</v>
      </c>
      <c r="BV66" s="17">
        <v>0</v>
      </c>
      <c r="BW66" s="17">
        <v>0</v>
      </c>
      <c r="BX66" s="17">
        <v>0</v>
      </c>
      <c r="BY66" s="17">
        <v>0</v>
      </c>
      <c r="BZ66" s="17">
        <v>0</v>
      </c>
      <c r="CA66" s="17">
        <v>0</v>
      </c>
      <c r="CB66" s="17">
        <v>0</v>
      </c>
      <c r="CC66" s="17">
        <v>0</v>
      </c>
      <c r="CD66" s="17">
        <v>0</v>
      </c>
      <c r="CE66" s="17">
        <v>0</v>
      </c>
      <c r="CF66" s="17">
        <v>0</v>
      </c>
      <c r="CG66" s="17">
        <v>0</v>
      </c>
      <c r="CH66" s="17">
        <v>0</v>
      </c>
      <c r="CI66" s="17">
        <v>0</v>
      </c>
      <c r="CJ66" s="17">
        <v>0</v>
      </c>
      <c r="CK66" s="17">
        <v>0</v>
      </c>
      <c r="CL66" s="17">
        <v>0</v>
      </c>
      <c r="CM66" s="17">
        <v>0</v>
      </c>
      <c r="CN66" s="17">
        <v>0</v>
      </c>
      <c r="CO66" s="17">
        <v>0</v>
      </c>
      <c r="CP66" s="17">
        <v>0</v>
      </c>
      <c r="CQ66" s="17">
        <v>0</v>
      </c>
      <c r="CR66" s="17">
        <v>0</v>
      </c>
      <c r="CS66" s="17">
        <v>0</v>
      </c>
      <c r="CT66" s="17">
        <v>0</v>
      </c>
      <c r="CU66" s="17">
        <v>0</v>
      </c>
      <c r="CV66" s="17">
        <v>0</v>
      </c>
      <c r="CW66" s="17">
        <v>0</v>
      </c>
    </row>
    <row r="67" spans="1:101" ht="14.25" customHeight="1">
      <c r="A67" s="67">
        <v>81</v>
      </c>
      <c r="B67" s="68">
        <v>5.28</v>
      </c>
      <c r="C67" s="68">
        <v>8.7200000000000006</v>
      </c>
      <c r="D67" s="68">
        <v>15.59</v>
      </c>
      <c r="E67" s="68">
        <v>23.29</v>
      </c>
      <c r="F67" s="68">
        <v>30.13</v>
      </c>
      <c r="G67" s="68">
        <v>38.630000000000003</v>
      </c>
      <c r="H67" s="68">
        <v>50.93</v>
      </c>
      <c r="I67" s="68">
        <v>65.81</v>
      </c>
      <c r="J67" s="68">
        <v>86.76</v>
      </c>
      <c r="K67" s="68">
        <v>113.39</v>
      </c>
      <c r="L67" s="70">
        <v>144.84</v>
      </c>
      <c r="M67" s="17">
        <v>168.28</v>
      </c>
      <c r="N67" s="17">
        <v>183.74</v>
      </c>
      <c r="O67" s="17">
        <v>198.22</v>
      </c>
      <c r="P67" s="17">
        <v>211.08</v>
      </c>
      <c r="Q67" s="17">
        <v>227.79</v>
      </c>
      <c r="R67" s="17">
        <v>245.59</v>
      </c>
      <c r="S67" s="17">
        <v>264.95</v>
      </c>
      <c r="T67" s="17">
        <v>285.45999999999998</v>
      </c>
      <c r="U67" s="68">
        <v>306.7</v>
      </c>
      <c r="V67" s="68">
        <v>328.25</v>
      </c>
      <c r="W67" s="68">
        <v>350.02</v>
      </c>
      <c r="X67" s="68">
        <v>371.65</v>
      </c>
      <c r="Y67" s="68">
        <v>392.79</v>
      </c>
      <c r="Z67" s="68">
        <v>413.05</v>
      </c>
      <c r="AA67" s="69">
        <v>432.08</v>
      </c>
      <c r="AB67" s="17">
        <v>449.51</v>
      </c>
      <c r="AC67" s="17">
        <v>464.98</v>
      </c>
      <c r="AD67" s="17">
        <v>478.12</v>
      </c>
      <c r="AE67" s="17">
        <v>488.57</v>
      </c>
      <c r="AF67" s="17">
        <v>495.95</v>
      </c>
      <c r="AG67" s="17">
        <v>500</v>
      </c>
      <c r="AH67" s="17">
        <v>500</v>
      </c>
      <c r="AI67" s="17">
        <v>500</v>
      </c>
      <c r="AJ67" s="17">
        <v>500</v>
      </c>
      <c r="AK67" s="17">
        <v>500</v>
      </c>
      <c r="AL67" s="17">
        <v>500</v>
      </c>
      <c r="AM67" s="17">
        <v>500</v>
      </c>
      <c r="AN67" s="17">
        <v>500</v>
      </c>
      <c r="AO67" s="17">
        <v>500</v>
      </c>
      <c r="AP67" s="17">
        <v>0</v>
      </c>
      <c r="AQ67" s="17">
        <v>0</v>
      </c>
      <c r="AR67" s="17">
        <v>0</v>
      </c>
      <c r="AS67" s="17">
        <v>0</v>
      </c>
      <c r="AT67" s="17">
        <v>0</v>
      </c>
      <c r="AU67" s="17">
        <v>0</v>
      </c>
      <c r="AV67" s="17">
        <v>0</v>
      </c>
      <c r="AW67" s="17">
        <v>0</v>
      </c>
      <c r="AX67" s="17">
        <v>0</v>
      </c>
      <c r="AY67" s="17">
        <v>0</v>
      </c>
      <c r="AZ67" s="17">
        <v>0</v>
      </c>
      <c r="BA67" s="17">
        <v>0</v>
      </c>
      <c r="BB67" s="17">
        <v>0</v>
      </c>
      <c r="BC67" s="17">
        <v>0</v>
      </c>
      <c r="BD67" s="17">
        <v>0</v>
      </c>
      <c r="BE67" s="17">
        <v>0</v>
      </c>
      <c r="BF67" s="17">
        <v>0</v>
      </c>
      <c r="BG67" s="17">
        <v>0</v>
      </c>
      <c r="BH67" s="17">
        <v>0</v>
      </c>
      <c r="BI67" s="17">
        <v>0</v>
      </c>
      <c r="BJ67" s="17">
        <v>0</v>
      </c>
      <c r="BK67" s="17">
        <v>0</v>
      </c>
      <c r="BL67" s="17">
        <v>0</v>
      </c>
      <c r="BM67" s="17">
        <v>0</v>
      </c>
      <c r="BN67" s="17">
        <v>0</v>
      </c>
      <c r="BO67" s="17">
        <v>0</v>
      </c>
      <c r="BP67" s="17">
        <v>0</v>
      </c>
      <c r="BQ67" s="17">
        <v>0</v>
      </c>
      <c r="BR67" s="17">
        <v>0</v>
      </c>
      <c r="BS67" s="17">
        <v>0</v>
      </c>
      <c r="BT67" s="17">
        <v>0</v>
      </c>
      <c r="BU67" s="17">
        <v>0</v>
      </c>
      <c r="BV67" s="17">
        <v>0</v>
      </c>
      <c r="BW67" s="17">
        <v>0</v>
      </c>
      <c r="BX67" s="17">
        <v>0</v>
      </c>
      <c r="BY67" s="17">
        <v>0</v>
      </c>
      <c r="BZ67" s="17">
        <v>0</v>
      </c>
      <c r="CA67" s="17">
        <v>0</v>
      </c>
      <c r="CB67" s="17">
        <v>0</v>
      </c>
      <c r="CC67" s="17">
        <v>0</v>
      </c>
      <c r="CD67" s="17">
        <v>0</v>
      </c>
      <c r="CE67" s="17">
        <v>0</v>
      </c>
      <c r="CF67" s="17">
        <v>0</v>
      </c>
      <c r="CG67" s="17">
        <v>0</v>
      </c>
      <c r="CH67" s="17">
        <v>0</v>
      </c>
      <c r="CI67" s="17">
        <v>0</v>
      </c>
      <c r="CJ67" s="17">
        <v>0</v>
      </c>
      <c r="CK67" s="17">
        <v>0</v>
      </c>
      <c r="CL67" s="17">
        <v>0</v>
      </c>
      <c r="CM67" s="17">
        <v>0</v>
      </c>
      <c r="CN67" s="17">
        <v>0</v>
      </c>
      <c r="CO67" s="17">
        <v>0</v>
      </c>
      <c r="CP67" s="17">
        <v>0</v>
      </c>
      <c r="CQ67" s="17">
        <v>0</v>
      </c>
      <c r="CR67" s="17">
        <v>0</v>
      </c>
      <c r="CS67" s="17">
        <v>0</v>
      </c>
      <c r="CT67" s="17">
        <v>0</v>
      </c>
      <c r="CU67" s="17">
        <v>0</v>
      </c>
      <c r="CV67" s="17">
        <v>0</v>
      </c>
      <c r="CW67" s="17">
        <v>0</v>
      </c>
    </row>
    <row r="68" spans="1:101" ht="14.25" customHeight="1">
      <c r="A68" s="67">
        <v>82</v>
      </c>
      <c r="B68" s="68">
        <v>5.81</v>
      </c>
      <c r="C68" s="68">
        <v>9.7100000000000009</v>
      </c>
      <c r="D68" s="68">
        <v>17.78</v>
      </c>
      <c r="E68" s="68">
        <v>26.79</v>
      </c>
      <c r="F68" s="68">
        <v>34.78</v>
      </c>
      <c r="G68" s="68">
        <v>44.28</v>
      </c>
      <c r="H68" s="68">
        <v>59.39</v>
      </c>
      <c r="I68" s="68">
        <v>79.209999999999994</v>
      </c>
      <c r="J68" s="68">
        <v>103.71</v>
      </c>
      <c r="K68" s="70">
        <v>138.82</v>
      </c>
      <c r="L68" s="17">
        <v>168.28</v>
      </c>
      <c r="M68" s="17">
        <v>183.74</v>
      </c>
      <c r="N68" s="17">
        <v>198.22</v>
      </c>
      <c r="O68" s="17">
        <v>211.08</v>
      </c>
      <c r="P68" s="17">
        <v>227.79</v>
      </c>
      <c r="Q68" s="17">
        <v>245.59</v>
      </c>
      <c r="R68" s="17">
        <v>264.95</v>
      </c>
      <c r="S68" s="17">
        <v>285.45999999999998</v>
      </c>
      <c r="T68" s="68">
        <v>306.7</v>
      </c>
      <c r="U68" s="68">
        <v>328.25</v>
      </c>
      <c r="V68" s="68">
        <v>350.02</v>
      </c>
      <c r="W68" s="68">
        <v>371.65</v>
      </c>
      <c r="X68" s="68">
        <v>392.79</v>
      </c>
      <c r="Y68" s="68">
        <v>413.05</v>
      </c>
      <c r="Z68" s="68">
        <v>432.08</v>
      </c>
      <c r="AA68" s="69">
        <v>449.51</v>
      </c>
      <c r="AB68" s="17">
        <v>464.98</v>
      </c>
      <c r="AC68" s="17">
        <v>478.12</v>
      </c>
      <c r="AD68" s="17">
        <v>488.57</v>
      </c>
      <c r="AE68" s="17">
        <v>495.95</v>
      </c>
      <c r="AF68" s="17">
        <v>500</v>
      </c>
      <c r="AG68" s="17">
        <v>500</v>
      </c>
      <c r="AH68" s="17">
        <v>500</v>
      </c>
      <c r="AI68" s="17">
        <v>500</v>
      </c>
      <c r="AJ68" s="17">
        <v>500</v>
      </c>
      <c r="AK68" s="17">
        <v>500</v>
      </c>
      <c r="AL68" s="17">
        <v>500</v>
      </c>
      <c r="AM68" s="17">
        <v>500</v>
      </c>
      <c r="AN68" s="17">
        <v>500</v>
      </c>
      <c r="AO68" s="17">
        <v>0</v>
      </c>
      <c r="AP68" s="17">
        <v>0</v>
      </c>
      <c r="AQ68" s="17">
        <v>0</v>
      </c>
      <c r="AR68" s="17">
        <v>0</v>
      </c>
      <c r="AS68" s="17">
        <v>0</v>
      </c>
      <c r="AT68" s="17">
        <v>0</v>
      </c>
      <c r="AU68" s="17">
        <v>0</v>
      </c>
      <c r="AV68" s="17">
        <v>0</v>
      </c>
      <c r="AW68" s="17">
        <v>0</v>
      </c>
      <c r="AX68" s="17">
        <v>0</v>
      </c>
      <c r="AY68" s="17">
        <v>0</v>
      </c>
      <c r="AZ68" s="17">
        <v>0</v>
      </c>
      <c r="BA68" s="17">
        <v>0</v>
      </c>
      <c r="BB68" s="17">
        <v>0</v>
      </c>
      <c r="BC68" s="17">
        <v>0</v>
      </c>
      <c r="BD68" s="17">
        <v>0</v>
      </c>
      <c r="BE68" s="17">
        <v>0</v>
      </c>
      <c r="BF68" s="17">
        <v>0</v>
      </c>
      <c r="BG68" s="17">
        <v>0</v>
      </c>
      <c r="BH68" s="17">
        <v>0</v>
      </c>
      <c r="BI68" s="17">
        <v>0</v>
      </c>
      <c r="BJ68" s="17">
        <v>0</v>
      </c>
      <c r="BK68" s="17">
        <v>0</v>
      </c>
      <c r="BL68" s="17">
        <v>0</v>
      </c>
      <c r="BM68" s="17">
        <v>0</v>
      </c>
      <c r="BN68" s="17">
        <v>0</v>
      </c>
      <c r="BO68" s="17">
        <v>0</v>
      </c>
      <c r="BP68" s="17">
        <v>0</v>
      </c>
      <c r="BQ68" s="17">
        <v>0</v>
      </c>
      <c r="BR68" s="17">
        <v>0</v>
      </c>
      <c r="BS68" s="17">
        <v>0</v>
      </c>
      <c r="BT68" s="17">
        <v>0</v>
      </c>
      <c r="BU68" s="17">
        <v>0</v>
      </c>
      <c r="BV68" s="17">
        <v>0</v>
      </c>
      <c r="BW68" s="17">
        <v>0</v>
      </c>
      <c r="BX68" s="17">
        <v>0</v>
      </c>
      <c r="BY68" s="17">
        <v>0</v>
      </c>
      <c r="BZ68" s="17">
        <v>0</v>
      </c>
      <c r="CA68" s="17">
        <v>0</v>
      </c>
      <c r="CB68" s="17">
        <v>0</v>
      </c>
      <c r="CC68" s="17">
        <v>0</v>
      </c>
      <c r="CD68" s="17">
        <v>0</v>
      </c>
      <c r="CE68" s="17">
        <v>0</v>
      </c>
      <c r="CF68" s="17">
        <v>0</v>
      </c>
      <c r="CG68" s="17">
        <v>0</v>
      </c>
      <c r="CH68" s="17">
        <v>0</v>
      </c>
      <c r="CI68" s="17">
        <v>0</v>
      </c>
      <c r="CJ68" s="17">
        <v>0</v>
      </c>
      <c r="CK68" s="17">
        <v>0</v>
      </c>
      <c r="CL68" s="17">
        <v>0</v>
      </c>
      <c r="CM68" s="17">
        <v>0</v>
      </c>
      <c r="CN68" s="17">
        <v>0</v>
      </c>
      <c r="CO68" s="17">
        <v>0</v>
      </c>
      <c r="CP68" s="17">
        <v>0</v>
      </c>
      <c r="CQ68" s="17">
        <v>0</v>
      </c>
      <c r="CR68" s="17">
        <v>0</v>
      </c>
      <c r="CS68" s="17">
        <v>0</v>
      </c>
      <c r="CT68" s="17">
        <v>0</v>
      </c>
      <c r="CU68" s="17">
        <v>0</v>
      </c>
      <c r="CV68" s="17">
        <v>0</v>
      </c>
      <c r="CW68" s="17">
        <v>0</v>
      </c>
    </row>
    <row r="69" spans="1:101" ht="14.25" customHeight="1">
      <c r="A69" s="67">
        <v>83</v>
      </c>
      <c r="B69" s="68">
        <v>6.68</v>
      </c>
      <c r="C69" s="68">
        <v>11.3</v>
      </c>
      <c r="D69" s="68">
        <v>21.17</v>
      </c>
      <c r="E69" s="68">
        <v>31.9</v>
      </c>
      <c r="F69" s="68">
        <v>41.78</v>
      </c>
      <c r="G69" s="68">
        <v>53.53</v>
      </c>
      <c r="H69" s="68">
        <v>72.39</v>
      </c>
      <c r="I69" s="68">
        <v>98.07</v>
      </c>
      <c r="J69" s="70">
        <v>131.91999999999999</v>
      </c>
      <c r="K69" s="17">
        <v>168.28</v>
      </c>
      <c r="L69" s="17">
        <v>183.74</v>
      </c>
      <c r="M69" s="17">
        <v>198.22</v>
      </c>
      <c r="N69" s="17">
        <v>211.08</v>
      </c>
      <c r="O69" s="17">
        <v>227.79</v>
      </c>
      <c r="P69" s="17">
        <v>245.59</v>
      </c>
      <c r="Q69" s="17">
        <v>264.95</v>
      </c>
      <c r="R69" s="17">
        <v>285.45999999999998</v>
      </c>
      <c r="S69" s="68">
        <v>306.7</v>
      </c>
      <c r="T69" s="68">
        <v>328.25</v>
      </c>
      <c r="U69" s="68">
        <v>350.02</v>
      </c>
      <c r="V69" s="68">
        <v>371.65</v>
      </c>
      <c r="W69" s="68">
        <v>392.79</v>
      </c>
      <c r="X69" s="68">
        <v>413.05</v>
      </c>
      <c r="Y69" s="68">
        <v>432.08</v>
      </c>
      <c r="Z69" s="68">
        <v>449.51</v>
      </c>
      <c r="AA69" s="69">
        <v>464.98</v>
      </c>
      <c r="AB69" s="17">
        <v>478.12</v>
      </c>
      <c r="AC69" s="17">
        <v>488.57</v>
      </c>
      <c r="AD69" s="17">
        <v>495.95</v>
      </c>
      <c r="AE69" s="17">
        <v>500</v>
      </c>
      <c r="AF69" s="17">
        <v>500</v>
      </c>
      <c r="AG69" s="17">
        <v>500</v>
      </c>
      <c r="AH69" s="17">
        <v>500</v>
      </c>
      <c r="AI69" s="17">
        <v>500</v>
      </c>
      <c r="AJ69" s="17">
        <v>500</v>
      </c>
      <c r="AK69" s="17">
        <v>500</v>
      </c>
      <c r="AL69" s="17">
        <v>500</v>
      </c>
      <c r="AM69" s="17">
        <v>500</v>
      </c>
      <c r="AN69" s="17">
        <v>0</v>
      </c>
      <c r="AO69" s="17">
        <v>0</v>
      </c>
      <c r="AP69" s="17">
        <v>0</v>
      </c>
      <c r="AQ69" s="17">
        <v>0</v>
      </c>
      <c r="AR69" s="17">
        <v>0</v>
      </c>
      <c r="AS69" s="17">
        <v>0</v>
      </c>
      <c r="AT69" s="17">
        <v>0</v>
      </c>
      <c r="AU69" s="17">
        <v>0</v>
      </c>
      <c r="AV69" s="17">
        <v>0</v>
      </c>
      <c r="AW69" s="17">
        <v>0</v>
      </c>
      <c r="AX69" s="17">
        <v>0</v>
      </c>
      <c r="AY69" s="17">
        <v>0</v>
      </c>
      <c r="AZ69" s="17">
        <v>0</v>
      </c>
      <c r="BA69" s="17">
        <v>0</v>
      </c>
      <c r="BB69" s="17">
        <v>0</v>
      </c>
      <c r="BC69" s="17">
        <v>0</v>
      </c>
      <c r="BD69" s="17">
        <v>0</v>
      </c>
      <c r="BE69" s="17">
        <v>0</v>
      </c>
      <c r="BF69" s="17">
        <v>0</v>
      </c>
      <c r="BG69" s="17">
        <v>0</v>
      </c>
      <c r="BH69" s="17">
        <v>0</v>
      </c>
      <c r="BI69" s="17">
        <v>0</v>
      </c>
      <c r="BJ69" s="17">
        <v>0</v>
      </c>
      <c r="BK69" s="17">
        <v>0</v>
      </c>
      <c r="BL69" s="17">
        <v>0</v>
      </c>
      <c r="BM69" s="17">
        <v>0</v>
      </c>
      <c r="BN69" s="17">
        <v>0</v>
      </c>
      <c r="BO69" s="17">
        <v>0</v>
      </c>
      <c r="BP69" s="17">
        <v>0</v>
      </c>
      <c r="BQ69" s="17">
        <v>0</v>
      </c>
      <c r="BR69" s="17">
        <v>0</v>
      </c>
      <c r="BS69" s="17">
        <v>0</v>
      </c>
      <c r="BT69" s="17">
        <v>0</v>
      </c>
      <c r="BU69" s="17">
        <v>0</v>
      </c>
      <c r="BV69" s="17">
        <v>0</v>
      </c>
      <c r="BW69" s="17">
        <v>0</v>
      </c>
      <c r="BX69" s="17">
        <v>0</v>
      </c>
      <c r="BY69" s="17">
        <v>0</v>
      </c>
      <c r="BZ69" s="17">
        <v>0</v>
      </c>
      <c r="CA69" s="17">
        <v>0</v>
      </c>
      <c r="CB69" s="17">
        <v>0</v>
      </c>
      <c r="CC69" s="17">
        <v>0</v>
      </c>
      <c r="CD69" s="17">
        <v>0</v>
      </c>
      <c r="CE69" s="17">
        <v>0</v>
      </c>
      <c r="CF69" s="17">
        <v>0</v>
      </c>
      <c r="CG69" s="17">
        <v>0</v>
      </c>
      <c r="CH69" s="17">
        <v>0</v>
      </c>
      <c r="CI69" s="17">
        <v>0</v>
      </c>
      <c r="CJ69" s="17">
        <v>0</v>
      </c>
      <c r="CK69" s="17">
        <v>0</v>
      </c>
      <c r="CL69" s="17">
        <v>0</v>
      </c>
      <c r="CM69" s="17">
        <v>0</v>
      </c>
      <c r="CN69" s="17">
        <v>0</v>
      </c>
      <c r="CO69" s="17">
        <v>0</v>
      </c>
      <c r="CP69" s="17">
        <v>0</v>
      </c>
      <c r="CQ69" s="17">
        <v>0</v>
      </c>
      <c r="CR69" s="17">
        <v>0</v>
      </c>
      <c r="CS69" s="17">
        <v>0</v>
      </c>
      <c r="CT69" s="17">
        <v>0</v>
      </c>
      <c r="CU69" s="17">
        <v>0</v>
      </c>
      <c r="CV69" s="17">
        <v>0</v>
      </c>
      <c r="CW69" s="17">
        <v>0</v>
      </c>
    </row>
    <row r="70" spans="1:101" ht="14.25" customHeight="1">
      <c r="A70" s="67">
        <v>84</v>
      </c>
      <c r="B70" s="68">
        <v>7.86</v>
      </c>
      <c r="C70" s="68">
        <v>13.71</v>
      </c>
      <c r="D70" s="68">
        <v>26.52</v>
      </c>
      <c r="E70" s="68">
        <v>40.24</v>
      </c>
      <c r="F70" s="68">
        <v>52.82</v>
      </c>
      <c r="G70" s="68">
        <v>68.98</v>
      </c>
      <c r="H70" s="68">
        <v>92.98</v>
      </c>
      <c r="I70" s="69">
        <v>129.72</v>
      </c>
      <c r="J70" s="17">
        <v>168.28</v>
      </c>
      <c r="K70" s="17">
        <v>183.74</v>
      </c>
      <c r="L70" s="17">
        <v>198.22</v>
      </c>
      <c r="M70" s="17">
        <v>211.08</v>
      </c>
      <c r="N70" s="17">
        <v>227.79</v>
      </c>
      <c r="O70" s="17">
        <v>245.59</v>
      </c>
      <c r="P70" s="17">
        <v>264.95</v>
      </c>
      <c r="Q70" s="17">
        <v>285.45999999999998</v>
      </c>
      <c r="R70" s="17">
        <v>306.7</v>
      </c>
      <c r="S70" s="68">
        <v>328.25</v>
      </c>
      <c r="T70" s="68">
        <v>350.02</v>
      </c>
      <c r="U70" s="68">
        <v>371.65</v>
      </c>
      <c r="V70" s="68">
        <v>392.79</v>
      </c>
      <c r="W70" s="68">
        <v>413.05</v>
      </c>
      <c r="X70" s="68">
        <v>432.08</v>
      </c>
      <c r="Y70" s="68">
        <v>449.51</v>
      </c>
      <c r="Z70" s="68">
        <v>464.98</v>
      </c>
      <c r="AA70" s="69">
        <v>478.12</v>
      </c>
      <c r="AB70" s="17">
        <v>488.57</v>
      </c>
      <c r="AC70" s="17">
        <v>495.95</v>
      </c>
      <c r="AD70" s="17">
        <v>500</v>
      </c>
      <c r="AE70" s="17">
        <v>500</v>
      </c>
      <c r="AF70" s="17">
        <v>500</v>
      </c>
      <c r="AG70" s="17">
        <v>500</v>
      </c>
      <c r="AH70" s="17">
        <v>500</v>
      </c>
      <c r="AI70" s="17">
        <v>500</v>
      </c>
      <c r="AJ70" s="17">
        <v>500</v>
      </c>
      <c r="AK70" s="17">
        <v>500</v>
      </c>
      <c r="AL70" s="17">
        <v>500</v>
      </c>
      <c r="AM70" s="17">
        <v>0</v>
      </c>
      <c r="AN70" s="17">
        <v>0</v>
      </c>
      <c r="AO70" s="17">
        <v>0</v>
      </c>
      <c r="AP70" s="17">
        <v>0</v>
      </c>
      <c r="AQ70" s="17">
        <v>0</v>
      </c>
      <c r="AR70" s="17">
        <v>0</v>
      </c>
      <c r="AS70" s="17">
        <v>0</v>
      </c>
      <c r="AT70" s="17">
        <v>0</v>
      </c>
      <c r="AU70" s="17">
        <v>0</v>
      </c>
      <c r="AV70" s="17">
        <v>0</v>
      </c>
      <c r="AW70" s="17">
        <v>0</v>
      </c>
      <c r="AX70" s="17">
        <v>0</v>
      </c>
      <c r="AY70" s="17">
        <v>0</v>
      </c>
      <c r="AZ70" s="17">
        <v>0</v>
      </c>
      <c r="BA70" s="17">
        <v>0</v>
      </c>
      <c r="BB70" s="17">
        <v>0</v>
      </c>
      <c r="BC70" s="17">
        <v>0</v>
      </c>
      <c r="BD70" s="17">
        <v>0</v>
      </c>
      <c r="BE70" s="17">
        <v>0</v>
      </c>
      <c r="BF70" s="17">
        <v>0</v>
      </c>
      <c r="BG70" s="17">
        <v>0</v>
      </c>
      <c r="BH70" s="17">
        <v>0</v>
      </c>
      <c r="BI70" s="17">
        <v>0</v>
      </c>
      <c r="BJ70" s="17">
        <v>0</v>
      </c>
      <c r="BK70" s="17">
        <v>0</v>
      </c>
      <c r="BL70" s="17">
        <v>0</v>
      </c>
      <c r="BM70" s="17">
        <v>0</v>
      </c>
      <c r="BN70" s="17">
        <v>0</v>
      </c>
      <c r="BO70" s="17">
        <v>0</v>
      </c>
      <c r="BP70" s="17">
        <v>0</v>
      </c>
      <c r="BQ70" s="17">
        <v>0</v>
      </c>
      <c r="BR70" s="17">
        <v>0</v>
      </c>
      <c r="BS70" s="17">
        <v>0</v>
      </c>
      <c r="BT70" s="17">
        <v>0</v>
      </c>
      <c r="BU70" s="17">
        <v>0</v>
      </c>
      <c r="BV70" s="17">
        <v>0</v>
      </c>
      <c r="BW70" s="17">
        <v>0</v>
      </c>
      <c r="BX70" s="17">
        <v>0</v>
      </c>
      <c r="BY70" s="17">
        <v>0</v>
      </c>
      <c r="BZ70" s="17">
        <v>0</v>
      </c>
      <c r="CA70" s="17">
        <v>0</v>
      </c>
      <c r="CB70" s="17">
        <v>0</v>
      </c>
      <c r="CC70" s="17">
        <v>0</v>
      </c>
      <c r="CD70" s="17">
        <v>0</v>
      </c>
      <c r="CE70" s="17">
        <v>0</v>
      </c>
      <c r="CF70" s="17">
        <v>0</v>
      </c>
      <c r="CG70" s="17">
        <v>0</v>
      </c>
      <c r="CH70" s="17">
        <v>0</v>
      </c>
      <c r="CI70" s="17">
        <v>0</v>
      </c>
      <c r="CJ70" s="17">
        <v>0</v>
      </c>
      <c r="CK70" s="17">
        <v>0</v>
      </c>
      <c r="CL70" s="17">
        <v>0</v>
      </c>
      <c r="CM70" s="17">
        <v>0</v>
      </c>
      <c r="CN70" s="17">
        <v>0</v>
      </c>
      <c r="CO70" s="17">
        <v>0</v>
      </c>
      <c r="CP70" s="17">
        <v>0</v>
      </c>
      <c r="CQ70" s="17">
        <v>0</v>
      </c>
      <c r="CR70" s="17">
        <v>0</v>
      </c>
      <c r="CS70" s="17">
        <v>0</v>
      </c>
      <c r="CT70" s="17">
        <v>0</v>
      </c>
      <c r="CU70" s="17">
        <v>0</v>
      </c>
      <c r="CV70" s="17">
        <v>0</v>
      </c>
      <c r="CW70" s="17">
        <v>0</v>
      </c>
    </row>
    <row r="71" spans="1:101" ht="14.25" customHeight="1">
      <c r="A71" s="67">
        <v>85</v>
      </c>
      <c r="B71" s="68">
        <v>9.2899999999999991</v>
      </c>
      <c r="C71" s="68">
        <v>16.54</v>
      </c>
      <c r="D71" s="68">
        <v>32.64</v>
      </c>
      <c r="E71" s="68">
        <v>49.6</v>
      </c>
      <c r="F71" s="68">
        <v>66.239999999999995</v>
      </c>
      <c r="G71" s="68">
        <v>87.96</v>
      </c>
      <c r="H71" s="68">
        <v>119.9</v>
      </c>
      <c r="I71" s="70">
        <v>153.78</v>
      </c>
      <c r="J71" s="17">
        <v>183.74</v>
      </c>
      <c r="K71" s="17">
        <v>198.22</v>
      </c>
      <c r="L71" s="17">
        <v>211.08</v>
      </c>
      <c r="M71" s="17">
        <v>227.79</v>
      </c>
      <c r="N71" s="17">
        <v>245.59</v>
      </c>
      <c r="O71" s="17">
        <v>264.95</v>
      </c>
      <c r="P71" s="17">
        <v>285.45999999999998</v>
      </c>
      <c r="Q71" s="17">
        <v>306.7</v>
      </c>
      <c r="R71" s="17">
        <v>328.25</v>
      </c>
      <c r="S71" s="68">
        <v>350.02</v>
      </c>
      <c r="T71" s="68">
        <v>371.65</v>
      </c>
      <c r="U71" s="68">
        <v>392.79</v>
      </c>
      <c r="V71" s="68">
        <v>413.05</v>
      </c>
      <c r="W71" s="68">
        <v>432.08</v>
      </c>
      <c r="X71" s="68">
        <v>449.51</v>
      </c>
      <c r="Y71" s="68">
        <v>464.98</v>
      </c>
      <c r="Z71" s="68">
        <v>478.12</v>
      </c>
      <c r="AA71" s="69">
        <v>488.57</v>
      </c>
      <c r="AB71" s="17">
        <v>495.95</v>
      </c>
      <c r="AC71" s="17">
        <v>500</v>
      </c>
      <c r="AD71" s="17">
        <v>500</v>
      </c>
      <c r="AE71" s="17">
        <v>500</v>
      </c>
      <c r="AF71" s="17">
        <v>500</v>
      </c>
      <c r="AG71" s="17">
        <v>500</v>
      </c>
      <c r="AH71" s="17">
        <v>500</v>
      </c>
      <c r="AI71" s="17">
        <v>500</v>
      </c>
      <c r="AJ71" s="17">
        <v>500</v>
      </c>
      <c r="AK71" s="17">
        <v>500</v>
      </c>
      <c r="AL71" s="17">
        <v>0</v>
      </c>
      <c r="AM71" s="17">
        <v>0</v>
      </c>
      <c r="AN71" s="17">
        <v>0</v>
      </c>
      <c r="AO71" s="17">
        <v>0</v>
      </c>
      <c r="AP71" s="17">
        <v>0</v>
      </c>
      <c r="AQ71" s="17">
        <v>0</v>
      </c>
      <c r="AR71" s="17">
        <v>0</v>
      </c>
      <c r="AS71" s="17">
        <v>0</v>
      </c>
      <c r="AT71" s="17">
        <v>0</v>
      </c>
      <c r="AU71" s="17">
        <v>0</v>
      </c>
      <c r="AV71" s="17">
        <v>0</v>
      </c>
      <c r="AW71" s="17">
        <v>0</v>
      </c>
      <c r="AX71" s="17">
        <v>0</v>
      </c>
      <c r="AY71" s="17">
        <v>0</v>
      </c>
      <c r="AZ71" s="17">
        <v>0</v>
      </c>
      <c r="BA71" s="17">
        <v>0</v>
      </c>
      <c r="BB71" s="17">
        <v>0</v>
      </c>
      <c r="BC71" s="17">
        <v>0</v>
      </c>
      <c r="BD71" s="17">
        <v>0</v>
      </c>
      <c r="BE71" s="17">
        <v>0</v>
      </c>
      <c r="BF71" s="17">
        <v>0</v>
      </c>
      <c r="BG71" s="17">
        <v>0</v>
      </c>
      <c r="BH71" s="17">
        <v>0</v>
      </c>
      <c r="BI71" s="17">
        <v>0</v>
      </c>
      <c r="BJ71" s="17">
        <v>0</v>
      </c>
      <c r="BK71" s="17">
        <v>0</v>
      </c>
      <c r="BL71" s="17">
        <v>0</v>
      </c>
      <c r="BM71" s="17">
        <v>0</v>
      </c>
      <c r="BN71" s="17">
        <v>0</v>
      </c>
      <c r="BO71" s="17">
        <v>0</v>
      </c>
      <c r="BP71" s="17">
        <v>0</v>
      </c>
      <c r="BQ71" s="17">
        <v>0</v>
      </c>
      <c r="BR71" s="17">
        <v>0</v>
      </c>
      <c r="BS71" s="17">
        <v>0</v>
      </c>
      <c r="BT71" s="17">
        <v>0</v>
      </c>
      <c r="BU71" s="17">
        <v>0</v>
      </c>
      <c r="BV71" s="17">
        <v>0</v>
      </c>
      <c r="BW71" s="17">
        <v>0</v>
      </c>
      <c r="BX71" s="17">
        <v>0</v>
      </c>
      <c r="BY71" s="17">
        <v>0</v>
      </c>
      <c r="BZ71" s="17">
        <v>0</v>
      </c>
      <c r="CA71" s="17">
        <v>0</v>
      </c>
      <c r="CB71" s="17">
        <v>0</v>
      </c>
      <c r="CC71" s="17">
        <v>0</v>
      </c>
      <c r="CD71" s="17">
        <v>0</v>
      </c>
      <c r="CE71" s="17">
        <v>0</v>
      </c>
      <c r="CF71" s="17">
        <v>0</v>
      </c>
      <c r="CG71" s="17">
        <v>0</v>
      </c>
      <c r="CH71" s="17">
        <v>0</v>
      </c>
      <c r="CI71" s="17">
        <v>0</v>
      </c>
      <c r="CJ71" s="17">
        <v>0</v>
      </c>
      <c r="CK71" s="17">
        <v>0</v>
      </c>
      <c r="CL71" s="17">
        <v>0</v>
      </c>
      <c r="CM71" s="17">
        <v>0</v>
      </c>
      <c r="CN71" s="17">
        <v>0</v>
      </c>
      <c r="CO71" s="17">
        <v>0</v>
      </c>
      <c r="CP71" s="17">
        <v>0</v>
      </c>
      <c r="CQ71" s="17">
        <v>0</v>
      </c>
      <c r="CR71" s="17">
        <v>0</v>
      </c>
      <c r="CS71" s="17">
        <v>0</v>
      </c>
      <c r="CT71" s="17">
        <v>0</v>
      </c>
      <c r="CU71" s="17">
        <v>0</v>
      </c>
      <c r="CV71" s="17">
        <v>0</v>
      </c>
      <c r="CW71" s="17">
        <v>0</v>
      </c>
    </row>
    <row r="72" spans="1:101" ht="14.25" customHeight="1">
      <c r="A72" s="67">
        <v>86</v>
      </c>
      <c r="B72" s="68">
        <v>11.21</v>
      </c>
      <c r="C72" s="68">
        <v>20.34</v>
      </c>
      <c r="D72" s="68">
        <v>41.06</v>
      </c>
      <c r="E72" s="68">
        <v>63.08</v>
      </c>
      <c r="F72" s="68">
        <v>85.73</v>
      </c>
      <c r="G72" s="68">
        <v>115.25</v>
      </c>
      <c r="H72" s="70">
        <v>149.84</v>
      </c>
      <c r="I72" s="17">
        <v>183.74</v>
      </c>
      <c r="J72" s="17">
        <v>198.22</v>
      </c>
      <c r="K72" s="17">
        <v>211.08</v>
      </c>
      <c r="L72" s="17">
        <v>227.79</v>
      </c>
      <c r="M72" s="17">
        <v>245.59</v>
      </c>
      <c r="N72" s="17">
        <v>264.95</v>
      </c>
      <c r="O72" s="17">
        <v>285.45999999999998</v>
      </c>
      <c r="P72" s="17">
        <v>306.7</v>
      </c>
      <c r="Q72" s="17">
        <v>328.25</v>
      </c>
      <c r="R72" s="17">
        <v>350.02</v>
      </c>
      <c r="S72" s="68">
        <v>371.65</v>
      </c>
      <c r="T72" s="68">
        <v>392.79</v>
      </c>
      <c r="U72" s="68">
        <v>413.05</v>
      </c>
      <c r="V72" s="68">
        <v>432.08</v>
      </c>
      <c r="W72" s="68">
        <v>449.51</v>
      </c>
      <c r="X72" s="68">
        <v>464.98</v>
      </c>
      <c r="Y72" s="68">
        <v>478.12</v>
      </c>
      <c r="Z72" s="68">
        <v>488.57</v>
      </c>
      <c r="AA72" s="69">
        <v>495.95</v>
      </c>
      <c r="AB72" s="17">
        <v>500</v>
      </c>
      <c r="AC72" s="17">
        <v>500</v>
      </c>
      <c r="AD72" s="17">
        <v>500</v>
      </c>
      <c r="AE72" s="17">
        <v>500</v>
      </c>
      <c r="AF72" s="17">
        <v>500</v>
      </c>
      <c r="AG72" s="17">
        <v>500</v>
      </c>
      <c r="AH72" s="17">
        <v>500</v>
      </c>
      <c r="AI72" s="17">
        <v>500</v>
      </c>
      <c r="AJ72" s="17">
        <v>500</v>
      </c>
      <c r="AK72" s="17">
        <v>0</v>
      </c>
      <c r="AL72" s="17">
        <v>0</v>
      </c>
      <c r="AM72" s="17">
        <v>0</v>
      </c>
      <c r="AN72" s="17">
        <v>0</v>
      </c>
      <c r="AO72" s="17">
        <v>0</v>
      </c>
      <c r="AP72" s="17">
        <v>0</v>
      </c>
      <c r="AQ72" s="17">
        <v>0</v>
      </c>
      <c r="AR72" s="17">
        <v>0</v>
      </c>
      <c r="AS72" s="17">
        <v>0</v>
      </c>
      <c r="AT72" s="17">
        <v>0</v>
      </c>
      <c r="AU72" s="17">
        <v>0</v>
      </c>
      <c r="AV72" s="17">
        <v>0</v>
      </c>
      <c r="AW72" s="17">
        <v>0</v>
      </c>
      <c r="AX72" s="17">
        <v>0</v>
      </c>
      <c r="AY72" s="17">
        <v>0</v>
      </c>
      <c r="AZ72" s="17">
        <v>0</v>
      </c>
      <c r="BA72" s="17">
        <v>0</v>
      </c>
      <c r="BB72" s="17">
        <v>0</v>
      </c>
      <c r="BC72" s="17">
        <v>0</v>
      </c>
      <c r="BD72" s="17">
        <v>0</v>
      </c>
      <c r="BE72" s="17">
        <v>0</v>
      </c>
      <c r="BF72" s="17">
        <v>0</v>
      </c>
      <c r="BG72" s="17">
        <v>0</v>
      </c>
      <c r="BH72" s="17">
        <v>0</v>
      </c>
      <c r="BI72" s="17">
        <v>0</v>
      </c>
      <c r="BJ72" s="17">
        <v>0</v>
      </c>
      <c r="BK72" s="17">
        <v>0</v>
      </c>
      <c r="BL72" s="17">
        <v>0</v>
      </c>
      <c r="BM72" s="17">
        <v>0</v>
      </c>
      <c r="BN72" s="17">
        <v>0</v>
      </c>
      <c r="BO72" s="17">
        <v>0</v>
      </c>
      <c r="BP72" s="17">
        <v>0</v>
      </c>
      <c r="BQ72" s="17">
        <v>0</v>
      </c>
      <c r="BR72" s="17">
        <v>0</v>
      </c>
      <c r="BS72" s="17">
        <v>0</v>
      </c>
      <c r="BT72" s="17">
        <v>0</v>
      </c>
      <c r="BU72" s="17">
        <v>0</v>
      </c>
      <c r="BV72" s="17">
        <v>0</v>
      </c>
      <c r="BW72" s="17">
        <v>0</v>
      </c>
      <c r="BX72" s="17">
        <v>0</v>
      </c>
      <c r="BY72" s="17">
        <v>0</v>
      </c>
      <c r="BZ72" s="17">
        <v>0</v>
      </c>
      <c r="CA72" s="17">
        <v>0</v>
      </c>
      <c r="CB72" s="17">
        <v>0</v>
      </c>
      <c r="CC72" s="17">
        <v>0</v>
      </c>
      <c r="CD72" s="17">
        <v>0</v>
      </c>
      <c r="CE72" s="17">
        <v>0</v>
      </c>
      <c r="CF72" s="17">
        <v>0</v>
      </c>
      <c r="CG72" s="17">
        <v>0</v>
      </c>
      <c r="CH72" s="17">
        <v>0</v>
      </c>
      <c r="CI72" s="17">
        <v>0</v>
      </c>
      <c r="CJ72" s="17">
        <v>0</v>
      </c>
      <c r="CK72" s="17">
        <v>0</v>
      </c>
      <c r="CL72" s="17">
        <v>0</v>
      </c>
      <c r="CM72" s="17">
        <v>0</v>
      </c>
      <c r="CN72" s="17">
        <v>0</v>
      </c>
      <c r="CO72" s="17">
        <v>0</v>
      </c>
      <c r="CP72" s="17">
        <v>0</v>
      </c>
      <c r="CQ72" s="17">
        <v>0</v>
      </c>
      <c r="CR72" s="17">
        <v>0</v>
      </c>
      <c r="CS72" s="17">
        <v>0</v>
      </c>
      <c r="CT72" s="17">
        <v>0</v>
      </c>
      <c r="CU72" s="17">
        <v>0</v>
      </c>
      <c r="CV72" s="17">
        <v>0</v>
      </c>
      <c r="CW72" s="17">
        <v>0</v>
      </c>
    </row>
    <row r="73" spans="1:101" ht="14.25" customHeight="1">
      <c r="A73" s="67">
        <v>87</v>
      </c>
      <c r="B73" s="68">
        <v>13.43</v>
      </c>
      <c r="C73" s="68">
        <v>24.96</v>
      </c>
      <c r="D73" s="68">
        <v>51.42</v>
      </c>
      <c r="E73" s="68">
        <v>80.59</v>
      </c>
      <c r="F73" s="68">
        <v>110.7</v>
      </c>
      <c r="G73" s="69">
        <v>146.02000000000001</v>
      </c>
      <c r="H73" s="17">
        <v>183.74</v>
      </c>
      <c r="I73" s="17">
        <v>198.22</v>
      </c>
      <c r="J73" s="17">
        <v>211.08</v>
      </c>
      <c r="K73" s="17">
        <v>227.79</v>
      </c>
      <c r="L73" s="17">
        <v>245.59</v>
      </c>
      <c r="M73" s="17">
        <v>264.95</v>
      </c>
      <c r="N73" s="17">
        <v>285.45999999999998</v>
      </c>
      <c r="O73" s="17">
        <v>306.7</v>
      </c>
      <c r="P73" s="17">
        <v>328.25</v>
      </c>
      <c r="Q73" s="17">
        <v>350.02</v>
      </c>
      <c r="R73" s="17">
        <v>371.65</v>
      </c>
      <c r="S73" s="68">
        <v>392.79</v>
      </c>
      <c r="T73" s="68">
        <v>413.05</v>
      </c>
      <c r="U73" s="68">
        <v>432.08</v>
      </c>
      <c r="V73" s="68">
        <v>449.51</v>
      </c>
      <c r="W73" s="68">
        <v>464.98</v>
      </c>
      <c r="X73" s="68">
        <v>478.12</v>
      </c>
      <c r="Y73" s="68">
        <v>488.57</v>
      </c>
      <c r="Z73" s="68">
        <v>495.95</v>
      </c>
      <c r="AA73" s="69">
        <v>500</v>
      </c>
      <c r="AB73" s="17">
        <v>500</v>
      </c>
      <c r="AC73" s="17">
        <v>500</v>
      </c>
      <c r="AD73" s="17">
        <v>500</v>
      </c>
      <c r="AE73" s="17">
        <v>500</v>
      </c>
      <c r="AF73" s="17">
        <v>500</v>
      </c>
      <c r="AG73" s="17">
        <v>500</v>
      </c>
      <c r="AH73" s="17">
        <v>500</v>
      </c>
      <c r="AI73" s="17">
        <v>500</v>
      </c>
      <c r="AJ73" s="17">
        <v>0</v>
      </c>
      <c r="AK73" s="17">
        <v>0</v>
      </c>
      <c r="AL73" s="17">
        <v>0</v>
      </c>
      <c r="AM73" s="17">
        <v>0</v>
      </c>
      <c r="AN73" s="17">
        <v>0</v>
      </c>
      <c r="AO73" s="17">
        <v>0</v>
      </c>
      <c r="AP73" s="17">
        <v>0</v>
      </c>
      <c r="AQ73" s="17">
        <v>0</v>
      </c>
      <c r="AR73" s="17">
        <v>0</v>
      </c>
      <c r="AS73" s="17">
        <v>0</v>
      </c>
      <c r="AT73" s="17">
        <v>0</v>
      </c>
      <c r="AU73" s="17">
        <v>0</v>
      </c>
      <c r="AV73" s="17">
        <v>0</v>
      </c>
      <c r="AW73" s="17">
        <v>0</v>
      </c>
      <c r="AX73" s="17">
        <v>0</v>
      </c>
      <c r="AY73" s="17">
        <v>0</v>
      </c>
      <c r="AZ73" s="17">
        <v>0</v>
      </c>
      <c r="BA73" s="17">
        <v>0</v>
      </c>
      <c r="BB73" s="17">
        <v>0</v>
      </c>
      <c r="BC73" s="17">
        <v>0</v>
      </c>
      <c r="BD73" s="17">
        <v>0</v>
      </c>
      <c r="BE73" s="17">
        <v>0</v>
      </c>
      <c r="BF73" s="17">
        <v>0</v>
      </c>
      <c r="BG73" s="17">
        <v>0</v>
      </c>
      <c r="BH73" s="17">
        <v>0</v>
      </c>
      <c r="BI73" s="17">
        <v>0</v>
      </c>
      <c r="BJ73" s="17">
        <v>0</v>
      </c>
      <c r="BK73" s="17">
        <v>0</v>
      </c>
      <c r="BL73" s="17">
        <v>0</v>
      </c>
      <c r="BM73" s="17">
        <v>0</v>
      </c>
      <c r="BN73" s="17">
        <v>0</v>
      </c>
      <c r="BO73" s="17">
        <v>0</v>
      </c>
      <c r="BP73" s="17">
        <v>0</v>
      </c>
      <c r="BQ73" s="17">
        <v>0</v>
      </c>
      <c r="BR73" s="17">
        <v>0</v>
      </c>
      <c r="BS73" s="17">
        <v>0</v>
      </c>
      <c r="BT73" s="17">
        <v>0</v>
      </c>
      <c r="BU73" s="17">
        <v>0</v>
      </c>
      <c r="BV73" s="17">
        <v>0</v>
      </c>
      <c r="BW73" s="17">
        <v>0</v>
      </c>
      <c r="BX73" s="17">
        <v>0</v>
      </c>
      <c r="BY73" s="17">
        <v>0</v>
      </c>
      <c r="BZ73" s="17">
        <v>0</v>
      </c>
      <c r="CA73" s="17">
        <v>0</v>
      </c>
      <c r="CB73" s="17">
        <v>0</v>
      </c>
      <c r="CC73" s="17">
        <v>0</v>
      </c>
      <c r="CD73" s="17">
        <v>0</v>
      </c>
      <c r="CE73" s="17">
        <v>0</v>
      </c>
      <c r="CF73" s="17">
        <v>0</v>
      </c>
      <c r="CG73" s="17">
        <v>0</v>
      </c>
      <c r="CH73" s="17">
        <v>0</v>
      </c>
      <c r="CI73" s="17">
        <v>0</v>
      </c>
      <c r="CJ73" s="17">
        <v>0</v>
      </c>
      <c r="CK73" s="17">
        <v>0</v>
      </c>
      <c r="CL73" s="17">
        <v>0</v>
      </c>
      <c r="CM73" s="17">
        <v>0</v>
      </c>
      <c r="CN73" s="17">
        <v>0</v>
      </c>
      <c r="CO73" s="17">
        <v>0</v>
      </c>
      <c r="CP73" s="17">
        <v>0</v>
      </c>
      <c r="CQ73" s="17">
        <v>0</v>
      </c>
      <c r="CR73" s="17">
        <v>0</v>
      </c>
      <c r="CS73" s="17">
        <v>0</v>
      </c>
      <c r="CT73" s="17">
        <v>0</v>
      </c>
      <c r="CU73" s="17">
        <v>0</v>
      </c>
      <c r="CV73" s="17">
        <v>0</v>
      </c>
      <c r="CW73" s="17">
        <v>0</v>
      </c>
    </row>
    <row r="74" spans="1:101" ht="14.25" customHeight="1">
      <c r="A74" s="67">
        <v>88</v>
      </c>
      <c r="B74" s="68">
        <v>15.68</v>
      </c>
      <c r="C74" s="68">
        <v>30.11</v>
      </c>
      <c r="D74" s="68">
        <v>63.26</v>
      </c>
      <c r="E74" s="68">
        <v>100.74</v>
      </c>
      <c r="F74" s="68">
        <v>139.6</v>
      </c>
      <c r="G74" s="72">
        <v>183.74</v>
      </c>
      <c r="H74" s="17">
        <v>198.22</v>
      </c>
      <c r="I74" s="17">
        <v>211.08</v>
      </c>
      <c r="J74" s="17">
        <v>227.79</v>
      </c>
      <c r="K74" s="17">
        <v>245.59</v>
      </c>
      <c r="L74" s="17">
        <v>264.95</v>
      </c>
      <c r="M74" s="17">
        <v>285.45999999999998</v>
      </c>
      <c r="N74" s="17">
        <v>306.7</v>
      </c>
      <c r="O74" s="17">
        <v>328.25</v>
      </c>
      <c r="P74" s="17">
        <v>350.02</v>
      </c>
      <c r="Q74" s="17">
        <v>371.65</v>
      </c>
      <c r="R74" s="17">
        <v>392.79</v>
      </c>
      <c r="S74" s="68">
        <v>413.05</v>
      </c>
      <c r="T74" s="68">
        <v>432.08</v>
      </c>
      <c r="U74" s="68">
        <v>449.51</v>
      </c>
      <c r="V74" s="68">
        <v>464.98</v>
      </c>
      <c r="W74" s="68">
        <v>478.12</v>
      </c>
      <c r="X74" s="68">
        <v>488.57</v>
      </c>
      <c r="Y74" s="68">
        <v>495.95</v>
      </c>
      <c r="Z74" s="68">
        <v>500</v>
      </c>
      <c r="AA74" s="69">
        <v>500</v>
      </c>
      <c r="AB74" s="17">
        <v>500</v>
      </c>
      <c r="AC74" s="17">
        <v>500</v>
      </c>
      <c r="AD74" s="17">
        <v>500</v>
      </c>
      <c r="AE74" s="17">
        <v>500</v>
      </c>
      <c r="AF74" s="17">
        <v>500</v>
      </c>
      <c r="AG74" s="17">
        <v>500</v>
      </c>
      <c r="AH74" s="17">
        <v>500</v>
      </c>
      <c r="AI74" s="17">
        <v>0</v>
      </c>
      <c r="AJ74" s="17">
        <v>0</v>
      </c>
      <c r="AK74" s="17">
        <v>0</v>
      </c>
      <c r="AL74" s="17">
        <v>0</v>
      </c>
      <c r="AM74" s="17">
        <v>0</v>
      </c>
      <c r="AN74" s="17">
        <v>0</v>
      </c>
      <c r="AO74" s="17">
        <v>0</v>
      </c>
      <c r="AP74" s="17">
        <v>0</v>
      </c>
      <c r="AQ74" s="17">
        <v>0</v>
      </c>
      <c r="AR74" s="17">
        <v>0</v>
      </c>
      <c r="AS74" s="17">
        <v>0</v>
      </c>
      <c r="AT74" s="17">
        <v>0</v>
      </c>
      <c r="AU74" s="17">
        <v>0</v>
      </c>
      <c r="AV74" s="17">
        <v>0</v>
      </c>
      <c r="AW74" s="17">
        <v>0</v>
      </c>
      <c r="AX74" s="17">
        <v>0</v>
      </c>
      <c r="AY74" s="17">
        <v>0</v>
      </c>
      <c r="AZ74" s="17">
        <v>0</v>
      </c>
      <c r="BA74" s="17">
        <v>0</v>
      </c>
      <c r="BB74" s="17">
        <v>0</v>
      </c>
      <c r="BC74" s="17">
        <v>0</v>
      </c>
      <c r="BD74" s="17">
        <v>0</v>
      </c>
      <c r="BE74" s="17">
        <v>0</v>
      </c>
      <c r="BF74" s="17">
        <v>0</v>
      </c>
      <c r="BG74" s="17">
        <v>0</v>
      </c>
      <c r="BH74" s="17">
        <v>0</v>
      </c>
      <c r="BI74" s="17">
        <v>0</v>
      </c>
      <c r="BJ74" s="17">
        <v>0</v>
      </c>
      <c r="BK74" s="17">
        <v>0</v>
      </c>
      <c r="BL74" s="17">
        <v>0</v>
      </c>
      <c r="BM74" s="17">
        <v>0</v>
      </c>
      <c r="BN74" s="17">
        <v>0</v>
      </c>
      <c r="BO74" s="17">
        <v>0</v>
      </c>
      <c r="BP74" s="17">
        <v>0</v>
      </c>
      <c r="BQ74" s="17">
        <v>0</v>
      </c>
      <c r="BR74" s="17">
        <v>0</v>
      </c>
      <c r="BS74" s="17">
        <v>0</v>
      </c>
      <c r="BT74" s="17">
        <v>0</v>
      </c>
      <c r="BU74" s="17">
        <v>0</v>
      </c>
      <c r="BV74" s="17">
        <v>0</v>
      </c>
      <c r="BW74" s="17">
        <v>0</v>
      </c>
      <c r="BX74" s="17">
        <v>0</v>
      </c>
      <c r="BY74" s="17">
        <v>0</v>
      </c>
      <c r="BZ74" s="17">
        <v>0</v>
      </c>
      <c r="CA74" s="17">
        <v>0</v>
      </c>
      <c r="CB74" s="17">
        <v>0</v>
      </c>
      <c r="CC74" s="17">
        <v>0</v>
      </c>
      <c r="CD74" s="17">
        <v>0</v>
      </c>
      <c r="CE74" s="17">
        <v>0</v>
      </c>
      <c r="CF74" s="17">
        <v>0</v>
      </c>
      <c r="CG74" s="17">
        <v>0</v>
      </c>
      <c r="CH74" s="17">
        <v>0</v>
      </c>
      <c r="CI74" s="17">
        <v>0</v>
      </c>
      <c r="CJ74" s="17">
        <v>0</v>
      </c>
      <c r="CK74" s="17">
        <v>0</v>
      </c>
      <c r="CL74" s="17">
        <v>0</v>
      </c>
      <c r="CM74" s="17">
        <v>0</v>
      </c>
      <c r="CN74" s="17">
        <v>0</v>
      </c>
      <c r="CO74" s="17">
        <v>0</v>
      </c>
      <c r="CP74" s="17">
        <v>0</v>
      </c>
      <c r="CQ74" s="17">
        <v>0</v>
      </c>
      <c r="CR74" s="17">
        <v>0</v>
      </c>
      <c r="CS74" s="17">
        <v>0</v>
      </c>
      <c r="CT74" s="17">
        <v>0</v>
      </c>
      <c r="CU74" s="17">
        <v>0</v>
      </c>
      <c r="CV74" s="17">
        <v>0</v>
      </c>
      <c r="CW74" s="17">
        <v>0</v>
      </c>
    </row>
    <row r="75" spans="1:101" ht="14.25" customHeight="1">
      <c r="A75" s="67">
        <v>89</v>
      </c>
      <c r="B75" s="68">
        <v>18.010000000000002</v>
      </c>
      <c r="C75" s="68">
        <v>35.21</v>
      </c>
      <c r="D75" s="68">
        <v>76.25</v>
      </c>
      <c r="E75" s="68">
        <v>123.29</v>
      </c>
      <c r="F75" s="70">
        <v>170.18</v>
      </c>
      <c r="G75" s="17">
        <v>198.22</v>
      </c>
      <c r="H75" s="17">
        <v>211.08</v>
      </c>
      <c r="I75" s="17">
        <v>227.79</v>
      </c>
      <c r="J75" s="17">
        <v>245.59</v>
      </c>
      <c r="K75" s="17">
        <v>264.95</v>
      </c>
      <c r="L75" s="17">
        <v>285.45999999999998</v>
      </c>
      <c r="M75" s="68">
        <v>306.7</v>
      </c>
      <c r="N75" s="68">
        <v>328.25</v>
      </c>
      <c r="O75" s="68">
        <v>350.02</v>
      </c>
      <c r="P75" s="68">
        <v>371.65</v>
      </c>
      <c r="Q75" s="68">
        <v>392.79</v>
      </c>
      <c r="R75" s="68">
        <v>413.05</v>
      </c>
      <c r="S75" s="68">
        <v>432.08</v>
      </c>
      <c r="T75" s="68">
        <v>449.51</v>
      </c>
      <c r="U75" s="68">
        <v>464.98</v>
      </c>
      <c r="V75" s="68">
        <v>478.12</v>
      </c>
      <c r="W75" s="68">
        <v>488.57</v>
      </c>
      <c r="X75" s="68">
        <v>495.95</v>
      </c>
      <c r="Y75" s="68">
        <v>500</v>
      </c>
      <c r="Z75" s="68">
        <v>500</v>
      </c>
      <c r="AA75" s="69">
        <v>500</v>
      </c>
      <c r="AB75" s="17">
        <v>500</v>
      </c>
      <c r="AC75" s="17">
        <v>500</v>
      </c>
      <c r="AD75" s="17">
        <v>500</v>
      </c>
      <c r="AE75" s="17">
        <v>500</v>
      </c>
      <c r="AF75" s="17">
        <v>500</v>
      </c>
      <c r="AG75" s="17">
        <v>500</v>
      </c>
      <c r="AH75" s="17">
        <v>0</v>
      </c>
      <c r="AI75" s="17">
        <v>0</v>
      </c>
      <c r="AJ75" s="17">
        <v>0</v>
      </c>
      <c r="AK75" s="17">
        <v>0</v>
      </c>
      <c r="AL75" s="17">
        <v>0</v>
      </c>
      <c r="AM75" s="17">
        <v>0</v>
      </c>
      <c r="AN75" s="17">
        <v>0</v>
      </c>
      <c r="AO75" s="17">
        <v>0</v>
      </c>
      <c r="AP75" s="17">
        <v>0</v>
      </c>
      <c r="AQ75" s="17">
        <v>0</v>
      </c>
      <c r="AR75" s="17">
        <v>0</v>
      </c>
      <c r="AS75" s="17">
        <v>0</v>
      </c>
      <c r="AT75" s="17">
        <v>0</v>
      </c>
      <c r="AU75" s="17">
        <v>0</v>
      </c>
      <c r="AV75" s="17">
        <v>0</v>
      </c>
      <c r="AW75" s="17">
        <v>0</v>
      </c>
      <c r="AX75" s="17">
        <v>0</v>
      </c>
      <c r="AY75" s="17">
        <v>0</v>
      </c>
      <c r="AZ75" s="17">
        <v>0</v>
      </c>
      <c r="BA75" s="17">
        <v>0</v>
      </c>
      <c r="BB75" s="17">
        <v>0</v>
      </c>
      <c r="BC75" s="17">
        <v>0</v>
      </c>
      <c r="BD75" s="17">
        <v>0</v>
      </c>
      <c r="BE75" s="17">
        <v>0</v>
      </c>
      <c r="BF75" s="17">
        <v>0</v>
      </c>
      <c r="BG75" s="17">
        <v>0</v>
      </c>
      <c r="BH75" s="17">
        <v>0</v>
      </c>
      <c r="BI75" s="17">
        <v>0</v>
      </c>
      <c r="BJ75" s="17">
        <v>0</v>
      </c>
      <c r="BK75" s="17">
        <v>0</v>
      </c>
      <c r="BL75" s="17">
        <v>0</v>
      </c>
      <c r="BM75" s="17">
        <v>0</v>
      </c>
      <c r="BN75" s="17">
        <v>0</v>
      </c>
      <c r="BO75" s="17">
        <v>0</v>
      </c>
      <c r="BP75" s="17">
        <v>0</v>
      </c>
      <c r="BQ75" s="17">
        <v>0</v>
      </c>
      <c r="BR75" s="17">
        <v>0</v>
      </c>
      <c r="BS75" s="17">
        <v>0</v>
      </c>
      <c r="BT75" s="17">
        <v>0</v>
      </c>
      <c r="BU75" s="17">
        <v>0</v>
      </c>
      <c r="BV75" s="17">
        <v>0</v>
      </c>
      <c r="BW75" s="17">
        <v>0</v>
      </c>
      <c r="BX75" s="17">
        <v>0</v>
      </c>
      <c r="BY75" s="17">
        <v>0</v>
      </c>
      <c r="BZ75" s="17">
        <v>0</v>
      </c>
      <c r="CA75" s="17">
        <v>0</v>
      </c>
      <c r="CB75" s="17">
        <v>0</v>
      </c>
      <c r="CC75" s="17">
        <v>0</v>
      </c>
      <c r="CD75" s="17">
        <v>0</v>
      </c>
      <c r="CE75" s="17">
        <v>0</v>
      </c>
      <c r="CF75" s="17">
        <v>0</v>
      </c>
      <c r="CG75" s="17">
        <v>0</v>
      </c>
      <c r="CH75" s="17">
        <v>0</v>
      </c>
      <c r="CI75" s="17">
        <v>0</v>
      </c>
      <c r="CJ75" s="17">
        <v>0</v>
      </c>
      <c r="CK75" s="17">
        <v>0</v>
      </c>
      <c r="CL75" s="17">
        <v>0</v>
      </c>
      <c r="CM75" s="17">
        <v>0</v>
      </c>
      <c r="CN75" s="17">
        <v>0</v>
      </c>
      <c r="CO75" s="17">
        <v>0</v>
      </c>
      <c r="CP75" s="17">
        <v>0</v>
      </c>
      <c r="CQ75" s="17">
        <v>0</v>
      </c>
      <c r="CR75" s="17">
        <v>0</v>
      </c>
      <c r="CS75" s="17">
        <v>0</v>
      </c>
      <c r="CT75" s="17">
        <v>0</v>
      </c>
      <c r="CU75" s="17">
        <v>0</v>
      </c>
      <c r="CV75" s="17">
        <v>0</v>
      </c>
      <c r="CW75" s="17">
        <v>0</v>
      </c>
    </row>
    <row r="76" spans="1:101" ht="14.25" customHeight="1">
      <c r="A76" s="67">
        <v>90</v>
      </c>
      <c r="B76" s="73">
        <v>20.69</v>
      </c>
      <c r="C76" s="68">
        <v>41.16</v>
      </c>
      <c r="D76" s="68">
        <v>91.34</v>
      </c>
      <c r="E76" s="70">
        <v>150.97</v>
      </c>
      <c r="F76" s="17">
        <v>198.22</v>
      </c>
      <c r="G76" s="17">
        <v>211.08</v>
      </c>
      <c r="H76" s="17">
        <v>227.79</v>
      </c>
      <c r="I76" s="17">
        <v>245.59</v>
      </c>
      <c r="J76" s="17">
        <v>264.95</v>
      </c>
      <c r="K76" s="17">
        <v>285.45999999999998</v>
      </c>
      <c r="L76" s="68">
        <v>306.7</v>
      </c>
      <c r="M76" s="68">
        <v>328.25</v>
      </c>
      <c r="N76" s="68">
        <v>350.02</v>
      </c>
      <c r="O76" s="68">
        <v>371.65</v>
      </c>
      <c r="P76" s="68">
        <v>392.79</v>
      </c>
      <c r="Q76" s="68">
        <v>413.05</v>
      </c>
      <c r="R76" s="68">
        <v>432.08</v>
      </c>
      <c r="S76" s="68">
        <v>449.51</v>
      </c>
      <c r="T76" s="68">
        <v>464.98</v>
      </c>
      <c r="U76" s="68">
        <v>478.12</v>
      </c>
      <c r="V76" s="68">
        <v>488.57</v>
      </c>
      <c r="W76" s="68">
        <v>495.95</v>
      </c>
      <c r="X76" s="68">
        <v>500</v>
      </c>
      <c r="Y76" s="68">
        <v>500</v>
      </c>
      <c r="Z76" s="68">
        <v>500</v>
      </c>
      <c r="AA76" s="69">
        <v>500</v>
      </c>
      <c r="AB76" s="17">
        <v>500</v>
      </c>
      <c r="AC76" s="17">
        <v>500</v>
      </c>
      <c r="AD76" s="17">
        <v>500</v>
      </c>
      <c r="AE76" s="17">
        <v>500</v>
      </c>
      <c r="AF76" s="17">
        <v>500</v>
      </c>
      <c r="AG76" s="17">
        <v>0</v>
      </c>
      <c r="AH76" s="17">
        <v>0</v>
      </c>
      <c r="AI76" s="17">
        <v>0</v>
      </c>
      <c r="AJ76" s="17">
        <v>0</v>
      </c>
      <c r="AK76" s="17">
        <v>0</v>
      </c>
      <c r="AL76" s="17">
        <v>0</v>
      </c>
      <c r="AM76" s="17">
        <v>0</v>
      </c>
      <c r="AN76" s="17">
        <v>0</v>
      </c>
      <c r="AO76" s="17">
        <v>0</v>
      </c>
      <c r="AP76" s="17">
        <v>0</v>
      </c>
      <c r="AQ76" s="17">
        <v>0</v>
      </c>
      <c r="AR76" s="17">
        <v>0</v>
      </c>
      <c r="AS76" s="17">
        <v>0</v>
      </c>
      <c r="AT76" s="17">
        <v>0</v>
      </c>
      <c r="AU76" s="17">
        <v>0</v>
      </c>
      <c r="AV76" s="17">
        <v>0</v>
      </c>
      <c r="AW76" s="17">
        <v>0</v>
      </c>
      <c r="AX76" s="17">
        <v>0</v>
      </c>
      <c r="AY76" s="17">
        <v>0</v>
      </c>
      <c r="AZ76" s="17">
        <v>0</v>
      </c>
      <c r="BA76" s="17">
        <v>0</v>
      </c>
      <c r="BB76" s="17">
        <v>0</v>
      </c>
      <c r="BC76" s="17">
        <v>0</v>
      </c>
      <c r="BD76" s="17">
        <v>0</v>
      </c>
      <c r="BE76" s="17">
        <v>0</v>
      </c>
      <c r="BF76" s="17">
        <v>0</v>
      </c>
      <c r="BG76" s="17">
        <v>0</v>
      </c>
      <c r="BH76" s="17">
        <v>0</v>
      </c>
      <c r="BI76" s="17">
        <v>0</v>
      </c>
      <c r="BJ76" s="17">
        <v>0</v>
      </c>
      <c r="BK76" s="17">
        <v>0</v>
      </c>
      <c r="BL76" s="17">
        <v>0</v>
      </c>
      <c r="BM76" s="17">
        <v>0</v>
      </c>
      <c r="BN76" s="17">
        <v>0</v>
      </c>
      <c r="BO76" s="17">
        <v>0</v>
      </c>
      <c r="BP76" s="17">
        <v>0</v>
      </c>
      <c r="BQ76" s="17">
        <v>0</v>
      </c>
      <c r="BR76" s="17">
        <v>0</v>
      </c>
      <c r="BS76" s="17">
        <v>0</v>
      </c>
      <c r="BT76" s="17">
        <v>0</v>
      </c>
      <c r="BU76" s="17">
        <v>0</v>
      </c>
      <c r="BV76" s="17">
        <v>0</v>
      </c>
      <c r="BW76" s="17">
        <v>0</v>
      </c>
      <c r="BX76" s="17">
        <v>0</v>
      </c>
      <c r="BY76" s="17">
        <v>0</v>
      </c>
      <c r="BZ76" s="17">
        <v>0</v>
      </c>
      <c r="CA76" s="17">
        <v>0</v>
      </c>
      <c r="CB76" s="17">
        <v>0</v>
      </c>
      <c r="CC76" s="17">
        <v>0</v>
      </c>
      <c r="CD76" s="17">
        <v>0</v>
      </c>
      <c r="CE76" s="17">
        <v>0</v>
      </c>
      <c r="CF76" s="17">
        <v>0</v>
      </c>
      <c r="CG76" s="17">
        <v>0</v>
      </c>
      <c r="CH76" s="17">
        <v>0</v>
      </c>
      <c r="CI76" s="17">
        <v>0</v>
      </c>
      <c r="CJ76" s="17">
        <v>0</v>
      </c>
      <c r="CK76" s="17">
        <v>0</v>
      </c>
      <c r="CL76" s="17">
        <v>0</v>
      </c>
      <c r="CM76" s="17">
        <v>0</v>
      </c>
      <c r="CN76" s="17">
        <v>0</v>
      </c>
      <c r="CO76" s="17">
        <v>0</v>
      </c>
      <c r="CP76" s="17">
        <v>0</v>
      </c>
      <c r="CQ76" s="17">
        <v>0</v>
      </c>
      <c r="CR76" s="17">
        <v>0</v>
      </c>
      <c r="CS76" s="17">
        <v>0</v>
      </c>
      <c r="CT76" s="17">
        <v>0</v>
      </c>
      <c r="CU76" s="17">
        <v>0</v>
      </c>
      <c r="CV76" s="17">
        <v>0</v>
      </c>
      <c r="CW76" s="17">
        <v>0</v>
      </c>
    </row>
    <row r="77" spans="1:101" ht="14.25" customHeight="1">
      <c r="A77" s="67">
        <v>91</v>
      </c>
      <c r="B77" s="68">
        <v>26.11</v>
      </c>
      <c r="C77" s="68">
        <v>64.28</v>
      </c>
      <c r="D77" s="70">
        <v>137.80000000000001</v>
      </c>
      <c r="E77" s="17">
        <v>198.22</v>
      </c>
      <c r="F77" s="17">
        <v>211.08</v>
      </c>
      <c r="G77" s="17">
        <v>227.79</v>
      </c>
      <c r="H77" s="17">
        <v>245.59</v>
      </c>
      <c r="I77" s="17">
        <v>264.95</v>
      </c>
      <c r="J77" s="17">
        <v>285.45999999999998</v>
      </c>
      <c r="K77" s="68">
        <v>306.7</v>
      </c>
      <c r="L77" s="68">
        <v>328.25</v>
      </c>
      <c r="M77" s="68">
        <v>350.02</v>
      </c>
      <c r="N77" s="68">
        <v>371.65</v>
      </c>
      <c r="O77" s="68">
        <v>392.79</v>
      </c>
      <c r="P77" s="68">
        <v>413.05</v>
      </c>
      <c r="Q77" s="68">
        <v>432.08</v>
      </c>
      <c r="R77" s="68">
        <v>449.51</v>
      </c>
      <c r="S77" s="68">
        <v>464.98</v>
      </c>
      <c r="T77" s="68">
        <v>478.12</v>
      </c>
      <c r="U77" s="68">
        <v>488.57</v>
      </c>
      <c r="V77" s="68">
        <v>495.95</v>
      </c>
      <c r="W77" s="68">
        <v>500</v>
      </c>
      <c r="X77" s="68">
        <v>500</v>
      </c>
      <c r="Y77" s="68">
        <v>500</v>
      </c>
      <c r="Z77" s="68">
        <v>500</v>
      </c>
      <c r="AA77" s="69">
        <v>500</v>
      </c>
      <c r="AB77" s="17">
        <v>500</v>
      </c>
      <c r="AC77" s="17">
        <v>500</v>
      </c>
      <c r="AD77" s="17">
        <v>500</v>
      </c>
      <c r="AE77" s="17">
        <v>500</v>
      </c>
      <c r="AF77" s="17">
        <v>0</v>
      </c>
      <c r="AG77" s="17">
        <v>0</v>
      </c>
      <c r="AH77" s="17">
        <v>0</v>
      </c>
      <c r="AI77" s="17">
        <v>0</v>
      </c>
      <c r="AJ77" s="17">
        <v>0</v>
      </c>
      <c r="AK77" s="17">
        <v>0</v>
      </c>
      <c r="AL77" s="17">
        <v>0</v>
      </c>
      <c r="AM77" s="17">
        <v>0</v>
      </c>
      <c r="AN77" s="17">
        <v>0</v>
      </c>
      <c r="AO77" s="17">
        <v>0</v>
      </c>
      <c r="AP77" s="17">
        <v>0</v>
      </c>
      <c r="AQ77" s="17">
        <v>0</v>
      </c>
      <c r="AR77" s="17">
        <v>0</v>
      </c>
      <c r="AS77" s="17">
        <v>0</v>
      </c>
      <c r="AT77" s="17">
        <v>0</v>
      </c>
      <c r="AU77" s="17">
        <v>0</v>
      </c>
      <c r="AV77" s="17">
        <v>0</v>
      </c>
      <c r="AW77" s="17">
        <v>0</v>
      </c>
      <c r="AX77" s="17">
        <v>0</v>
      </c>
      <c r="AY77" s="17">
        <v>0</v>
      </c>
      <c r="AZ77" s="17">
        <v>0</v>
      </c>
      <c r="BA77" s="17">
        <v>0</v>
      </c>
      <c r="BB77" s="17">
        <v>0</v>
      </c>
      <c r="BC77" s="17">
        <v>0</v>
      </c>
      <c r="BD77" s="17">
        <v>0</v>
      </c>
      <c r="BE77" s="17">
        <v>0</v>
      </c>
      <c r="BF77" s="17">
        <v>0</v>
      </c>
      <c r="BG77" s="17">
        <v>0</v>
      </c>
      <c r="BH77" s="17">
        <v>0</v>
      </c>
      <c r="BI77" s="17">
        <v>0</v>
      </c>
      <c r="BJ77" s="17">
        <v>0</v>
      </c>
      <c r="BK77" s="17">
        <v>0</v>
      </c>
      <c r="BL77" s="17">
        <v>0</v>
      </c>
      <c r="BM77" s="17">
        <v>0</v>
      </c>
      <c r="BN77" s="17">
        <v>0</v>
      </c>
      <c r="BO77" s="17">
        <v>0</v>
      </c>
      <c r="BP77" s="17">
        <v>0</v>
      </c>
      <c r="BQ77" s="17">
        <v>0</v>
      </c>
      <c r="BR77" s="17">
        <v>0</v>
      </c>
      <c r="BS77" s="17">
        <v>0</v>
      </c>
      <c r="BT77" s="17">
        <v>0</v>
      </c>
      <c r="BU77" s="17">
        <v>0</v>
      </c>
      <c r="BV77" s="17">
        <v>0</v>
      </c>
      <c r="BW77" s="17">
        <v>0</v>
      </c>
      <c r="BX77" s="17">
        <v>0</v>
      </c>
      <c r="BY77" s="17">
        <v>0</v>
      </c>
      <c r="BZ77" s="17">
        <v>0</v>
      </c>
      <c r="CA77" s="17">
        <v>0</v>
      </c>
      <c r="CB77" s="17">
        <v>0</v>
      </c>
      <c r="CC77" s="17">
        <v>0</v>
      </c>
      <c r="CD77" s="17">
        <v>0</v>
      </c>
      <c r="CE77" s="17">
        <v>0</v>
      </c>
      <c r="CF77" s="17">
        <v>0</v>
      </c>
      <c r="CG77" s="17">
        <v>0</v>
      </c>
      <c r="CH77" s="17">
        <v>0</v>
      </c>
      <c r="CI77" s="17">
        <v>0</v>
      </c>
      <c r="CJ77" s="17">
        <v>0</v>
      </c>
      <c r="CK77" s="17">
        <v>0</v>
      </c>
      <c r="CL77" s="17">
        <v>0</v>
      </c>
      <c r="CM77" s="17">
        <v>0</v>
      </c>
      <c r="CN77" s="17">
        <v>0</v>
      </c>
      <c r="CO77" s="17">
        <v>0</v>
      </c>
      <c r="CP77" s="17">
        <v>0</v>
      </c>
      <c r="CQ77" s="17">
        <v>0</v>
      </c>
      <c r="CR77" s="17">
        <v>0</v>
      </c>
      <c r="CS77" s="17">
        <v>0</v>
      </c>
      <c r="CT77" s="17">
        <v>0</v>
      </c>
      <c r="CU77" s="17">
        <v>0</v>
      </c>
      <c r="CV77" s="17">
        <v>0</v>
      </c>
      <c r="CW77" s="17">
        <v>0</v>
      </c>
    </row>
    <row r="78" spans="1:101" ht="14.25" customHeight="1">
      <c r="A78" s="67">
        <v>92</v>
      </c>
      <c r="B78" s="68">
        <v>37.21</v>
      </c>
      <c r="C78" s="69">
        <v>96.57</v>
      </c>
      <c r="D78" s="17">
        <v>198.22</v>
      </c>
      <c r="E78" s="17">
        <v>211.08</v>
      </c>
      <c r="F78" s="17">
        <v>227.79</v>
      </c>
      <c r="G78" s="17">
        <v>245.59</v>
      </c>
      <c r="H78" s="17">
        <v>264.95</v>
      </c>
      <c r="I78" s="17">
        <v>285.45999999999998</v>
      </c>
      <c r="J78" s="68">
        <v>306.7</v>
      </c>
      <c r="K78" s="68">
        <v>328.25</v>
      </c>
      <c r="L78" s="68">
        <v>350.02</v>
      </c>
      <c r="M78" s="68">
        <v>371.65</v>
      </c>
      <c r="N78" s="68">
        <v>392.79</v>
      </c>
      <c r="O78" s="68">
        <v>413.05</v>
      </c>
      <c r="P78" s="68">
        <v>432.08</v>
      </c>
      <c r="Q78" s="68">
        <v>449.51</v>
      </c>
      <c r="R78" s="68">
        <v>464.98</v>
      </c>
      <c r="S78" s="68">
        <v>478.12</v>
      </c>
      <c r="T78" s="68">
        <v>488.57</v>
      </c>
      <c r="U78" s="68">
        <v>495.95</v>
      </c>
      <c r="V78" s="68">
        <v>500</v>
      </c>
      <c r="W78" s="68">
        <v>500</v>
      </c>
      <c r="X78" s="68">
        <v>500</v>
      </c>
      <c r="Y78" s="68">
        <v>500</v>
      </c>
      <c r="Z78" s="68">
        <v>500</v>
      </c>
      <c r="AA78" s="69">
        <v>500</v>
      </c>
      <c r="AB78" s="17">
        <v>500</v>
      </c>
      <c r="AC78" s="17">
        <v>500</v>
      </c>
      <c r="AD78" s="17">
        <v>500</v>
      </c>
      <c r="AE78" s="17">
        <v>0</v>
      </c>
      <c r="AF78" s="17">
        <v>0</v>
      </c>
      <c r="AG78" s="17">
        <v>0</v>
      </c>
      <c r="AH78" s="17">
        <v>0</v>
      </c>
      <c r="AI78" s="17">
        <v>0</v>
      </c>
      <c r="AJ78" s="17">
        <v>0</v>
      </c>
      <c r="AK78" s="17">
        <v>0</v>
      </c>
      <c r="AL78" s="17">
        <v>0</v>
      </c>
      <c r="AM78" s="17">
        <v>0</v>
      </c>
      <c r="AN78" s="17">
        <v>0</v>
      </c>
      <c r="AO78" s="17">
        <v>0</v>
      </c>
      <c r="AP78" s="17">
        <v>0</v>
      </c>
      <c r="AQ78" s="17">
        <v>0</v>
      </c>
      <c r="AR78" s="17">
        <v>0</v>
      </c>
      <c r="AS78" s="17">
        <v>0</v>
      </c>
      <c r="AT78" s="17">
        <v>0</v>
      </c>
      <c r="AU78" s="17">
        <v>0</v>
      </c>
      <c r="AV78" s="17">
        <v>0</v>
      </c>
      <c r="AW78" s="17">
        <v>0</v>
      </c>
      <c r="AX78" s="17">
        <v>0</v>
      </c>
      <c r="AY78" s="17">
        <v>0</v>
      </c>
      <c r="AZ78" s="17">
        <v>0</v>
      </c>
      <c r="BA78" s="17">
        <v>0</v>
      </c>
      <c r="BB78" s="17">
        <v>0</v>
      </c>
      <c r="BC78" s="17">
        <v>0</v>
      </c>
      <c r="BD78" s="17">
        <v>0</v>
      </c>
      <c r="BE78" s="17">
        <v>0</v>
      </c>
      <c r="BF78" s="17">
        <v>0</v>
      </c>
      <c r="BG78" s="17">
        <v>0</v>
      </c>
      <c r="BH78" s="17">
        <v>0</v>
      </c>
      <c r="BI78" s="17">
        <v>0</v>
      </c>
      <c r="BJ78" s="17">
        <v>0</v>
      </c>
      <c r="BK78" s="17">
        <v>0</v>
      </c>
      <c r="BL78" s="17">
        <v>0</v>
      </c>
      <c r="BM78" s="17">
        <v>0</v>
      </c>
      <c r="BN78" s="17">
        <v>0</v>
      </c>
      <c r="BO78" s="17">
        <v>0</v>
      </c>
      <c r="BP78" s="17">
        <v>0</v>
      </c>
      <c r="BQ78" s="17">
        <v>0</v>
      </c>
      <c r="BR78" s="17">
        <v>0</v>
      </c>
      <c r="BS78" s="17">
        <v>0</v>
      </c>
      <c r="BT78" s="17">
        <v>0</v>
      </c>
      <c r="BU78" s="17">
        <v>0</v>
      </c>
      <c r="BV78" s="17">
        <v>0</v>
      </c>
      <c r="BW78" s="17">
        <v>0</v>
      </c>
      <c r="BX78" s="17">
        <v>0</v>
      </c>
      <c r="BY78" s="17">
        <v>0</v>
      </c>
      <c r="BZ78" s="17">
        <v>0</v>
      </c>
      <c r="CA78" s="17">
        <v>0</v>
      </c>
      <c r="CB78" s="17">
        <v>0</v>
      </c>
      <c r="CC78" s="17">
        <v>0</v>
      </c>
      <c r="CD78" s="17">
        <v>0</v>
      </c>
      <c r="CE78" s="17">
        <v>0</v>
      </c>
      <c r="CF78" s="17">
        <v>0</v>
      </c>
      <c r="CG78" s="17">
        <v>0</v>
      </c>
      <c r="CH78" s="17">
        <v>0</v>
      </c>
      <c r="CI78" s="17">
        <v>0</v>
      </c>
      <c r="CJ78" s="17">
        <v>0</v>
      </c>
      <c r="CK78" s="17">
        <v>0</v>
      </c>
      <c r="CL78" s="17">
        <v>0</v>
      </c>
      <c r="CM78" s="17">
        <v>0</v>
      </c>
      <c r="CN78" s="17">
        <v>0</v>
      </c>
      <c r="CO78" s="17">
        <v>0</v>
      </c>
      <c r="CP78" s="17">
        <v>0</v>
      </c>
      <c r="CQ78" s="17">
        <v>0</v>
      </c>
      <c r="CR78" s="17">
        <v>0</v>
      </c>
      <c r="CS78" s="17">
        <v>0</v>
      </c>
      <c r="CT78" s="17">
        <v>0</v>
      </c>
      <c r="CU78" s="17">
        <v>0</v>
      </c>
      <c r="CV78" s="17">
        <v>0</v>
      </c>
      <c r="CW78" s="17">
        <v>0</v>
      </c>
    </row>
    <row r="79" spans="1:101" ht="14.25" customHeight="1">
      <c r="A79" s="67">
        <v>93</v>
      </c>
      <c r="B79" s="68">
        <v>55.33</v>
      </c>
      <c r="C79" s="69">
        <v>139.86000000000001</v>
      </c>
      <c r="D79" s="17">
        <v>211.08</v>
      </c>
      <c r="E79" s="17">
        <v>227.79</v>
      </c>
      <c r="F79" s="17">
        <v>245.59</v>
      </c>
      <c r="G79" s="17">
        <v>264.95</v>
      </c>
      <c r="H79" s="17">
        <v>285.45999999999998</v>
      </c>
      <c r="I79" s="68">
        <v>306.7</v>
      </c>
      <c r="J79" s="68">
        <v>328.25</v>
      </c>
      <c r="K79" s="68">
        <v>350.02</v>
      </c>
      <c r="L79" s="68">
        <v>371.65</v>
      </c>
      <c r="M79" s="68">
        <v>392.79</v>
      </c>
      <c r="N79" s="68">
        <v>413.05</v>
      </c>
      <c r="O79" s="68">
        <v>432.08</v>
      </c>
      <c r="P79" s="68">
        <v>449.51</v>
      </c>
      <c r="Q79" s="68">
        <v>464.98</v>
      </c>
      <c r="R79" s="68">
        <v>478.12</v>
      </c>
      <c r="S79" s="68">
        <v>488.57</v>
      </c>
      <c r="T79" s="68">
        <v>495.95</v>
      </c>
      <c r="U79" s="68">
        <v>500</v>
      </c>
      <c r="V79" s="68">
        <v>500</v>
      </c>
      <c r="W79" s="68">
        <v>500</v>
      </c>
      <c r="X79" s="68">
        <v>500</v>
      </c>
      <c r="Y79" s="68">
        <v>500</v>
      </c>
      <c r="Z79" s="68">
        <v>500</v>
      </c>
      <c r="AA79" s="69">
        <v>500</v>
      </c>
      <c r="AB79" s="17">
        <v>500</v>
      </c>
      <c r="AC79" s="17">
        <v>500</v>
      </c>
      <c r="AD79" s="17">
        <v>0</v>
      </c>
      <c r="AE79" s="17">
        <v>0</v>
      </c>
      <c r="AF79" s="17">
        <v>0</v>
      </c>
      <c r="AG79" s="17">
        <v>0</v>
      </c>
      <c r="AH79" s="17">
        <v>0</v>
      </c>
      <c r="AI79" s="17">
        <v>0</v>
      </c>
      <c r="AJ79" s="17">
        <v>0</v>
      </c>
      <c r="AK79" s="17">
        <v>0</v>
      </c>
      <c r="AL79" s="17">
        <v>0</v>
      </c>
      <c r="AM79" s="17">
        <v>0</v>
      </c>
      <c r="AN79" s="17">
        <v>0</v>
      </c>
      <c r="AO79" s="17">
        <v>0</v>
      </c>
      <c r="AP79" s="17">
        <v>0</v>
      </c>
      <c r="AQ79" s="17">
        <v>0</v>
      </c>
      <c r="AR79" s="17">
        <v>0</v>
      </c>
      <c r="AS79" s="17">
        <v>0</v>
      </c>
      <c r="AT79" s="17">
        <v>0</v>
      </c>
      <c r="AU79" s="17">
        <v>0</v>
      </c>
      <c r="AV79" s="17">
        <v>0</v>
      </c>
      <c r="AW79" s="17">
        <v>0</v>
      </c>
      <c r="AX79" s="17">
        <v>0</v>
      </c>
      <c r="AY79" s="17">
        <v>0</v>
      </c>
      <c r="AZ79" s="17">
        <v>0</v>
      </c>
      <c r="BA79" s="17">
        <v>0</v>
      </c>
      <c r="BB79" s="17">
        <v>0</v>
      </c>
      <c r="BC79" s="17">
        <v>0</v>
      </c>
      <c r="BD79" s="17">
        <v>0</v>
      </c>
      <c r="BE79" s="17">
        <v>0</v>
      </c>
      <c r="BF79" s="17">
        <v>0</v>
      </c>
      <c r="BG79" s="17">
        <v>0</v>
      </c>
      <c r="BH79" s="17">
        <v>0</v>
      </c>
      <c r="BI79" s="17">
        <v>0</v>
      </c>
      <c r="BJ79" s="17">
        <v>0</v>
      </c>
      <c r="BK79" s="17">
        <v>0</v>
      </c>
      <c r="BL79" s="17">
        <v>0</v>
      </c>
      <c r="BM79" s="17">
        <v>0</v>
      </c>
      <c r="BN79" s="17">
        <v>0</v>
      </c>
      <c r="BO79" s="17">
        <v>0</v>
      </c>
      <c r="BP79" s="17">
        <v>0</v>
      </c>
      <c r="BQ79" s="17">
        <v>0</v>
      </c>
      <c r="BR79" s="17">
        <v>0</v>
      </c>
      <c r="BS79" s="17">
        <v>0</v>
      </c>
      <c r="BT79" s="17">
        <v>0</v>
      </c>
      <c r="BU79" s="17">
        <v>0</v>
      </c>
      <c r="BV79" s="17">
        <v>0</v>
      </c>
      <c r="BW79" s="17">
        <v>0</v>
      </c>
      <c r="BX79" s="17">
        <v>0</v>
      </c>
      <c r="BY79" s="17">
        <v>0</v>
      </c>
      <c r="BZ79" s="17">
        <v>0</v>
      </c>
      <c r="CA79" s="17">
        <v>0</v>
      </c>
      <c r="CB79" s="17">
        <v>0</v>
      </c>
      <c r="CC79" s="17">
        <v>0</v>
      </c>
      <c r="CD79" s="17">
        <v>0</v>
      </c>
      <c r="CE79" s="17">
        <v>0</v>
      </c>
      <c r="CF79" s="17">
        <v>0</v>
      </c>
      <c r="CG79" s="17">
        <v>0</v>
      </c>
      <c r="CH79" s="17">
        <v>0</v>
      </c>
      <c r="CI79" s="17">
        <v>0</v>
      </c>
      <c r="CJ79" s="17">
        <v>0</v>
      </c>
      <c r="CK79" s="17">
        <v>0</v>
      </c>
      <c r="CL79" s="17">
        <v>0</v>
      </c>
      <c r="CM79" s="17">
        <v>0</v>
      </c>
      <c r="CN79" s="17">
        <v>0</v>
      </c>
      <c r="CO79" s="17">
        <v>0</v>
      </c>
      <c r="CP79" s="17">
        <v>0</v>
      </c>
      <c r="CQ79" s="17">
        <v>0</v>
      </c>
      <c r="CR79" s="17">
        <v>0</v>
      </c>
      <c r="CS79" s="17">
        <v>0</v>
      </c>
      <c r="CT79" s="17">
        <v>0</v>
      </c>
      <c r="CU79" s="17">
        <v>0</v>
      </c>
      <c r="CV79" s="17">
        <v>0</v>
      </c>
      <c r="CW79" s="17">
        <v>0</v>
      </c>
    </row>
    <row r="80" spans="1:101" ht="14.25" customHeight="1">
      <c r="A80" s="67">
        <v>94</v>
      </c>
      <c r="B80" s="68">
        <v>81.489999999999995</v>
      </c>
      <c r="C80" s="70">
        <v>163.69999999999999</v>
      </c>
      <c r="D80" s="17">
        <v>227.79</v>
      </c>
      <c r="E80" s="17">
        <v>245.59</v>
      </c>
      <c r="F80" s="17">
        <v>264.95</v>
      </c>
      <c r="G80" s="17">
        <v>285.45999999999998</v>
      </c>
      <c r="H80" s="68">
        <v>306.7</v>
      </c>
      <c r="I80" s="68">
        <v>328.25</v>
      </c>
      <c r="J80" s="68">
        <v>350.02</v>
      </c>
      <c r="K80" s="68">
        <v>371.65</v>
      </c>
      <c r="L80" s="68">
        <v>392.79</v>
      </c>
      <c r="M80" s="68">
        <v>413.05</v>
      </c>
      <c r="N80" s="68">
        <v>432.08</v>
      </c>
      <c r="O80" s="68">
        <v>449.51</v>
      </c>
      <c r="P80" s="68">
        <v>464.98</v>
      </c>
      <c r="Q80" s="68">
        <v>478.12</v>
      </c>
      <c r="R80" s="68">
        <v>488.57</v>
      </c>
      <c r="S80" s="68">
        <v>495.95</v>
      </c>
      <c r="T80" s="68">
        <v>500</v>
      </c>
      <c r="U80" s="68">
        <v>500</v>
      </c>
      <c r="V80" s="68">
        <v>500</v>
      </c>
      <c r="W80" s="68">
        <v>500</v>
      </c>
      <c r="X80" s="68">
        <v>500</v>
      </c>
      <c r="Y80" s="68">
        <v>500</v>
      </c>
      <c r="Z80" s="68">
        <v>500</v>
      </c>
      <c r="AA80" s="69">
        <v>500</v>
      </c>
      <c r="AB80" s="17">
        <v>500</v>
      </c>
      <c r="AC80" s="17">
        <v>0</v>
      </c>
      <c r="AD80" s="17">
        <v>0</v>
      </c>
      <c r="AE80" s="17">
        <v>0</v>
      </c>
      <c r="AF80" s="17">
        <v>0</v>
      </c>
      <c r="AG80" s="17">
        <v>0</v>
      </c>
      <c r="AH80" s="17">
        <v>0</v>
      </c>
      <c r="AI80" s="17">
        <v>0</v>
      </c>
      <c r="AJ80" s="17">
        <v>0</v>
      </c>
      <c r="AK80" s="17">
        <v>0</v>
      </c>
      <c r="AL80" s="17">
        <v>0</v>
      </c>
      <c r="AM80" s="17">
        <v>0</v>
      </c>
      <c r="AN80" s="17">
        <v>0</v>
      </c>
      <c r="AO80" s="17">
        <v>0</v>
      </c>
      <c r="AP80" s="17">
        <v>0</v>
      </c>
      <c r="AQ80" s="17">
        <v>0</v>
      </c>
      <c r="AR80" s="17">
        <v>0</v>
      </c>
      <c r="AS80" s="17">
        <v>0</v>
      </c>
      <c r="AT80" s="17">
        <v>0</v>
      </c>
      <c r="AU80" s="17">
        <v>0</v>
      </c>
      <c r="AV80" s="17">
        <v>0</v>
      </c>
      <c r="AW80" s="17">
        <v>0</v>
      </c>
      <c r="AX80" s="17">
        <v>0</v>
      </c>
      <c r="AY80" s="17">
        <v>0</v>
      </c>
      <c r="AZ80" s="17">
        <v>0</v>
      </c>
      <c r="BA80" s="17">
        <v>0</v>
      </c>
      <c r="BB80" s="17">
        <v>0</v>
      </c>
      <c r="BC80" s="17">
        <v>0</v>
      </c>
      <c r="BD80" s="17">
        <v>0</v>
      </c>
      <c r="BE80" s="17">
        <v>0</v>
      </c>
      <c r="BF80" s="17">
        <v>0</v>
      </c>
      <c r="BG80" s="17">
        <v>0</v>
      </c>
      <c r="BH80" s="17">
        <v>0</v>
      </c>
      <c r="BI80" s="17">
        <v>0</v>
      </c>
      <c r="BJ80" s="17">
        <v>0</v>
      </c>
      <c r="BK80" s="17">
        <v>0</v>
      </c>
      <c r="BL80" s="17">
        <v>0</v>
      </c>
      <c r="BM80" s="17">
        <v>0</v>
      </c>
      <c r="BN80" s="17">
        <v>0</v>
      </c>
      <c r="BO80" s="17">
        <v>0</v>
      </c>
      <c r="BP80" s="17">
        <v>0</v>
      </c>
      <c r="BQ80" s="17">
        <v>0</v>
      </c>
      <c r="BR80" s="17">
        <v>0</v>
      </c>
      <c r="BS80" s="17">
        <v>0</v>
      </c>
      <c r="BT80" s="17">
        <v>0</v>
      </c>
      <c r="BU80" s="17">
        <v>0</v>
      </c>
      <c r="BV80" s="17">
        <v>0</v>
      </c>
      <c r="BW80" s="17">
        <v>0</v>
      </c>
      <c r="BX80" s="17">
        <v>0</v>
      </c>
      <c r="BY80" s="17">
        <v>0</v>
      </c>
      <c r="BZ80" s="17">
        <v>0</v>
      </c>
      <c r="CA80" s="17">
        <v>0</v>
      </c>
      <c r="CB80" s="17">
        <v>0</v>
      </c>
      <c r="CC80" s="17">
        <v>0</v>
      </c>
      <c r="CD80" s="17">
        <v>0</v>
      </c>
      <c r="CE80" s="17">
        <v>0</v>
      </c>
      <c r="CF80" s="17">
        <v>0</v>
      </c>
      <c r="CG80" s="17">
        <v>0</v>
      </c>
      <c r="CH80" s="17">
        <v>0</v>
      </c>
      <c r="CI80" s="17">
        <v>0</v>
      </c>
      <c r="CJ80" s="17">
        <v>0</v>
      </c>
      <c r="CK80" s="17">
        <v>0</v>
      </c>
      <c r="CL80" s="17">
        <v>0</v>
      </c>
      <c r="CM80" s="17">
        <v>0</v>
      </c>
      <c r="CN80" s="17">
        <v>0</v>
      </c>
      <c r="CO80" s="17">
        <v>0</v>
      </c>
      <c r="CP80" s="17">
        <v>0</v>
      </c>
      <c r="CQ80" s="17">
        <v>0</v>
      </c>
      <c r="CR80" s="17">
        <v>0</v>
      </c>
      <c r="CS80" s="17">
        <v>0</v>
      </c>
      <c r="CT80" s="17">
        <v>0</v>
      </c>
      <c r="CU80" s="17">
        <v>0</v>
      </c>
      <c r="CV80" s="17">
        <v>0</v>
      </c>
      <c r="CW80" s="17">
        <v>0</v>
      </c>
    </row>
    <row r="81" spans="1:101" ht="14.25" customHeight="1">
      <c r="A81" s="67">
        <v>95</v>
      </c>
      <c r="B81" s="75">
        <v>116.33</v>
      </c>
      <c r="C81" s="17">
        <v>227.79</v>
      </c>
      <c r="D81" s="17">
        <v>245.59</v>
      </c>
      <c r="E81" s="17">
        <v>264.95</v>
      </c>
      <c r="F81" s="17">
        <v>285.45999999999998</v>
      </c>
      <c r="G81" s="68">
        <v>306.7</v>
      </c>
      <c r="H81" s="68">
        <v>328.25</v>
      </c>
      <c r="I81" s="68">
        <v>350.02</v>
      </c>
      <c r="J81" s="68">
        <v>371.65</v>
      </c>
      <c r="K81" s="68">
        <v>392.79</v>
      </c>
      <c r="L81" s="68">
        <v>413.05</v>
      </c>
      <c r="M81" s="68">
        <v>432.08</v>
      </c>
      <c r="N81" s="68">
        <v>449.51</v>
      </c>
      <c r="O81" s="68">
        <v>464.98</v>
      </c>
      <c r="P81" s="68">
        <v>478.12</v>
      </c>
      <c r="Q81" s="68">
        <v>488.57</v>
      </c>
      <c r="R81" s="68">
        <v>495.95</v>
      </c>
      <c r="S81" s="68">
        <v>500</v>
      </c>
      <c r="T81" s="68">
        <v>500</v>
      </c>
      <c r="U81" s="68">
        <v>500</v>
      </c>
      <c r="V81" s="68">
        <v>500</v>
      </c>
      <c r="W81" s="68">
        <v>500</v>
      </c>
      <c r="X81" s="68">
        <v>500</v>
      </c>
      <c r="Y81" s="68">
        <v>500</v>
      </c>
      <c r="Z81" s="68">
        <v>500</v>
      </c>
      <c r="AA81" s="69">
        <v>500</v>
      </c>
      <c r="AB81" s="17">
        <v>0</v>
      </c>
      <c r="AC81" s="17">
        <v>0</v>
      </c>
      <c r="AD81" s="17">
        <v>0</v>
      </c>
      <c r="AE81" s="17">
        <v>0</v>
      </c>
      <c r="AF81" s="17">
        <v>0</v>
      </c>
      <c r="AG81" s="17">
        <v>0</v>
      </c>
      <c r="AH81" s="17">
        <v>0</v>
      </c>
      <c r="AI81" s="17">
        <v>0</v>
      </c>
      <c r="AJ81" s="17">
        <v>0</v>
      </c>
      <c r="AK81" s="17">
        <v>0</v>
      </c>
      <c r="AL81" s="17">
        <v>0</v>
      </c>
      <c r="AM81" s="17">
        <v>0</v>
      </c>
      <c r="AN81" s="17">
        <v>0</v>
      </c>
      <c r="AO81" s="17">
        <v>0</v>
      </c>
      <c r="AP81" s="17">
        <v>0</v>
      </c>
      <c r="AQ81" s="17">
        <v>0</v>
      </c>
      <c r="AR81" s="17">
        <v>0</v>
      </c>
      <c r="AS81" s="17">
        <v>0</v>
      </c>
      <c r="AT81" s="17">
        <v>0</v>
      </c>
      <c r="AU81" s="17">
        <v>0</v>
      </c>
      <c r="AV81" s="17">
        <v>0</v>
      </c>
      <c r="AW81" s="17">
        <v>0</v>
      </c>
      <c r="AX81" s="17">
        <v>0</v>
      </c>
      <c r="AY81" s="17">
        <v>0</v>
      </c>
      <c r="AZ81" s="17">
        <v>0</v>
      </c>
      <c r="BA81" s="17">
        <v>0</v>
      </c>
      <c r="BB81" s="17">
        <v>0</v>
      </c>
      <c r="BC81" s="17">
        <v>0</v>
      </c>
      <c r="BD81" s="17">
        <v>0</v>
      </c>
      <c r="BE81" s="17">
        <v>0</v>
      </c>
      <c r="BF81" s="17">
        <v>0</v>
      </c>
      <c r="BG81" s="17">
        <v>0</v>
      </c>
      <c r="BH81" s="17">
        <v>0</v>
      </c>
      <c r="BI81" s="17">
        <v>0</v>
      </c>
      <c r="BJ81" s="17">
        <v>0</v>
      </c>
      <c r="BK81" s="17">
        <v>0</v>
      </c>
      <c r="BL81" s="17">
        <v>0</v>
      </c>
      <c r="BM81" s="17">
        <v>0</v>
      </c>
      <c r="BN81" s="17">
        <v>0</v>
      </c>
      <c r="BO81" s="17">
        <v>0</v>
      </c>
      <c r="BP81" s="17">
        <v>0</v>
      </c>
      <c r="BQ81" s="17">
        <v>0</v>
      </c>
      <c r="BR81" s="17">
        <v>0</v>
      </c>
      <c r="BS81" s="17">
        <v>0</v>
      </c>
      <c r="BT81" s="17">
        <v>0</v>
      </c>
      <c r="BU81" s="17">
        <v>0</v>
      </c>
      <c r="BV81" s="17">
        <v>0</v>
      </c>
      <c r="BW81" s="17">
        <v>0</v>
      </c>
      <c r="BX81" s="17">
        <v>0</v>
      </c>
      <c r="BY81" s="17">
        <v>0</v>
      </c>
      <c r="BZ81" s="17">
        <v>0</v>
      </c>
      <c r="CA81" s="17">
        <v>0</v>
      </c>
      <c r="CB81" s="17">
        <v>0</v>
      </c>
      <c r="CC81" s="17">
        <v>0</v>
      </c>
      <c r="CD81" s="17">
        <v>0</v>
      </c>
      <c r="CE81" s="17">
        <v>0</v>
      </c>
      <c r="CF81" s="17">
        <v>0</v>
      </c>
      <c r="CG81" s="17">
        <v>0</v>
      </c>
      <c r="CH81" s="17">
        <v>0</v>
      </c>
      <c r="CI81" s="17">
        <v>0</v>
      </c>
      <c r="CJ81" s="17">
        <v>0</v>
      </c>
      <c r="CK81" s="17">
        <v>0</v>
      </c>
      <c r="CL81" s="17">
        <v>0</v>
      </c>
      <c r="CM81" s="17">
        <v>0</v>
      </c>
      <c r="CN81" s="17">
        <v>0</v>
      </c>
      <c r="CO81" s="17">
        <v>0</v>
      </c>
      <c r="CP81" s="17">
        <v>0</v>
      </c>
      <c r="CQ81" s="17">
        <v>0</v>
      </c>
      <c r="CR81" s="17">
        <v>0</v>
      </c>
      <c r="CS81" s="17">
        <v>0</v>
      </c>
      <c r="CT81" s="17">
        <v>0</v>
      </c>
      <c r="CU81" s="17">
        <v>0</v>
      </c>
      <c r="CV81" s="17">
        <v>0</v>
      </c>
      <c r="CW81" s="17">
        <v>0</v>
      </c>
    </row>
    <row r="82" spans="1:101" ht="14.25" customHeight="1"/>
    <row r="83" spans="1:101" ht="14.25" customHeight="1">
      <c r="A83" s="14" t="s">
        <v>142</v>
      </c>
    </row>
    <row r="84" spans="1:101" ht="14.25" customHeight="1">
      <c r="B84" s="20" t="s">
        <v>130</v>
      </c>
    </row>
    <row r="85" spans="1:101" ht="14.25" customHeight="1">
      <c r="A85" s="3" t="s">
        <v>131</v>
      </c>
      <c r="B85" s="43">
        <v>1</v>
      </c>
      <c r="C85" s="43">
        <v>2</v>
      </c>
      <c r="D85" s="43">
        <v>3</v>
      </c>
      <c r="E85" s="43">
        <v>4</v>
      </c>
      <c r="F85" s="43">
        <v>5</v>
      </c>
      <c r="G85" s="43">
        <v>6</v>
      </c>
      <c r="H85" s="43">
        <v>7</v>
      </c>
      <c r="I85" s="43">
        <v>8</v>
      </c>
      <c r="J85" s="43">
        <v>9</v>
      </c>
      <c r="K85" s="43">
        <v>10</v>
      </c>
      <c r="L85" s="43">
        <v>11</v>
      </c>
      <c r="M85" s="43">
        <v>12</v>
      </c>
      <c r="N85" s="43">
        <v>13</v>
      </c>
      <c r="O85" s="43">
        <v>14</v>
      </c>
      <c r="P85" s="43">
        <v>15</v>
      </c>
      <c r="Q85" s="43">
        <v>16</v>
      </c>
      <c r="R85" s="43">
        <v>17</v>
      </c>
      <c r="S85" s="43">
        <v>18</v>
      </c>
      <c r="T85" s="43">
        <v>19</v>
      </c>
      <c r="U85" s="43">
        <v>20</v>
      </c>
      <c r="V85" s="43">
        <v>21</v>
      </c>
      <c r="W85" s="43">
        <v>22</v>
      </c>
      <c r="X85" s="43">
        <v>23</v>
      </c>
      <c r="Y85" s="43">
        <v>24</v>
      </c>
      <c r="Z85" s="43">
        <v>25</v>
      </c>
      <c r="AA85" s="43">
        <v>26</v>
      </c>
      <c r="AB85" s="44">
        <v>27</v>
      </c>
      <c r="AC85" s="44">
        <v>28</v>
      </c>
      <c r="AD85" s="44">
        <v>29</v>
      </c>
      <c r="AE85" s="44">
        <v>30</v>
      </c>
      <c r="AF85" s="44">
        <v>31</v>
      </c>
      <c r="AG85" s="44">
        <v>32</v>
      </c>
      <c r="AH85" s="44">
        <v>33</v>
      </c>
      <c r="AI85" s="44">
        <v>34</v>
      </c>
      <c r="AJ85" s="44">
        <v>35</v>
      </c>
      <c r="AK85" s="44">
        <v>36</v>
      </c>
      <c r="AL85" s="44">
        <v>37</v>
      </c>
      <c r="AM85" s="44">
        <v>38</v>
      </c>
      <c r="AN85" s="44">
        <v>39</v>
      </c>
      <c r="AO85" s="44">
        <v>40</v>
      </c>
      <c r="AP85" s="44">
        <v>41</v>
      </c>
      <c r="AQ85" s="44">
        <v>42</v>
      </c>
      <c r="AR85" s="44">
        <v>43</v>
      </c>
      <c r="AS85" s="44">
        <v>44</v>
      </c>
      <c r="AT85" s="44">
        <v>45</v>
      </c>
      <c r="AU85" s="44">
        <v>46</v>
      </c>
      <c r="AV85" s="44">
        <v>47</v>
      </c>
      <c r="AW85" s="44">
        <v>48</v>
      </c>
      <c r="AX85" s="44">
        <v>49</v>
      </c>
      <c r="AY85" s="44">
        <v>50</v>
      </c>
      <c r="AZ85" s="44">
        <v>51</v>
      </c>
      <c r="BA85" s="44">
        <v>52</v>
      </c>
      <c r="BB85" s="44">
        <v>53</v>
      </c>
      <c r="BC85" s="44">
        <v>54</v>
      </c>
      <c r="BD85" s="44">
        <v>55</v>
      </c>
      <c r="BE85" s="44">
        <v>56</v>
      </c>
      <c r="BF85" s="44">
        <v>57</v>
      </c>
      <c r="BG85" s="44">
        <v>58</v>
      </c>
      <c r="BH85" s="44">
        <v>59</v>
      </c>
      <c r="BI85" s="44">
        <v>60</v>
      </c>
      <c r="BJ85" s="44">
        <v>61</v>
      </c>
      <c r="BK85" s="44">
        <v>62</v>
      </c>
      <c r="BL85" s="44">
        <v>63</v>
      </c>
      <c r="BM85" s="44">
        <v>64</v>
      </c>
      <c r="BN85" s="44">
        <v>65</v>
      </c>
      <c r="BO85" s="44">
        <v>66</v>
      </c>
      <c r="BP85" s="44">
        <v>67</v>
      </c>
      <c r="BQ85" s="44">
        <v>68</v>
      </c>
      <c r="BR85" s="44">
        <v>69</v>
      </c>
      <c r="BS85" s="44">
        <v>70</v>
      </c>
      <c r="BT85" s="44">
        <v>71</v>
      </c>
      <c r="BU85" s="44">
        <v>72</v>
      </c>
      <c r="BV85" s="44">
        <v>73</v>
      </c>
      <c r="BW85" s="44">
        <v>74</v>
      </c>
      <c r="BX85" s="44">
        <v>75</v>
      </c>
      <c r="BY85" s="44">
        <v>76</v>
      </c>
      <c r="BZ85" s="44">
        <v>77</v>
      </c>
      <c r="CA85" s="44">
        <v>78</v>
      </c>
      <c r="CB85" s="44">
        <v>79</v>
      </c>
      <c r="CC85" s="44">
        <v>80</v>
      </c>
      <c r="CD85" s="44">
        <v>81</v>
      </c>
      <c r="CE85" s="44">
        <v>82</v>
      </c>
      <c r="CF85" s="44">
        <v>83</v>
      </c>
      <c r="CG85" s="44">
        <v>84</v>
      </c>
      <c r="CH85" s="44">
        <v>85</v>
      </c>
      <c r="CI85" s="44">
        <v>86</v>
      </c>
      <c r="CJ85" s="44">
        <v>87</v>
      </c>
      <c r="CK85" s="44">
        <v>88</v>
      </c>
      <c r="CL85" s="44">
        <v>89</v>
      </c>
      <c r="CM85" s="44">
        <v>90</v>
      </c>
      <c r="CN85" s="44">
        <v>91</v>
      </c>
      <c r="CO85" s="44">
        <v>92</v>
      </c>
      <c r="CP85" s="44">
        <v>93</v>
      </c>
      <c r="CQ85" s="44">
        <v>94</v>
      </c>
      <c r="CR85" s="44">
        <v>95</v>
      </c>
      <c r="CS85" s="44">
        <v>96</v>
      </c>
      <c r="CT85" s="44">
        <v>97</v>
      </c>
      <c r="CU85" s="44">
        <v>98</v>
      </c>
      <c r="CV85" s="44">
        <v>99</v>
      </c>
      <c r="CW85" s="44">
        <v>100</v>
      </c>
    </row>
    <row r="86" spans="1:101" ht="14.25" customHeight="1">
      <c r="A86" s="67">
        <v>18</v>
      </c>
      <c r="B86" s="68">
        <v>0.27</v>
      </c>
      <c r="C86" s="68">
        <v>0.27</v>
      </c>
      <c r="D86" s="68">
        <v>0.27</v>
      </c>
      <c r="E86" s="68">
        <v>0.27</v>
      </c>
      <c r="F86" s="68">
        <v>0.27</v>
      </c>
      <c r="G86" s="68">
        <v>0.27</v>
      </c>
      <c r="H86" s="68">
        <v>0.28000000000000003</v>
      </c>
      <c r="I86" s="68">
        <v>0.28000000000000003</v>
      </c>
      <c r="J86" s="68">
        <v>0.28000000000000003</v>
      </c>
      <c r="K86" s="68">
        <v>0.28999999999999998</v>
      </c>
      <c r="L86" s="68">
        <v>0.31</v>
      </c>
      <c r="M86" s="68">
        <v>0.33</v>
      </c>
      <c r="N86" s="68">
        <v>0.34</v>
      </c>
      <c r="O86" s="68">
        <v>0.36</v>
      </c>
      <c r="P86" s="68">
        <v>0.4</v>
      </c>
      <c r="Q86" s="68">
        <v>0.46</v>
      </c>
      <c r="R86" s="68">
        <v>0.52</v>
      </c>
      <c r="S86" s="68">
        <v>0.59</v>
      </c>
      <c r="T86" s="68">
        <v>0.67</v>
      </c>
      <c r="U86" s="69">
        <v>0.75</v>
      </c>
      <c r="V86" s="68">
        <v>0.82</v>
      </c>
      <c r="W86" s="68">
        <v>0.85</v>
      </c>
      <c r="X86" s="68">
        <v>0.86</v>
      </c>
      <c r="Y86" s="68">
        <v>0.87</v>
      </c>
      <c r="Z86" s="68">
        <v>0.87</v>
      </c>
      <c r="AA86" s="69">
        <v>0.88</v>
      </c>
      <c r="AB86" s="69">
        <v>0.88</v>
      </c>
      <c r="AC86" s="69">
        <v>0.89</v>
      </c>
      <c r="AD86" s="69">
        <v>0.92</v>
      </c>
      <c r="AE86" s="69">
        <v>0.96</v>
      </c>
      <c r="AF86" s="69">
        <v>1.01</v>
      </c>
      <c r="AG86" s="69">
        <v>1.0900000000000001</v>
      </c>
      <c r="AH86" s="69">
        <v>1.17</v>
      </c>
      <c r="AI86" s="69">
        <v>1.28</v>
      </c>
      <c r="AJ86" s="69">
        <v>1.42</v>
      </c>
      <c r="AK86" s="69">
        <v>1.6</v>
      </c>
      <c r="AL86" s="69">
        <v>1.8</v>
      </c>
      <c r="AM86" s="69">
        <v>2</v>
      </c>
      <c r="AN86" s="69">
        <v>2.2000000000000002</v>
      </c>
      <c r="AO86" s="69">
        <v>2.39</v>
      </c>
      <c r="AP86" s="69">
        <v>2.59</v>
      </c>
      <c r="AQ86" s="69">
        <v>2.79</v>
      </c>
      <c r="AR86" s="69">
        <v>3.03</v>
      </c>
      <c r="AS86" s="69">
        <v>3.3</v>
      </c>
      <c r="AT86" s="69">
        <v>3.62</v>
      </c>
      <c r="AU86" s="69">
        <v>3.98</v>
      </c>
      <c r="AV86" s="69">
        <v>4.3899999999999997</v>
      </c>
      <c r="AW86" s="69">
        <v>4.83</v>
      </c>
      <c r="AX86" s="69">
        <v>5.3</v>
      </c>
      <c r="AY86" s="69">
        <v>5.81</v>
      </c>
      <c r="AZ86" s="69">
        <v>6.37</v>
      </c>
      <c r="BA86" s="69">
        <v>6.99</v>
      </c>
      <c r="BB86" s="69">
        <v>7.73</v>
      </c>
      <c r="BC86" s="69">
        <v>8.6</v>
      </c>
      <c r="BD86" s="69">
        <v>9.6300000000000008</v>
      </c>
      <c r="BE86" s="69">
        <v>10.82</v>
      </c>
      <c r="BF86" s="69">
        <v>12.22</v>
      </c>
      <c r="BG86" s="69">
        <v>13.84</v>
      </c>
      <c r="BH86" s="69">
        <v>15.68</v>
      </c>
      <c r="BI86" s="69">
        <v>17.82</v>
      </c>
      <c r="BJ86" s="69">
        <v>20.32</v>
      </c>
      <c r="BK86" s="69">
        <v>23.3</v>
      </c>
      <c r="BL86" s="69">
        <v>26.91</v>
      </c>
      <c r="BM86" s="69">
        <v>31.06</v>
      </c>
      <c r="BN86" s="69">
        <v>35.15</v>
      </c>
      <c r="BO86" s="69">
        <v>39.61</v>
      </c>
      <c r="BP86" s="69">
        <v>44.97</v>
      </c>
      <c r="BQ86" s="69">
        <v>53.19</v>
      </c>
      <c r="BR86" s="69">
        <v>60.47</v>
      </c>
      <c r="BS86" s="69">
        <v>68.64</v>
      </c>
      <c r="BT86" s="69">
        <v>78.209999999999994</v>
      </c>
      <c r="BU86" s="69">
        <v>88.84</v>
      </c>
      <c r="BV86" s="69">
        <v>100.49</v>
      </c>
      <c r="BW86" s="69">
        <v>112.92</v>
      </c>
      <c r="BX86" s="69">
        <v>126.41</v>
      </c>
      <c r="BY86" s="69">
        <v>140.96</v>
      </c>
      <c r="BZ86" s="69">
        <v>155.80000000000001</v>
      </c>
      <c r="CA86" s="69">
        <v>171.79</v>
      </c>
      <c r="CB86" s="69">
        <v>191.55</v>
      </c>
      <c r="CC86" s="69">
        <v>213.29</v>
      </c>
      <c r="CD86" s="69">
        <v>237.02</v>
      </c>
      <c r="CE86" s="69">
        <v>262.44</v>
      </c>
      <c r="CF86" s="69">
        <v>289.19</v>
      </c>
      <c r="CG86" s="69">
        <v>313.3</v>
      </c>
      <c r="CH86" s="69">
        <v>337.47</v>
      </c>
      <c r="CI86" s="69">
        <v>361.33</v>
      </c>
      <c r="CJ86" s="69">
        <v>384.5</v>
      </c>
      <c r="CK86" s="69">
        <v>406.6</v>
      </c>
      <c r="CL86" s="69">
        <v>427.26</v>
      </c>
      <c r="CM86" s="69">
        <v>446.11</v>
      </c>
      <c r="CN86" s="69">
        <v>462.77</v>
      </c>
      <c r="CO86" s="69">
        <v>476.86</v>
      </c>
      <c r="CP86" s="69">
        <v>488</v>
      </c>
      <c r="CQ86" s="69">
        <v>495.83</v>
      </c>
      <c r="CR86" s="69">
        <v>500</v>
      </c>
      <c r="CS86" s="69">
        <v>500</v>
      </c>
      <c r="CT86" s="69">
        <v>500</v>
      </c>
      <c r="CU86" s="69">
        <v>500</v>
      </c>
      <c r="CV86" s="69">
        <v>500</v>
      </c>
      <c r="CW86" s="69">
        <v>500</v>
      </c>
    </row>
    <row r="87" spans="1:101" ht="14.25" customHeight="1">
      <c r="A87" s="67">
        <v>19</v>
      </c>
      <c r="B87" s="68">
        <v>0.27</v>
      </c>
      <c r="C87" s="68">
        <v>0.27</v>
      </c>
      <c r="D87" s="68">
        <v>0.26</v>
      </c>
      <c r="E87" s="68">
        <v>0.26</v>
      </c>
      <c r="F87" s="68">
        <v>0.26</v>
      </c>
      <c r="G87" s="68">
        <v>0.26</v>
      </c>
      <c r="H87" s="68">
        <v>0.25</v>
      </c>
      <c r="I87" s="68">
        <v>0.25</v>
      </c>
      <c r="J87" s="68">
        <v>0.26</v>
      </c>
      <c r="K87" s="68">
        <v>0.28000000000000003</v>
      </c>
      <c r="L87" s="68">
        <v>0.3</v>
      </c>
      <c r="M87" s="68">
        <v>0.32</v>
      </c>
      <c r="N87" s="68">
        <v>0.33</v>
      </c>
      <c r="O87" s="68">
        <v>0.36</v>
      </c>
      <c r="P87" s="68">
        <v>0.4</v>
      </c>
      <c r="Q87" s="68">
        <v>0.47</v>
      </c>
      <c r="R87" s="68">
        <v>0.56000000000000005</v>
      </c>
      <c r="S87" s="68">
        <v>0.65</v>
      </c>
      <c r="T87" s="68">
        <v>0.73</v>
      </c>
      <c r="U87" s="69">
        <v>0.8</v>
      </c>
      <c r="V87" s="68">
        <v>0.85</v>
      </c>
      <c r="W87" s="68">
        <v>0.86</v>
      </c>
      <c r="X87" s="68">
        <v>0.87</v>
      </c>
      <c r="Y87" s="68">
        <v>0.87</v>
      </c>
      <c r="Z87" s="68">
        <v>0.88</v>
      </c>
      <c r="AA87" s="69">
        <v>0.88</v>
      </c>
      <c r="AB87" s="17">
        <v>0.89</v>
      </c>
      <c r="AC87" s="17">
        <v>0.92</v>
      </c>
      <c r="AD87" s="17">
        <v>0.96</v>
      </c>
      <c r="AE87" s="17">
        <v>1.01</v>
      </c>
      <c r="AF87" s="17">
        <v>1.0900000000000001</v>
      </c>
      <c r="AG87" s="17">
        <v>1.17</v>
      </c>
      <c r="AH87" s="17">
        <v>1.28</v>
      </c>
      <c r="AI87" s="17">
        <v>1.42</v>
      </c>
      <c r="AJ87" s="17">
        <v>1.6</v>
      </c>
      <c r="AK87" s="17">
        <v>1.8</v>
      </c>
      <c r="AL87" s="17">
        <v>2</v>
      </c>
      <c r="AM87" s="17">
        <v>2.2000000000000002</v>
      </c>
      <c r="AN87" s="17">
        <v>2.39</v>
      </c>
      <c r="AO87" s="17">
        <v>2.59</v>
      </c>
      <c r="AP87" s="17">
        <v>2.79</v>
      </c>
      <c r="AQ87" s="17">
        <v>3.03</v>
      </c>
      <c r="AR87" s="17">
        <v>3.3</v>
      </c>
      <c r="AS87" s="17">
        <v>3.62</v>
      </c>
      <c r="AT87" s="17">
        <v>3.98</v>
      </c>
      <c r="AU87" s="17">
        <v>4.3899999999999997</v>
      </c>
      <c r="AV87" s="17">
        <v>4.83</v>
      </c>
      <c r="AW87" s="17">
        <v>5.3</v>
      </c>
      <c r="AX87" s="17">
        <v>5.81</v>
      </c>
      <c r="AY87" s="17">
        <v>6.37</v>
      </c>
      <c r="AZ87" s="17">
        <v>6.99</v>
      </c>
      <c r="BA87" s="17">
        <v>7.73</v>
      </c>
      <c r="BB87" s="17">
        <v>8.6</v>
      </c>
      <c r="BC87" s="17">
        <v>9.6300000000000008</v>
      </c>
      <c r="BD87" s="17">
        <v>10.82</v>
      </c>
      <c r="BE87" s="17">
        <v>12.22</v>
      </c>
      <c r="BF87" s="17">
        <v>13.84</v>
      </c>
      <c r="BG87" s="17">
        <v>15.68</v>
      </c>
      <c r="BH87" s="17">
        <v>17.82</v>
      </c>
      <c r="BI87" s="17">
        <v>20.32</v>
      </c>
      <c r="BJ87" s="17">
        <v>23.3</v>
      </c>
      <c r="BK87" s="17">
        <v>26.91</v>
      </c>
      <c r="BL87" s="17">
        <v>31.06</v>
      </c>
      <c r="BM87" s="17">
        <v>35.15</v>
      </c>
      <c r="BN87" s="17">
        <v>39.61</v>
      </c>
      <c r="BO87" s="17">
        <v>44.97</v>
      </c>
      <c r="BP87" s="17">
        <v>53.19</v>
      </c>
      <c r="BQ87" s="17">
        <v>60.47</v>
      </c>
      <c r="BR87" s="17">
        <v>68.64</v>
      </c>
      <c r="BS87" s="17">
        <v>78.209999999999994</v>
      </c>
      <c r="BT87" s="17">
        <v>88.84</v>
      </c>
      <c r="BU87" s="17">
        <v>100.49</v>
      </c>
      <c r="BV87" s="17">
        <v>112.92</v>
      </c>
      <c r="BW87" s="17">
        <v>126.41</v>
      </c>
      <c r="BX87" s="17">
        <v>140.96</v>
      </c>
      <c r="BY87" s="17">
        <v>155.80000000000001</v>
      </c>
      <c r="BZ87" s="17">
        <v>171.79</v>
      </c>
      <c r="CA87" s="17">
        <v>191.55</v>
      </c>
      <c r="CB87" s="17">
        <v>213.29</v>
      </c>
      <c r="CC87" s="17">
        <v>237.02</v>
      </c>
      <c r="CD87" s="17">
        <v>262.44</v>
      </c>
      <c r="CE87" s="17">
        <v>289.19</v>
      </c>
      <c r="CF87" s="17">
        <v>313.3</v>
      </c>
      <c r="CG87" s="17">
        <v>337.47</v>
      </c>
      <c r="CH87" s="17">
        <v>361.33</v>
      </c>
      <c r="CI87" s="17">
        <v>384.5</v>
      </c>
      <c r="CJ87" s="17">
        <v>406.6</v>
      </c>
      <c r="CK87" s="17">
        <v>427.26</v>
      </c>
      <c r="CL87" s="17">
        <v>446.11</v>
      </c>
      <c r="CM87" s="17">
        <v>462.77</v>
      </c>
      <c r="CN87" s="17">
        <v>476.86</v>
      </c>
      <c r="CO87" s="17">
        <v>488</v>
      </c>
      <c r="CP87" s="17">
        <v>495.83</v>
      </c>
      <c r="CQ87" s="17">
        <v>500</v>
      </c>
      <c r="CR87" s="17">
        <v>500</v>
      </c>
      <c r="CS87" s="17">
        <v>500</v>
      </c>
      <c r="CT87" s="17">
        <v>500</v>
      </c>
      <c r="CU87" s="17">
        <v>500</v>
      </c>
      <c r="CV87" s="17">
        <v>500</v>
      </c>
      <c r="CW87" s="17">
        <v>500</v>
      </c>
    </row>
    <row r="88" spans="1:101" ht="14.25" customHeight="1">
      <c r="A88" s="67">
        <v>20</v>
      </c>
      <c r="B88" s="68">
        <v>0.24</v>
      </c>
      <c r="C88" s="68">
        <v>0.23</v>
      </c>
      <c r="D88" s="68">
        <v>0.24</v>
      </c>
      <c r="E88" s="68">
        <v>0.25</v>
      </c>
      <c r="F88" s="68">
        <v>0.25</v>
      </c>
      <c r="G88" s="68">
        <v>0.24</v>
      </c>
      <c r="H88" s="68">
        <v>0.23</v>
      </c>
      <c r="I88" s="68">
        <v>0.23</v>
      </c>
      <c r="J88" s="68">
        <v>0.25</v>
      </c>
      <c r="K88" s="68">
        <v>0.28000000000000003</v>
      </c>
      <c r="L88" s="68">
        <v>0.3</v>
      </c>
      <c r="M88" s="68">
        <v>0.32</v>
      </c>
      <c r="N88" s="68">
        <v>0.33</v>
      </c>
      <c r="O88" s="68">
        <v>0.36</v>
      </c>
      <c r="P88" s="68">
        <v>0.42</v>
      </c>
      <c r="Q88" s="68">
        <v>0.5</v>
      </c>
      <c r="R88" s="68">
        <v>0.59</v>
      </c>
      <c r="S88" s="68">
        <v>0.68</v>
      </c>
      <c r="T88" s="68">
        <v>0.76</v>
      </c>
      <c r="U88" s="69">
        <v>0.82</v>
      </c>
      <c r="V88" s="68">
        <v>0.86</v>
      </c>
      <c r="W88" s="68">
        <v>0.87</v>
      </c>
      <c r="X88" s="68">
        <v>0.87</v>
      </c>
      <c r="Y88" s="68">
        <v>0.88</v>
      </c>
      <c r="Z88" s="68">
        <v>0.88</v>
      </c>
      <c r="AA88" s="69">
        <v>0.89</v>
      </c>
      <c r="AB88" s="17">
        <v>0.92</v>
      </c>
      <c r="AC88" s="17">
        <v>0.96</v>
      </c>
      <c r="AD88" s="17">
        <v>1.01</v>
      </c>
      <c r="AE88" s="17">
        <v>1.0900000000000001</v>
      </c>
      <c r="AF88" s="17">
        <v>1.17</v>
      </c>
      <c r="AG88" s="17">
        <v>1.28</v>
      </c>
      <c r="AH88" s="17">
        <v>1.42</v>
      </c>
      <c r="AI88" s="17">
        <v>1.6</v>
      </c>
      <c r="AJ88" s="17">
        <v>1.8</v>
      </c>
      <c r="AK88" s="17">
        <v>2</v>
      </c>
      <c r="AL88" s="17">
        <v>2.2000000000000002</v>
      </c>
      <c r="AM88" s="17">
        <v>2.39</v>
      </c>
      <c r="AN88" s="17">
        <v>2.59</v>
      </c>
      <c r="AO88" s="17">
        <v>2.79</v>
      </c>
      <c r="AP88" s="17">
        <v>3.03</v>
      </c>
      <c r="AQ88" s="17">
        <v>3.3</v>
      </c>
      <c r="AR88" s="17">
        <v>3.62</v>
      </c>
      <c r="AS88" s="17">
        <v>3.98</v>
      </c>
      <c r="AT88" s="17">
        <v>4.3899999999999997</v>
      </c>
      <c r="AU88" s="17">
        <v>4.83</v>
      </c>
      <c r="AV88" s="17">
        <v>5.3</v>
      </c>
      <c r="AW88" s="17">
        <v>5.81</v>
      </c>
      <c r="AX88" s="17">
        <v>6.37</v>
      </c>
      <c r="AY88" s="17">
        <v>6.99</v>
      </c>
      <c r="AZ88" s="17">
        <v>7.73</v>
      </c>
      <c r="BA88" s="17">
        <v>8.6</v>
      </c>
      <c r="BB88" s="17">
        <v>9.6300000000000008</v>
      </c>
      <c r="BC88" s="17">
        <v>10.82</v>
      </c>
      <c r="BD88" s="17">
        <v>12.22</v>
      </c>
      <c r="BE88" s="17">
        <v>13.84</v>
      </c>
      <c r="BF88" s="17">
        <v>15.68</v>
      </c>
      <c r="BG88" s="17">
        <v>17.82</v>
      </c>
      <c r="BH88" s="17">
        <v>20.32</v>
      </c>
      <c r="BI88" s="17">
        <v>23.3</v>
      </c>
      <c r="BJ88" s="17">
        <v>26.91</v>
      </c>
      <c r="BK88" s="17">
        <v>31.06</v>
      </c>
      <c r="BL88" s="17">
        <v>35.15</v>
      </c>
      <c r="BM88" s="17">
        <v>39.61</v>
      </c>
      <c r="BN88" s="17">
        <v>44.97</v>
      </c>
      <c r="BO88" s="17">
        <v>53.19</v>
      </c>
      <c r="BP88" s="17">
        <v>60.47</v>
      </c>
      <c r="BQ88" s="17">
        <v>68.64</v>
      </c>
      <c r="BR88" s="17">
        <v>78.209999999999994</v>
      </c>
      <c r="BS88" s="17">
        <v>88.84</v>
      </c>
      <c r="BT88" s="17">
        <v>100.49</v>
      </c>
      <c r="BU88" s="17">
        <v>112.92</v>
      </c>
      <c r="BV88" s="17">
        <v>126.41</v>
      </c>
      <c r="BW88" s="17">
        <v>140.96</v>
      </c>
      <c r="BX88" s="17">
        <v>155.80000000000001</v>
      </c>
      <c r="BY88" s="17">
        <v>171.79</v>
      </c>
      <c r="BZ88" s="17">
        <v>191.55</v>
      </c>
      <c r="CA88" s="17">
        <v>213.29</v>
      </c>
      <c r="CB88" s="17">
        <v>237.02</v>
      </c>
      <c r="CC88" s="17">
        <v>262.44</v>
      </c>
      <c r="CD88" s="17">
        <v>289.19</v>
      </c>
      <c r="CE88" s="17">
        <v>313.3</v>
      </c>
      <c r="CF88" s="17">
        <v>337.47</v>
      </c>
      <c r="CG88" s="17">
        <v>361.33</v>
      </c>
      <c r="CH88" s="17">
        <v>384.5</v>
      </c>
      <c r="CI88" s="17">
        <v>406.6</v>
      </c>
      <c r="CJ88" s="17">
        <v>427.26</v>
      </c>
      <c r="CK88" s="17">
        <v>446.11</v>
      </c>
      <c r="CL88" s="17">
        <v>462.77</v>
      </c>
      <c r="CM88" s="17">
        <v>476.86</v>
      </c>
      <c r="CN88" s="17">
        <v>488</v>
      </c>
      <c r="CO88" s="17">
        <v>495.83</v>
      </c>
      <c r="CP88" s="17">
        <v>500</v>
      </c>
      <c r="CQ88" s="17">
        <v>500</v>
      </c>
      <c r="CR88" s="17">
        <v>500</v>
      </c>
      <c r="CS88" s="17">
        <v>500</v>
      </c>
      <c r="CT88" s="17">
        <v>500</v>
      </c>
      <c r="CU88" s="17">
        <v>500</v>
      </c>
      <c r="CV88" s="17">
        <v>500</v>
      </c>
      <c r="CW88" s="17">
        <v>500</v>
      </c>
    </row>
    <row r="89" spans="1:101" ht="14.25" customHeight="1">
      <c r="A89" s="67">
        <v>21</v>
      </c>
      <c r="B89" s="68">
        <v>0.19</v>
      </c>
      <c r="C89" s="68">
        <v>0.21</v>
      </c>
      <c r="D89" s="68">
        <v>0.23</v>
      </c>
      <c r="E89" s="68">
        <v>0.23</v>
      </c>
      <c r="F89" s="68">
        <v>0.22</v>
      </c>
      <c r="G89" s="68">
        <v>0.21</v>
      </c>
      <c r="H89" s="68">
        <v>0.21</v>
      </c>
      <c r="I89" s="68">
        <v>0.23</v>
      </c>
      <c r="J89" s="68">
        <v>0.26</v>
      </c>
      <c r="K89" s="68">
        <v>0.28999999999999998</v>
      </c>
      <c r="L89" s="68">
        <v>0.3</v>
      </c>
      <c r="M89" s="68">
        <v>0.31</v>
      </c>
      <c r="N89" s="68">
        <v>0.33</v>
      </c>
      <c r="O89" s="68">
        <v>0.37</v>
      </c>
      <c r="P89" s="68">
        <v>0.44</v>
      </c>
      <c r="Q89" s="68">
        <v>0.52</v>
      </c>
      <c r="R89" s="68">
        <v>0.61</v>
      </c>
      <c r="S89" s="68">
        <v>0.69</v>
      </c>
      <c r="T89" s="68">
        <v>0.77</v>
      </c>
      <c r="U89" s="69">
        <v>0.83</v>
      </c>
      <c r="V89" s="68">
        <v>0.87</v>
      </c>
      <c r="W89" s="68">
        <v>0.87</v>
      </c>
      <c r="X89" s="68">
        <v>0.88</v>
      </c>
      <c r="Y89" s="68">
        <v>0.88</v>
      </c>
      <c r="Z89" s="68">
        <v>0.89</v>
      </c>
      <c r="AA89" s="69">
        <v>0.92</v>
      </c>
      <c r="AB89" s="17">
        <v>0.96</v>
      </c>
      <c r="AC89" s="17">
        <v>1.01</v>
      </c>
      <c r="AD89" s="17">
        <v>1.0900000000000001</v>
      </c>
      <c r="AE89" s="17">
        <v>1.17</v>
      </c>
      <c r="AF89" s="17">
        <v>1.28</v>
      </c>
      <c r="AG89" s="17">
        <v>1.42</v>
      </c>
      <c r="AH89" s="17">
        <v>1.6</v>
      </c>
      <c r="AI89" s="17">
        <v>1.8</v>
      </c>
      <c r="AJ89" s="17">
        <v>2</v>
      </c>
      <c r="AK89" s="17">
        <v>2.2000000000000002</v>
      </c>
      <c r="AL89" s="17">
        <v>2.39</v>
      </c>
      <c r="AM89" s="17">
        <v>2.59</v>
      </c>
      <c r="AN89" s="17">
        <v>2.79</v>
      </c>
      <c r="AO89" s="17">
        <v>3.03</v>
      </c>
      <c r="AP89" s="17">
        <v>3.3</v>
      </c>
      <c r="AQ89" s="17">
        <v>3.62</v>
      </c>
      <c r="AR89" s="17">
        <v>3.98</v>
      </c>
      <c r="AS89" s="17">
        <v>4.3899999999999997</v>
      </c>
      <c r="AT89" s="17">
        <v>4.83</v>
      </c>
      <c r="AU89" s="17">
        <v>5.3</v>
      </c>
      <c r="AV89" s="17">
        <v>5.81</v>
      </c>
      <c r="AW89" s="17">
        <v>6.37</v>
      </c>
      <c r="AX89" s="17">
        <v>6.99</v>
      </c>
      <c r="AY89" s="17">
        <v>7.73</v>
      </c>
      <c r="AZ89" s="17">
        <v>8.6</v>
      </c>
      <c r="BA89" s="17">
        <v>9.6300000000000008</v>
      </c>
      <c r="BB89" s="17">
        <v>10.82</v>
      </c>
      <c r="BC89" s="17">
        <v>12.22</v>
      </c>
      <c r="BD89" s="17">
        <v>13.84</v>
      </c>
      <c r="BE89" s="17">
        <v>15.68</v>
      </c>
      <c r="BF89" s="17">
        <v>17.82</v>
      </c>
      <c r="BG89" s="17">
        <v>20.32</v>
      </c>
      <c r="BH89" s="17">
        <v>23.3</v>
      </c>
      <c r="BI89" s="17">
        <v>26.91</v>
      </c>
      <c r="BJ89" s="17">
        <v>31.06</v>
      </c>
      <c r="BK89" s="17">
        <v>35.15</v>
      </c>
      <c r="BL89" s="17">
        <v>39.61</v>
      </c>
      <c r="BM89" s="17">
        <v>44.97</v>
      </c>
      <c r="BN89" s="17">
        <v>53.19</v>
      </c>
      <c r="BO89" s="17">
        <v>60.47</v>
      </c>
      <c r="BP89" s="17">
        <v>68.64</v>
      </c>
      <c r="BQ89" s="17">
        <v>78.209999999999994</v>
      </c>
      <c r="BR89" s="17">
        <v>88.84</v>
      </c>
      <c r="BS89" s="17">
        <v>100.49</v>
      </c>
      <c r="BT89" s="17">
        <v>112.92</v>
      </c>
      <c r="BU89" s="17">
        <v>126.41</v>
      </c>
      <c r="BV89" s="17">
        <v>140.96</v>
      </c>
      <c r="BW89" s="17">
        <v>155.80000000000001</v>
      </c>
      <c r="BX89" s="17">
        <v>171.79</v>
      </c>
      <c r="BY89" s="17">
        <v>191.55</v>
      </c>
      <c r="BZ89" s="17">
        <v>213.29</v>
      </c>
      <c r="CA89" s="17">
        <v>237.02</v>
      </c>
      <c r="CB89" s="17">
        <v>262.44</v>
      </c>
      <c r="CC89" s="17">
        <v>289.19</v>
      </c>
      <c r="CD89" s="17">
        <v>313.3</v>
      </c>
      <c r="CE89" s="17">
        <v>337.47</v>
      </c>
      <c r="CF89" s="17">
        <v>361.33</v>
      </c>
      <c r="CG89" s="17">
        <v>384.5</v>
      </c>
      <c r="CH89" s="17">
        <v>406.6</v>
      </c>
      <c r="CI89" s="17">
        <v>427.26</v>
      </c>
      <c r="CJ89" s="17">
        <v>446.11</v>
      </c>
      <c r="CK89" s="17">
        <v>462.77</v>
      </c>
      <c r="CL89" s="17">
        <v>476.86</v>
      </c>
      <c r="CM89" s="17">
        <v>488</v>
      </c>
      <c r="CN89" s="17">
        <v>495.83</v>
      </c>
      <c r="CO89" s="17">
        <v>500</v>
      </c>
      <c r="CP89" s="17">
        <v>500</v>
      </c>
      <c r="CQ89" s="17">
        <v>500</v>
      </c>
      <c r="CR89" s="17">
        <v>500</v>
      </c>
      <c r="CS89" s="17">
        <v>500</v>
      </c>
      <c r="CT89" s="17">
        <v>500</v>
      </c>
      <c r="CU89" s="17">
        <v>500</v>
      </c>
      <c r="CV89" s="17">
        <v>500</v>
      </c>
      <c r="CW89" s="17">
        <v>500</v>
      </c>
    </row>
    <row r="90" spans="1:101" ht="14.25" customHeight="1">
      <c r="A90" s="67">
        <v>22</v>
      </c>
      <c r="B90" s="68">
        <v>0.16</v>
      </c>
      <c r="C90" s="68">
        <v>0.2</v>
      </c>
      <c r="D90" s="68">
        <v>0.21</v>
      </c>
      <c r="E90" s="68">
        <v>0.2</v>
      </c>
      <c r="F90" s="68">
        <v>0.19</v>
      </c>
      <c r="G90" s="68">
        <v>0.19</v>
      </c>
      <c r="H90" s="68">
        <v>0.21</v>
      </c>
      <c r="I90" s="68">
        <v>0.23</v>
      </c>
      <c r="J90" s="68">
        <v>0.27</v>
      </c>
      <c r="K90" s="68">
        <v>0.28999999999999998</v>
      </c>
      <c r="L90" s="68">
        <v>0.3</v>
      </c>
      <c r="M90" s="68">
        <v>0.31</v>
      </c>
      <c r="N90" s="68">
        <v>0.34</v>
      </c>
      <c r="O90" s="68">
        <v>0.39</v>
      </c>
      <c r="P90" s="68">
        <v>0.47</v>
      </c>
      <c r="Q90" s="68">
        <v>0.55000000000000004</v>
      </c>
      <c r="R90" s="68">
        <v>0.62</v>
      </c>
      <c r="S90" s="68">
        <v>0.7</v>
      </c>
      <c r="T90" s="68">
        <v>0.78</v>
      </c>
      <c r="U90" s="69">
        <v>0.84</v>
      </c>
      <c r="V90" s="68">
        <v>0.87</v>
      </c>
      <c r="W90" s="68">
        <v>0.88</v>
      </c>
      <c r="X90" s="68">
        <v>0.88</v>
      </c>
      <c r="Y90" s="68">
        <v>0.89</v>
      </c>
      <c r="Z90" s="68">
        <v>0.92</v>
      </c>
      <c r="AA90" s="69">
        <v>0.96</v>
      </c>
      <c r="AB90" s="17">
        <v>1.01</v>
      </c>
      <c r="AC90" s="17">
        <v>1.0900000000000001</v>
      </c>
      <c r="AD90" s="17">
        <v>1.17</v>
      </c>
      <c r="AE90" s="17">
        <v>1.28</v>
      </c>
      <c r="AF90" s="17">
        <v>1.42</v>
      </c>
      <c r="AG90" s="17">
        <v>1.6</v>
      </c>
      <c r="AH90" s="17">
        <v>1.8</v>
      </c>
      <c r="AI90" s="17">
        <v>2</v>
      </c>
      <c r="AJ90" s="17">
        <v>2.2000000000000002</v>
      </c>
      <c r="AK90" s="17">
        <v>2.39</v>
      </c>
      <c r="AL90" s="17">
        <v>2.59</v>
      </c>
      <c r="AM90" s="17">
        <v>2.79</v>
      </c>
      <c r="AN90" s="17">
        <v>3.03</v>
      </c>
      <c r="AO90" s="17">
        <v>3.3</v>
      </c>
      <c r="AP90" s="17">
        <v>3.62</v>
      </c>
      <c r="AQ90" s="17">
        <v>3.98</v>
      </c>
      <c r="AR90" s="17">
        <v>4.3899999999999997</v>
      </c>
      <c r="AS90" s="17">
        <v>4.83</v>
      </c>
      <c r="AT90" s="17">
        <v>5.3</v>
      </c>
      <c r="AU90" s="17">
        <v>5.81</v>
      </c>
      <c r="AV90" s="17">
        <v>6.37</v>
      </c>
      <c r="AW90" s="17">
        <v>6.99</v>
      </c>
      <c r="AX90" s="17">
        <v>7.73</v>
      </c>
      <c r="AY90" s="17">
        <v>8.6</v>
      </c>
      <c r="AZ90" s="17">
        <v>9.6300000000000008</v>
      </c>
      <c r="BA90" s="17">
        <v>10.82</v>
      </c>
      <c r="BB90" s="17">
        <v>12.22</v>
      </c>
      <c r="BC90" s="17">
        <v>13.84</v>
      </c>
      <c r="BD90" s="17">
        <v>15.68</v>
      </c>
      <c r="BE90" s="17">
        <v>17.82</v>
      </c>
      <c r="BF90" s="17">
        <v>20.32</v>
      </c>
      <c r="BG90" s="17">
        <v>23.3</v>
      </c>
      <c r="BH90" s="17">
        <v>26.91</v>
      </c>
      <c r="BI90" s="17">
        <v>31.06</v>
      </c>
      <c r="BJ90" s="17">
        <v>35.15</v>
      </c>
      <c r="BK90" s="17">
        <v>39.61</v>
      </c>
      <c r="BL90" s="17">
        <v>44.97</v>
      </c>
      <c r="BM90" s="17">
        <v>53.19</v>
      </c>
      <c r="BN90" s="17">
        <v>60.47</v>
      </c>
      <c r="BO90" s="17">
        <v>68.64</v>
      </c>
      <c r="BP90" s="17">
        <v>78.209999999999994</v>
      </c>
      <c r="BQ90" s="17">
        <v>88.84</v>
      </c>
      <c r="BR90" s="17">
        <v>100.49</v>
      </c>
      <c r="BS90" s="17">
        <v>112.92</v>
      </c>
      <c r="BT90" s="17">
        <v>126.41</v>
      </c>
      <c r="BU90" s="17">
        <v>140.96</v>
      </c>
      <c r="BV90" s="17">
        <v>155.80000000000001</v>
      </c>
      <c r="BW90" s="17">
        <v>171.79</v>
      </c>
      <c r="BX90" s="17">
        <v>191.55</v>
      </c>
      <c r="BY90" s="17">
        <v>213.29</v>
      </c>
      <c r="BZ90" s="17">
        <v>237.02</v>
      </c>
      <c r="CA90" s="17">
        <v>262.44</v>
      </c>
      <c r="CB90" s="17">
        <v>289.19</v>
      </c>
      <c r="CC90" s="17">
        <v>313.3</v>
      </c>
      <c r="CD90" s="17">
        <v>337.47</v>
      </c>
      <c r="CE90" s="17">
        <v>361.33</v>
      </c>
      <c r="CF90" s="17">
        <v>384.5</v>
      </c>
      <c r="CG90" s="17">
        <v>406.6</v>
      </c>
      <c r="CH90" s="17">
        <v>427.26</v>
      </c>
      <c r="CI90" s="17">
        <v>446.11</v>
      </c>
      <c r="CJ90" s="17">
        <v>462.77</v>
      </c>
      <c r="CK90" s="17">
        <v>476.86</v>
      </c>
      <c r="CL90" s="17">
        <v>488</v>
      </c>
      <c r="CM90" s="17">
        <v>495.83</v>
      </c>
      <c r="CN90" s="17">
        <v>500</v>
      </c>
      <c r="CO90" s="17">
        <v>500</v>
      </c>
      <c r="CP90" s="17">
        <v>500</v>
      </c>
      <c r="CQ90" s="17">
        <v>500</v>
      </c>
      <c r="CR90" s="17">
        <v>500</v>
      </c>
      <c r="CS90" s="17">
        <v>500</v>
      </c>
      <c r="CT90" s="17">
        <v>500</v>
      </c>
      <c r="CU90" s="17">
        <v>500</v>
      </c>
      <c r="CV90" s="17">
        <v>500</v>
      </c>
      <c r="CW90" s="17">
        <v>0</v>
      </c>
    </row>
    <row r="91" spans="1:101" ht="14.25" customHeight="1">
      <c r="A91" s="67">
        <v>23</v>
      </c>
      <c r="B91" s="68">
        <v>0.15</v>
      </c>
      <c r="C91" s="68">
        <v>0.19</v>
      </c>
      <c r="D91" s="68">
        <v>0.19</v>
      </c>
      <c r="E91" s="68">
        <v>0.18</v>
      </c>
      <c r="F91" s="68">
        <v>0.18</v>
      </c>
      <c r="G91" s="68">
        <v>0.19</v>
      </c>
      <c r="H91" s="68">
        <v>0.21</v>
      </c>
      <c r="I91" s="68">
        <v>0.24</v>
      </c>
      <c r="J91" s="68">
        <v>0.27</v>
      </c>
      <c r="K91" s="68">
        <v>0.28999999999999998</v>
      </c>
      <c r="L91" s="68">
        <v>0.3</v>
      </c>
      <c r="M91" s="68">
        <v>0.32</v>
      </c>
      <c r="N91" s="68">
        <v>0.36</v>
      </c>
      <c r="O91" s="68">
        <v>0.42</v>
      </c>
      <c r="P91" s="68">
        <v>0.5</v>
      </c>
      <c r="Q91" s="68">
        <v>0.57999999999999996</v>
      </c>
      <c r="R91" s="68">
        <v>0.64</v>
      </c>
      <c r="S91" s="68">
        <v>0.7</v>
      </c>
      <c r="T91" s="68">
        <v>0.78</v>
      </c>
      <c r="U91" s="69">
        <v>0.84</v>
      </c>
      <c r="V91" s="68">
        <v>0.88</v>
      </c>
      <c r="W91" s="68">
        <v>0.88</v>
      </c>
      <c r="X91" s="68">
        <v>0.89</v>
      </c>
      <c r="Y91" s="68">
        <v>0.92</v>
      </c>
      <c r="Z91" s="68">
        <v>0.96</v>
      </c>
      <c r="AA91" s="69">
        <v>1.01</v>
      </c>
      <c r="AB91" s="17">
        <v>1.0900000000000001</v>
      </c>
      <c r="AC91" s="17">
        <v>1.17</v>
      </c>
      <c r="AD91" s="17">
        <v>1.28</v>
      </c>
      <c r="AE91" s="17">
        <v>1.42</v>
      </c>
      <c r="AF91" s="17">
        <v>1.6</v>
      </c>
      <c r="AG91" s="17">
        <v>1.8</v>
      </c>
      <c r="AH91" s="17">
        <v>2</v>
      </c>
      <c r="AI91" s="17">
        <v>2.2000000000000002</v>
      </c>
      <c r="AJ91" s="17">
        <v>2.39</v>
      </c>
      <c r="AK91" s="17">
        <v>2.59</v>
      </c>
      <c r="AL91" s="17">
        <v>2.79</v>
      </c>
      <c r="AM91" s="17">
        <v>3.03</v>
      </c>
      <c r="AN91" s="17">
        <v>3.3</v>
      </c>
      <c r="AO91" s="17">
        <v>3.62</v>
      </c>
      <c r="AP91" s="17">
        <v>3.98</v>
      </c>
      <c r="AQ91" s="17">
        <v>4.3899999999999997</v>
      </c>
      <c r="AR91" s="17">
        <v>4.83</v>
      </c>
      <c r="AS91" s="17">
        <v>5.3</v>
      </c>
      <c r="AT91" s="17">
        <v>5.81</v>
      </c>
      <c r="AU91" s="17">
        <v>6.37</v>
      </c>
      <c r="AV91" s="17">
        <v>6.99</v>
      </c>
      <c r="AW91" s="17">
        <v>7.73</v>
      </c>
      <c r="AX91" s="17">
        <v>8.6</v>
      </c>
      <c r="AY91" s="17">
        <v>9.6300000000000008</v>
      </c>
      <c r="AZ91" s="17">
        <v>10.82</v>
      </c>
      <c r="BA91" s="17">
        <v>12.22</v>
      </c>
      <c r="BB91" s="17">
        <v>13.84</v>
      </c>
      <c r="BC91" s="17">
        <v>15.68</v>
      </c>
      <c r="BD91" s="17">
        <v>17.82</v>
      </c>
      <c r="BE91" s="17">
        <v>20.32</v>
      </c>
      <c r="BF91" s="17">
        <v>23.3</v>
      </c>
      <c r="BG91" s="17">
        <v>26.91</v>
      </c>
      <c r="BH91" s="17">
        <v>31.06</v>
      </c>
      <c r="BI91" s="17">
        <v>35.15</v>
      </c>
      <c r="BJ91" s="17">
        <v>39.61</v>
      </c>
      <c r="BK91" s="17">
        <v>44.97</v>
      </c>
      <c r="BL91" s="17">
        <v>53.19</v>
      </c>
      <c r="BM91" s="17">
        <v>60.47</v>
      </c>
      <c r="BN91" s="17">
        <v>68.64</v>
      </c>
      <c r="BO91" s="17">
        <v>78.209999999999994</v>
      </c>
      <c r="BP91" s="17">
        <v>88.84</v>
      </c>
      <c r="BQ91" s="17">
        <v>100.49</v>
      </c>
      <c r="BR91" s="17">
        <v>112.92</v>
      </c>
      <c r="BS91" s="17">
        <v>126.41</v>
      </c>
      <c r="BT91" s="17">
        <v>140.96</v>
      </c>
      <c r="BU91" s="17">
        <v>155.80000000000001</v>
      </c>
      <c r="BV91" s="17">
        <v>171.79</v>
      </c>
      <c r="BW91" s="17">
        <v>191.55</v>
      </c>
      <c r="BX91" s="17">
        <v>213.29</v>
      </c>
      <c r="BY91" s="17">
        <v>237.02</v>
      </c>
      <c r="BZ91" s="17">
        <v>262.44</v>
      </c>
      <c r="CA91" s="17">
        <v>289.19</v>
      </c>
      <c r="CB91" s="17">
        <v>313.3</v>
      </c>
      <c r="CC91" s="17">
        <v>337.47</v>
      </c>
      <c r="CD91" s="17">
        <v>361.33</v>
      </c>
      <c r="CE91" s="17">
        <v>384.5</v>
      </c>
      <c r="CF91" s="17">
        <v>406.6</v>
      </c>
      <c r="CG91" s="17">
        <v>427.26</v>
      </c>
      <c r="CH91" s="17">
        <v>446.11</v>
      </c>
      <c r="CI91" s="17">
        <v>462.77</v>
      </c>
      <c r="CJ91" s="17">
        <v>476.86</v>
      </c>
      <c r="CK91" s="17">
        <v>488</v>
      </c>
      <c r="CL91" s="17">
        <v>495.83</v>
      </c>
      <c r="CM91" s="17">
        <v>500</v>
      </c>
      <c r="CN91" s="17">
        <v>500</v>
      </c>
      <c r="CO91" s="17">
        <v>500</v>
      </c>
      <c r="CP91" s="17">
        <v>500</v>
      </c>
      <c r="CQ91" s="17">
        <v>500</v>
      </c>
      <c r="CR91" s="17">
        <v>500</v>
      </c>
      <c r="CS91" s="17">
        <v>500</v>
      </c>
      <c r="CT91" s="17">
        <v>500</v>
      </c>
      <c r="CU91" s="17">
        <v>500</v>
      </c>
      <c r="CV91" s="17">
        <v>0</v>
      </c>
      <c r="CW91" s="17">
        <v>0</v>
      </c>
    </row>
    <row r="92" spans="1:101" ht="14.25" customHeight="1">
      <c r="A92" s="67">
        <v>24</v>
      </c>
      <c r="B92" s="68">
        <v>0.13</v>
      </c>
      <c r="C92" s="68">
        <v>0.16</v>
      </c>
      <c r="D92" s="68">
        <v>0.16</v>
      </c>
      <c r="E92" s="68">
        <v>0.16</v>
      </c>
      <c r="F92" s="68">
        <v>0.17</v>
      </c>
      <c r="G92" s="68">
        <v>0.19</v>
      </c>
      <c r="H92" s="68">
        <v>0.22</v>
      </c>
      <c r="I92" s="68">
        <v>0.25</v>
      </c>
      <c r="J92" s="68">
        <v>0.28000000000000003</v>
      </c>
      <c r="K92" s="68">
        <v>0.3</v>
      </c>
      <c r="L92" s="68">
        <v>0.32</v>
      </c>
      <c r="M92" s="68">
        <v>0.34</v>
      </c>
      <c r="N92" s="68">
        <v>0.39</v>
      </c>
      <c r="O92" s="68">
        <v>0.47</v>
      </c>
      <c r="P92" s="68">
        <v>0.54</v>
      </c>
      <c r="Q92" s="68">
        <v>0.6</v>
      </c>
      <c r="R92" s="68">
        <v>0.64</v>
      </c>
      <c r="S92" s="68">
        <v>0.71</v>
      </c>
      <c r="T92" s="68">
        <v>0.78</v>
      </c>
      <c r="U92" s="69">
        <v>0.84</v>
      </c>
      <c r="V92" s="68">
        <v>0.88</v>
      </c>
      <c r="W92" s="68">
        <v>0.89</v>
      </c>
      <c r="X92" s="68">
        <v>0.92</v>
      </c>
      <c r="Y92" s="68">
        <v>0.96</v>
      </c>
      <c r="Z92" s="68">
        <v>1.01</v>
      </c>
      <c r="AA92" s="69">
        <v>1.0900000000000001</v>
      </c>
      <c r="AB92" s="17">
        <v>1.17</v>
      </c>
      <c r="AC92" s="17">
        <v>1.28</v>
      </c>
      <c r="AD92" s="17">
        <v>1.42</v>
      </c>
      <c r="AE92" s="17">
        <v>1.6</v>
      </c>
      <c r="AF92" s="17">
        <v>1.8</v>
      </c>
      <c r="AG92" s="17">
        <v>2</v>
      </c>
      <c r="AH92" s="17">
        <v>2.2000000000000002</v>
      </c>
      <c r="AI92" s="17">
        <v>2.39</v>
      </c>
      <c r="AJ92" s="17">
        <v>2.59</v>
      </c>
      <c r="AK92" s="17">
        <v>2.79</v>
      </c>
      <c r="AL92" s="17">
        <v>3.03</v>
      </c>
      <c r="AM92" s="17">
        <v>3.3</v>
      </c>
      <c r="AN92" s="17">
        <v>3.62</v>
      </c>
      <c r="AO92" s="17">
        <v>3.98</v>
      </c>
      <c r="AP92" s="17">
        <v>4.3899999999999997</v>
      </c>
      <c r="AQ92" s="17">
        <v>4.83</v>
      </c>
      <c r="AR92" s="17">
        <v>5.3</v>
      </c>
      <c r="AS92" s="17">
        <v>5.81</v>
      </c>
      <c r="AT92" s="17">
        <v>6.37</v>
      </c>
      <c r="AU92" s="17">
        <v>6.99</v>
      </c>
      <c r="AV92" s="17">
        <v>7.73</v>
      </c>
      <c r="AW92" s="17">
        <v>8.6</v>
      </c>
      <c r="AX92" s="17">
        <v>9.6300000000000008</v>
      </c>
      <c r="AY92" s="17">
        <v>10.82</v>
      </c>
      <c r="AZ92" s="17">
        <v>12.22</v>
      </c>
      <c r="BA92" s="17">
        <v>13.84</v>
      </c>
      <c r="BB92" s="17">
        <v>15.68</v>
      </c>
      <c r="BC92" s="17">
        <v>17.82</v>
      </c>
      <c r="BD92" s="17">
        <v>20.32</v>
      </c>
      <c r="BE92" s="17">
        <v>23.3</v>
      </c>
      <c r="BF92" s="17">
        <v>26.91</v>
      </c>
      <c r="BG92" s="17">
        <v>31.06</v>
      </c>
      <c r="BH92" s="17">
        <v>35.15</v>
      </c>
      <c r="BI92" s="17">
        <v>39.61</v>
      </c>
      <c r="BJ92" s="17">
        <v>44.97</v>
      </c>
      <c r="BK92" s="17">
        <v>53.19</v>
      </c>
      <c r="BL92" s="17">
        <v>60.47</v>
      </c>
      <c r="BM92" s="17">
        <v>68.64</v>
      </c>
      <c r="BN92" s="17">
        <v>78.209999999999994</v>
      </c>
      <c r="BO92" s="17">
        <v>88.84</v>
      </c>
      <c r="BP92" s="17">
        <v>100.49</v>
      </c>
      <c r="BQ92" s="17">
        <v>112.92</v>
      </c>
      <c r="BR92" s="17">
        <v>126.41</v>
      </c>
      <c r="BS92" s="17">
        <v>140.96</v>
      </c>
      <c r="BT92" s="17">
        <v>155.80000000000001</v>
      </c>
      <c r="BU92" s="17">
        <v>171.79</v>
      </c>
      <c r="BV92" s="17">
        <v>191.55</v>
      </c>
      <c r="BW92" s="17">
        <v>213.29</v>
      </c>
      <c r="BX92" s="17">
        <v>237.02</v>
      </c>
      <c r="BY92" s="17">
        <v>262.44</v>
      </c>
      <c r="BZ92" s="17">
        <v>289.19</v>
      </c>
      <c r="CA92" s="17">
        <v>313.3</v>
      </c>
      <c r="CB92" s="17">
        <v>337.47</v>
      </c>
      <c r="CC92" s="17">
        <v>361.33</v>
      </c>
      <c r="CD92" s="17">
        <v>384.5</v>
      </c>
      <c r="CE92" s="17">
        <v>406.6</v>
      </c>
      <c r="CF92" s="17">
        <v>427.26</v>
      </c>
      <c r="CG92" s="17">
        <v>446.11</v>
      </c>
      <c r="CH92" s="17">
        <v>462.77</v>
      </c>
      <c r="CI92" s="17">
        <v>476.86</v>
      </c>
      <c r="CJ92" s="17">
        <v>488</v>
      </c>
      <c r="CK92" s="17">
        <v>495.83</v>
      </c>
      <c r="CL92" s="17">
        <v>500</v>
      </c>
      <c r="CM92" s="17">
        <v>500</v>
      </c>
      <c r="CN92" s="17">
        <v>500</v>
      </c>
      <c r="CO92" s="17">
        <v>500</v>
      </c>
      <c r="CP92" s="17">
        <v>500</v>
      </c>
      <c r="CQ92" s="17">
        <v>500</v>
      </c>
      <c r="CR92" s="17">
        <v>500</v>
      </c>
      <c r="CS92" s="17">
        <v>500</v>
      </c>
      <c r="CT92" s="17">
        <v>500</v>
      </c>
      <c r="CU92" s="17">
        <v>0</v>
      </c>
      <c r="CV92" s="17">
        <v>0</v>
      </c>
      <c r="CW92" s="17">
        <v>0</v>
      </c>
    </row>
    <row r="93" spans="1:101" ht="14.25" customHeight="1">
      <c r="A93" s="67">
        <v>25</v>
      </c>
      <c r="B93" s="68">
        <v>0.11</v>
      </c>
      <c r="C93" s="68">
        <v>0.14000000000000001</v>
      </c>
      <c r="D93" s="68">
        <v>0.15</v>
      </c>
      <c r="E93" s="68">
        <v>0.15</v>
      </c>
      <c r="F93" s="68">
        <v>0.17</v>
      </c>
      <c r="G93" s="68">
        <v>0.2</v>
      </c>
      <c r="H93" s="68">
        <v>0.22</v>
      </c>
      <c r="I93" s="68">
        <v>0.26</v>
      </c>
      <c r="J93" s="68">
        <v>0.28999999999999998</v>
      </c>
      <c r="K93" s="68">
        <v>0.31</v>
      </c>
      <c r="L93" s="68">
        <v>0.34</v>
      </c>
      <c r="M93" s="68">
        <v>0.37</v>
      </c>
      <c r="N93" s="68">
        <v>0.44</v>
      </c>
      <c r="O93" s="68">
        <v>0.51</v>
      </c>
      <c r="P93" s="68">
        <v>0.56999999999999995</v>
      </c>
      <c r="Q93" s="68">
        <v>0.61</v>
      </c>
      <c r="R93" s="68">
        <v>0.66</v>
      </c>
      <c r="S93" s="68">
        <v>0.72</v>
      </c>
      <c r="T93" s="68">
        <v>0.79</v>
      </c>
      <c r="U93" s="69">
        <v>0.84</v>
      </c>
      <c r="V93" s="68">
        <v>0.89</v>
      </c>
      <c r="W93" s="68">
        <v>0.92</v>
      </c>
      <c r="X93" s="68">
        <v>0.96</v>
      </c>
      <c r="Y93" s="68">
        <v>1.01</v>
      </c>
      <c r="Z93" s="68">
        <v>1.0900000000000001</v>
      </c>
      <c r="AA93" s="69">
        <v>1.17</v>
      </c>
      <c r="AB93" s="17">
        <v>1.28</v>
      </c>
      <c r="AC93" s="17">
        <v>1.42</v>
      </c>
      <c r="AD93" s="17">
        <v>1.6</v>
      </c>
      <c r="AE93" s="17">
        <v>1.8</v>
      </c>
      <c r="AF93" s="17">
        <v>2</v>
      </c>
      <c r="AG93" s="17">
        <v>2.2000000000000002</v>
      </c>
      <c r="AH93" s="17">
        <v>2.39</v>
      </c>
      <c r="AI93" s="17">
        <v>2.59</v>
      </c>
      <c r="AJ93" s="17">
        <v>2.79</v>
      </c>
      <c r="AK93" s="17">
        <v>3.03</v>
      </c>
      <c r="AL93" s="17">
        <v>3.3</v>
      </c>
      <c r="AM93" s="17">
        <v>3.62</v>
      </c>
      <c r="AN93" s="17">
        <v>3.98</v>
      </c>
      <c r="AO93" s="17">
        <v>4.3899999999999997</v>
      </c>
      <c r="AP93" s="17">
        <v>4.83</v>
      </c>
      <c r="AQ93" s="17">
        <v>5.3</v>
      </c>
      <c r="AR93" s="17">
        <v>5.81</v>
      </c>
      <c r="AS93" s="17">
        <v>6.37</v>
      </c>
      <c r="AT93" s="17">
        <v>6.99</v>
      </c>
      <c r="AU93" s="17">
        <v>7.73</v>
      </c>
      <c r="AV93" s="17">
        <v>8.6</v>
      </c>
      <c r="AW93" s="17">
        <v>9.6300000000000008</v>
      </c>
      <c r="AX93" s="17">
        <v>10.82</v>
      </c>
      <c r="AY93" s="17">
        <v>12.22</v>
      </c>
      <c r="AZ93" s="17">
        <v>13.84</v>
      </c>
      <c r="BA93" s="17">
        <v>15.68</v>
      </c>
      <c r="BB93" s="17">
        <v>17.82</v>
      </c>
      <c r="BC93" s="17">
        <v>20.32</v>
      </c>
      <c r="BD93" s="17">
        <v>23.3</v>
      </c>
      <c r="BE93" s="17">
        <v>26.91</v>
      </c>
      <c r="BF93" s="17">
        <v>31.06</v>
      </c>
      <c r="BG93" s="17">
        <v>35.15</v>
      </c>
      <c r="BH93" s="17">
        <v>39.61</v>
      </c>
      <c r="BI93" s="17">
        <v>44.97</v>
      </c>
      <c r="BJ93" s="17">
        <v>53.19</v>
      </c>
      <c r="BK93" s="17">
        <v>60.47</v>
      </c>
      <c r="BL93" s="17">
        <v>68.64</v>
      </c>
      <c r="BM93" s="17">
        <v>78.209999999999994</v>
      </c>
      <c r="BN93" s="17">
        <v>88.84</v>
      </c>
      <c r="BO93" s="17">
        <v>100.49</v>
      </c>
      <c r="BP93" s="17">
        <v>112.92</v>
      </c>
      <c r="BQ93" s="17">
        <v>126.41</v>
      </c>
      <c r="BR93" s="17">
        <v>140.96</v>
      </c>
      <c r="BS93" s="17">
        <v>155.80000000000001</v>
      </c>
      <c r="BT93" s="17">
        <v>171.79</v>
      </c>
      <c r="BU93" s="17">
        <v>191.55</v>
      </c>
      <c r="BV93" s="17">
        <v>213.29</v>
      </c>
      <c r="BW93" s="17">
        <v>237.02</v>
      </c>
      <c r="BX93" s="17">
        <v>262.44</v>
      </c>
      <c r="BY93" s="17">
        <v>289.19</v>
      </c>
      <c r="BZ93" s="17">
        <v>313.3</v>
      </c>
      <c r="CA93" s="17">
        <v>337.47</v>
      </c>
      <c r="CB93" s="17">
        <v>361.33</v>
      </c>
      <c r="CC93" s="17">
        <v>384.5</v>
      </c>
      <c r="CD93" s="17">
        <v>406.6</v>
      </c>
      <c r="CE93" s="17">
        <v>427.26</v>
      </c>
      <c r="CF93" s="17">
        <v>446.11</v>
      </c>
      <c r="CG93" s="17">
        <v>462.77</v>
      </c>
      <c r="CH93" s="17">
        <v>476.86</v>
      </c>
      <c r="CI93" s="17">
        <v>488</v>
      </c>
      <c r="CJ93" s="17">
        <v>495.83</v>
      </c>
      <c r="CK93" s="17">
        <v>500</v>
      </c>
      <c r="CL93" s="17">
        <v>500</v>
      </c>
      <c r="CM93" s="17">
        <v>500</v>
      </c>
      <c r="CN93" s="17">
        <v>500</v>
      </c>
      <c r="CO93" s="17">
        <v>500</v>
      </c>
      <c r="CP93" s="17">
        <v>500</v>
      </c>
      <c r="CQ93" s="17">
        <v>500</v>
      </c>
      <c r="CR93" s="17">
        <v>500</v>
      </c>
      <c r="CS93" s="17">
        <v>500</v>
      </c>
      <c r="CT93" s="17">
        <v>0</v>
      </c>
      <c r="CU93" s="17">
        <v>0</v>
      </c>
      <c r="CV93" s="17">
        <v>0</v>
      </c>
      <c r="CW93" s="17">
        <v>0</v>
      </c>
    </row>
    <row r="94" spans="1:101" ht="14.25" customHeight="1">
      <c r="A94" s="67">
        <v>26</v>
      </c>
      <c r="B94" s="68">
        <v>0.09</v>
      </c>
      <c r="C94" s="68">
        <v>0.13</v>
      </c>
      <c r="D94" s="68">
        <v>0.14000000000000001</v>
      </c>
      <c r="E94" s="68">
        <v>0.15</v>
      </c>
      <c r="F94" s="68">
        <v>0.17</v>
      </c>
      <c r="G94" s="68">
        <v>0.2</v>
      </c>
      <c r="H94" s="68">
        <v>0.23</v>
      </c>
      <c r="I94" s="68">
        <v>0.26</v>
      </c>
      <c r="J94" s="68">
        <v>0.3</v>
      </c>
      <c r="K94" s="68">
        <v>0.33</v>
      </c>
      <c r="L94" s="68">
        <v>0.37</v>
      </c>
      <c r="M94" s="68">
        <v>0.42</v>
      </c>
      <c r="N94" s="68">
        <v>0.49</v>
      </c>
      <c r="O94" s="68">
        <v>0.56000000000000005</v>
      </c>
      <c r="P94" s="68">
        <v>0.6</v>
      </c>
      <c r="Q94" s="68">
        <v>0.63</v>
      </c>
      <c r="R94" s="68">
        <v>0.67</v>
      </c>
      <c r="S94" s="68">
        <v>0.74</v>
      </c>
      <c r="T94" s="68">
        <v>0.8</v>
      </c>
      <c r="U94" s="69">
        <v>0.87</v>
      </c>
      <c r="V94" s="68">
        <v>0.92</v>
      </c>
      <c r="W94" s="68">
        <v>0.96</v>
      </c>
      <c r="X94" s="68">
        <v>1.01</v>
      </c>
      <c r="Y94" s="68">
        <v>1.0900000000000001</v>
      </c>
      <c r="Z94" s="68">
        <v>1.17</v>
      </c>
      <c r="AA94" s="69">
        <v>1.28</v>
      </c>
      <c r="AB94" s="17">
        <v>1.42</v>
      </c>
      <c r="AC94" s="17">
        <v>1.6</v>
      </c>
      <c r="AD94" s="17">
        <v>1.8</v>
      </c>
      <c r="AE94" s="17">
        <v>2</v>
      </c>
      <c r="AF94" s="17">
        <v>2.2000000000000002</v>
      </c>
      <c r="AG94" s="17">
        <v>2.39</v>
      </c>
      <c r="AH94" s="17">
        <v>2.59</v>
      </c>
      <c r="AI94" s="17">
        <v>2.79</v>
      </c>
      <c r="AJ94" s="17">
        <v>3.03</v>
      </c>
      <c r="AK94" s="17">
        <v>3.3</v>
      </c>
      <c r="AL94" s="17">
        <v>3.62</v>
      </c>
      <c r="AM94" s="17">
        <v>3.98</v>
      </c>
      <c r="AN94" s="17">
        <v>4.3899999999999997</v>
      </c>
      <c r="AO94" s="17">
        <v>4.83</v>
      </c>
      <c r="AP94" s="17">
        <v>5.3</v>
      </c>
      <c r="AQ94" s="17">
        <v>5.81</v>
      </c>
      <c r="AR94" s="17">
        <v>6.37</v>
      </c>
      <c r="AS94" s="17">
        <v>6.99</v>
      </c>
      <c r="AT94" s="17">
        <v>7.73</v>
      </c>
      <c r="AU94" s="17">
        <v>8.6</v>
      </c>
      <c r="AV94" s="17">
        <v>9.6300000000000008</v>
      </c>
      <c r="AW94" s="17">
        <v>10.82</v>
      </c>
      <c r="AX94" s="17">
        <v>12.22</v>
      </c>
      <c r="AY94" s="17">
        <v>13.84</v>
      </c>
      <c r="AZ94" s="17">
        <v>15.68</v>
      </c>
      <c r="BA94" s="17">
        <v>17.82</v>
      </c>
      <c r="BB94" s="17">
        <v>20.32</v>
      </c>
      <c r="BC94" s="17">
        <v>23.3</v>
      </c>
      <c r="BD94" s="17">
        <v>26.91</v>
      </c>
      <c r="BE94" s="17">
        <v>31.06</v>
      </c>
      <c r="BF94" s="17">
        <v>35.15</v>
      </c>
      <c r="BG94" s="17">
        <v>39.61</v>
      </c>
      <c r="BH94" s="17">
        <v>44.97</v>
      </c>
      <c r="BI94" s="17">
        <v>53.19</v>
      </c>
      <c r="BJ94" s="17">
        <v>60.47</v>
      </c>
      <c r="BK94" s="17">
        <v>68.64</v>
      </c>
      <c r="BL94" s="17">
        <v>78.209999999999994</v>
      </c>
      <c r="BM94" s="17">
        <v>88.84</v>
      </c>
      <c r="BN94" s="17">
        <v>100.49</v>
      </c>
      <c r="BO94" s="17">
        <v>112.92</v>
      </c>
      <c r="BP94" s="17">
        <v>126.41</v>
      </c>
      <c r="BQ94" s="17">
        <v>140.96</v>
      </c>
      <c r="BR94" s="17">
        <v>155.80000000000001</v>
      </c>
      <c r="BS94" s="17">
        <v>171.79</v>
      </c>
      <c r="BT94" s="17">
        <v>191.55</v>
      </c>
      <c r="BU94" s="17">
        <v>213.29</v>
      </c>
      <c r="BV94" s="17">
        <v>237.02</v>
      </c>
      <c r="BW94" s="17">
        <v>262.44</v>
      </c>
      <c r="BX94" s="17">
        <v>289.19</v>
      </c>
      <c r="BY94" s="17">
        <v>313.3</v>
      </c>
      <c r="BZ94" s="17">
        <v>337.47</v>
      </c>
      <c r="CA94" s="17">
        <v>361.33</v>
      </c>
      <c r="CB94" s="17">
        <v>384.5</v>
      </c>
      <c r="CC94" s="17">
        <v>406.6</v>
      </c>
      <c r="CD94" s="17">
        <v>427.26</v>
      </c>
      <c r="CE94" s="17">
        <v>446.11</v>
      </c>
      <c r="CF94" s="17">
        <v>462.77</v>
      </c>
      <c r="CG94" s="17">
        <v>476.86</v>
      </c>
      <c r="CH94" s="17">
        <v>488</v>
      </c>
      <c r="CI94" s="17">
        <v>495.83</v>
      </c>
      <c r="CJ94" s="17">
        <v>500</v>
      </c>
      <c r="CK94" s="17">
        <v>500</v>
      </c>
      <c r="CL94" s="17">
        <v>500</v>
      </c>
      <c r="CM94" s="17">
        <v>500</v>
      </c>
      <c r="CN94" s="17">
        <v>500</v>
      </c>
      <c r="CO94" s="17">
        <v>500</v>
      </c>
      <c r="CP94" s="17">
        <v>500</v>
      </c>
      <c r="CQ94" s="17">
        <v>500</v>
      </c>
      <c r="CR94" s="17">
        <v>500</v>
      </c>
      <c r="CS94" s="17">
        <v>0</v>
      </c>
      <c r="CT94" s="17">
        <v>0</v>
      </c>
      <c r="CU94" s="17">
        <v>0</v>
      </c>
      <c r="CV94" s="17">
        <v>0</v>
      </c>
      <c r="CW94" s="17">
        <v>0</v>
      </c>
    </row>
    <row r="95" spans="1:101" ht="14.25" customHeight="1">
      <c r="A95" s="67">
        <v>27</v>
      </c>
      <c r="B95" s="68">
        <v>0.08</v>
      </c>
      <c r="C95" s="68">
        <v>0.12</v>
      </c>
      <c r="D95" s="68">
        <v>0.14000000000000001</v>
      </c>
      <c r="E95" s="68">
        <v>0.16</v>
      </c>
      <c r="F95" s="68">
        <v>0.18</v>
      </c>
      <c r="G95" s="68">
        <v>0.2</v>
      </c>
      <c r="H95" s="68">
        <v>0.23</v>
      </c>
      <c r="I95" s="68">
        <v>0.28000000000000003</v>
      </c>
      <c r="J95" s="68">
        <v>0.32</v>
      </c>
      <c r="K95" s="68">
        <v>0.36</v>
      </c>
      <c r="L95" s="68">
        <v>0.41</v>
      </c>
      <c r="M95" s="68">
        <v>0.47</v>
      </c>
      <c r="N95" s="68">
        <v>0.54</v>
      </c>
      <c r="O95" s="68">
        <v>0.6</v>
      </c>
      <c r="P95" s="68">
        <v>0.63</v>
      </c>
      <c r="Q95" s="68">
        <v>0.66</v>
      </c>
      <c r="R95" s="68">
        <v>0.7</v>
      </c>
      <c r="S95" s="68">
        <v>0.76</v>
      </c>
      <c r="T95" s="68">
        <v>0.83</v>
      </c>
      <c r="U95" s="69">
        <v>0.9</v>
      </c>
      <c r="V95" s="68">
        <v>0.96</v>
      </c>
      <c r="W95" s="68">
        <v>1.01</v>
      </c>
      <c r="X95" s="68">
        <v>1.0900000000000001</v>
      </c>
      <c r="Y95" s="68">
        <v>1.17</v>
      </c>
      <c r="Z95" s="68">
        <v>1.28</v>
      </c>
      <c r="AA95" s="69">
        <v>1.42</v>
      </c>
      <c r="AB95" s="17">
        <v>1.6</v>
      </c>
      <c r="AC95" s="17">
        <v>1.8</v>
      </c>
      <c r="AD95" s="17">
        <v>2</v>
      </c>
      <c r="AE95" s="17">
        <v>2.2000000000000002</v>
      </c>
      <c r="AF95" s="17">
        <v>2.39</v>
      </c>
      <c r="AG95" s="17">
        <v>2.59</v>
      </c>
      <c r="AH95" s="17">
        <v>2.79</v>
      </c>
      <c r="AI95" s="17">
        <v>3.03</v>
      </c>
      <c r="AJ95" s="17">
        <v>3.3</v>
      </c>
      <c r="AK95" s="17">
        <v>3.62</v>
      </c>
      <c r="AL95" s="17">
        <v>3.98</v>
      </c>
      <c r="AM95" s="17">
        <v>4.3899999999999997</v>
      </c>
      <c r="AN95" s="17">
        <v>4.83</v>
      </c>
      <c r="AO95" s="17">
        <v>5.3</v>
      </c>
      <c r="AP95" s="17">
        <v>5.81</v>
      </c>
      <c r="AQ95" s="17">
        <v>6.37</v>
      </c>
      <c r="AR95" s="17">
        <v>6.99</v>
      </c>
      <c r="AS95" s="17">
        <v>7.73</v>
      </c>
      <c r="AT95" s="17">
        <v>8.6</v>
      </c>
      <c r="AU95" s="17">
        <v>9.6300000000000008</v>
      </c>
      <c r="AV95" s="17">
        <v>10.82</v>
      </c>
      <c r="AW95" s="17">
        <v>12.22</v>
      </c>
      <c r="AX95" s="17">
        <v>13.84</v>
      </c>
      <c r="AY95" s="17">
        <v>15.68</v>
      </c>
      <c r="AZ95" s="17">
        <v>17.82</v>
      </c>
      <c r="BA95" s="17">
        <v>20.32</v>
      </c>
      <c r="BB95" s="17">
        <v>23.3</v>
      </c>
      <c r="BC95" s="17">
        <v>26.91</v>
      </c>
      <c r="BD95" s="17">
        <v>31.06</v>
      </c>
      <c r="BE95" s="17">
        <v>35.15</v>
      </c>
      <c r="BF95" s="17">
        <v>39.61</v>
      </c>
      <c r="BG95" s="17">
        <v>44.97</v>
      </c>
      <c r="BH95" s="17">
        <v>53.19</v>
      </c>
      <c r="BI95" s="17">
        <v>60.47</v>
      </c>
      <c r="BJ95" s="17">
        <v>68.64</v>
      </c>
      <c r="BK95" s="17">
        <v>78.209999999999994</v>
      </c>
      <c r="BL95" s="17">
        <v>88.84</v>
      </c>
      <c r="BM95" s="17">
        <v>100.49</v>
      </c>
      <c r="BN95" s="17">
        <v>112.92</v>
      </c>
      <c r="BO95" s="17">
        <v>126.41</v>
      </c>
      <c r="BP95" s="17">
        <v>140.96</v>
      </c>
      <c r="BQ95" s="17">
        <v>155.80000000000001</v>
      </c>
      <c r="BR95" s="17">
        <v>171.79</v>
      </c>
      <c r="BS95" s="17">
        <v>191.55</v>
      </c>
      <c r="BT95" s="17">
        <v>213.29</v>
      </c>
      <c r="BU95" s="17">
        <v>237.02</v>
      </c>
      <c r="BV95" s="17">
        <v>262.44</v>
      </c>
      <c r="BW95" s="17">
        <v>289.19</v>
      </c>
      <c r="BX95" s="17">
        <v>313.3</v>
      </c>
      <c r="BY95" s="17">
        <v>337.47</v>
      </c>
      <c r="BZ95" s="17">
        <v>361.33</v>
      </c>
      <c r="CA95" s="17">
        <v>384.5</v>
      </c>
      <c r="CB95" s="17">
        <v>406.6</v>
      </c>
      <c r="CC95" s="17">
        <v>427.26</v>
      </c>
      <c r="CD95" s="17">
        <v>446.11</v>
      </c>
      <c r="CE95" s="17">
        <v>462.77</v>
      </c>
      <c r="CF95" s="17">
        <v>476.86</v>
      </c>
      <c r="CG95" s="17">
        <v>488</v>
      </c>
      <c r="CH95" s="17">
        <v>495.83</v>
      </c>
      <c r="CI95" s="17">
        <v>500</v>
      </c>
      <c r="CJ95" s="17">
        <v>500</v>
      </c>
      <c r="CK95" s="17">
        <v>500</v>
      </c>
      <c r="CL95" s="17">
        <v>500</v>
      </c>
      <c r="CM95" s="17">
        <v>500</v>
      </c>
      <c r="CN95" s="17">
        <v>500</v>
      </c>
      <c r="CO95" s="17">
        <v>500</v>
      </c>
      <c r="CP95" s="17">
        <v>500</v>
      </c>
      <c r="CQ95" s="17">
        <v>500</v>
      </c>
      <c r="CR95" s="17">
        <v>0</v>
      </c>
      <c r="CS95" s="17">
        <v>0</v>
      </c>
      <c r="CT95" s="17">
        <v>0</v>
      </c>
      <c r="CU95" s="17">
        <v>0</v>
      </c>
      <c r="CV95" s="17">
        <v>0</v>
      </c>
      <c r="CW95" s="17">
        <v>0</v>
      </c>
    </row>
    <row r="96" spans="1:101" ht="14.25" customHeight="1">
      <c r="A96" s="67">
        <v>28</v>
      </c>
      <c r="B96" s="68">
        <v>7.0000000000000007E-2</v>
      </c>
      <c r="C96" s="68">
        <v>0.12</v>
      </c>
      <c r="D96" s="68">
        <v>0.14000000000000001</v>
      </c>
      <c r="E96" s="68">
        <v>0.16</v>
      </c>
      <c r="F96" s="68">
        <v>0.18</v>
      </c>
      <c r="G96" s="68">
        <v>0.21</v>
      </c>
      <c r="H96" s="68">
        <v>0.25</v>
      </c>
      <c r="I96" s="68">
        <v>0.3</v>
      </c>
      <c r="J96" s="68">
        <v>0.35</v>
      </c>
      <c r="K96" s="68">
        <v>0.4</v>
      </c>
      <c r="L96" s="68">
        <v>0.45</v>
      </c>
      <c r="M96" s="68">
        <v>0.51</v>
      </c>
      <c r="N96" s="68">
        <v>0.57999999999999996</v>
      </c>
      <c r="O96" s="68">
        <v>0.63</v>
      </c>
      <c r="P96" s="68">
        <v>0.65</v>
      </c>
      <c r="Q96" s="68">
        <v>0.68</v>
      </c>
      <c r="R96" s="68">
        <v>0.73</v>
      </c>
      <c r="S96" s="68">
        <v>0.8</v>
      </c>
      <c r="T96" s="68">
        <v>0.87</v>
      </c>
      <c r="U96" s="69">
        <v>0.95</v>
      </c>
      <c r="V96" s="68">
        <v>1.01</v>
      </c>
      <c r="W96" s="68">
        <v>1.0900000000000001</v>
      </c>
      <c r="X96" s="68">
        <v>1.17</v>
      </c>
      <c r="Y96" s="68">
        <v>1.28</v>
      </c>
      <c r="Z96" s="68">
        <v>1.42</v>
      </c>
      <c r="AA96" s="69">
        <v>1.6</v>
      </c>
      <c r="AB96" s="17">
        <v>1.8</v>
      </c>
      <c r="AC96" s="17">
        <v>2</v>
      </c>
      <c r="AD96" s="17">
        <v>2.2000000000000002</v>
      </c>
      <c r="AE96" s="17">
        <v>2.39</v>
      </c>
      <c r="AF96" s="17">
        <v>2.59</v>
      </c>
      <c r="AG96" s="17">
        <v>2.79</v>
      </c>
      <c r="AH96" s="17">
        <v>3.03</v>
      </c>
      <c r="AI96" s="17">
        <v>3.3</v>
      </c>
      <c r="AJ96" s="17">
        <v>3.62</v>
      </c>
      <c r="AK96" s="17">
        <v>3.98</v>
      </c>
      <c r="AL96" s="17">
        <v>4.3899999999999997</v>
      </c>
      <c r="AM96" s="17">
        <v>4.83</v>
      </c>
      <c r="AN96" s="17">
        <v>5.3</v>
      </c>
      <c r="AO96" s="17">
        <v>5.81</v>
      </c>
      <c r="AP96" s="17">
        <v>6.37</v>
      </c>
      <c r="AQ96" s="17">
        <v>6.99</v>
      </c>
      <c r="AR96" s="17">
        <v>7.73</v>
      </c>
      <c r="AS96" s="17">
        <v>8.6</v>
      </c>
      <c r="AT96" s="17">
        <v>9.6300000000000008</v>
      </c>
      <c r="AU96" s="17">
        <v>10.82</v>
      </c>
      <c r="AV96" s="17">
        <v>12.22</v>
      </c>
      <c r="AW96" s="17">
        <v>13.84</v>
      </c>
      <c r="AX96" s="17">
        <v>15.68</v>
      </c>
      <c r="AY96" s="17">
        <v>17.82</v>
      </c>
      <c r="AZ96" s="17">
        <v>20.32</v>
      </c>
      <c r="BA96" s="17">
        <v>23.3</v>
      </c>
      <c r="BB96" s="17">
        <v>26.91</v>
      </c>
      <c r="BC96" s="17">
        <v>31.06</v>
      </c>
      <c r="BD96" s="17">
        <v>35.15</v>
      </c>
      <c r="BE96" s="17">
        <v>39.61</v>
      </c>
      <c r="BF96" s="17">
        <v>44.97</v>
      </c>
      <c r="BG96" s="17">
        <v>53.19</v>
      </c>
      <c r="BH96" s="17">
        <v>60.47</v>
      </c>
      <c r="BI96" s="17">
        <v>68.64</v>
      </c>
      <c r="BJ96" s="17">
        <v>78.209999999999994</v>
      </c>
      <c r="BK96" s="17">
        <v>88.84</v>
      </c>
      <c r="BL96" s="17">
        <v>100.49</v>
      </c>
      <c r="BM96" s="17">
        <v>112.92</v>
      </c>
      <c r="BN96" s="17">
        <v>126.41</v>
      </c>
      <c r="BO96" s="17">
        <v>140.96</v>
      </c>
      <c r="BP96" s="17">
        <v>155.80000000000001</v>
      </c>
      <c r="BQ96" s="17">
        <v>171.79</v>
      </c>
      <c r="BR96" s="17">
        <v>191.55</v>
      </c>
      <c r="BS96" s="17">
        <v>213.29</v>
      </c>
      <c r="BT96" s="17">
        <v>237.02</v>
      </c>
      <c r="BU96" s="17">
        <v>262.44</v>
      </c>
      <c r="BV96" s="17">
        <v>289.19</v>
      </c>
      <c r="BW96" s="17">
        <v>313.3</v>
      </c>
      <c r="BX96" s="17">
        <v>337.47</v>
      </c>
      <c r="BY96" s="17">
        <v>361.33</v>
      </c>
      <c r="BZ96" s="17">
        <v>384.5</v>
      </c>
      <c r="CA96" s="17">
        <v>406.6</v>
      </c>
      <c r="CB96" s="17">
        <v>427.26</v>
      </c>
      <c r="CC96" s="17">
        <v>446.11</v>
      </c>
      <c r="CD96" s="17">
        <v>462.77</v>
      </c>
      <c r="CE96" s="17">
        <v>476.86</v>
      </c>
      <c r="CF96" s="17">
        <v>488</v>
      </c>
      <c r="CG96" s="17">
        <v>495.83</v>
      </c>
      <c r="CH96" s="17">
        <v>500</v>
      </c>
      <c r="CI96" s="17">
        <v>500</v>
      </c>
      <c r="CJ96" s="17">
        <v>500</v>
      </c>
      <c r="CK96" s="17">
        <v>500</v>
      </c>
      <c r="CL96" s="17">
        <v>500</v>
      </c>
      <c r="CM96" s="17">
        <v>500</v>
      </c>
      <c r="CN96" s="17">
        <v>500</v>
      </c>
      <c r="CO96" s="17">
        <v>500</v>
      </c>
      <c r="CP96" s="17">
        <v>500</v>
      </c>
      <c r="CQ96" s="17">
        <v>0</v>
      </c>
      <c r="CR96" s="17">
        <v>0</v>
      </c>
      <c r="CS96" s="17">
        <v>0</v>
      </c>
      <c r="CT96" s="17">
        <v>0</v>
      </c>
      <c r="CU96" s="17">
        <v>0</v>
      </c>
      <c r="CV96" s="17">
        <v>0</v>
      </c>
      <c r="CW96" s="17">
        <v>0</v>
      </c>
    </row>
    <row r="97" spans="1:101" ht="14.25" customHeight="1">
      <c r="A97" s="67">
        <v>29</v>
      </c>
      <c r="B97" s="68">
        <v>7.0000000000000007E-2</v>
      </c>
      <c r="C97" s="68">
        <v>0.12</v>
      </c>
      <c r="D97" s="68">
        <v>0.15</v>
      </c>
      <c r="E97" s="68">
        <v>0.16</v>
      </c>
      <c r="F97" s="68">
        <v>0.18</v>
      </c>
      <c r="G97" s="68">
        <v>0.22</v>
      </c>
      <c r="H97" s="68">
        <v>0.26</v>
      </c>
      <c r="I97" s="68">
        <v>0.32</v>
      </c>
      <c r="J97" s="68">
        <v>0.38</v>
      </c>
      <c r="K97" s="68">
        <v>0.43</v>
      </c>
      <c r="L97" s="68">
        <v>0.49</v>
      </c>
      <c r="M97" s="68">
        <v>0.55000000000000004</v>
      </c>
      <c r="N97" s="68">
        <v>0.61</v>
      </c>
      <c r="O97" s="68">
        <v>0.65</v>
      </c>
      <c r="P97" s="68">
        <v>0.67</v>
      </c>
      <c r="Q97" s="68">
        <v>0.71</v>
      </c>
      <c r="R97" s="68">
        <v>0.77</v>
      </c>
      <c r="S97" s="68">
        <v>0.84</v>
      </c>
      <c r="T97" s="68">
        <v>0.92</v>
      </c>
      <c r="U97" s="69">
        <v>1</v>
      </c>
      <c r="V97" s="68">
        <v>1.0900000000000001</v>
      </c>
      <c r="W97" s="68">
        <v>1.17</v>
      </c>
      <c r="X97" s="68">
        <v>1.28</v>
      </c>
      <c r="Y97" s="68">
        <v>1.42</v>
      </c>
      <c r="Z97" s="68">
        <v>1.6</v>
      </c>
      <c r="AA97" s="69">
        <v>1.8</v>
      </c>
      <c r="AB97" s="17">
        <v>2</v>
      </c>
      <c r="AC97" s="17">
        <v>2.2000000000000002</v>
      </c>
      <c r="AD97" s="17">
        <v>2.39</v>
      </c>
      <c r="AE97" s="17">
        <v>2.59</v>
      </c>
      <c r="AF97" s="17">
        <v>2.79</v>
      </c>
      <c r="AG97" s="17">
        <v>3.03</v>
      </c>
      <c r="AH97" s="17">
        <v>3.3</v>
      </c>
      <c r="AI97" s="17">
        <v>3.62</v>
      </c>
      <c r="AJ97" s="17">
        <v>3.98</v>
      </c>
      <c r="AK97" s="17">
        <v>4.3899999999999997</v>
      </c>
      <c r="AL97" s="17">
        <v>4.83</v>
      </c>
      <c r="AM97" s="17">
        <v>5.3</v>
      </c>
      <c r="AN97" s="17">
        <v>5.81</v>
      </c>
      <c r="AO97" s="17">
        <v>6.37</v>
      </c>
      <c r="AP97" s="17">
        <v>6.99</v>
      </c>
      <c r="AQ97" s="17">
        <v>7.73</v>
      </c>
      <c r="AR97" s="17">
        <v>8.6</v>
      </c>
      <c r="AS97" s="17">
        <v>9.6300000000000008</v>
      </c>
      <c r="AT97" s="17">
        <v>10.82</v>
      </c>
      <c r="AU97" s="17">
        <v>12.22</v>
      </c>
      <c r="AV97" s="17">
        <v>13.84</v>
      </c>
      <c r="AW97" s="17">
        <v>15.68</v>
      </c>
      <c r="AX97" s="17">
        <v>17.82</v>
      </c>
      <c r="AY97" s="17">
        <v>20.32</v>
      </c>
      <c r="AZ97" s="17">
        <v>23.3</v>
      </c>
      <c r="BA97" s="17">
        <v>26.91</v>
      </c>
      <c r="BB97" s="17">
        <v>31.06</v>
      </c>
      <c r="BC97" s="17">
        <v>35.15</v>
      </c>
      <c r="BD97" s="17">
        <v>39.61</v>
      </c>
      <c r="BE97" s="17">
        <v>44.97</v>
      </c>
      <c r="BF97" s="17">
        <v>53.19</v>
      </c>
      <c r="BG97" s="17">
        <v>60.47</v>
      </c>
      <c r="BH97" s="17">
        <v>68.64</v>
      </c>
      <c r="BI97" s="17">
        <v>78.209999999999994</v>
      </c>
      <c r="BJ97" s="17">
        <v>88.84</v>
      </c>
      <c r="BK97" s="17">
        <v>100.49</v>
      </c>
      <c r="BL97" s="17">
        <v>112.92</v>
      </c>
      <c r="BM97" s="17">
        <v>126.41</v>
      </c>
      <c r="BN97" s="17">
        <v>140.96</v>
      </c>
      <c r="BO97" s="17">
        <v>155.80000000000001</v>
      </c>
      <c r="BP97" s="17">
        <v>171.79</v>
      </c>
      <c r="BQ97" s="17">
        <v>191.55</v>
      </c>
      <c r="BR97" s="17">
        <v>213.29</v>
      </c>
      <c r="BS97" s="17">
        <v>237.02</v>
      </c>
      <c r="BT97" s="17">
        <v>262.44</v>
      </c>
      <c r="BU97" s="17">
        <v>289.19</v>
      </c>
      <c r="BV97" s="17">
        <v>313.3</v>
      </c>
      <c r="BW97" s="17">
        <v>337.47</v>
      </c>
      <c r="BX97" s="17">
        <v>361.33</v>
      </c>
      <c r="BY97" s="17">
        <v>384.5</v>
      </c>
      <c r="BZ97" s="17">
        <v>406.6</v>
      </c>
      <c r="CA97" s="17">
        <v>427.26</v>
      </c>
      <c r="CB97" s="17">
        <v>446.11</v>
      </c>
      <c r="CC97" s="17">
        <v>462.77</v>
      </c>
      <c r="CD97" s="17">
        <v>476.86</v>
      </c>
      <c r="CE97" s="17">
        <v>488</v>
      </c>
      <c r="CF97" s="17">
        <v>495.83</v>
      </c>
      <c r="CG97" s="17">
        <v>500</v>
      </c>
      <c r="CH97" s="17">
        <v>500</v>
      </c>
      <c r="CI97" s="17">
        <v>500</v>
      </c>
      <c r="CJ97" s="17">
        <v>500</v>
      </c>
      <c r="CK97" s="17">
        <v>500</v>
      </c>
      <c r="CL97" s="17">
        <v>500</v>
      </c>
      <c r="CM97" s="17">
        <v>500</v>
      </c>
      <c r="CN97" s="17">
        <v>500</v>
      </c>
      <c r="CO97" s="17">
        <v>500</v>
      </c>
      <c r="CP97" s="17">
        <v>0</v>
      </c>
      <c r="CQ97" s="17">
        <v>0</v>
      </c>
      <c r="CR97" s="17">
        <v>0</v>
      </c>
      <c r="CS97" s="17">
        <v>0</v>
      </c>
      <c r="CT97" s="17">
        <v>0</v>
      </c>
      <c r="CU97" s="17">
        <v>0</v>
      </c>
      <c r="CV97" s="17">
        <v>0</v>
      </c>
      <c r="CW97" s="17">
        <v>0</v>
      </c>
    </row>
    <row r="98" spans="1:101" ht="14.25" customHeight="1">
      <c r="A98" s="67">
        <v>30</v>
      </c>
      <c r="B98" s="68">
        <v>7.0000000000000007E-2</v>
      </c>
      <c r="C98" s="68">
        <v>0.13</v>
      </c>
      <c r="D98" s="68">
        <v>0.15</v>
      </c>
      <c r="E98" s="68">
        <v>0.16</v>
      </c>
      <c r="F98" s="68">
        <v>0.19</v>
      </c>
      <c r="G98" s="68">
        <v>0.23</v>
      </c>
      <c r="H98" s="68">
        <v>0.28999999999999998</v>
      </c>
      <c r="I98" s="68">
        <v>0.35</v>
      </c>
      <c r="J98" s="68">
        <v>0.41</v>
      </c>
      <c r="K98" s="68">
        <v>0.46</v>
      </c>
      <c r="L98" s="68">
        <v>0.52</v>
      </c>
      <c r="M98" s="68">
        <v>0.57999999999999996</v>
      </c>
      <c r="N98" s="68">
        <v>0.64</v>
      </c>
      <c r="O98" s="68">
        <v>0.67</v>
      </c>
      <c r="P98" s="68">
        <v>0.7</v>
      </c>
      <c r="Q98" s="68">
        <v>0.75</v>
      </c>
      <c r="R98" s="68">
        <v>0.83</v>
      </c>
      <c r="S98" s="68">
        <v>0.92</v>
      </c>
      <c r="T98" s="68">
        <v>1</v>
      </c>
      <c r="U98" s="69">
        <v>1.08</v>
      </c>
      <c r="V98" s="68">
        <v>1.17</v>
      </c>
      <c r="W98" s="68">
        <v>1.28</v>
      </c>
      <c r="X98" s="68">
        <v>1.42</v>
      </c>
      <c r="Y98" s="68">
        <v>1.6</v>
      </c>
      <c r="Z98" s="68">
        <v>1.8</v>
      </c>
      <c r="AA98" s="69">
        <v>2</v>
      </c>
      <c r="AB98" s="17">
        <v>2.2000000000000002</v>
      </c>
      <c r="AC98" s="17">
        <v>2.39</v>
      </c>
      <c r="AD98" s="17">
        <v>2.59</v>
      </c>
      <c r="AE98" s="17">
        <v>2.79</v>
      </c>
      <c r="AF98" s="17">
        <v>3.03</v>
      </c>
      <c r="AG98" s="17">
        <v>3.3</v>
      </c>
      <c r="AH98" s="17">
        <v>3.62</v>
      </c>
      <c r="AI98" s="17">
        <v>3.98</v>
      </c>
      <c r="AJ98" s="17">
        <v>4.3899999999999997</v>
      </c>
      <c r="AK98" s="17">
        <v>4.83</v>
      </c>
      <c r="AL98" s="17">
        <v>5.3</v>
      </c>
      <c r="AM98" s="17">
        <v>5.81</v>
      </c>
      <c r="AN98" s="17">
        <v>6.37</v>
      </c>
      <c r="AO98" s="17">
        <v>6.99</v>
      </c>
      <c r="AP98" s="17">
        <v>7.73</v>
      </c>
      <c r="AQ98" s="17">
        <v>8.6</v>
      </c>
      <c r="AR98" s="17">
        <v>9.6300000000000008</v>
      </c>
      <c r="AS98" s="17">
        <v>10.82</v>
      </c>
      <c r="AT98" s="17">
        <v>12.22</v>
      </c>
      <c r="AU98" s="17">
        <v>13.84</v>
      </c>
      <c r="AV98" s="17">
        <v>15.68</v>
      </c>
      <c r="AW98" s="17">
        <v>17.82</v>
      </c>
      <c r="AX98" s="17">
        <v>20.32</v>
      </c>
      <c r="AY98" s="17">
        <v>23.3</v>
      </c>
      <c r="AZ98" s="17">
        <v>26.91</v>
      </c>
      <c r="BA98" s="17">
        <v>31.06</v>
      </c>
      <c r="BB98" s="17">
        <v>35.15</v>
      </c>
      <c r="BC98" s="17">
        <v>39.61</v>
      </c>
      <c r="BD98" s="17">
        <v>44.97</v>
      </c>
      <c r="BE98" s="17">
        <v>53.19</v>
      </c>
      <c r="BF98" s="17">
        <v>60.47</v>
      </c>
      <c r="BG98" s="17">
        <v>68.64</v>
      </c>
      <c r="BH98" s="17">
        <v>78.209999999999994</v>
      </c>
      <c r="BI98" s="17">
        <v>88.84</v>
      </c>
      <c r="BJ98" s="17">
        <v>100.49</v>
      </c>
      <c r="BK98" s="17">
        <v>112.92</v>
      </c>
      <c r="BL98" s="17">
        <v>126.41</v>
      </c>
      <c r="BM98" s="17">
        <v>140.96</v>
      </c>
      <c r="BN98" s="17">
        <v>155.80000000000001</v>
      </c>
      <c r="BO98" s="17">
        <v>171.79</v>
      </c>
      <c r="BP98" s="17">
        <v>191.55</v>
      </c>
      <c r="BQ98" s="17">
        <v>213.29</v>
      </c>
      <c r="BR98" s="17">
        <v>237.02</v>
      </c>
      <c r="BS98" s="17">
        <v>262.44</v>
      </c>
      <c r="BT98" s="17">
        <v>289.19</v>
      </c>
      <c r="BU98" s="17">
        <v>313.3</v>
      </c>
      <c r="BV98" s="17">
        <v>337.47</v>
      </c>
      <c r="BW98" s="17">
        <v>361.33</v>
      </c>
      <c r="BX98" s="17">
        <v>384.5</v>
      </c>
      <c r="BY98" s="17">
        <v>406.6</v>
      </c>
      <c r="BZ98" s="17">
        <v>427.26</v>
      </c>
      <c r="CA98" s="17">
        <v>446.11</v>
      </c>
      <c r="CB98" s="17">
        <v>462.77</v>
      </c>
      <c r="CC98" s="17">
        <v>476.86</v>
      </c>
      <c r="CD98" s="17">
        <v>488</v>
      </c>
      <c r="CE98" s="17">
        <v>495.83</v>
      </c>
      <c r="CF98" s="17">
        <v>500</v>
      </c>
      <c r="CG98" s="17">
        <v>500</v>
      </c>
      <c r="CH98" s="17">
        <v>500</v>
      </c>
      <c r="CI98" s="17">
        <v>500</v>
      </c>
      <c r="CJ98" s="17">
        <v>500</v>
      </c>
      <c r="CK98" s="17">
        <v>500</v>
      </c>
      <c r="CL98" s="17">
        <v>500</v>
      </c>
      <c r="CM98" s="17">
        <v>500</v>
      </c>
      <c r="CN98" s="17">
        <v>500</v>
      </c>
      <c r="CO98" s="17">
        <v>0</v>
      </c>
      <c r="CP98" s="17">
        <v>0</v>
      </c>
      <c r="CQ98" s="17">
        <v>0</v>
      </c>
      <c r="CR98" s="17">
        <v>0</v>
      </c>
      <c r="CS98" s="17">
        <v>0</v>
      </c>
      <c r="CT98" s="17">
        <v>0</v>
      </c>
      <c r="CU98" s="17">
        <v>0</v>
      </c>
      <c r="CV98" s="17">
        <v>0</v>
      </c>
      <c r="CW98" s="17">
        <v>0</v>
      </c>
    </row>
    <row r="99" spans="1:101" ht="14.25" customHeight="1">
      <c r="A99" s="67">
        <v>31</v>
      </c>
      <c r="B99" s="68">
        <v>7.0000000000000007E-2</v>
      </c>
      <c r="C99" s="68">
        <v>0.13</v>
      </c>
      <c r="D99" s="68">
        <v>0.16</v>
      </c>
      <c r="E99" s="68">
        <v>0.18</v>
      </c>
      <c r="F99" s="68">
        <v>0.21</v>
      </c>
      <c r="G99" s="68">
        <v>0.26</v>
      </c>
      <c r="H99" s="68">
        <v>0.32</v>
      </c>
      <c r="I99" s="68">
        <v>0.38</v>
      </c>
      <c r="J99" s="68">
        <v>0.43</v>
      </c>
      <c r="K99" s="68">
        <v>0.49</v>
      </c>
      <c r="L99" s="68">
        <v>0.54</v>
      </c>
      <c r="M99" s="68">
        <v>0.6</v>
      </c>
      <c r="N99" s="68">
        <v>0.65</v>
      </c>
      <c r="O99" s="68">
        <v>0.7</v>
      </c>
      <c r="P99" s="68">
        <v>0.74</v>
      </c>
      <c r="Q99" s="68">
        <v>0.81</v>
      </c>
      <c r="R99" s="68">
        <v>0.9</v>
      </c>
      <c r="S99" s="68">
        <v>0.99</v>
      </c>
      <c r="T99" s="68">
        <v>1.07</v>
      </c>
      <c r="U99" s="69">
        <v>1.1599999999999999</v>
      </c>
      <c r="V99" s="68">
        <v>1.28</v>
      </c>
      <c r="W99" s="68">
        <v>1.42</v>
      </c>
      <c r="X99" s="68">
        <v>1.6</v>
      </c>
      <c r="Y99" s="68">
        <v>1.8</v>
      </c>
      <c r="Z99" s="68">
        <v>2</v>
      </c>
      <c r="AA99" s="69">
        <v>2.2000000000000002</v>
      </c>
      <c r="AB99" s="17">
        <v>2.39</v>
      </c>
      <c r="AC99" s="17">
        <v>2.59</v>
      </c>
      <c r="AD99" s="17">
        <v>2.79</v>
      </c>
      <c r="AE99" s="17">
        <v>3.03</v>
      </c>
      <c r="AF99" s="17">
        <v>3.3</v>
      </c>
      <c r="AG99" s="17">
        <v>3.62</v>
      </c>
      <c r="AH99" s="17">
        <v>3.98</v>
      </c>
      <c r="AI99" s="17">
        <v>4.3899999999999997</v>
      </c>
      <c r="AJ99" s="17">
        <v>4.83</v>
      </c>
      <c r="AK99" s="17">
        <v>5.3</v>
      </c>
      <c r="AL99" s="17">
        <v>5.81</v>
      </c>
      <c r="AM99" s="17">
        <v>6.37</v>
      </c>
      <c r="AN99" s="17">
        <v>6.99</v>
      </c>
      <c r="AO99" s="17">
        <v>7.73</v>
      </c>
      <c r="AP99" s="17">
        <v>8.6</v>
      </c>
      <c r="AQ99" s="17">
        <v>9.6300000000000008</v>
      </c>
      <c r="AR99" s="17">
        <v>10.82</v>
      </c>
      <c r="AS99" s="17">
        <v>12.22</v>
      </c>
      <c r="AT99" s="17">
        <v>13.84</v>
      </c>
      <c r="AU99" s="17">
        <v>15.68</v>
      </c>
      <c r="AV99" s="17">
        <v>17.82</v>
      </c>
      <c r="AW99" s="17">
        <v>20.32</v>
      </c>
      <c r="AX99" s="17">
        <v>23.3</v>
      </c>
      <c r="AY99" s="17">
        <v>26.91</v>
      </c>
      <c r="AZ99" s="17">
        <v>31.06</v>
      </c>
      <c r="BA99" s="17">
        <v>35.15</v>
      </c>
      <c r="BB99" s="17">
        <v>39.61</v>
      </c>
      <c r="BC99" s="17">
        <v>44.97</v>
      </c>
      <c r="BD99" s="17">
        <v>53.19</v>
      </c>
      <c r="BE99" s="17">
        <v>60.47</v>
      </c>
      <c r="BF99" s="17">
        <v>68.64</v>
      </c>
      <c r="BG99" s="17">
        <v>78.209999999999994</v>
      </c>
      <c r="BH99" s="17">
        <v>88.84</v>
      </c>
      <c r="BI99" s="17">
        <v>100.49</v>
      </c>
      <c r="BJ99" s="17">
        <v>112.92</v>
      </c>
      <c r="BK99" s="17">
        <v>126.41</v>
      </c>
      <c r="BL99" s="17">
        <v>140.96</v>
      </c>
      <c r="BM99" s="17">
        <v>155.80000000000001</v>
      </c>
      <c r="BN99" s="17">
        <v>171.79</v>
      </c>
      <c r="BO99" s="17">
        <v>191.55</v>
      </c>
      <c r="BP99" s="17">
        <v>213.29</v>
      </c>
      <c r="BQ99" s="17">
        <v>237.02</v>
      </c>
      <c r="BR99" s="17">
        <v>262.44</v>
      </c>
      <c r="BS99" s="17">
        <v>289.19</v>
      </c>
      <c r="BT99" s="17">
        <v>313.3</v>
      </c>
      <c r="BU99" s="17">
        <v>337.47</v>
      </c>
      <c r="BV99" s="17">
        <v>361.33</v>
      </c>
      <c r="BW99" s="17">
        <v>384.5</v>
      </c>
      <c r="BX99" s="17">
        <v>406.6</v>
      </c>
      <c r="BY99" s="17">
        <v>427.26</v>
      </c>
      <c r="BZ99" s="17">
        <v>446.11</v>
      </c>
      <c r="CA99" s="17">
        <v>462.77</v>
      </c>
      <c r="CB99" s="17">
        <v>476.86</v>
      </c>
      <c r="CC99" s="17">
        <v>488</v>
      </c>
      <c r="CD99" s="17">
        <v>495.83</v>
      </c>
      <c r="CE99" s="17">
        <v>500</v>
      </c>
      <c r="CF99" s="17">
        <v>500</v>
      </c>
      <c r="CG99" s="17">
        <v>500</v>
      </c>
      <c r="CH99" s="17">
        <v>500</v>
      </c>
      <c r="CI99" s="17">
        <v>500</v>
      </c>
      <c r="CJ99" s="17">
        <v>500</v>
      </c>
      <c r="CK99" s="17">
        <v>500</v>
      </c>
      <c r="CL99" s="17">
        <v>500</v>
      </c>
      <c r="CM99" s="17">
        <v>500</v>
      </c>
      <c r="CN99" s="17">
        <v>0</v>
      </c>
      <c r="CO99" s="17">
        <v>0</v>
      </c>
      <c r="CP99" s="17">
        <v>0</v>
      </c>
      <c r="CQ99" s="17">
        <v>0</v>
      </c>
      <c r="CR99" s="17">
        <v>0</v>
      </c>
      <c r="CS99" s="17">
        <v>0</v>
      </c>
      <c r="CT99" s="17">
        <v>0</v>
      </c>
      <c r="CU99" s="17">
        <v>0</v>
      </c>
      <c r="CV99" s="17">
        <v>0</v>
      </c>
      <c r="CW99" s="17">
        <v>0</v>
      </c>
    </row>
    <row r="100" spans="1:101" ht="14.25" customHeight="1">
      <c r="A100" s="67">
        <v>32</v>
      </c>
      <c r="B100" s="68">
        <v>0.08</v>
      </c>
      <c r="C100" s="68">
        <v>0.14000000000000001</v>
      </c>
      <c r="D100" s="68">
        <v>0.17</v>
      </c>
      <c r="E100" s="68">
        <v>0.19</v>
      </c>
      <c r="F100" s="68">
        <v>0.24</v>
      </c>
      <c r="G100" s="68">
        <v>0.3</v>
      </c>
      <c r="H100" s="68">
        <v>0.35</v>
      </c>
      <c r="I100" s="68">
        <v>0.41</v>
      </c>
      <c r="J100" s="68">
        <v>0.46</v>
      </c>
      <c r="K100" s="68">
        <v>0.51</v>
      </c>
      <c r="L100" s="68">
        <v>0.56000000000000005</v>
      </c>
      <c r="M100" s="68">
        <v>0.62</v>
      </c>
      <c r="N100" s="68">
        <v>0.69</v>
      </c>
      <c r="O100" s="68">
        <v>0.74</v>
      </c>
      <c r="P100" s="68">
        <v>0.8</v>
      </c>
      <c r="Q100" s="68">
        <v>0.88</v>
      </c>
      <c r="R100" s="68">
        <v>0.98</v>
      </c>
      <c r="S100" s="68">
        <v>1.06</v>
      </c>
      <c r="T100" s="68">
        <v>1.1599999999999999</v>
      </c>
      <c r="U100" s="69">
        <v>1.27</v>
      </c>
      <c r="V100" s="68">
        <v>1.42</v>
      </c>
      <c r="W100" s="68">
        <v>1.6</v>
      </c>
      <c r="X100" s="68">
        <v>1.8</v>
      </c>
      <c r="Y100" s="68">
        <v>2</v>
      </c>
      <c r="Z100" s="68">
        <v>2.2000000000000002</v>
      </c>
      <c r="AA100" s="69">
        <v>2.39</v>
      </c>
      <c r="AB100" s="17">
        <v>2.59</v>
      </c>
      <c r="AC100" s="17">
        <v>2.79</v>
      </c>
      <c r="AD100" s="17">
        <v>3.03</v>
      </c>
      <c r="AE100" s="17">
        <v>3.3</v>
      </c>
      <c r="AF100" s="17">
        <v>3.62</v>
      </c>
      <c r="AG100" s="17">
        <v>3.98</v>
      </c>
      <c r="AH100" s="17">
        <v>4.3899999999999997</v>
      </c>
      <c r="AI100" s="17">
        <v>4.83</v>
      </c>
      <c r="AJ100" s="17">
        <v>5.3</v>
      </c>
      <c r="AK100" s="17">
        <v>5.81</v>
      </c>
      <c r="AL100" s="17">
        <v>6.37</v>
      </c>
      <c r="AM100" s="17">
        <v>6.99</v>
      </c>
      <c r="AN100" s="17">
        <v>7.73</v>
      </c>
      <c r="AO100" s="17">
        <v>8.6</v>
      </c>
      <c r="AP100" s="17">
        <v>9.6300000000000008</v>
      </c>
      <c r="AQ100" s="17">
        <v>10.82</v>
      </c>
      <c r="AR100" s="17">
        <v>12.22</v>
      </c>
      <c r="AS100" s="17">
        <v>13.84</v>
      </c>
      <c r="AT100" s="17">
        <v>15.68</v>
      </c>
      <c r="AU100" s="17">
        <v>17.82</v>
      </c>
      <c r="AV100" s="17">
        <v>20.32</v>
      </c>
      <c r="AW100" s="17">
        <v>23.3</v>
      </c>
      <c r="AX100" s="17">
        <v>26.91</v>
      </c>
      <c r="AY100" s="17">
        <v>31.06</v>
      </c>
      <c r="AZ100" s="17">
        <v>35.15</v>
      </c>
      <c r="BA100" s="17">
        <v>39.61</v>
      </c>
      <c r="BB100" s="17">
        <v>44.97</v>
      </c>
      <c r="BC100" s="17">
        <v>53.19</v>
      </c>
      <c r="BD100" s="17">
        <v>60.47</v>
      </c>
      <c r="BE100" s="17">
        <v>68.64</v>
      </c>
      <c r="BF100" s="17">
        <v>78.209999999999994</v>
      </c>
      <c r="BG100" s="17">
        <v>88.84</v>
      </c>
      <c r="BH100" s="17">
        <v>100.49</v>
      </c>
      <c r="BI100" s="17">
        <v>112.92</v>
      </c>
      <c r="BJ100" s="17">
        <v>126.41</v>
      </c>
      <c r="BK100" s="17">
        <v>140.96</v>
      </c>
      <c r="BL100" s="17">
        <v>155.80000000000001</v>
      </c>
      <c r="BM100" s="17">
        <v>171.79</v>
      </c>
      <c r="BN100" s="17">
        <v>191.55</v>
      </c>
      <c r="BO100" s="17">
        <v>213.29</v>
      </c>
      <c r="BP100" s="17">
        <v>237.02</v>
      </c>
      <c r="BQ100" s="17">
        <v>262.44</v>
      </c>
      <c r="BR100" s="17">
        <v>289.19</v>
      </c>
      <c r="BS100" s="17">
        <v>313.3</v>
      </c>
      <c r="BT100" s="17">
        <v>337.47</v>
      </c>
      <c r="BU100" s="17">
        <v>361.33</v>
      </c>
      <c r="BV100" s="17">
        <v>384.5</v>
      </c>
      <c r="BW100" s="17">
        <v>406.6</v>
      </c>
      <c r="BX100" s="17">
        <v>427.26</v>
      </c>
      <c r="BY100" s="17">
        <v>446.11</v>
      </c>
      <c r="BZ100" s="17">
        <v>462.77</v>
      </c>
      <c r="CA100" s="17">
        <v>476.86</v>
      </c>
      <c r="CB100" s="17">
        <v>488</v>
      </c>
      <c r="CC100" s="17">
        <v>495.83</v>
      </c>
      <c r="CD100" s="17">
        <v>500</v>
      </c>
      <c r="CE100" s="17">
        <v>500</v>
      </c>
      <c r="CF100" s="17">
        <v>500</v>
      </c>
      <c r="CG100" s="17">
        <v>500</v>
      </c>
      <c r="CH100" s="17">
        <v>500</v>
      </c>
      <c r="CI100" s="17">
        <v>500</v>
      </c>
      <c r="CJ100" s="17">
        <v>500</v>
      </c>
      <c r="CK100" s="17">
        <v>500</v>
      </c>
      <c r="CL100" s="17">
        <v>500</v>
      </c>
      <c r="CM100" s="17">
        <v>0</v>
      </c>
      <c r="CN100" s="17">
        <v>0</v>
      </c>
      <c r="CO100" s="17">
        <v>0</v>
      </c>
      <c r="CP100" s="17">
        <v>0</v>
      </c>
      <c r="CQ100" s="17">
        <v>0</v>
      </c>
      <c r="CR100" s="17">
        <v>0</v>
      </c>
      <c r="CS100" s="17">
        <v>0</v>
      </c>
      <c r="CT100" s="17">
        <v>0</v>
      </c>
      <c r="CU100" s="17">
        <v>0</v>
      </c>
      <c r="CV100" s="17">
        <v>0</v>
      </c>
      <c r="CW100" s="17">
        <v>0</v>
      </c>
    </row>
    <row r="101" spans="1:101" ht="14.25" customHeight="1">
      <c r="A101" s="67">
        <v>33</v>
      </c>
      <c r="B101" s="68">
        <v>0.08</v>
      </c>
      <c r="C101" s="68">
        <v>0.15</v>
      </c>
      <c r="D101" s="68">
        <v>0.18</v>
      </c>
      <c r="E101" s="68">
        <v>0.22</v>
      </c>
      <c r="F101" s="68">
        <v>0.28000000000000003</v>
      </c>
      <c r="G101" s="68">
        <v>0.33</v>
      </c>
      <c r="H101" s="68">
        <v>0.38</v>
      </c>
      <c r="I101" s="68">
        <v>0.44</v>
      </c>
      <c r="J101" s="68">
        <v>0.47</v>
      </c>
      <c r="K101" s="68">
        <v>0.52</v>
      </c>
      <c r="L101" s="68">
        <v>0.57999999999999996</v>
      </c>
      <c r="M101" s="68">
        <v>0.64</v>
      </c>
      <c r="N101" s="68">
        <v>0.72</v>
      </c>
      <c r="O101" s="68">
        <v>0.8</v>
      </c>
      <c r="P101" s="68">
        <v>0.88</v>
      </c>
      <c r="Q101" s="68">
        <v>0.96</v>
      </c>
      <c r="R101" s="68">
        <v>1.06</v>
      </c>
      <c r="S101" s="68">
        <v>1.1599999999999999</v>
      </c>
      <c r="T101" s="68">
        <v>1.26</v>
      </c>
      <c r="U101" s="69">
        <v>1.41</v>
      </c>
      <c r="V101" s="68">
        <v>1.6</v>
      </c>
      <c r="W101" s="68">
        <v>1.8</v>
      </c>
      <c r="X101" s="68">
        <v>2</v>
      </c>
      <c r="Y101" s="68">
        <v>2.2000000000000002</v>
      </c>
      <c r="Z101" s="68">
        <v>2.39</v>
      </c>
      <c r="AA101" s="69">
        <v>2.59</v>
      </c>
      <c r="AB101" s="17">
        <v>2.79</v>
      </c>
      <c r="AC101" s="17">
        <v>3.03</v>
      </c>
      <c r="AD101" s="17">
        <v>3.3</v>
      </c>
      <c r="AE101" s="17">
        <v>3.62</v>
      </c>
      <c r="AF101" s="17">
        <v>3.98</v>
      </c>
      <c r="AG101" s="17">
        <v>4.3899999999999997</v>
      </c>
      <c r="AH101" s="17">
        <v>4.83</v>
      </c>
      <c r="AI101" s="17">
        <v>5.3</v>
      </c>
      <c r="AJ101" s="17">
        <v>5.81</v>
      </c>
      <c r="AK101" s="17">
        <v>6.37</v>
      </c>
      <c r="AL101" s="17">
        <v>6.99</v>
      </c>
      <c r="AM101" s="17">
        <v>7.73</v>
      </c>
      <c r="AN101" s="17">
        <v>8.6</v>
      </c>
      <c r="AO101" s="17">
        <v>9.6300000000000008</v>
      </c>
      <c r="AP101" s="17">
        <v>10.82</v>
      </c>
      <c r="AQ101" s="17">
        <v>12.22</v>
      </c>
      <c r="AR101" s="17">
        <v>13.84</v>
      </c>
      <c r="AS101" s="17">
        <v>15.68</v>
      </c>
      <c r="AT101" s="17">
        <v>17.82</v>
      </c>
      <c r="AU101" s="17">
        <v>20.32</v>
      </c>
      <c r="AV101" s="17">
        <v>23.3</v>
      </c>
      <c r="AW101" s="17">
        <v>26.91</v>
      </c>
      <c r="AX101" s="17">
        <v>31.06</v>
      </c>
      <c r="AY101" s="17">
        <v>35.15</v>
      </c>
      <c r="AZ101" s="17">
        <v>39.61</v>
      </c>
      <c r="BA101" s="17">
        <v>44.97</v>
      </c>
      <c r="BB101" s="17">
        <v>53.19</v>
      </c>
      <c r="BC101" s="17">
        <v>60.47</v>
      </c>
      <c r="BD101" s="17">
        <v>68.64</v>
      </c>
      <c r="BE101" s="17">
        <v>78.209999999999994</v>
      </c>
      <c r="BF101" s="17">
        <v>88.84</v>
      </c>
      <c r="BG101" s="17">
        <v>100.49</v>
      </c>
      <c r="BH101" s="17">
        <v>112.92</v>
      </c>
      <c r="BI101" s="17">
        <v>126.41</v>
      </c>
      <c r="BJ101" s="17">
        <v>140.96</v>
      </c>
      <c r="BK101" s="17">
        <v>155.80000000000001</v>
      </c>
      <c r="BL101" s="17">
        <v>171.79</v>
      </c>
      <c r="BM101" s="17">
        <v>191.55</v>
      </c>
      <c r="BN101" s="17">
        <v>213.29</v>
      </c>
      <c r="BO101" s="17">
        <v>237.02</v>
      </c>
      <c r="BP101" s="17">
        <v>262.44</v>
      </c>
      <c r="BQ101" s="17">
        <v>289.19</v>
      </c>
      <c r="BR101" s="17">
        <v>313.3</v>
      </c>
      <c r="BS101" s="17">
        <v>337.47</v>
      </c>
      <c r="BT101" s="17">
        <v>361.33</v>
      </c>
      <c r="BU101" s="17">
        <v>384.5</v>
      </c>
      <c r="BV101" s="17">
        <v>406.6</v>
      </c>
      <c r="BW101" s="17">
        <v>427.26</v>
      </c>
      <c r="BX101" s="17">
        <v>446.11</v>
      </c>
      <c r="BY101" s="17">
        <v>462.77</v>
      </c>
      <c r="BZ101" s="17">
        <v>476.86</v>
      </c>
      <c r="CA101" s="17">
        <v>488</v>
      </c>
      <c r="CB101" s="17">
        <v>495.83</v>
      </c>
      <c r="CC101" s="17">
        <v>500</v>
      </c>
      <c r="CD101" s="17">
        <v>500</v>
      </c>
      <c r="CE101" s="17">
        <v>500</v>
      </c>
      <c r="CF101" s="17">
        <v>500</v>
      </c>
      <c r="CG101" s="17">
        <v>500</v>
      </c>
      <c r="CH101" s="17">
        <v>500</v>
      </c>
      <c r="CI101" s="17">
        <v>500</v>
      </c>
      <c r="CJ101" s="17">
        <v>500</v>
      </c>
      <c r="CK101" s="17">
        <v>500</v>
      </c>
      <c r="CL101" s="17">
        <v>0</v>
      </c>
      <c r="CM101" s="17">
        <v>0</v>
      </c>
      <c r="CN101" s="17">
        <v>0</v>
      </c>
      <c r="CO101" s="17">
        <v>0</v>
      </c>
      <c r="CP101" s="17">
        <v>0</v>
      </c>
      <c r="CQ101" s="17">
        <v>0</v>
      </c>
      <c r="CR101" s="17">
        <v>0</v>
      </c>
      <c r="CS101" s="17">
        <v>0</v>
      </c>
      <c r="CT101" s="17">
        <v>0</v>
      </c>
      <c r="CU101" s="17">
        <v>0</v>
      </c>
      <c r="CV101" s="17">
        <v>0</v>
      </c>
      <c r="CW101" s="17">
        <v>0</v>
      </c>
    </row>
    <row r="102" spans="1:101" ht="14.25" customHeight="1">
      <c r="A102" s="67">
        <v>34</v>
      </c>
      <c r="B102" s="68">
        <v>0.08</v>
      </c>
      <c r="C102" s="68">
        <v>0.15</v>
      </c>
      <c r="D102" s="68">
        <v>0.21</v>
      </c>
      <c r="E102" s="68">
        <v>0.25</v>
      </c>
      <c r="F102" s="68">
        <v>0.31</v>
      </c>
      <c r="G102" s="68">
        <v>0.36</v>
      </c>
      <c r="H102" s="68">
        <v>0.42</v>
      </c>
      <c r="I102" s="68">
        <v>0.46</v>
      </c>
      <c r="J102" s="68">
        <v>0.49</v>
      </c>
      <c r="K102" s="68">
        <v>0.54</v>
      </c>
      <c r="L102" s="68">
        <v>0.6</v>
      </c>
      <c r="M102" s="68">
        <v>0.68</v>
      </c>
      <c r="N102" s="68">
        <v>0.78</v>
      </c>
      <c r="O102" s="68">
        <v>0.87</v>
      </c>
      <c r="P102" s="68">
        <v>0.96</v>
      </c>
      <c r="Q102" s="68">
        <v>1.05</v>
      </c>
      <c r="R102" s="68">
        <v>1.1499999999999999</v>
      </c>
      <c r="S102" s="68">
        <v>1.26</v>
      </c>
      <c r="T102" s="68">
        <v>1.4</v>
      </c>
      <c r="U102" s="69">
        <v>1.58</v>
      </c>
      <c r="V102" s="68">
        <v>1.8</v>
      </c>
      <c r="W102" s="68">
        <v>2</v>
      </c>
      <c r="X102" s="68">
        <v>2.2000000000000002</v>
      </c>
      <c r="Y102" s="68">
        <v>2.39</v>
      </c>
      <c r="Z102" s="68">
        <v>2.59</v>
      </c>
      <c r="AA102" s="69">
        <v>2.79</v>
      </c>
      <c r="AB102" s="17">
        <v>3.03</v>
      </c>
      <c r="AC102" s="17">
        <v>3.3</v>
      </c>
      <c r="AD102" s="17">
        <v>3.62</v>
      </c>
      <c r="AE102" s="17">
        <v>3.98</v>
      </c>
      <c r="AF102" s="17">
        <v>4.3899999999999997</v>
      </c>
      <c r="AG102" s="17">
        <v>4.83</v>
      </c>
      <c r="AH102" s="17">
        <v>5.3</v>
      </c>
      <c r="AI102" s="17">
        <v>5.81</v>
      </c>
      <c r="AJ102" s="17">
        <v>6.37</v>
      </c>
      <c r="AK102" s="17">
        <v>6.99</v>
      </c>
      <c r="AL102" s="17">
        <v>7.73</v>
      </c>
      <c r="AM102" s="17">
        <v>8.6</v>
      </c>
      <c r="AN102" s="17">
        <v>9.6300000000000008</v>
      </c>
      <c r="AO102" s="17">
        <v>10.82</v>
      </c>
      <c r="AP102" s="17">
        <v>12.22</v>
      </c>
      <c r="AQ102" s="17">
        <v>13.84</v>
      </c>
      <c r="AR102" s="17">
        <v>15.68</v>
      </c>
      <c r="AS102" s="17">
        <v>17.82</v>
      </c>
      <c r="AT102" s="17">
        <v>20.32</v>
      </c>
      <c r="AU102" s="17">
        <v>23.3</v>
      </c>
      <c r="AV102" s="17">
        <v>26.91</v>
      </c>
      <c r="AW102" s="17">
        <v>31.06</v>
      </c>
      <c r="AX102" s="17">
        <v>35.15</v>
      </c>
      <c r="AY102" s="17">
        <v>39.61</v>
      </c>
      <c r="AZ102" s="17">
        <v>44.97</v>
      </c>
      <c r="BA102" s="17">
        <v>53.19</v>
      </c>
      <c r="BB102" s="17">
        <v>60.47</v>
      </c>
      <c r="BC102" s="17">
        <v>68.64</v>
      </c>
      <c r="BD102" s="17">
        <v>78.209999999999994</v>
      </c>
      <c r="BE102" s="17">
        <v>88.84</v>
      </c>
      <c r="BF102" s="17">
        <v>100.49</v>
      </c>
      <c r="BG102" s="17">
        <v>112.92</v>
      </c>
      <c r="BH102" s="17">
        <v>126.41</v>
      </c>
      <c r="BI102" s="17">
        <v>140.96</v>
      </c>
      <c r="BJ102" s="17">
        <v>155.80000000000001</v>
      </c>
      <c r="BK102" s="17">
        <v>171.79</v>
      </c>
      <c r="BL102" s="17">
        <v>191.55</v>
      </c>
      <c r="BM102" s="17">
        <v>213.29</v>
      </c>
      <c r="BN102" s="17">
        <v>237.02</v>
      </c>
      <c r="BO102" s="17">
        <v>262.44</v>
      </c>
      <c r="BP102" s="17">
        <v>289.19</v>
      </c>
      <c r="BQ102" s="17">
        <v>313.3</v>
      </c>
      <c r="BR102" s="17">
        <v>337.47</v>
      </c>
      <c r="BS102" s="17">
        <v>361.33</v>
      </c>
      <c r="BT102" s="17">
        <v>384.5</v>
      </c>
      <c r="BU102" s="17">
        <v>406.6</v>
      </c>
      <c r="BV102" s="17">
        <v>427.26</v>
      </c>
      <c r="BW102" s="17">
        <v>446.11</v>
      </c>
      <c r="BX102" s="17">
        <v>462.77</v>
      </c>
      <c r="BY102" s="17">
        <v>476.86</v>
      </c>
      <c r="BZ102" s="17">
        <v>488</v>
      </c>
      <c r="CA102" s="17">
        <v>495.83</v>
      </c>
      <c r="CB102" s="17">
        <v>500</v>
      </c>
      <c r="CC102" s="17">
        <v>500</v>
      </c>
      <c r="CD102" s="17">
        <v>500</v>
      </c>
      <c r="CE102" s="17">
        <v>500</v>
      </c>
      <c r="CF102" s="17">
        <v>500</v>
      </c>
      <c r="CG102" s="17">
        <v>500</v>
      </c>
      <c r="CH102" s="17">
        <v>500</v>
      </c>
      <c r="CI102" s="17">
        <v>500</v>
      </c>
      <c r="CJ102" s="17">
        <v>500</v>
      </c>
      <c r="CK102" s="17">
        <v>0</v>
      </c>
      <c r="CL102" s="17">
        <v>0</v>
      </c>
      <c r="CM102" s="17">
        <v>0</v>
      </c>
      <c r="CN102" s="17">
        <v>0</v>
      </c>
      <c r="CO102" s="17">
        <v>0</v>
      </c>
      <c r="CP102" s="17">
        <v>0</v>
      </c>
      <c r="CQ102" s="17">
        <v>0</v>
      </c>
      <c r="CR102" s="17">
        <v>0</v>
      </c>
      <c r="CS102" s="17">
        <v>0</v>
      </c>
      <c r="CT102" s="17">
        <v>0</v>
      </c>
      <c r="CU102" s="17">
        <v>0</v>
      </c>
      <c r="CV102" s="17">
        <v>0</v>
      </c>
      <c r="CW102" s="17">
        <v>0</v>
      </c>
    </row>
    <row r="103" spans="1:101" ht="14.25" customHeight="1">
      <c r="A103" s="67">
        <v>35</v>
      </c>
      <c r="B103" s="68">
        <v>0.09</v>
      </c>
      <c r="C103" s="68">
        <v>0.16</v>
      </c>
      <c r="D103" s="68">
        <v>0.23</v>
      </c>
      <c r="E103" s="68">
        <v>0.3</v>
      </c>
      <c r="F103" s="68">
        <v>0.35</v>
      </c>
      <c r="G103" s="68">
        <v>0.39</v>
      </c>
      <c r="H103" s="68">
        <v>0.45</v>
      </c>
      <c r="I103" s="68">
        <v>0.49</v>
      </c>
      <c r="J103" s="68">
        <v>0.51</v>
      </c>
      <c r="K103" s="68">
        <v>0.56000000000000005</v>
      </c>
      <c r="L103" s="68">
        <v>0.63</v>
      </c>
      <c r="M103" s="68">
        <v>0.74</v>
      </c>
      <c r="N103" s="68">
        <v>0.86</v>
      </c>
      <c r="O103" s="68">
        <v>0.96</v>
      </c>
      <c r="P103" s="68">
        <v>1.04</v>
      </c>
      <c r="Q103" s="68">
        <v>1.1399999999999999</v>
      </c>
      <c r="R103" s="68">
        <v>1.25</v>
      </c>
      <c r="S103" s="68">
        <v>1.39</v>
      </c>
      <c r="T103" s="68">
        <v>1.56</v>
      </c>
      <c r="U103" s="69">
        <v>1.77</v>
      </c>
      <c r="V103" s="68">
        <v>2</v>
      </c>
      <c r="W103" s="68">
        <v>2.2000000000000002</v>
      </c>
      <c r="X103" s="68">
        <v>2.39</v>
      </c>
      <c r="Y103" s="68">
        <v>2.59</v>
      </c>
      <c r="Z103" s="68">
        <v>2.79</v>
      </c>
      <c r="AA103" s="69">
        <v>3.03</v>
      </c>
      <c r="AB103" s="17">
        <v>3.3</v>
      </c>
      <c r="AC103" s="17">
        <v>3.62</v>
      </c>
      <c r="AD103" s="17">
        <v>3.98</v>
      </c>
      <c r="AE103" s="17">
        <v>4.3899999999999997</v>
      </c>
      <c r="AF103" s="17">
        <v>4.83</v>
      </c>
      <c r="AG103" s="17">
        <v>5.3</v>
      </c>
      <c r="AH103" s="17">
        <v>5.81</v>
      </c>
      <c r="AI103" s="17">
        <v>6.37</v>
      </c>
      <c r="AJ103" s="17">
        <v>6.99</v>
      </c>
      <c r="AK103" s="17">
        <v>7.73</v>
      </c>
      <c r="AL103" s="17">
        <v>8.6</v>
      </c>
      <c r="AM103" s="17">
        <v>9.6300000000000008</v>
      </c>
      <c r="AN103" s="17">
        <v>10.82</v>
      </c>
      <c r="AO103" s="17">
        <v>12.22</v>
      </c>
      <c r="AP103" s="17">
        <v>13.84</v>
      </c>
      <c r="AQ103" s="17">
        <v>15.68</v>
      </c>
      <c r="AR103" s="17">
        <v>17.82</v>
      </c>
      <c r="AS103" s="17">
        <v>20.32</v>
      </c>
      <c r="AT103" s="17">
        <v>23.3</v>
      </c>
      <c r="AU103" s="17">
        <v>26.91</v>
      </c>
      <c r="AV103" s="17">
        <v>31.06</v>
      </c>
      <c r="AW103" s="17">
        <v>35.15</v>
      </c>
      <c r="AX103" s="17">
        <v>39.61</v>
      </c>
      <c r="AY103" s="17">
        <v>44.97</v>
      </c>
      <c r="AZ103" s="17">
        <v>53.19</v>
      </c>
      <c r="BA103" s="17">
        <v>60.47</v>
      </c>
      <c r="BB103" s="17">
        <v>68.64</v>
      </c>
      <c r="BC103" s="17">
        <v>78.209999999999994</v>
      </c>
      <c r="BD103" s="17">
        <v>88.84</v>
      </c>
      <c r="BE103" s="17">
        <v>100.49</v>
      </c>
      <c r="BF103" s="17">
        <v>112.92</v>
      </c>
      <c r="BG103" s="17">
        <v>126.41</v>
      </c>
      <c r="BH103" s="17">
        <v>140.96</v>
      </c>
      <c r="BI103" s="17">
        <v>155.80000000000001</v>
      </c>
      <c r="BJ103" s="17">
        <v>171.79</v>
      </c>
      <c r="BK103" s="17">
        <v>191.55</v>
      </c>
      <c r="BL103" s="17">
        <v>213.29</v>
      </c>
      <c r="BM103" s="17">
        <v>237.02</v>
      </c>
      <c r="BN103" s="17">
        <v>262.44</v>
      </c>
      <c r="BO103" s="17">
        <v>289.19</v>
      </c>
      <c r="BP103" s="17">
        <v>313.3</v>
      </c>
      <c r="BQ103" s="17">
        <v>337.47</v>
      </c>
      <c r="BR103" s="17">
        <v>361.33</v>
      </c>
      <c r="BS103" s="17">
        <v>384.5</v>
      </c>
      <c r="BT103" s="17">
        <v>406.6</v>
      </c>
      <c r="BU103" s="17">
        <v>427.26</v>
      </c>
      <c r="BV103" s="17">
        <v>446.11</v>
      </c>
      <c r="BW103" s="17">
        <v>462.77</v>
      </c>
      <c r="BX103" s="17">
        <v>476.86</v>
      </c>
      <c r="BY103" s="17">
        <v>488</v>
      </c>
      <c r="BZ103" s="17">
        <v>495.83</v>
      </c>
      <c r="CA103" s="17">
        <v>500</v>
      </c>
      <c r="CB103" s="17">
        <v>500</v>
      </c>
      <c r="CC103" s="17">
        <v>500</v>
      </c>
      <c r="CD103" s="17">
        <v>500</v>
      </c>
      <c r="CE103" s="17">
        <v>500</v>
      </c>
      <c r="CF103" s="17">
        <v>500</v>
      </c>
      <c r="CG103" s="17">
        <v>500</v>
      </c>
      <c r="CH103" s="17">
        <v>500</v>
      </c>
      <c r="CI103" s="17">
        <v>500</v>
      </c>
      <c r="CJ103" s="17">
        <v>0</v>
      </c>
      <c r="CK103" s="17">
        <v>0</v>
      </c>
      <c r="CL103" s="17">
        <v>0</v>
      </c>
      <c r="CM103" s="17">
        <v>0</v>
      </c>
      <c r="CN103" s="17">
        <v>0</v>
      </c>
      <c r="CO103" s="17">
        <v>0</v>
      </c>
      <c r="CP103" s="17">
        <v>0</v>
      </c>
      <c r="CQ103" s="17">
        <v>0</v>
      </c>
      <c r="CR103" s="17">
        <v>0</v>
      </c>
      <c r="CS103" s="17">
        <v>0</v>
      </c>
      <c r="CT103" s="17">
        <v>0</v>
      </c>
      <c r="CU103" s="17">
        <v>0</v>
      </c>
      <c r="CV103" s="17">
        <v>0</v>
      </c>
      <c r="CW103" s="17">
        <v>0</v>
      </c>
    </row>
    <row r="104" spans="1:101" ht="14.25" customHeight="1">
      <c r="A104" s="67">
        <v>36</v>
      </c>
      <c r="B104" s="68">
        <v>0.1</v>
      </c>
      <c r="C104" s="68">
        <v>0.17</v>
      </c>
      <c r="D104" s="68">
        <v>0.26</v>
      </c>
      <c r="E104" s="68">
        <v>0.32</v>
      </c>
      <c r="F104" s="68">
        <v>0.37</v>
      </c>
      <c r="G104" s="68">
        <v>0.43</v>
      </c>
      <c r="H104" s="68">
        <v>0.48</v>
      </c>
      <c r="I104" s="68">
        <v>0.51</v>
      </c>
      <c r="J104" s="68">
        <v>0.54</v>
      </c>
      <c r="K104" s="68">
        <v>0.59</v>
      </c>
      <c r="L104" s="68">
        <v>0.69</v>
      </c>
      <c r="M104" s="68">
        <v>0.81</v>
      </c>
      <c r="N104" s="68">
        <v>0.95</v>
      </c>
      <c r="O104" s="68">
        <v>1.04</v>
      </c>
      <c r="P104" s="68">
        <v>1.1399999999999999</v>
      </c>
      <c r="Q104" s="68">
        <v>1.24</v>
      </c>
      <c r="R104" s="68">
        <v>1.36</v>
      </c>
      <c r="S104" s="68">
        <v>1.52</v>
      </c>
      <c r="T104" s="68">
        <v>1.72</v>
      </c>
      <c r="U104" s="69">
        <v>1.96</v>
      </c>
      <c r="V104" s="68">
        <v>2.2000000000000002</v>
      </c>
      <c r="W104" s="68">
        <v>2.39</v>
      </c>
      <c r="X104" s="68">
        <v>2.59</v>
      </c>
      <c r="Y104" s="68">
        <v>2.79</v>
      </c>
      <c r="Z104" s="68">
        <v>3.03</v>
      </c>
      <c r="AA104" s="69">
        <v>3.3</v>
      </c>
      <c r="AB104" s="17">
        <v>3.62</v>
      </c>
      <c r="AC104" s="17">
        <v>3.98</v>
      </c>
      <c r="AD104" s="17">
        <v>4.3899999999999997</v>
      </c>
      <c r="AE104" s="17">
        <v>4.83</v>
      </c>
      <c r="AF104" s="17">
        <v>5.3</v>
      </c>
      <c r="AG104" s="17">
        <v>5.81</v>
      </c>
      <c r="AH104" s="17">
        <v>6.37</v>
      </c>
      <c r="AI104" s="17">
        <v>6.99</v>
      </c>
      <c r="AJ104" s="17">
        <v>7.73</v>
      </c>
      <c r="AK104" s="17">
        <v>8.6</v>
      </c>
      <c r="AL104" s="17">
        <v>9.6300000000000008</v>
      </c>
      <c r="AM104" s="17">
        <v>10.82</v>
      </c>
      <c r="AN104" s="17">
        <v>12.22</v>
      </c>
      <c r="AO104" s="17">
        <v>13.84</v>
      </c>
      <c r="AP104" s="17">
        <v>15.68</v>
      </c>
      <c r="AQ104" s="17">
        <v>17.82</v>
      </c>
      <c r="AR104" s="17">
        <v>20.32</v>
      </c>
      <c r="AS104" s="17">
        <v>23.3</v>
      </c>
      <c r="AT104" s="17">
        <v>26.91</v>
      </c>
      <c r="AU104" s="17">
        <v>31.06</v>
      </c>
      <c r="AV104" s="17">
        <v>35.15</v>
      </c>
      <c r="AW104" s="17">
        <v>39.61</v>
      </c>
      <c r="AX104" s="17">
        <v>44.97</v>
      </c>
      <c r="AY104" s="17">
        <v>53.19</v>
      </c>
      <c r="AZ104" s="17">
        <v>60.47</v>
      </c>
      <c r="BA104" s="17">
        <v>68.64</v>
      </c>
      <c r="BB104" s="17">
        <v>78.209999999999994</v>
      </c>
      <c r="BC104" s="17">
        <v>88.84</v>
      </c>
      <c r="BD104" s="17">
        <v>100.49</v>
      </c>
      <c r="BE104" s="17">
        <v>112.92</v>
      </c>
      <c r="BF104" s="17">
        <v>126.41</v>
      </c>
      <c r="BG104" s="17">
        <v>140.96</v>
      </c>
      <c r="BH104" s="17">
        <v>155.80000000000001</v>
      </c>
      <c r="BI104" s="17">
        <v>171.79</v>
      </c>
      <c r="BJ104" s="17">
        <v>191.55</v>
      </c>
      <c r="BK104" s="17">
        <v>213.29</v>
      </c>
      <c r="BL104" s="17">
        <v>237.02</v>
      </c>
      <c r="BM104" s="17">
        <v>262.44</v>
      </c>
      <c r="BN104" s="17">
        <v>289.19</v>
      </c>
      <c r="BO104" s="17">
        <v>313.3</v>
      </c>
      <c r="BP104" s="17">
        <v>337.47</v>
      </c>
      <c r="BQ104" s="17">
        <v>361.33</v>
      </c>
      <c r="BR104" s="17">
        <v>384.5</v>
      </c>
      <c r="BS104" s="17">
        <v>406.6</v>
      </c>
      <c r="BT104" s="17">
        <v>427.26</v>
      </c>
      <c r="BU104" s="17">
        <v>446.11</v>
      </c>
      <c r="BV104" s="17">
        <v>462.77</v>
      </c>
      <c r="BW104" s="17">
        <v>476.86</v>
      </c>
      <c r="BX104" s="17">
        <v>488</v>
      </c>
      <c r="BY104" s="17">
        <v>495.83</v>
      </c>
      <c r="BZ104" s="17">
        <v>500</v>
      </c>
      <c r="CA104" s="17">
        <v>500</v>
      </c>
      <c r="CB104" s="17">
        <v>500</v>
      </c>
      <c r="CC104" s="17">
        <v>500</v>
      </c>
      <c r="CD104" s="17">
        <v>500</v>
      </c>
      <c r="CE104" s="17">
        <v>500</v>
      </c>
      <c r="CF104" s="17">
        <v>500</v>
      </c>
      <c r="CG104" s="17">
        <v>500</v>
      </c>
      <c r="CH104" s="17">
        <v>500</v>
      </c>
      <c r="CI104" s="17">
        <v>0</v>
      </c>
      <c r="CJ104" s="17">
        <v>0</v>
      </c>
      <c r="CK104" s="17">
        <v>0</v>
      </c>
      <c r="CL104" s="17">
        <v>0</v>
      </c>
      <c r="CM104" s="17">
        <v>0</v>
      </c>
      <c r="CN104" s="17">
        <v>0</v>
      </c>
      <c r="CO104" s="17">
        <v>0</v>
      </c>
      <c r="CP104" s="17">
        <v>0</v>
      </c>
      <c r="CQ104" s="17">
        <v>0</v>
      </c>
      <c r="CR104" s="17">
        <v>0</v>
      </c>
      <c r="CS104" s="17">
        <v>0</v>
      </c>
      <c r="CT104" s="17">
        <v>0</v>
      </c>
      <c r="CU104" s="17">
        <v>0</v>
      </c>
      <c r="CV104" s="17">
        <v>0</v>
      </c>
      <c r="CW104" s="17">
        <v>0</v>
      </c>
    </row>
    <row r="105" spans="1:101" ht="14.25" customHeight="1">
      <c r="A105" s="67">
        <v>37</v>
      </c>
      <c r="B105" s="68">
        <v>0.11</v>
      </c>
      <c r="C105" s="68">
        <v>0.18</v>
      </c>
      <c r="D105" s="68">
        <v>0.28000000000000003</v>
      </c>
      <c r="E105" s="68">
        <v>0.37</v>
      </c>
      <c r="F105" s="68">
        <v>0.42</v>
      </c>
      <c r="G105" s="68">
        <v>0.48</v>
      </c>
      <c r="H105" s="68">
        <v>0.51</v>
      </c>
      <c r="I105" s="68">
        <v>0.53</v>
      </c>
      <c r="J105" s="68">
        <v>0.56999999999999995</v>
      </c>
      <c r="K105" s="68">
        <v>0.65</v>
      </c>
      <c r="L105" s="68">
        <v>0.76</v>
      </c>
      <c r="M105" s="68">
        <v>0.9</v>
      </c>
      <c r="N105" s="68">
        <v>1.03</v>
      </c>
      <c r="O105" s="68">
        <v>1.1299999999999999</v>
      </c>
      <c r="P105" s="68">
        <v>1.23</v>
      </c>
      <c r="Q105" s="68">
        <v>1.34</v>
      </c>
      <c r="R105" s="68">
        <v>1.48</v>
      </c>
      <c r="S105" s="68">
        <v>1.66</v>
      </c>
      <c r="T105" s="68">
        <v>1.89</v>
      </c>
      <c r="U105" s="69">
        <v>2.15</v>
      </c>
      <c r="V105" s="68">
        <v>2.39</v>
      </c>
      <c r="W105" s="68">
        <v>2.59</v>
      </c>
      <c r="X105" s="68">
        <v>2.79</v>
      </c>
      <c r="Y105" s="68">
        <v>3.03</v>
      </c>
      <c r="Z105" s="68">
        <v>3.3</v>
      </c>
      <c r="AA105" s="69">
        <v>3.62</v>
      </c>
      <c r="AB105" s="17">
        <v>3.98</v>
      </c>
      <c r="AC105" s="17">
        <v>4.3899999999999997</v>
      </c>
      <c r="AD105" s="17">
        <v>4.83</v>
      </c>
      <c r="AE105" s="17">
        <v>5.3</v>
      </c>
      <c r="AF105" s="17">
        <v>5.81</v>
      </c>
      <c r="AG105" s="17">
        <v>6.37</v>
      </c>
      <c r="AH105" s="17">
        <v>6.99</v>
      </c>
      <c r="AI105" s="17">
        <v>7.73</v>
      </c>
      <c r="AJ105" s="17">
        <v>8.6</v>
      </c>
      <c r="AK105" s="17">
        <v>9.6300000000000008</v>
      </c>
      <c r="AL105" s="17">
        <v>10.82</v>
      </c>
      <c r="AM105" s="17">
        <v>12.22</v>
      </c>
      <c r="AN105" s="17">
        <v>13.84</v>
      </c>
      <c r="AO105" s="17">
        <v>15.68</v>
      </c>
      <c r="AP105" s="17">
        <v>17.82</v>
      </c>
      <c r="AQ105" s="17">
        <v>20.32</v>
      </c>
      <c r="AR105" s="17">
        <v>23.3</v>
      </c>
      <c r="AS105" s="17">
        <v>26.91</v>
      </c>
      <c r="AT105" s="17">
        <v>31.06</v>
      </c>
      <c r="AU105" s="17">
        <v>35.15</v>
      </c>
      <c r="AV105" s="17">
        <v>39.61</v>
      </c>
      <c r="AW105" s="17">
        <v>44.97</v>
      </c>
      <c r="AX105" s="17">
        <v>53.19</v>
      </c>
      <c r="AY105" s="17">
        <v>60.47</v>
      </c>
      <c r="AZ105" s="17">
        <v>68.64</v>
      </c>
      <c r="BA105" s="17">
        <v>78.209999999999994</v>
      </c>
      <c r="BB105" s="17">
        <v>88.84</v>
      </c>
      <c r="BC105" s="17">
        <v>100.49</v>
      </c>
      <c r="BD105" s="17">
        <v>112.92</v>
      </c>
      <c r="BE105" s="17">
        <v>126.41</v>
      </c>
      <c r="BF105" s="17">
        <v>140.96</v>
      </c>
      <c r="BG105" s="17">
        <v>155.80000000000001</v>
      </c>
      <c r="BH105" s="17">
        <v>171.79</v>
      </c>
      <c r="BI105" s="17">
        <v>191.55</v>
      </c>
      <c r="BJ105" s="17">
        <v>213.29</v>
      </c>
      <c r="BK105" s="17">
        <v>237.02</v>
      </c>
      <c r="BL105" s="17">
        <v>262.44</v>
      </c>
      <c r="BM105" s="17">
        <v>289.19</v>
      </c>
      <c r="BN105" s="17">
        <v>313.3</v>
      </c>
      <c r="BO105" s="17">
        <v>337.47</v>
      </c>
      <c r="BP105" s="17">
        <v>361.33</v>
      </c>
      <c r="BQ105" s="17">
        <v>384.5</v>
      </c>
      <c r="BR105" s="17">
        <v>406.6</v>
      </c>
      <c r="BS105" s="17">
        <v>427.26</v>
      </c>
      <c r="BT105" s="17">
        <v>446.11</v>
      </c>
      <c r="BU105" s="17">
        <v>462.77</v>
      </c>
      <c r="BV105" s="17">
        <v>476.86</v>
      </c>
      <c r="BW105" s="17">
        <v>488</v>
      </c>
      <c r="BX105" s="17">
        <v>495.83</v>
      </c>
      <c r="BY105" s="17">
        <v>500</v>
      </c>
      <c r="BZ105" s="17">
        <v>500</v>
      </c>
      <c r="CA105" s="17">
        <v>500</v>
      </c>
      <c r="CB105" s="17">
        <v>500</v>
      </c>
      <c r="CC105" s="17">
        <v>500</v>
      </c>
      <c r="CD105" s="17">
        <v>500</v>
      </c>
      <c r="CE105" s="17">
        <v>500</v>
      </c>
      <c r="CF105" s="17">
        <v>500</v>
      </c>
      <c r="CG105" s="17">
        <v>500</v>
      </c>
      <c r="CH105" s="17">
        <v>0</v>
      </c>
      <c r="CI105" s="17">
        <v>0</v>
      </c>
      <c r="CJ105" s="17">
        <v>0</v>
      </c>
      <c r="CK105" s="17">
        <v>0</v>
      </c>
      <c r="CL105" s="17">
        <v>0</v>
      </c>
      <c r="CM105" s="17">
        <v>0</v>
      </c>
      <c r="CN105" s="17">
        <v>0</v>
      </c>
      <c r="CO105" s="17">
        <v>0</v>
      </c>
      <c r="CP105" s="17">
        <v>0</v>
      </c>
      <c r="CQ105" s="17">
        <v>0</v>
      </c>
      <c r="CR105" s="17">
        <v>0</v>
      </c>
      <c r="CS105" s="17">
        <v>0</v>
      </c>
      <c r="CT105" s="17">
        <v>0</v>
      </c>
      <c r="CU105" s="17">
        <v>0</v>
      </c>
      <c r="CV105" s="17">
        <v>0</v>
      </c>
      <c r="CW105" s="17">
        <v>0</v>
      </c>
    </row>
    <row r="106" spans="1:101" ht="14.25" customHeight="1">
      <c r="A106" s="67">
        <v>38</v>
      </c>
      <c r="B106" s="68">
        <v>0.12</v>
      </c>
      <c r="C106" s="68">
        <v>0.19</v>
      </c>
      <c r="D106" s="68">
        <v>0.3</v>
      </c>
      <c r="E106" s="68">
        <v>0.4</v>
      </c>
      <c r="F106" s="68">
        <v>0.46</v>
      </c>
      <c r="G106" s="68">
        <v>0.5</v>
      </c>
      <c r="H106" s="68">
        <v>0.53</v>
      </c>
      <c r="I106" s="68">
        <v>0.56000000000000005</v>
      </c>
      <c r="J106" s="68">
        <v>0.62</v>
      </c>
      <c r="K106" s="68">
        <v>0.72</v>
      </c>
      <c r="L106" s="68">
        <v>0.85</v>
      </c>
      <c r="M106" s="68">
        <v>0.99</v>
      </c>
      <c r="N106" s="68">
        <v>1.1200000000000001</v>
      </c>
      <c r="O106" s="68">
        <v>1.23</v>
      </c>
      <c r="P106" s="68">
        <v>1.32</v>
      </c>
      <c r="Q106" s="68">
        <v>1.45</v>
      </c>
      <c r="R106" s="68">
        <v>1.61</v>
      </c>
      <c r="S106" s="68">
        <v>1.82</v>
      </c>
      <c r="T106" s="68">
        <v>2.0699999999999998</v>
      </c>
      <c r="U106" s="69">
        <v>2.34</v>
      </c>
      <c r="V106" s="68">
        <v>2.59</v>
      </c>
      <c r="W106" s="68">
        <v>2.79</v>
      </c>
      <c r="X106" s="68">
        <v>3.03</v>
      </c>
      <c r="Y106" s="68">
        <v>3.3</v>
      </c>
      <c r="Z106" s="68">
        <v>3.62</v>
      </c>
      <c r="AA106" s="69">
        <v>3.98</v>
      </c>
      <c r="AB106" s="17">
        <v>4.3899999999999997</v>
      </c>
      <c r="AC106" s="17">
        <v>4.83</v>
      </c>
      <c r="AD106" s="17">
        <v>5.3</v>
      </c>
      <c r="AE106" s="17">
        <v>5.81</v>
      </c>
      <c r="AF106" s="17">
        <v>6.37</v>
      </c>
      <c r="AG106" s="17">
        <v>6.99</v>
      </c>
      <c r="AH106" s="17">
        <v>7.73</v>
      </c>
      <c r="AI106" s="17">
        <v>8.6</v>
      </c>
      <c r="AJ106" s="17">
        <v>9.6300000000000008</v>
      </c>
      <c r="AK106" s="17">
        <v>10.82</v>
      </c>
      <c r="AL106" s="17">
        <v>12.22</v>
      </c>
      <c r="AM106" s="17">
        <v>13.84</v>
      </c>
      <c r="AN106" s="17">
        <v>15.68</v>
      </c>
      <c r="AO106" s="17">
        <v>17.82</v>
      </c>
      <c r="AP106" s="17">
        <v>20.32</v>
      </c>
      <c r="AQ106" s="17">
        <v>23.3</v>
      </c>
      <c r="AR106" s="17">
        <v>26.91</v>
      </c>
      <c r="AS106" s="17">
        <v>31.06</v>
      </c>
      <c r="AT106" s="17">
        <v>35.15</v>
      </c>
      <c r="AU106" s="17">
        <v>39.61</v>
      </c>
      <c r="AV106" s="17">
        <v>44.97</v>
      </c>
      <c r="AW106" s="17">
        <v>53.19</v>
      </c>
      <c r="AX106" s="17">
        <v>60.47</v>
      </c>
      <c r="AY106" s="17">
        <v>68.64</v>
      </c>
      <c r="AZ106" s="17">
        <v>78.209999999999994</v>
      </c>
      <c r="BA106" s="17">
        <v>88.84</v>
      </c>
      <c r="BB106" s="17">
        <v>100.49</v>
      </c>
      <c r="BC106" s="17">
        <v>112.92</v>
      </c>
      <c r="BD106" s="17">
        <v>126.41</v>
      </c>
      <c r="BE106" s="17">
        <v>140.96</v>
      </c>
      <c r="BF106" s="17">
        <v>155.80000000000001</v>
      </c>
      <c r="BG106" s="17">
        <v>171.79</v>
      </c>
      <c r="BH106" s="17">
        <v>191.55</v>
      </c>
      <c r="BI106" s="17">
        <v>213.29</v>
      </c>
      <c r="BJ106" s="17">
        <v>237.02</v>
      </c>
      <c r="BK106" s="17">
        <v>262.44</v>
      </c>
      <c r="BL106" s="17">
        <v>289.19</v>
      </c>
      <c r="BM106" s="17">
        <v>313.3</v>
      </c>
      <c r="BN106" s="17">
        <v>337.47</v>
      </c>
      <c r="BO106" s="17">
        <v>361.33</v>
      </c>
      <c r="BP106" s="17">
        <v>384.5</v>
      </c>
      <c r="BQ106" s="17">
        <v>406.6</v>
      </c>
      <c r="BR106" s="17">
        <v>427.26</v>
      </c>
      <c r="BS106" s="17">
        <v>446.11</v>
      </c>
      <c r="BT106" s="17">
        <v>462.77</v>
      </c>
      <c r="BU106" s="17">
        <v>476.86</v>
      </c>
      <c r="BV106" s="17">
        <v>488</v>
      </c>
      <c r="BW106" s="17">
        <v>495.83</v>
      </c>
      <c r="BX106" s="17">
        <v>500</v>
      </c>
      <c r="BY106" s="17">
        <v>500</v>
      </c>
      <c r="BZ106" s="17">
        <v>500</v>
      </c>
      <c r="CA106" s="17">
        <v>500</v>
      </c>
      <c r="CB106" s="17">
        <v>500</v>
      </c>
      <c r="CC106" s="17">
        <v>500</v>
      </c>
      <c r="CD106" s="17">
        <v>500</v>
      </c>
      <c r="CE106" s="17">
        <v>500</v>
      </c>
      <c r="CF106" s="17">
        <v>500</v>
      </c>
      <c r="CG106" s="17">
        <v>0</v>
      </c>
      <c r="CH106" s="17">
        <v>0</v>
      </c>
      <c r="CI106" s="17">
        <v>0</v>
      </c>
      <c r="CJ106" s="17">
        <v>0</v>
      </c>
      <c r="CK106" s="17">
        <v>0</v>
      </c>
      <c r="CL106" s="17">
        <v>0</v>
      </c>
      <c r="CM106" s="17">
        <v>0</v>
      </c>
      <c r="CN106" s="17">
        <v>0</v>
      </c>
      <c r="CO106" s="17">
        <v>0</v>
      </c>
      <c r="CP106" s="17">
        <v>0</v>
      </c>
      <c r="CQ106" s="17">
        <v>0</v>
      </c>
      <c r="CR106" s="17">
        <v>0</v>
      </c>
      <c r="CS106" s="17">
        <v>0</v>
      </c>
      <c r="CT106" s="17">
        <v>0</v>
      </c>
      <c r="CU106" s="17">
        <v>0</v>
      </c>
      <c r="CV106" s="17">
        <v>0</v>
      </c>
      <c r="CW106" s="17">
        <v>0</v>
      </c>
    </row>
    <row r="107" spans="1:101" ht="14.25" customHeight="1">
      <c r="A107" s="67">
        <v>39</v>
      </c>
      <c r="B107" s="68">
        <v>0.13</v>
      </c>
      <c r="C107" s="68">
        <v>0.2</v>
      </c>
      <c r="D107" s="68">
        <v>0.32</v>
      </c>
      <c r="E107" s="68">
        <v>0.41</v>
      </c>
      <c r="F107" s="68">
        <v>0.49</v>
      </c>
      <c r="G107" s="68">
        <v>0.53</v>
      </c>
      <c r="H107" s="68">
        <v>0.56000000000000005</v>
      </c>
      <c r="I107" s="68">
        <v>0.61</v>
      </c>
      <c r="J107" s="68">
        <v>0.68</v>
      </c>
      <c r="K107" s="68">
        <v>0.8</v>
      </c>
      <c r="L107" s="68">
        <v>0.94</v>
      </c>
      <c r="M107" s="68">
        <v>1.08</v>
      </c>
      <c r="N107" s="68">
        <v>1.21</v>
      </c>
      <c r="O107" s="68">
        <v>1.32</v>
      </c>
      <c r="P107" s="68">
        <v>1.42</v>
      </c>
      <c r="Q107" s="68">
        <v>1.57</v>
      </c>
      <c r="R107" s="68">
        <v>1.75</v>
      </c>
      <c r="S107" s="68">
        <v>1.98</v>
      </c>
      <c r="T107" s="68">
        <v>2.2400000000000002</v>
      </c>
      <c r="U107" s="69">
        <v>2.5299999999999998</v>
      </c>
      <c r="V107" s="68">
        <v>2.79</v>
      </c>
      <c r="W107" s="68">
        <v>3.03</v>
      </c>
      <c r="X107" s="68">
        <v>3.3</v>
      </c>
      <c r="Y107" s="68">
        <v>3.62</v>
      </c>
      <c r="Z107" s="68">
        <v>3.98</v>
      </c>
      <c r="AA107" s="69">
        <v>4.3899999999999997</v>
      </c>
      <c r="AB107" s="17">
        <v>4.83</v>
      </c>
      <c r="AC107" s="17">
        <v>5.3</v>
      </c>
      <c r="AD107" s="17">
        <v>5.81</v>
      </c>
      <c r="AE107" s="17">
        <v>6.37</v>
      </c>
      <c r="AF107" s="17">
        <v>6.99</v>
      </c>
      <c r="AG107" s="17">
        <v>7.73</v>
      </c>
      <c r="AH107" s="17">
        <v>8.6</v>
      </c>
      <c r="AI107" s="17">
        <v>9.6300000000000008</v>
      </c>
      <c r="AJ107" s="17">
        <v>10.82</v>
      </c>
      <c r="AK107" s="17">
        <v>12.22</v>
      </c>
      <c r="AL107" s="17">
        <v>13.84</v>
      </c>
      <c r="AM107" s="17">
        <v>15.68</v>
      </c>
      <c r="AN107" s="17">
        <v>17.82</v>
      </c>
      <c r="AO107" s="17">
        <v>20.32</v>
      </c>
      <c r="AP107" s="17">
        <v>23.3</v>
      </c>
      <c r="AQ107" s="17">
        <v>26.91</v>
      </c>
      <c r="AR107" s="17">
        <v>31.06</v>
      </c>
      <c r="AS107" s="17">
        <v>35.15</v>
      </c>
      <c r="AT107" s="17">
        <v>39.61</v>
      </c>
      <c r="AU107" s="17">
        <v>44.97</v>
      </c>
      <c r="AV107" s="17">
        <v>53.19</v>
      </c>
      <c r="AW107" s="17">
        <v>60.47</v>
      </c>
      <c r="AX107" s="17">
        <v>68.64</v>
      </c>
      <c r="AY107" s="17">
        <v>78.209999999999994</v>
      </c>
      <c r="AZ107" s="17">
        <v>88.84</v>
      </c>
      <c r="BA107" s="17">
        <v>100.49</v>
      </c>
      <c r="BB107" s="17">
        <v>112.92</v>
      </c>
      <c r="BC107" s="17">
        <v>126.41</v>
      </c>
      <c r="BD107" s="17">
        <v>140.96</v>
      </c>
      <c r="BE107" s="17">
        <v>155.80000000000001</v>
      </c>
      <c r="BF107" s="17">
        <v>171.79</v>
      </c>
      <c r="BG107" s="17">
        <v>191.55</v>
      </c>
      <c r="BH107" s="17">
        <v>213.29</v>
      </c>
      <c r="BI107" s="17">
        <v>237.02</v>
      </c>
      <c r="BJ107" s="17">
        <v>262.44</v>
      </c>
      <c r="BK107" s="17">
        <v>289.19</v>
      </c>
      <c r="BL107" s="17">
        <v>313.3</v>
      </c>
      <c r="BM107" s="17">
        <v>337.47</v>
      </c>
      <c r="BN107" s="17">
        <v>361.33</v>
      </c>
      <c r="BO107" s="17">
        <v>384.5</v>
      </c>
      <c r="BP107" s="17">
        <v>406.6</v>
      </c>
      <c r="BQ107" s="17">
        <v>427.26</v>
      </c>
      <c r="BR107" s="17">
        <v>446.11</v>
      </c>
      <c r="BS107" s="17">
        <v>462.77</v>
      </c>
      <c r="BT107" s="17">
        <v>476.86</v>
      </c>
      <c r="BU107" s="17">
        <v>488</v>
      </c>
      <c r="BV107" s="17">
        <v>495.83</v>
      </c>
      <c r="BW107" s="17">
        <v>500</v>
      </c>
      <c r="BX107" s="17">
        <v>500</v>
      </c>
      <c r="BY107" s="17">
        <v>500</v>
      </c>
      <c r="BZ107" s="17">
        <v>500</v>
      </c>
      <c r="CA107" s="17">
        <v>500</v>
      </c>
      <c r="CB107" s="17">
        <v>500</v>
      </c>
      <c r="CC107" s="17">
        <v>500</v>
      </c>
      <c r="CD107" s="17">
        <v>500</v>
      </c>
      <c r="CE107" s="17">
        <v>500</v>
      </c>
      <c r="CF107" s="17">
        <v>0</v>
      </c>
      <c r="CG107" s="17">
        <v>0</v>
      </c>
      <c r="CH107" s="17">
        <v>0</v>
      </c>
      <c r="CI107" s="17">
        <v>0</v>
      </c>
      <c r="CJ107" s="17">
        <v>0</v>
      </c>
      <c r="CK107" s="17">
        <v>0</v>
      </c>
      <c r="CL107" s="17">
        <v>0</v>
      </c>
      <c r="CM107" s="17">
        <v>0</v>
      </c>
      <c r="CN107" s="17">
        <v>0</v>
      </c>
      <c r="CO107" s="17">
        <v>0</v>
      </c>
      <c r="CP107" s="17">
        <v>0</v>
      </c>
      <c r="CQ107" s="17">
        <v>0</v>
      </c>
      <c r="CR107" s="17">
        <v>0</v>
      </c>
      <c r="CS107" s="17">
        <v>0</v>
      </c>
      <c r="CT107" s="17">
        <v>0</v>
      </c>
      <c r="CU107" s="17">
        <v>0</v>
      </c>
      <c r="CV107" s="17">
        <v>0</v>
      </c>
      <c r="CW107" s="17">
        <v>0</v>
      </c>
    </row>
    <row r="108" spans="1:101" ht="14.25" customHeight="1">
      <c r="A108" s="67">
        <v>40</v>
      </c>
      <c r="B108" s="68">
        <v>0.13</v>
      </c>
      <c r="C108" s="68">
        <v>0.21</v>
      </c>
      <c r="D108" s="68">
        <v>0.32</v>
      </c>
      <c r="E108" s="68">
        <v>0.42</v>
      </c>
      <c r="F108" s="68">
        <v>0.51</v>
      </c>
      <c r="G108" s="68">
        <v>0.55000000000000004</v>
      </c>
      <c r="H108" s="68">
        <v>0.61</v>
      </c>
      <c r="I108" s="68">
        <v>0.67</v>
      </c>
      <c r="J108" s="68">
        <v>0.75</v>
      </c>
      <c r="K108" s="68">
        <v>0.89</v>
      </c>
      <c r="L108" s="68">
        <v>1.04</v>
      </c>
      <c r="M108" s="68">
        <v>1.17</v>
      </c>
      <c r="N108" s="68">
        <v>1.3</v>
      </c>
      <c r="O108" s="68">
        <v>1.42</v>
      </c>
      <c r="P108" s="68">
        <v>1.54</v>
      </c>
      <c r="Q108" s="68">
        <v>1.7</v>
      </c>
      <c r="R108" s="68">
        <v>1.91</v>
      </c>
      <c r="S108" s="68">
        <v>2.15</v>
      </c>
      <c r="T108" s="68">
        <v>2.42</v>
      </c>
      <c r="U108" s="69">
        <v>2.73</v>
      </c>
      <c r="V108" s="68">
        <v>3.03</v>
      </c>
      <c r="W108" s="68">
        <v>3.3</v>
      </c>
      <c r="X108" s="68">
        <v>3.62</v>
      </c>
      <c r="Y108" s="68">
        <v>3.98</v>
      </c>
      <c r="Z108" s="68">
        <v>4.3899999999999997</v>
      </c>
      <c r="AA108" s="69">
        <v>4.83</v>
      </c>
      <c r="AB108" s="17">
        <v>5.3</v>
      </c>
      <c r="AC108" s="17">
        <v>5.81</v>
      </c>
      <c r="AD108" s="17">
        <v>6.37</v>
      </c>
      <c r="AE108" s="17">
        <v>6.99</v>
      </c>
      <c r="AF108" s="17">
        <v>7.73</v>
      </c>
      <c r="AG108" s="17">
        <v>8.6</v>
      </c>
      <c r="AH108" s="17">
        <v>9.6300000000000008</v>
      </c>
      <c r="AI108" s="17">
        <v>10.82</v>
      </c>
      <c r="AJ108" s="17">
        <v>12.22</v>
      </c>
      <c r="AK108" s="17">
        <v>13.84</v>
      </c>
      <c r="AL108" s="17">
        <v>15.68</v>
      </c>
      <c r="AM108" s="17">
        <v>17.82</v>
      </c>
      <c r="AN108" s="17">
        <v>20.32</v>
      </c>
      <c r="AO108" s="17">
        <v>23.3</v>
      </c>
      <c r="AP108" s="17">
        <v>26.91</v>
      </c>
      <c r="AQ108" s="17">
        <v>31.06</v>
      </c>
      <c r="AR108" s="17">
        <v>35.15</v>
      </c>
      <c r="AS108" s="17">
        <v>39.61</v>
      </c>
      <c r="AT108" s="17">
        <v>44.97</v>
      </c>
      <c r="AU108" s="17">
        <v>53.19</v>
      </c>
      <c r="AV108" s="17">
        <v>60.47</v>
      </c>
      <c r="AW108" s="17">
        <v>68.64</v>
      </c>
      <c r="AX108" s="17">
        <v>78.209999999999994</v>
      </c>
      <c r="AY108" s="17">
        <v>88.84</v>
      </c>
      <c r="AZ108" s="17">
        <v>100.49</v>
      </c>
      <c r="BA108" s="17">
        <v>112.92</v>
      </c>
      <c r="BB108" s="17">
        <v>126.41</v>
      </c>
      <c r="BC108" s="17">
        <v>140.96</v>
      </c>
      <c r="BD108" s="17">
        <v>155.80000000000001</v>
      </c>
      <c r="BE108" s="17">
        <v>171.79</v>
      </c>
      <c r="BF108" s="17">
        <v>191.55</v>
      </c>
      <c r="BG108" s="17">
        <v>213.29</v>
      </c>
      <c r="BH108" s="17">
        <v>237.02</v>
      </c>
      <c r="BI108" s="17">
        <v>262.44</v>
      </c>
      <c r="BJ108" s="17">
        <v>289.19</v>
      </c>
      <c r="BK108" s="17">
        <v>313.3</v>
      </c>
      <c r="BL108" s="17">
        <v>337.47</v>
      </c>
      <c r="BM108" s="17">
        <v>361.33</v>
      </c>
      <c r="BN108" s="17">
        <v>384.5</v>
      </c>
      <c r="BO108" s="17">
        <v>406.6</v>
      </c>
      <c r="BP108" s="17">
        <v>427.26</v>
      </c>
      <c r="BQ108" s="17">
        <v>446.11</v>
      </c>
      <c r="BR108" s="17">
        <v>462.77</v>
      </c>
      <c r="BS108" s="17">
        <v>476.86</v>
      </c>
      <c r="BT108" s="17">
        <v>488</v>
      </c>
      <c r="BU108" s="17">
        <v>495.83</v>
      </c>
      <c r="BV108" s="17">
        <v>500</v>
      </c>
      <c r="BW108" s="17">
        <v>500</v>
      </c>
      <c r="BX108" s="17">
        <v>500</v>
      </c>
      <c r="BY108" s="17">
        <v>500</v>
      </c>
      <c r="BZ108" s="17">
        <v>500</v>
      </c>
      <c r="CA108" s="17">
        <v>500</v>
      </c>
      <c r="CB108" s="17">
        <v>500</v>
      </c>
      <c r="CC108" s="17">
        <v>500</v>
      </c>
      <c r="CD108" s="17">
        <v>500</v>
      </c>
      <c r="CE108" s="17">
        <v>0</v>
      </c>
      <c r="CF108" s="17">
        <v>0</v>
      </c>
      <c r="CG108" s="17">
        <v>0</v>
      </c>
      <c r="CH108" s="17">
        <v>0</v>
      </c>
      <c r="CI108" s="17">
        <v>0</v>
      </c>
      <c r="CJ108" s="17">
        <v>0</v>
      </c>
      <c r="CK108" s="17">
        <v>0</v>
      </c>
      <c r="CL108" s="17">
        <v>0</v>
      </c>
      <c r="CM108" s="17">
        <v>0</v>
      </c>
      <c r="CN108" s="17">
        <v>0</v>
      </c>
      <c r="CO108" s="17">
        <v>0</v>
      </c>
      <c r="CP108" s="17">
        <v>0</v>
      </c>
      <c r="CQ108" s="17">
        <v>0</v>
      </c>
      <c r="CR108" s="17">
        <v>0</v>
      </c>
      <c r="CS108" s="17">
        <v>0</v>
      </c>
      <c r="CT108" s="17">
        <v>0</v>
      </c>
      <c r="CU108" s="17">
        <v>0</v>
      </c>
      <c r="CV108" s="17">
        <v>0</v>
      </c>
      <c r="CW108" s="17">
        <v>0</v>
      </c>
    </row>
    <row r="109" spans="1:101" ht="14.25" customHeight="1">
      <c r="A109" s="67">
        <v>41</v>
      </c>
      <c r="B109" s="68">
        <v>0.14000000000000001</v>
      </c>
      <c r="C109" s="68">
        <v>0.22</v>
      </c>
      <c r="D109" s="68">
        <v>0.33</v>
      </c>
      <c r="E109" s="68">
        <v>0.44</v>
      </c>
      <c r="F109" s="68">
        <v>0.54</v>
      </c>
      <c r="G109" s="68">
        <v>0.6</v>
      </c>
      <c r="H109" s="68">
        <v>0.66</v>
      </c>
      <c r="I109" s="68">
        <v>0.73</v>
      </c>
      <c r="J109" s="68">
        <v>0.83</v>
      </c>
      <c r="K109" s="68">
        <v>0.99</v>
      </c>
      <c r="L109" s="68">
        <v>1.1299999999999999</v>
      </c>
      <c r="M109" s="68">
        <v>1.26</v>
      </c>
      <c r="N109" s="68">
        <v>1.4</v>
      </c>
      <c r="O109" s="68">
        <v>1.53</v>
      </c>
      <c r="P109" s="68">
        <v>1.68</v>
      </c>
      <c r="Q109" s="68">
        <v>1.86</v>
      </c>
      <c r="R109" s="68">
        <v>2.08</v>
      </c>
      <c r="S109" s="68">
        <v>2.33</v>
      </c>
      <c r="T109" s="68">
        <v>2.62</v>
      </c>
      <c r="U109" s="69">
        <v>2.96</v>
      </c>
      <c r="V109" s="68">
        <v>3.3</v>
      </c>
      <c r="W109" s="68">
        <v>3.62</v>
      </c>
      <c r="X109" s="68">
        <v>3.98</v>
      </c>
      <c r="Y109" s="68">
        <v>4.3899999999999997</v>
      </c>
      <c r="Z109" s="68">
        <v>4.83</v>
      </c>
      <c r="AA109" s="69">
        <v>5.3</v>
      </c>
      <c r="AB109" s="17">
        <v>5.81</v>
      </c>
      <c r="AC109" s="17">
        <v>6.37</v>
      </c>
      <c r="AD109" s="17">
        <v>6.99</v>
      </c>
      <c r="AE109" s="17">
        <v>7.73</v>
      </c>
      <c r="AF109" s="17">
        <v>8.6</v>
      </c>
      <c r="AG109" s="17">
        <v>9.6300000000000008</v>
      </c>
      <c r="AH109" s="17">
        <v>10.82</v>
      </c>
      <c r="AI109" s="17">
        <v>12.22</v>
      </c>
      <c r="AJ109" s="17">
        <v>13.84</v>
      </c>
      <c r="AK109" s="17">
        <v>15.68</v>
      </c>
      <c r="AL109" s="17">
        <v>17.82</v>
      </c>
      <c r="AM109" s="17">
        <v>20.32</v>
      </c>
      <c r="AN109" s="17">
        <v>23.3</v>
      </c>
      <c r="AO109" s="17">
        <v>26.91</v>
      </c>
      <c r="AP109" s="17">
        <v>31.06</v>
      </c>
      <c r="AQ109" s="17">
        <v>35.15</v>
      </c>
      <c r="AR109" s="17">
        <v>39.61</v>
      </c>
      <c r="AS109" s="17">
        <v>44.97</v>
      </c>
      <c r="AT109" s="17">
        <v>53.19</v>
      </c>
      <c r="AU109" s="17">
        <v>60.47</v>
      </c>
      <c r="AV109" s="17">
        <v>68.64</v>
      </c>
      <c r="AW109" s="17">
        <v>78.209999999999994</v>
      </c>
      <c r="AX109" s="17">
        <v>88.84</v>
      </c>
      <c r="AY109" s="17">
        <v>100.49</v>
      </c>
      <c r="AZ109" s="17">
        <v>112.92</v>
      </c>
      <c r="BA109" s="17">
        <v>126.41</v>
      </c>
      <c r="BB109" s="17">
        <v>140.96</v>
      </c>
      <c r="BC109" s="17">
        <v>155.80000000000001</v>
      </c>
      <c r="BD109" s="17">
        <v>171.79</v>
      </c>
      <c r="BE109" s="17">
        <v>191.55</v>
      </c>
      <c r="BF109" s="17">
        <v>213.29</v>
      </c>
      <c r="BG109" s="17">
        <v>237.02</v>
      </c>
      <c r="BH109" s="17">
        <v>262.44</v>
      </c>
      <c r="BI109" s="17">
        <v>289.19</v>
      </c>
      <c r="BJ109" s="17">
        <v>313.3</v>
      </c>
      <c r="BK109" s="17">
        <v>337.47</v>
      </c>
      <c r="BL109" s="17">
        <v>361.33</v>
      </c>
      <c r="BM109" s="17">
        <v>384.5</v>
      </c>
      <c r="BN109" s="17">
        <v>406.6</v>
      </c>
      <c r="BO109" s="17">
        <v>427.26</v>
      </c>
      <c r="BP109" s="17">
        <v>446.11</v>
      </c>
      <c r="BQ109" s="17">
        <v>462.77</v>
      </c>
      <c r="BR109" s="17">
        <v>476.86</v>
      </c>
      <c r="BS109" s="17">
        <v>488</v>
      </c>
      <c r="BT109" s="17">
        <v>495.83</v>
      </c>
      <c r="BU109" s="17">
        <v>500</v>
      </c>
      <c r="BV109" s="17">
        <v>500</v>
      </c>
      <c r="BW109" s="17">
        <v>500</v>
      </c>
      <c r="BX109" s="17">
        <v>500</v>
      </c>
      <c r="BY109" s="17">
        <v>500</v>
      </c>
      <c r="BZ109" s="17">
        <v>500</v>
      </c>
      <c r="CA109" s="17">
        <v>500</v>
      </c>
      <c r="CB109" s="17">
        <v>500</v>
      </c>
      <c r="CC109" s="17">
        <v>500</v>
      </c>
      <c r="CD109" s="17">
        <v>0</v>
      </c>
      <c r="CE109" s="17">
        <v>0</v>
      </c>
      <c r="CF109" s="17">
        <v>0</v>
      </c>
      <c r="CG109" s="17">
        <v>0</v>
      </c>
      <c r="CH109" s="17">
        <v>0</v>
      </c>
      <c r="CI109" s="17">
        <v>0</v>
      </c>
      <c r="CJ109" s="17">
        <v>0</v>
      </c>
      <c r="CK109" s="17">
        <v>0</v>
      </c>
      <c r="CL109" s="17">
        <v>0</v>
      </c>
      <c r="CM109" s="17">
        <v>0</v>
      </c>
      <c r="CN109" s="17">
        <v>0</v>
      </c>
      <c r="CO109" s="17">
        <v>0</v>
      </c>
      <c r="CP109" s="17">
        <v>0</v>
      </c>
      <c r="CQ109" s="17">
        <v>0</v>
      </c>
      <c r="CR109" s="17">
        <v>0</v>
      </c>
      <c r="CS109" s="17">
        <v>0</v>
      </c>
      <c r="CT109" s="17">
        <v>0</v>
      </c>
      <c r="CU109" s="17">
        <v>0</v>
      </c>
      <c r="CV109" s="17">
        <v>0</v>
      </c>
      <c r="CW109" s="17">
        <v>0</v>
      </c>
    </row>
    <row r="110" spans="1:101" ht="14.25" customHeight="1">
      <c r="A110" s="67">
        <v>42</v>
      </c>
      <c r="B110" s="68">
        <v>0.15</v>
      </c>
      <c r="C110" s="68">
        <v>0.24</v>
      </c>
      <c r="D110" s="68">
        <v>0.34</v>
      </c>
      <c r="E110" s="68">
        <v>0.46</v>
      </c>
      <c r="F110" s="68">
        <v>0.59</v>
      </c>
      <c r="G110" s="68">
        <v>0.66</v>
      </c>
      <c r="H110" s="68">
        <v>0.71</v>
      </c>
      <c r="I110" s="68">
        <v>0.79</v>
      </c>
      <c r="J110" s="68">
        <v>0.92</v>
      </c>
      <c r="K110" s="68">
        <v>1.08</v>
      </c>
      <c r="L110" s="68">
        <v>1.22</v>
      </c>
      <c r="M110" s="68">
        <v>1.35</v>
      </c>
      <c r="N110" s="68">
        <v>1.5</v>
      </c>
      <c r="O110" s="68">
        <v>1.66</v>
      </c>
      <c r="P110" s="68">
        <v>1.84</v>
      </c>
      <c r="Q110" s="68">
        <v>2.04</v>
      </c>
      <c r="R110" s="68">
        <v>2.27</v>
      </c>
      <c r="S110" s="68">
        <v>2.5299999999999998</v>
      </c>
      <c r="T110" s="68">
        <v>2.85</v>
      </c>
      <c r="U110" s="69">
        <v>3.23</v>
      </c>
      <c r="V110" s="68">
        <v>3.62</v>
      </c>
      <c r="W110" s="68">
        <v>3.98</v>
      </c>
      <c r="X110" s="68">
        <v>4.3899999999999997</v>
      </c>
      <c r="Y110" s="68">
        <v>4.83</v>
      </c>
      <c r="Z110" s="68">
        <v>5.3</v>
      </c>
      <c r="AA110" s="69">
        <v>5.81</v>
      </c>
      <c r="AB110" s="17">
        <v>6.37</v>
      </c>
      <c r="AC110" s="17">
        <v>6.99</v>
      </c>
      <c r="AD110" s="17">
        <v>7.73</v>
      </c>
      <c r="AE110" s="17">
        <v>8.6</v>
      </c>
      <c r="AF110" s="17">
        <v>9.6300000000000008</v>
      </c>
      <c r="AG110" s="17">
        <v>10.82</v>
      </c>
      <c r="AH110" s="17">
        <v>12.22</v>
      </c>
      <c r="AI110" s="17">
        <v>13.84</v>
      </c>
      <c r="AJ110" s="17">
        <v>15.68</v>
      </c>
      <c r="AK110" s="17">
        <v>17.82</v>
      </c>
      <c r="AL110" s="17">
        <v>20.32</v>
      </c>
      <c r="AM110" s="17">
        <v>23.3</v>
      </c>
      <c r="AN110" s="17">
        <v>26.91</v>
      </c>
      <c r="AO110" s="17">
        <v>31.06</v>
      </c>
      <c r="AP110" s="17">
        <v>35.15</v>
      </c>
      <c r="AQ110" s="17">
        <v>39.61</v>
      </c>
      <c r="AR110" s="17">
        <v>44.97</v>
      </c>
      <c r="AS110" s="17">
        <v>53.19</v>
      </c>
      <c r="AT110" s="17">
        <v>60.47</v>
      </c>
      <c r="AU110" s="17">
        <v>68.64</v>
      </c>
      <c r="AV110" s="17">
        <v>78.209999999999994</v>
      </c>
      <c r="AW110" s="17">
        <v>88.84</v>
      </c>
      <c r="AX110" s="17">
        <v>100.49</v>
      </c>
      <c r="AY110" s="17">
        <v>112.92</v>
      </c>
      <c r="AZ110" s="17">
        <v>126.41</v>
      </c>
      <c r="BA110" s="17">
        <v>140.96</v>
      </c>
      <c r="BB110" s="17">
        <v>155.80000000000001</v>
      </c>
      <c r="BC110" s="17">
        <v>171.79</v>
      </c>
      <c r="BD110" s="17">
        <v>191.55</v>
      </c>
      <c r="BE110" s="17">
        <v>213.29</v>
      </c>
      <c r="BF110" s="17">
        <v>237.02</v>
      </c>
      <c r="BG110" s="17">
        <v>262.44</v>
      </c>
      <c r="BH110" s="17">
        <v>289.19</v>
      </c>
      <c r="BI110" s="17">
        <v>313.3</v>
      </c>
      <c r="BJ110" s="17">
        <v>337.47</v>
      </c>
      <c r="BK110" s="17">
        <v>361.33</v>
      </c>
      <c r="BL110" s="17">
        <v>384.5</v>
      </c>
      <c r="BM110" s="17">
        <v>406.6</v>
      </c>
      <c r="BN110" s="17">
        <v>427.26</v>
      </c>
      <c r="BO110" s="17">
        <v>446.11</v>
      </c>
      <c r="BP110" s="17">
        <v>462.77</v>
      </c>
      <c r="BQ110" s="17">
        <v>476.86</v>
      </c>
      <c r="BR110" s="17">
        <v>488</v>
      </c>
      <c r="BS110" s="17">
        <v>495.83</v>
      </c>
      <c r="BT110" s="17">
        <v>500</v>
      </c>
      <c r="BU110" s="17">
        <v>500</v>
      </c>
      <c r="BV110" s="17">
        <v>500</v>
      </c>
      <c r="BW110" s="17">
        <v>500</v>
      </c>
      <c r="BX110" s="17">
        <v>500</v>
      </c>
      <c r="BY110" s="17">
        <v>500</v>
      </c>
      <c r="BZ110" s="17">
        <v>500</v>
      </c>
      <c r="CA110" s="17">
        <v>500</v>
      </c>
      <c r="CB110" s="17">
        <v>500</v>
      </c>
      <c r="CC110" s="17">
        <v>0</v>
      </c>
      <c r="CD110" s="17">
        <v>0</v>
      </c>
      <c r="CE110" s="17">
        <v>0</v>
      </c>
      <c r="CF110" s="17">
        <v>0</v>
      </c>
      <c r="CG110" s="17">
        <v>0</v>
      </c>
      <c r="CH110" s="17">
        <v>0</v>
      </c>
      <c r="CI110" s="17">
        <v>0</v>
      </c>
      <c r="CJ110" s="17">
        <v>0</v>
      </c>
      <c r="CK110" s="17">
        <v>0</v>
      </c>
      <c r="CL110" s="17">
        <v>0</v>
      </c>
      <c r="CM110" s="17">
        <v>0</v>
      </c>
      <c r="CN110" s="17">
        <v>0</v>
      </c>
      <c r="CO110" s="17">
        <v>0</v>
      </c>
      <c r="CP110" s="17">
        <v>0</v>
      </c>
      <c r="CQ110" s="17">
        <v>0</v>
      </c>
      <c r="CR110" s="17">
        <v>0</v>
      </c>
      <c r="CS110" s="17">
        <v>0</v>
      </c>
      <c r="CT110" s="17">
        <v>0</v>
      </c>
      <c r="CU110" s="17">
        <v>0</v>
      </c>
      <c r="CV110" s="17">
        <v>0</v>
      </c>
      <c r="CW110" s="17">
        <v>0</v>
      </c>
    </row>
    <row r="111" spans="1:101" ht="14.25" customHeight="1">
      <c r="A111" s="67">
        <v>43</v>
      </c>
      <c r="B111" s="68">
        <v>0.16</v>
      </c>
      <c r="C111" s="68">
        <v>0.25</v>
      </c>
      <c r="D111" s="68">
        <v>0.35</v>
      </c>
      <c r="E111" s="68">
        <v>0.51</v>
      </c>
      <c r="F111" s="68">
        <v>0.63</v>
      </c>
      <c r="G111" s="68">
        <v>0.71</v>
      </c>
      <c r="H111" s="68">
        <v>0.76</v>
      </c>
      <c r="I111" s="68">
        <v>0.86</v>
      </c>
      <c r="J111" s="68">
        <v>1</v>
      </c>
      <c r="K111" s="68">
        <v>1.17</v>
      </c>
      <c r="L111" s="68">
        <v>1.31</v>
      </c>
      <c r="M111" s="68">
        <v>1.45</v>
      </c>
      <c r="N111" s="68">
        <v>1.63</v>
      </c>
      <c r="O111" s="68">
        <v>1.83</v>
      </c>
      <c r="P111" s="68">
        <v>2.0299999999999998</v>
      </c>
      <c r="Q111" s="68">
        <v>2.25</v>
      </c>
      <c r="R111" s="68">
        <v>2.5</v>
      </c>
      <c r="S111" s="68">
        <v>2.8</v>
      </c>
      <c r="T111" s="68">
        <v>3.15</v>
      </c>
      <c r="U111" s="69">
        <v>3.55</v>
      </c>
      <c r="V111" s="68">
        <v>3.98</v>
      </c>
      <c r="W111" s="68">
        <v>4.3899999999999997</v>
      </c>
      <c r="X111" s="68">
        <v>4.83</v>
      </c>
      <c r="Y111" s="68">
        <v>5.3</v>
      </c>
      <c r="Z111" s="68">
        <v>5.81</v>
      </c>
      <c r="AA111" s="69">
        <v>6.37</v>
      </c>
      <c r="AB111" s="17">
        <v>6.99</v>
      </c>
      <c r="AC111" s="17">
        <v>7.73</v>
      </c>
      <c r="AD111" s="17">
        <v>8.6</v>
      </c>
      <c r="AE111" s="17">
        <v>9.6300000000000008</v>
      </c>
      <c r="AF111" s="17">
        <v>10.82</v>
      </c>
      <c r="AG111" s="17">
        <v>12.22</v>
      </c>
      <c r="AH111" s="17">
        <v>13.84</v>
      </c>
      <c r="AI111" s="17">
        <v>15.68</v>
      </c>
      <c r="AJ111" s="17">
        <v>17.82</v>
      </c>
      <c r="AK111" s="17">
        <v>20.32</v>
      </c>
      <c r="AL111" s="17">
        <v>23.3</v>
      </c>
      <c r="AM111" s="17">
        <v>26.91</v>
      </c>
      <c r="AN111" s="17">
        <v>31.06</v>
      </c>
      <c r="AO111" s="17">
        <v>35.15</v>
      </c>
      <c r="AP111" s="17">
        <v>39.61</v>
      </c>
      <c r="AQ111" s="17">
        <v>44.97</v>
      </c>
      <c r="AR111" s="17">
        <v>53.19</v>
      </c>
      <c r="AS111" s="17">
        <v>60.47</v>
      </c>
      <c r="AT111" s="17">
        <v>68.64</v>
      </c>
      <c r="AU111" s="17">
        <v>78.209999999999994</v>
      </c>
      <c r="AV111" s="17">
        <v>88.84</v>
      </c>
      <c r="AW111" s="17">
        <v>100.49</v>
      </c>
      <c r="AX111" s="17">
        <v>112.92</v>
      </c>
      <c r="AY111" s="17">
        <v>126.41</v>
      </c>
      <c r="AZ111" s="17">
        <v>140.96</v>
      </c>
      <c r="BA111" s="17">
        <v>155.80000000000001</v>
      </c>
      <c r="BB111" s="17">
        <v>171.79</v>
      </c>
      <c r="BC111" s="17">
        <v>191.55</v>
      </c>
      <c r="BD111" s="17">
        <v>213.29</v>
      </c>
      <c r="BE111" s="17">
        <v>237.02</v>
      </c>
      <c r="BF111" s="17">
        <v>262.44</v>
      </c>
      <c r="BG111" s="17">
        <v>289.19</v>
      </c>
      <c r="BH111" s="17">
        <v>313.3</v>
      </c>
      <c r="BI111" s="17">
        <v>337.47</v>
      </c>
      <c r="BJ111" s="17">
        <v>361.33</v>
      </c>
      <c r="BK111" s="17">
        <v>384.5</v>
      </c>
      <c r="BL111" s="17">
        <v>406.6</v>
      </c>
      <c r="BM111" s="17">
        <v>427.26</v>
      </c>
      <c r="BN111" s="17">
        <v>446.11</v>
      </c>
      <c r="BO111" s="17">
        <v>462.77</v>
      </c>
      <c r="BP111" s="17">
        <v>476.86</v>
      </c>
      <c r="BQ111" s="17">
        <v>488</v>
      </c>
      <c r="BR111" s="17">
        <v>495.83</v>
      </c>
      <c r="BS111" s="17">
        <v>500</v>
      </c>
      <c r="BT111" s="17">
        <v>500</v>
      </c>
      <c r="BU111" s="17">
        <v>500</v>
      </c>
      <c r="BV111" s="17">
        <v>500</v>
      </c>
      <c r="BW111" s="17">
        <v>500</v>
      </c>
      <c r="BX111" s="17">
        <v>500</v>
      </c>
      <c r="BY111" s="17">
        <v>500</v>
      </c>
      <c r="BZ111" s="17">
        <v>500</v>
      </c>
      <c r="CA111" s="17">
        <v>500</v>
      </c>
      <c r="CB111" s="17">
        <v>0</v>
      </c>
      <c r="CC111" s="17">
        <v>0</v>
      </c>
      <c r="CD111" s="17">
        <v>0</v>
      </c>
      <c r="CE111" s="17">
        <v>0</v>
      </c>
      <c r="CF111" s="17">
        <v>0</v>
      </c>
      <c r="CG111" s="17">
        <v>0</v>
      </c>
      <c r="CH111" s="17">
        <v>0</v>
      </c>
      <c r="CI111" s="17">
        <v>0</v>
      </c>
      <c r="CJ111" s="17">
        <v>0</v>
      </c>
      <c r="CK111" s="17">
        <v>0</v>
      </c>
      <c r="CL111" s="17">
        <v>0</v>
      </c>
      <c r="CM111" s="17">
        <v>0</v>
      </c>
      <c r="CN111" s="17">
        <v>0</v>
      </c>
      <c r="CO111" s="17">
        <v>0</v>
      </c>
      <c r="CP111" s="17">
        <v>0</v>
      </c>
      <c r="CQ111" s="17">
        <v>0</v>
      </c>
      <c r="CR111" s="17">
        <v>0</v>
      </c>
      <c r="CS111" s="17">
        <v>0</v>
      </c>
      <c r="CT111" s="17">
        <v>0</v>
      </c>
      <c r="CU111" s="17">
        <v>0</v>
      </c>
      <c r="CV111" s="17">
        <v>0</v>
      </c>
      <c r="CW111" s="17">
        <v>0</v>
      </c>
    </row>
    <row r="112" spans="1:101" ht="14.25" customHeight="1">
      <c r="A112" s="67">
        <v>44</v>
      </c>
      <c r="B112" s="68">
        <v>0.18</v>
      </c>
      <c r="C112" s="68">
        <v>0.26</v>
      </c>
      <c r="D112" s="68">
        <v>0.38</v>
      </c>
      <c r="E112" s="68">
        <v>0.57999999999999996</v>
      </c>
      <c r="F112" s="68">
        <v>0.68</v>
      </c>
      <c r="G112" s="68">
        <v>0.75</v>
      </c>
      <c r="H112" s="68">
        <v>0.82</v>
      </c>
      <c r="I112" s="68">
        <v>0.93</v>
      </c>
      <c r="J112" s="68">
        <v>1.0900000000000001</v>
      </c>
      <c r="K112" s="68">
        <v>1.25</v>
      </c>
      <c r="L112" s="68">
        <v>1.4</v>
      </c>
      <c r="M112" s="68">
        <v>1.57</v>
      </c>
      <c r="N112" s="68">
        <v>1.79</v>
      </c>
      <c r="O112" s="68">
        <v>2.0099999999999998</v>
      </c>
      <c r="P112" s="68">
        <v>2.23</v>
      </c>
      <c r="Q112" s="68">
        <v>2.4700000000000002</v>
      </c>
      <c r="R112" s="68">
        <v>2.73</v>
      </c>
      <c r="S112" s="68">
        <v>3.04</v>
      </c>
      <c r="T112" s="68">
        <v>3.42</v>
      </c>
      <c r="U112" s="69">
        <v>3.9</v>
      </c>
      <c r="V112" s="68">
        <v>4.3899999999999997</v>
      </c>
      <c r="W112" s="68">
        <v>4.83</v>
      </c>
      <c r="X112" s="68">
        <v>5.3</v>
      </c>
      <c r="Y112" s="68">
        <v>5.81</v>
      </c>
      <c r="Z112" s="68">
        <v>6.37</v>
      </c>
      <c r="AA112" s="69">
        <v>6.99</v>
      </c>
      <c r="AB112" s="17">
        <v>7.73</v>
      </c>
      <c r="AC112" s="17">
        <v>8.6</v>
      </c>
      <c r="AD112" s="17">
        <v>9.6300000000000008</v>
      </c>
      <c r="AE112" s="17">
        <v>10.82</v>
      </c>
      <c r="AF112" s="17">
        <v>12.22</v>
      </c>
      <c r="AG112" s="17">
        <v>13.84</v>
      </c>
      <c r="AH112" s="17">
        <v>15.68</v>
      </c>
      <c r="AI112" s="17">
        <v>17.82</v>
      </c>
      <c r="AJ112" s="17">
        <v>20.32</v>
      </c>
      <c r="AK112" s="17">
        <v>23.3</v>
      </c>
      <c r="AL112" s="17">
        <v>26.91</v>
      </c>
      <c r="AM112" s="17">
        <v>31.06</v>
      </c>
      <c r="AN112" s="17">
        <v>35.15</v>
      </c>
      <c r="AO112" s="17">
        <v>39.61</v>
      </c>
      <c r="AP112" s="17">
        <v>44.97</v>
      </c>
      <c r="AQ112" s="17">
        <v>53.19</v>
      </c>
      <c r="AR112" s="17">
        <v>60.47</v>
      </c>
      <c r="AS112" s="17">
        <v>68.64</v>
      </c>
      <c r="AT112" s="17">
        <v>78.209999999999994</v>
      </c>
      <c r="AU112" s="17">
        <v>88.84</v>
      </c>
      <c r="AV112" s="17">
        <v>100.49</v>
      </c>
      <c r="AW112" s="17">
        <v>112.92</v>
      </c>
      <c r="AX112" s="17">
        <v>126.41</v>
      </c>
      <c r="AY112" s="17">
        <v>140.96</v>
      </c>
      <c r="AZ112" s="17">
        <v>155.80000000000001</v>
      </c>
      <c r="BA112" s="17">
        <v>171.79</v>
      </c>
      <c r="BB112" s="17">
        <v>191.55</v>
      </c>
      <c r="BC112" s="17">
        <v>213.29</v>
      </c>
      <c r="BD112" s="17">
        <v>237.02</v>
      </c>
      <c r="BE112" s="17">
        <v>262.44</v>
      </c>
      <c r="BF112" s="17">
        <v>289.19</v>
      </c>
      <c r="BG112" s="17">
        <v>313.3</v>
      </c>
      <c r="BH112" s="17">
        <v>337.47</v>
      </c>
      <c r="BI112" s="17">
        <v>361.33</v>
      </c>
      <c r="BJ112" s="17">
        <v>384.5</v>
      </c>
      <c r="BK112" s="17">
        <v>406.6</v>
      </c>
      <c r="BL112" s="17">
        <v>427.26</v>
      </c>
      <c r="BM112" s="17">
        <v>446.11</v>
      </c>
      <c r="BN112" s="17">
        <v>462.77</v>
      </c>
      <c r="BO112" s="17">
        <v>476.86</v>
      </c>
      <c r="BP112" s="17">
        <v>488</v>
      </c>
      <c r="BQ112" s="17">
        <v>495.83</v>
      </c>
      <c r="BR112" s="17">
        <v>500</v>
      </c>
      <c r="BS112" s="17">
        <v>500</v>
      </c>
      <c r="BT112" s="17">
        <v>500</v>
      </c>
      <c r="BU112" s="17">
        <v>500</v>
      </c>
      <c r="BV112" s="17">
        <v>500</v>
      </c>
      <c r="BW112" s="17">
        <v>500</v>
      </c>
      <c r="BX112" s="17">
        <v>500</v>
      </c>
      <c r="BY112" s="17">
        <v>500</v>
      </c>
      <c r="BZ112" s="17">
        <v>500</v>
      </c>
      <c r="CA112" s="17">
        <v>0</v>
      </c>
      <c r="CB112" s="17">
        <v>0</v>
      </c>
      <c r="CC112" s="17">
        <v>0</v>
      </c>
      <c r="CD112" s="17">
        <v>0</v>
      </c>
      <c r="CE112" s="17">
        <v>0</v>
      </c>
      <c r="CF112" s="17">
        <v>0</v>
      </c>
      <c r="CG112" s="17">
        <v>0</v>
      </c>
      <c r="CH112" s="17">
        <v>0</v>
      </c>
      <c r="CI112" s="17">
        <v>0</v>
      </c>
      <c r="CJ112" s="17">
        <v>0</v>
      </c>
      <c r="CK112" s="17">
        <v>0</v>
      </c>
      <c r="CL112" s="17">
        <v>0</v>
      </c>
      <c r="CM112" s="17">
        <v>0</v>
      </c>
      <c r="CN112" s="17">
        <v>0</v>
      </c>
      <c r="CO112" s="17">
        <v>0</v>
      </c>
      <c r="CP112" s="17">
        <v>0</v>
      </c>
      <c r="CQ112" s="17">
        <v>0</v>
      </c>
      <c r="CR112" s="17">
        <v>0</v>
      </c>
      <c r="CS112" s="17">
        <v>0</v>
      </c>
      <c r="CT112" s="17">
        <v>0</v>
      </c>
      <c r="CU112" s="17">
        <v>0</v>
      </c>
      <c r="CV112" s="17">
        <v>0</v>
      </c>
      <c r="CW112" s="17">
        <v>0</v>
      </c>
    </row>
    <row r="113" spans="1:101" ht="14.25" customHeight="1">
      <c r="A113" s="67">
        <v>45</v>
      </c>
      <c r="B113" s="68">
        <v>0.21</v>
      </c>
      <c r="C113" s="68">
        <v>0.27</v>
      </c>
      <c r="D113" s="68">
        <v>0.42</v>
      </c>
      <c r="E113" s="68">
        <v>0.65</v>
      </c>
      <c r="F113" s="68">
        <v>0.74</v>
      </c>
      <c r="G113" s="68">
        <v>0.81</v>
      </c>
      <c r="H113" s="68">
        <v>0.88</v>
      </c>
      <c r="I113" s="68">
        <v>1.02</v>
      </c>
      <c r="J113" s="68">
        <v>1.18</v>
      </c>
      <c r="K113" s="68">
        <v>1.34</v>
      </c>
      <c r="L113" s="68">
        <v>1.51</v>
      </c>
      <c r="M113" s="68">
        <v>1.71</v>
      </c>
      <c r="N113" s="68">
        <v>1.96</v>
      </c>
      <c r="O113" s="68">
        <v>2.2200000000000002</v>
      </c>
      <c r="P113" s="68">
        <v>2.4500000000000002</v>
      </c>
      <c r="Q113" s="68">
        <v>2.7</v>
      </c>
      <c r="R113" s="68">
        <v>3.01</v>
      </c>
      <c r="S113" s="68">
        <v>3.36</v>
      </c>
      <c r="T113" s="68">
        <v>3.79</v>
      </c>
      <c r="U113" s="69">
        <v>4.29</v>
      </c>
      <c r="V113" s="68">
        <v>4.83</v>
      </c>
      <c r="W113" s="68">
        <v>5.3</v>
      </c>
      <c r="X113" s="68">
        <v>5.81</v>
      </c>
      <c r="Y113" s="68">
        <v>6.37</v>
      </c>
      <c r="Z113" s="68">
        <v>6.99</v>
      </c>
      <c r="AA113" s="69">
        <v>7.73</v>
      </c>
      <c r="AB113" s="17">
        <v>8.6</v>
      </c>
      <c r="AC113" s="17">
        <v>9.6300000000000008</v>
      </c>
      <c r="AD113" s="17">
        <v>10.82</v>
      </c>
      <c r="AE113" s="17">
        <v>12.22</v>
      </c>
      <c r="AF113" s="17">
        <v>13.84</v>
      </c>
      <c r="AG113" s="17">
        <v>15.68</v>
      </c>
      <c r="AH113" s="17">
        <v>17.82</v>
      </c>
      <c r="AI113" s="17">
        <v>20.32</v>
      </c>
      <c r="AJ113" s="17">
        <v>23.3</v>
      </c>
      <c r="AK113" s="17">
        <v>26.91</v>
      </c>
      <c r="AL113" s="17">
        <v>31.06</v>
      </c>
      <c r="AM113" s="17">
        <v>35.15</v>
      </c>
      <c r="AN113" s="17">
        <v>39.61</v>
      </c>
      <c r="AO113" s="17">
        <v>44.97</v>
      </c>
      <c r="AP113" s="17">
        <v>53.19</v>
      </c>
      <c r="AQ113" s="17">
        <v>60.47</v>
      </c>
      <c r="AR113" s="17">
        <v>68.64</v>
      </c>
      <c r="AS113" s="17">
        <v>78.209999999999994</v>
      </c>
      <c r="AT113" s="17">
        <v>88.84</v>
      </c>
      <c r="AU113" s="17">
        <v>100.49</v>
      </c>
      <c r="AV113" s="17">
        <v>112.92</v>
      </c>
      <c r="AW113" s="17">
        <v>126.41</v>
      </c>
      <c r="AX113" s="17">
        <v>140.96</v>
      </c>
      <c r="AY113" s="17">
        <v>155.80000000000001</v>
      </c>
      <c r="AZ113" s="17">
        <v>171.79</v>
      </c>
      <c r="BA113" s="17">
        <v>191.55</v>
      </c>
      <c r="BB113" s="17">
        <v>213.29</v>
      </c>
      <c r="BC113" s="17">
        <v>237.02</v>
      </c>
      <c r="BD113" s="17">
        <v>262.44</v>
      </c>
      <c r="BE113" s="17">
        <v>289.19</v>
      </c>
      <c r="BF113" s="17">
        <v>313.3</v>
      </c>
      <c r="BG113" s="17">
        <v>337.47</v>
      </c>
      <c r="BH113" s="17">
        <v>361.33</v>
      </c>
      <c r="BI113" s="17">
        <v>384.5</v>
      </c>
      <c r="BJ113" s="17">
        <v>406.6</v>
      </c>
      <c r="BK113" s="17">
        <v>427.26</v>
      </c>
      <c r="BL113" s="17">
        <v>446.11</v>
      </c>
      <c r="BM113" s="17">
        <v>462.77</v>
      </c>
      <c r="BN113" s="17">
        <v>476.86</v>
      </c>
      <c r="BO113" s="17">
        <v>488</v>
      </c>
      <c r="BP113" s="17">
        <v>495.83</v>
      </c>
      <c r="BQ113" s="17">
        <v>500</v>
      </c>
      <c r="BR113" s="17">
        <v>500</v>
      </c>
      <c r="BS113" s="17">
        <v>500</v>
      </c>
      <c r="BT113" s="17">
        <v>500</v>
      </c>
      <c r="BU113" s="17">
        <v>500</v>
      </c>
      <c r="BV113" s="17">
        <v>500</v>
      </c>
      <c r="BW113" s="17">
        <v>500</v>
      </c>
      <c r="BX113" s="17">
        <v>500</v>
      </c>
      <c r="BY113" s="17">
        <v>500</v>
      </c>
      <c r="BZ113" s="17">
        <v>0</v>
      </c>
      <c r="CA113" s="17">
        <v>0</v>
      </c>
      <c r="CB113" s="17">
        <v>0</v>
      </c>
      <c r="CC113" s="17">
        <v>0</v>
      </c>
      <c r="CD113" s="17">
        <v>0</v>
      </c>
      <c r="CE113" s="17">
        <v>0</v>
      </c>
      <c r="CF113" s="17">
        <v>0</v>
      </c>
      <c r="CG113" s="17">
        <v>0</v>
      </c>
      <c r="CH113" s="17">
        <v>0</v>
      </c>
      <c r="CI113" s="17">
        <v>0</v>
      </c>
      <c r="CJ113" s="17">
        <v>0</v>
      </c>
      <c r="CK113" s="17">
        <v>0</v>
      </c>
      <c r="CL113" s="17">
        <v>0</v>
      </c>
      <c r="CM113" s="17">
        <v>0</v>
      </c>
      <c r="CN113" s="17">
        <v>0</v>
      </c>
      <c r="CO113" s="17">
        <v>0</v>
      </c>
      <c r="CP113" s="17">
        <v>0</v>
      </c>
      <c r="CQ113" s="17">
        <v>0</v>
      </c>
      <c r="CR113" s="17">
        <v>0</v>
      </c>
      <c r="CS113" s="17">
        <v>0</v>
      </c>
      <c r="CT113" s="17">
        <v>0</v>
      </c>
      <c r="CU113" s="17">
        <v>0</v>
      </c>
      <c r="CV113" s="17">
        <v>0</v>
      </c>
      <c r="CW113" s="17">
        <v>0</v>
      </c>
    </row>
    <row r="114" spans="1:101" ht="14.25" customHeight="1">
      <c r="A114" s="67">
        <v>46</v>
      </c>
      <c r="B114" s="68">
        <v>0.22</v>
      </c>
      <c r="C114" s="68">
        <v>0.27</v>
      </c>
      <c r="D114" s="68">
        <v>0.47</v>
      </c>
      <c r="E114" s="68">
        <v>0.69</v>
      </c>
      <c r="F114" s="68">
        <v>0.79</v>
      </c>
      <c r="G114" s="68">
        <v>0.87</v>
      </c>
      <c r="H114" s="68">
        <v>0.96</v>
      </c>
      <c r="I114" s="68">
        <v>1.1100000000000001</v>
      </c>
      <c r="J114" s="68">
        <v>1.27</v>
      </c>
      <c r="K114" s="68">
        <v>1.44</v>
      </c>
      <c r="L114" s="68">
        <v>1.63</v>
      </c>
      <c r="M114" s="68">
        <v>1.88</v>
      </c>
      <c r="N114" s="68">
        <v>2.1800000000000002</v>
      </c>
      <c r="O114" s="68">
        <v>2.4500000000000002</v>
      </c>
      <c r="P114" s="68">
        <v>2.69</v>
      </c>
      <c r="Q114" s="68">
        <v>2.98</v>
      </c>
      <c r="R114" s="68">
        <v>3.33</v>
      </c>
      <c r="S114" s="68">
        <v>3.72</v>
      </c>
      <c r="T114" s="68">
        <v>4.18</v>
      </c>
      <c r="U114" s="69">
        <v>4.71</v>
      </c>
      <c r="V114" s="68">
        <v>5.3</v>
      </c>
      <c r="W114" s="68">
        <v>5.81</v>
      </c>
      <c r="X114" s="68">
        <v>6.37</v>
      </c>
      <c r="Y114" s="68">
        <v>6.99</v>
      </c>
      <c r="Z114" s="68">
        <v>7.73</v>
      </c>
      <c r="AA114" s="69">
        <v>8.6</v>
      </c>
      <c r="AB114" s="17">
        <v>9.6300000000000008</v>
      </c>
      <c r="AC114" s="17">
        <v>10.82</v>
      </c>
      <c r="AD114" s="17">
        <v>12.22</v>
      </c>
      <c r="AE114" s="17">
        <v>13.84</v>
      </c>
      <c r="AF114" s="17">
        <v>15.68</v>
      </c>
      <c r="AG114" s="17">
        <v>17.82</v>
      </c>
      <c r="AH114" s="17">
        <v>20.32</v>
      </c>
      <c r="AI114" s="17">
        <v>23.3</v>
      </c>
      <c r="AJ114" s="17">
        <v>26.91</v>
      </c>
      <c r="AK114" s="17">
        <v>31.06</v>
      </c>
      <c r="AL114" s="17">
        <v>35.15</v>
      </c>
      <c r="AM114" s="17">
        <v>39.61</v>
      </c>
      <c r="AN114" s="17">
        <v>44.97</v>
      </c>
      <c r="AO114" s="17">
        <v>53.19</v>
      </c>
      <c r="AP114" s="17">
        <v>60.47</v>
      </c>
      <c r="AQ114" s="17">
        <v>68.64</v>
      </c>
      <c r="AR114" s="17">
        <v>78.209999999999994</v>
      </c>
      <c r="AS114" s="17">
        <v>88.84</v>
      </c>
      <c r="AT114" s="17">
        <v>100.49</v>
      </c>
      <c r="AU114" s="17">
        <v>112.92</v>
      </c>
      <c r="AV114" s="17">
        <v>126.41</v>
      </c>
      <c r="AW114" s="17">
        <v>140.96</v>
      </c>
      <c r="AX114" s="17">
        <v>155.80000000000001</v>
      </c>
      <c r="AY114" s="17">
        <v>171.79</v>
      </c>
      <c r="AZ114" s="17">
        <v>191.55</v>
      </c>
      <c r="BA114" s="17">
        <v>213.29</v>
      </c>
      <c r="BB114" s="17">
        <v>237.02</v>
      </c>
      <c r="BC114" s="17">
        <v>262.44</v>
      </c>
      <c r="BD114" s="17">
        <v>289.19</v>
      </c>
      <c r="BE114" s="17">
        <v>313.3</v>
      </c>
      <c r="BF114" s="17">
        <v>337.47</v>
      </c>
      <c r="BG114" s="17">
        <v>361.33</v>
      </c>
      <c r="BH114" s="17">
        <v>384.5</v>
      </c>
      <c r="BI114" s="17">
        <v>406.6</v>
      </c>
      <c r="BJ114" s="17">
        <v>427.26</v>
      </c>
      <c r="BK114" s="17">
        <v>446.11</v>
      </c>
      <c r="BL114" s="17">
        <v>462.77</v>
      </c>
      <c r="BM114" s="17">
        <v>476.86</v>
      </c>
      <c r="BN114" s="17">
        <v>488</v>
      </c>
      <c r="BO114" s="17">
        <v>495.83</v>
      </c>
      <c r="BP114" s="17">
        <v>500</v>
      </c>
      <c r="BQ114" s="17">
        <v>500</v>
      </c>
      <c r="BR114" s="17">
        <v>500</v>
      </c>
      <c r="BS114" s="17">
        <v>500</v>
      </c>
      <c r="BT114" s="17">
        <v>500</v>
      </c>
      <c r="BU114" s="17">
        <v>500</v>
      </c>
      <c r="BV114" s="17">
        <v>500</v>
      </c>
      <c r="BW114" s="17">
        <v>500</v>
      </c>
      <c r="BX114" s="17">
        <v>500</v>
      </c>
      <c r="BY114" s="17">
        <v>0</v>
      </c>
      <c r="BZ114" s="17">
        <v>0</v>
      </c>
      <c r="CA114" s="17">
        <v>0</v>
      </c>
      <c r="CB114" s="17">
        <v>0</v>
      </c>
      <c r="CC114" s="17">
        <v>0</v>
      </c>
      <c r="CD114" s="17">
        <v>0</v>
      </c>
      <c r="CE114" s="17">
        <v>0</v>
      </c>
      <c r="CF114" s="17">
        <v>0</v>
      </c>
      <c r="CG114" s="17">
        <v>0</v>
      </c>
      <c r="CH114" s="17">
        <v>0</v>
      </c>
      <c r="CI114" s="17">
        <v>0</v>
      </c>
      <c r="CJ114" s="17">
        <v>0</v>
      </c>
      <c r="CK114" s="17">
        <v>0</v>
      </c>
      <c r="CL114" s="17">
        <v>0</v>
      </c>
      <c r="CM114" s="17">
        <v>0</v>
      </c>
      <c r="CN114" s="17">
        <v>0</v>
      </c>
      <c r="CO114" s="17">
        <v>0</v>
      </c>
      <c r="CP114" s="17">
        <v>0</v>
      </c>
      <c r="CQ114" s="17">
        <v>0</v>
      </c>
      <c r="CR114" s="17">
        <v>0</v>
      </c>
      <c r="CS114" s="17">
        <v>0</v>
      </c>
      <c r="CT114" s="17">
        <v>0</v>
      </c>
      <c r="CU114" s="17">
        <v>0</v>
      </c>
      <c r="CV114" s="17">
        <v>0</v>
      </c>
      <c r="CW114" s="17">
        <v>0</v>
      </c>
    </row>
    <row r="115" spans="1:101" ht="14.25" customHeight="1">
      <c r="A115" s="67">
        <v>47</v>
      </c>
      <c r="B115" s="68">
        <v>0.24</v>
      </c>
      <c r="C115" s="68">
        <v>0.28000000000000003</v>
      </c>
      <c r="D115" s="68">
        <v>0.55000000000000004</v>
      </c>
      <c r="E115" s="68">
        <v>0.75</v>
      </c>
      <c r="F115" s="68">
        <v>0.85</v>
      </c>
      <c r="G115" s="68">
        <v>0.95</v>
      </c>
      <c r="H115" s="68">
        <v>1.06</v>
      </c>
      <c r="I115" s="68">
        <v>1.21</v>
      </c>
      <c r="J115" s="68">
        <v>1.37</v>
      </c>
      <c r="K115" s="68">
        <v>1.56</v>
      </c>
      <c r="L115" s="68">
        <v>1.78</v>
      </c>
      <c r="M115" s="68">
        <v>2.08</v>
      </c>
      <c r="N115" s="68">
        <v>2.41</v>
      </c>
      <c r="O115" s="68">
        <v>2.69</v>
      </c>
      <c r="P115" s="68">
        <v>2.98</v>
      </c>
      <c r="Q115" s="68">
        <v>3.3</v>
      </c>
      <c r="R115" s="68">
        <v>3.68</v>
      </c>
      <c r="S115" s="68">
        <v>4.1100000000000003</v>
      </c>
      <c r="T115" s="68">
        <v>4.5999999999999996</v>
      </c>
      <c r="U115" s="69">
        <v>5.17</v>
      </c>
      <c r="V115" s="68">
        <v>5.81</v>
      </c>
      <c r="W115" s="68">
        <v>6.37</v>
      </c>
      <c r="X115" s="68">
        <v>6.99</v>
      </c>
      <c r="Y115" s="68">
        <v>7.73</v>
      </c>
      <c r="Z115" s="68">
        <v>8.6</v>
      </c>
      <c r="AA115" s="69">
        <v>9.6300000000000008</v>
      </c>
      <c r="AB115" s="17">
        <v>10.82</v>
      </c>
      <c r="AC115" s="17">
        <v>12.22</v>
      </c>
      <c r="AD115" s="17">
        <v>13.84</v>
      </c>
      <c r="AE115" s="17">
        <v>15.68</v>
      </c>
      <c r="AF115" s="17">
        <v>17.82</v>
      </c>
      <c r="AG115" s="17">
        <v>20.32</v>
      </c>
      <c r="AH115" s="17">
        <v>23.3</v>
      </c>
      <c r="AI115" s="17">
        <v>26.91</v>
      </c>
      <c r="AJ115" s="17">
        <v>31.06</v>
      </c>
      <c r="AK115" s="17">
        <v>35.15</v>
      </c>
      <c r="AL115" s="17">
        <v>39.61</v>
      </c>
      <c r="AM115" s="17">
        <v>44.97</v>
      </c>
      <c r="AN115" s="17">
        <v>53.19</v>
      </c>
      <c r="AO115" s="17">
        <v>60.47</v>
      </c>
      <c r="AP115" s="17">
        <v>68.64</v>
      </c>
      <c r="AQ115" s="17">
        <v>78.209999999999994</v>
      </c>
      <c r="AR115" s="17">
        <v>88.84</v>
      </c>
      <c r="AS115" s="17">
        <v>100.49</v>
      </c>
      <c r="AT115" s="17">
        <v>112.92</v>
      </c>
      <c r="AU115" s="17">
        <v>126.41</v>
      </c>
      <c r="AV115" s="17">
        <v>140.96</v>
      </c>
      <c r="AW115" s="17">
        <v>155.80000000000001</v>
      </c>
      <c r="AX115" s="17">
        <v>171.79</v>
      </c>
      <c r="AY115" s="17">
        <v>191.55</v>
      </c>
      <c r="AZ115" s="17">
        <v>213.29</v>
      </c>
      <c r="BA115" s="17">
        <v>237.02</v>
      </c>
      <c r="BB115" s="17">
        <v>262.44</v>
      </c>
      <c r="BC115" s="17">
        <v>289.19</v>
      </c>
      <c r="BD115" s="17">
        <v>313.3</v>
      </c>
      <c r="BE115" s="17">
        <v>337.47</v>
      </c>
      <c r="BF115" s="17">
        <v>361.33</v>
      </c>
      <c r="BG115" s="17">
        <v>384.5</v>
      </c>
      <c r="BH115" s="17">
        <v>406.6</v>
      </c>
      <c r="BI115" s="17">
        <v>427.26</v>
      </c>
      <c r="BJ115" s="17">
        <v>446.11</v>
      </c>
      <c r="BK115" s="17">
        <v>462.77</v>
      </c>
      <c r="BL115" s="17">
        <v>476.86</v>
      </c>
      <c r="BM115" s="17">
        <v>488</v>
      </c>
      <c r="BN115" s="17">
        <v>495.83</v>
      </c>
      <c r="BO115" s="17">
        <v>500</v>
      </c>
      <c r="BP115" s="17">
        <v>500</v>
      </c>
      <c r="BQ115" s="17">
        <v>500</v>
      </c>
      <c r="BR115" s="17">
        <v>500</v>
      </c>
      <c r="BS115" s="17">
        <v>500</v>
      </c>
      <c r="BT115" s="17">
        <v>500</v>
      </c>
      <c r="BU115" s="17">
        <v>500</v>
      </c>
      <c r="BV115" s="17">
        <v>500</v>
      </c>
      <c r="BW115" s="17">
        <v>500</v>
      </c>
      <c r="BX115" s="17">
        <v>0</v>
      </c>
      <c r="BY115" s="17">
        <v>0</v>
      </c>
      <c r="BZ115" s="17">
        <v>0</v>
      </c>
      <c r="CA115" s="17">
        <v>0</v>
      </c>
      <c r="CB115" s="17">
        <v>0</v>
      </c>
      <c r="CC115" s="17">
        <v>0</v>
      </c>
      <c r="CD115" s="17">
        <v>0</v>
      </c>
      <c r="CE115" s="17">
        <v>0</v>
      </c>
      <c r="CF115" s="17">
        <v>0</v>
      </c>
      <c r="CG115" s="17">
        <v>0</v>
      </c>
      <c r="CH115" s="17">
        <v>0</v>
      </c>
      <c r="CI115" s="17">
        <v>0</v>
      </c>
      <c r="CJ115" s="17">
        <v>0</v>
      </c>
      <c r="CK115" s="17">
        <v>0</v>
      </c>
      <c r="CL115" s="17">
        <v>0</v>
      </c>
      <c r="CM115" s="17">
        <v>0</v>
      </c>
      <c r="CN115" s="17">
        <v>0</v>
      </c>
      <c r="CO115" s="17">
        <v>0</v>
      </c>
      <c r="CP115" s="17">
        <v>0</v>
      </c>
      <c r="CQ115" s="17">
        <v>0</v>
      </c>
      <c r="CR115" s="17">
        <v>0</v>
      </c>
      <c r="CS115" s="17">
        <v>0</v>
      </c>
      <c r="CT115" s="17">
        <v>0</v>
      </c>
      <c r="CU115" s="17">
        <v>0</v>
      </c>
      <c r="CV115" s="17">
        <v>0</v>
      </c>
      <c r="CW115" s="17">
        <v>0</v>
      </c>
    </row>
    <row r="116" spans="1:101" ht="14.25" customHeight="1">
      <c r="A116" s="67">
        <v>48</v>
      </c>
      <c r="B116" s="76">
        <v>0.25</v>
      </c>
      <c r="C116" s="68">
        <v>0.31</v>
      </c>
      <c r="D116" s="68">
        <v>0.65</v>
      </c>
      <c r="E116" s="68">
        <v>0.81</v>
      </c>
      <c r="F116" s="68">
        <v>0.94</v>
      </c>
      <c r="G116" s="68">
        <v>1.04</v>
      </c>
      <c r="H116" s="68">
        <v>1.1599999999999999</v>
      </c>
      <c r="I116" s="68">
        <v>1.32</v>
      </c>
      <c r="J116" s="68">
        <v>1.48</v>
      </c>
      <c r="K116" s="68">
        <v>1.69</v>
      </c>
      <c r="L116" s="68">
        <v>1.95</v>
      </c>
      <c r="M116" s="68">
        <v>2.29</v>
      </c>
      <c r="N116" s="68">
        <v>2.67</v>
      </c>
      <c r="O116" s="68">
        <v>2.97</v>
      </c>
      <c r="P116" s="68">
        <v>3.28</v>
      </c>
      <c r="Q116" s="68">
        <v>3.65</v>
      </c>
      <c r="R116" s="68">
        <v>4.08</v>
      </c>
      <c r="S116" s="68">
        <v>4.54</v>
      </c>
      <c r="T116" s="68">
        <v>5.07</v>
      </c>
      <c r="U116" s="69">
        <v>5.67</v>
      </c>
      <c r="V116" s="68">
        <v>6.37</v>
      </c>
      <c r="W116" s="68">
        <v>6.99</v>
      </c>
      <c r="X116" s="68">
        <v>7.73</v>
      </c>
      <c r="Y116" s="68">
        <v>8.6</v>
      </c>
      <c r="Z116" s="68">
        <v>9.6300000000000008</v>
      </c>
      <c r="AA116" s="69">
        <v>10.82</v>
      </c>
      <c r="AB116" s="17">
        <v>12.22</v>
      </c>
      <c r="AC116" s="17">
        <v>13.84</v>
      </c>
      <c r="AD116" s="17">
        <v>15.68</v>
      </c>
      <c r="AE116" s="17">
        <v>17.82</v>
      </c>
      <c r="AF116" s="17">
        <v>20.32</v>
      </c>
      <c r="AG116" s="17">
        <v>23.3</v>
      </c>
      <c r="AH116" s="17">
        <v>26.91</v>
      </c>
      <c r="AI116" s="17">
        <v>31.06</v>
      </c>
      <c r="AJ116" s="17">
        <v>35.15</v>
      </c>
      <c r="AK116" s="17">
        <v>39.61</v>
      </c>
      <c r="AL116" s="17">
        <v>44.97</v>
      </c>
      <c r="AM116" s="17">
        <v>53.19</v>
      </c>
      <c r="AN116" s="17">
        <v>60.47</v>
      </c>
      <c r="AO116" s="17">
        <v>68.64</v>
      </c>
      <c r="AP116" s="17">
        <v>78.209999999999994</v>
      </c>
      <c r="AQ116" s="17">
        <v>88.84</v>
      </c>
      <c r="AR116" s="17">
        <v>100.49</v>
      </c>
      <c r="AS116" s="17">
        <v>112.92</v>
      </c>
      <c r="AT116" s="17">
        <v>126.41</v>
      </c>
      <c r="AU116" s="17">
        <v>140.96</v>
      </c>
      <c r="AV116" s="17">
        <v>155.80000000000001</v>
      </c>
      <c r="AW116" s="17">
        <v>171.79</v>
      </c>
      <c r="AX116" s="17">
        <v>191.55</v>
      </c>
      <c r="AY116" s="17">
        <v>213.29</v>
      </c>
      <c r="AZ116" s="17">
        <v>237.02</v>
      </c>
      <c r="BA116" s="17">
        <v>262.44</v>
      </c>
      <c r="BB116" s="17">
        <v>289.19</v>
      </c>
      <c r="BC116" s="17">
        <v>313.3</v>
      </c>
      <c r="BD116" s="17">
        <v>337.47</v>
      </c>
      <c r="BE116" s="17">
        <v>361.33</v>
      </c>
      <c r="BF116" s="17">
        <v>384.5</v>
      </c>
      <c r="BG116" s="17">
        <v>406.6</v>
      </c>
      <c r="BH116" s="17">
        <v>427.26</v>
      </c>
      <c r="BI116" s="17">
        <v>446.11</v>
      </c>
      <c r="BJ116" s="17">
        <v>462.77</v>
      </c>
      <c r="BK116" s="17">
        <v>476.86</v>
      </c>
      <c r="BL116" s="17">
        <v>488</v>
      </c>
      <c r="BM116" s="17">
        <v>495.83</v>
      </c>
      <c r="BN116" s="17">
        <v>500</v>
      </c>
      <c r="BO116" s="17">
        <v>500</v>
      </c>
      <c r="BP116" s="17">
        <v>500</v>
      </c>
      <c r="BQ116" s="17">
        <v>500</v>
      </c>
      <c r="BR116" s="17">
        <v>500</v>
      </c>
      <c r="BS116" s="17">
        <v>500</v>
      </c>
      <c r="BT116" s="17">
        <v>500</v>
      </c>
      <c r="BU116" s="17">
        <v>500</v>
      </c>
      <c r="BV116" s="17">
        <v>500</v>
      </c>
      <c r="BW116" s="17">
        <v>0</v>
      </c>
      <c r="BX116" s="17">
        <v>0</v>
      </c>
      <c r="BY116" s="17">
        <v>0</v>
      </c>
      <c r="BZ116" s="17">
        <v>0</v>
      </c>
      <c r="CA116" s="17">
        <v>0</v>
      </c>
      <c r="CB116" s="17">
        <v>0</v>
      </c>
      <c r="CC116" s="17">
        <v>0</v>
      </c>
      <c r="CD116" s="17">
        <v>0</v>
      </c>
      <c r="CE116" s="17">
        <v>0</v>
      </c>
      <c r="CF116" s="17">
        <v>0</v>
      </c>
      <c r="CG116" s="17">
        <v>0</v>
      </c>
      <c r="CH116" s="17">
        <v>0</v>
      </c>
      <c r="CI116" s="17">
        <v>0</v>
      </c>
      <c r="CJ116" s="17">
        <v>0</v>
      </c>
      <c r="CK116" s="17">
        <v>0</v>
      </c>
      <c r="CL116" s="17">
        <v>0</v>
      </c>
      <c r="CM116" s="17">
        <v>0</v>
      </c>
      <c r="CN116" s="17">
        <v>0</v>
      </c>
      <c r="CO116" s="17">
        <v>0</v>
      </c>
      <c r="CP116" s="17">
        <v>0</v>
      </c>
      <c r="CQ116" s="17">
        <v>0</v>
      </c>
      <c r="CR116" s="17">
        <v>0</v>
      </c>
      <c r="CS116" s="17">
        <v>0</v>
      </c>
      <c r="CT116" s="17">
        <v>0</v>
      </c>
      <c r="CU116" s="17">
        <v>0</v>
      </c>
      <c r="CV116" s="17">
        <v>0</v>
      </c>
      <c r="CW116" s="17">
        <v>0</v>
      </c>
    </row>
    <row r="117" spans="1:101" ht="14.25" customHeight="1">
      <c r="A117" s="67">
        <v>49</v>
      </c>
      <c r="B117" s="76">
        <v>0.26</v>
      </c>
      <c r="C117" s="68">
        <v>0.36</v>
      </c>
      <c r="D117" s="68">
        <v>0.76</v>
      </c>
      <c r="E117" s="68">
        <v>0.91</v>
      </c>
      <c r="F117" s="68">
        <v>1.03</v>
      </c>
      <c r="G117" s="68">
        <v>1.1399999999999999</v>
      </c>
      <c r="H117" s="68">
        <v>1.28</v>
      </c>
      <c r="I117" s="68">
        <v>1.44</v>
      </c>
      <c r="J117" s="68">
        <v>1.61</v>
      </c>
      <c r="K117" s="68">
        <v>1.84</v>
      </c>
      <c r="L117" s="68">
        <v>2.14</v>
      </c>
      <c r="M117" s="68">
        <v>2.5099999999999998</v>
      </c>
      <c r="N117" s="68">
        <v>2.92</v>
      </c>
      <c r="O117" s="68">
        <v>3.26</v>
      </c>
      <c r="P117" s="68">
        <v>3.58</v>
      </c>
      <c r="Q117" s="68">
        <v>4</v>
      </c>
      <c r="R117" s="68">
        <v>4.4800000000000004</v>
      </c>
      <c r="S117" s="68">
        <v>4.9800000000000004</v>
      </c>
      <c r="T117" s="68">
        <v>5.55</v>
      </c>
      <c r="U117" s="69">
        <v>6.21</v>
      </c>
      <c r="V117" s="68">
        <v>6.99</v>
      </c>
      <c r="W117" s="68">
        <v>7.73</v>
      </c>
      <c r="X117" s="68">
        <v>8.6</v>
      </c>
      <c r="Y117" s="68">
        <v>9.6300000000000008</v>
      </c>
      <c r="Z117" s="68">
        <v>10.82</v>
      </c>
      <c r="AA117" s="69">
        <v>12.22</v>
      </c>
      <c r="AB117" s="17">
        <v>13.84</v>
      </c>
      <c r="AC117" s="17">
        <v>15.68</v>
      </c>
      <c r="AD117" s="17">
        <v>17.82</v>
      </c>
      <c r="AE117" s="17">
        <v>20.32</v>
      </c>
      <c r="AF117" s="17">
        <v>23.3</v>
      </c>
      <c r="AG117" s="17">
        <v>26.91</v>
      </c>
      <c r="AH117" s="17">
        <v>31.06</v>
      </c>
      <c r="AI117" s="17">
        <v>35.15</v>
      </c>
      <c r="AJ117" s="17">
        <v>39.61</v>
      </c>
      <c r="AK117" s="17">
        <v>44.97</v>
      </c>
      <c r="AL117" s="17">
        <v>53.19</v>
      </c>
      <c r="AM117" s="17">
        <v>60.47</v>
      </c>
      <c r="AN117" s="17">
        <v>68.64</v>
      </c>
      <c r="AO117" s="17">
        <v>78.209999999999994</v>
      </c>
      <c r="AP117" s="17">
        <v>88.84</v>
      </c>
      <c r="AQ117" s="17">
        <v>100.49</v>
      </c>
      <c r="AR117" s="17">
        <v>112.92</v>
      </c>
      <c r="AS117" s="17">
        <v>126.41</v>
      </c>
      <c r="AT117" s="17">
        <v>140.96</v>
      </c>
      <c r="AU117" s="17">
        <v>155.80000000000001</v>
      </c>
      <c r="AV117" s="17">
        <v>171.79</v>
      </c>
      <c r="AW117" s="17">
        <v>191.55</v>
      </c>
      <c r="AX117" s="17">
        <v>213.29</v>
      </c>
      <c r="AY117" s="17">
        <v>237.02</v>
      </c>
      <c r="AZ117" s="17">
        <v>262.44</v>
      </c>
      <c r="BA117" s="17">
        <v>289.19</v>
      </c>
      <c r="BB117" s="17">
        <v>313.3</v>
      </c>
      <c r="BC117" s="17">
        <v>337.47</v>
      </c>
      <c r="BD117" s="17">
        <v>361.33</v>
      </c>
      <c r="BE117" s="17">
        <v>384.5</v>
      </c>
      <c r="BF117" s="17">
        <v>406.6</v>
      </c>
      <c r="BG117" s="17">
        <v>427.26</v>
      </c>
      <c r="BH117" s="17">
        <v>446.11</v>
      </c>
      <c r="BI117" s="17">
        <v>462.77</v>
      </c>
      <c r="BJ117" s="17">
        <v>476.86</v>
      </c>
      <c r="BK117" s="17">
        <v>488</v>
      </c>
      <c r="BL117" s="17">
        <v>495.83</v>
      </c>
      <c r="BM117" s="17">
        <v>500</v>
      </c>
      <c r="BN117" s="17">
        <v>500</v>
      </c>
      <c r="BO117" s="17">
        <v>500</v>
      </c>
      <c r="BP117" s="17">
        <v>500</v>
      </c>
      <c r="BQ117" s="17">
        <v>500</v>
      </c>
      <c r="BR117" s="17">
        <v>500</v>
      </c>
      <c r="BS117" s="17">
        <v>500</v>
      </c>
      <c r="BT117" s="17">
        <v>500</v>
      </c>
      <c r="BU117" s="17">
        <v>500</v>
      </c>
      <c r="BV117" s="17">
        <v>0</v>
      </c>
      <c r="BW117" s="17">
        <v>0</v>
      </c>
      <c r="BX117" s="17">
        <v>0</v>
      </c>
      <c r="BY117" s="17">
        <v>0</v>
      </c>
      <c r="BZ117" s="17">
        <v>0</v>
      </c>
      <c r="CA117" s="17">
        <v>0</v>
      </c>
      <c r="CB117" s="17">
        <v>0</v>
      </c>
      <c r="CC117" s="17">
        <v>0</v>
      </c>
      <c r="CD117" s="17">
        <v>0</v>
      </c>
      <c r="CE117" s="17">
        <v>0</v>
      </c>
      <c r="CF117" s="17">
        <v>0</v>
      </c>
      <c r="CG117" s="17">
        <v>0</v>
      </c>
      <c r="CH117" s="17">
        <v>0</v>
      </c>
      <c r="CI117" s="17">
        <v>0</v>
      </c>
      <c r="CJ117" s="17">
        <v>0</v>
      </c>
      <c r="CK117" s="17">
        <v>0</v>
      </c>
      <c r="CL117" s="17">
        <v>0</v>
      </c>
      <c r="CM117" s="17">
        <v>0</v>
      </c>
      <c r="CN117" s="17">
        <v>0</v>
      </c>
      <c r="CO117" s="17">
        <v>0</v>
      </c>
      <c r="CP117" s="17">
        <v>0</v>
      </c>
      <c r="CQ117" s="17">
        <v>0</v>
      </c>
      <c r="CR117" s="17">
        <v>0</v>
      </c>
      <c r="CS117" s="17">
        <v>0</v>
      </c>
      <c r="CT117" s="17">
        <v>0</v>
      </c>
      <c r="CU117" s="17">
        <v>0</v>
      </c>
      <c r="CV117" s="17">
        <v>0</v>
      </c>
      <c r="CW117" s="17">
        <v>0</v>
      </c>
    </row>
    <row r="118" spans="1:101" ht="14.25" customHeight="1">
      <c r="A118" s="67">
        <v>50</v>
      </c>
      <c r="B118" s="76">
        <v>0.27</v>
      </c>
      <c r="C118" s="68">
        <v>0.47</v>
      </c>
      <c r="D118" s="68">
        <v>0.89</v>
      </c>
      <c r="E118" s="68">
        <v>1.03</v>
      </c>
      <c r="F118" s="68">
        <v>1.1399999999999999</v>
      </c>
      <c r="G118" s="68">
        <v>1.26</v>
      </c>
      <c r="H118" s="68">
        <v>1.42</v>
      </c>
      <c r="I118" s="68">
        <v>1.56</v>
      </c>
      <c r="J118" s="68">
        <v>1.75</v>
      </c>
      <c r="K118" s="68">
        <v>2.0099999999999998</v>
      </c>
      <c r="L118" s="68">
        <v>2.35</v>
      </c>
      <c r="M118" s="68">
        <v>2.74</v>
      </c>
      <c r="N118" s="68">
        <v>3.15</v>
      </c>
      <c r="O118" s="68">
        <v>3.5</v>
      </c>
      <c r="P118" s="68">
        <v>3.88</v>
      </c>
      <c r="Q118" s="68">
        <v>4.37</v>
      </c>
      <c r="R118" s="68">
        <v>4.8899999999999997</v>
      </c>
      <c r="S118" s="68">
        <v>5.43</v>
      </c>
      <c r="T118" s="68">
        <v>6.05</v>
      </c>
      <c r="U118" s="69">
        <v>6.81</v>
      </c>
      <c r="V118" s="68">
        <v>7.73</v>
      </c>
      <c r="W118" s="68">
        <v>8.6</v>
      </c>
      <c r="X118" s="68">
        <v>9.6300000000000008</v>
      </c>
      <c r="Y118" s="68">
        <v>10.82</v>
      </c>
      <c r="Z118" s="68">
        <v>12.22</v>
      </c>
      <c r="AA118" s="69">
        <v>13.84</v>
      </c>
      <c r="AB118" s="17">
        <v>15.68</v>
      </c>
      <c r="AC118" s="17">
        <v>17.82</v>
      </c>
      <c r="AD118" s="17">
        <v>20.32</v>
      </c>
      <c r="AE118" s="17">
        <v>23.3</v>
      </c>
      <c r="AF118" s="17">
        <v>26.91</v>
      </c>
      <c r="AG118" s="17">
        <v>31.06</v>
      </c>
      <c r="AH118" s="17">
        <v>35.15</v>
      </c>
      <c r="AI118" s="17">
        <v>39.61</v>
      </c>
      <c r="AJ118" s="17">
        <v>44.97</v>
      </c>
      <c r="AK118" s="17">
        <v>53.19</v>
      </c>
      <c r="AL118" s="17">
        <v>60.47</v>
      </c>
      <c r="AM118" s="17">
        <v>68.64</v>
      </c>
      <c r="AN118" s="17">
        <v>78.209999999999994</v>
      </c>
      <c r="AO118" s="17">
        <v>88.84</v>
      </c>
      <c r="AP118" s="17">
        <v>100.49</v>
      </c>
      <c r="AQ118" s="17">
        <v>112.92</v>
      </c>
      <c r="AR118" s="17">
        <v>126.41</v>
      </c>
      <c r="AS118" s="17">
        <v>140.96</v>
      </c>
      <c r="AT118" s="17">
        <v>155.80000000000001</v>
      </c>
      <c r="AU118" s="17">
        <v>171.79</v>
      </c>
      <c r="AV118" s="17">
        <v>191.55</v>
      </c>
      <c r="AW118" s="17">
        <v>213.29</v>
      </c>
      <c r="AX118" s="17">
        <v>237.02</v>
      </c>
      <c r="AY118" s="17">
        <v>262.44</v>
      </c>
      <c r="AZ118" s="17">
        <v>289.19</v>
      </c>
      <c r="BA118" s="17">
        <v>313.3</v>
      </c>
      <c r="BB118" s="17">
        <v>337.47</v>
      </c>
      <c r="BC118" s="17">
        <v>361.33</v>
      </c>
      <c r="BD118" s="17">
        <v>384.5</v>
      </c>
      <c r="BE118" s="17">
        <v>406.6</v>
      </c>
      <c r="BF118" s="17">
        <v>427.26</v>
      </c>
      <c r="BG118" s="17">
        <v>446.11</v>
      </c>
      <c r="BH118" s="17">
        <v>462.77</v>
      </c>
      <c r="BI118" s="17">
        <v>476.86</v>
      </c>
      <c r="BJ118" s="17">
        <v>488</v>
      </c>
      <c r="BK118" s="17">
        <v>495.83</v>
      </c>
      <c r="BL118" s="17">
        <v>500</v>
      </c>
      <c r="BM118" s="17">
        <v>500</v>
      </c>
      <c r="BN118" s="17">
        <v>500</v>
      </c>
      <c r="BO118" s="17">
        <v>500</v>
      </c>
      <c r="BP118" s="17">
        <v>500</v>
      </c>
      <c r="BQ118" s="17">
        <v>500</v>
      </c>
      <c r="BR118" s="17">
        <v>500</v>
      </c>
      <c r="BS118" s="17">
        <v>500</v>
      </c>
      <c r="BT118" s="17">
        <v>500</v>
      </c>
      <c r="BU118" s="17">
        <v>0</v>
      </c>
      <c r="BV118" s="17">
        <v>0</v>
      </c>
      <c r="BW118" s="17">
        <v>0</v>
      </c>
      <c r="BX118" s="17">
        <v>0</v>
      </c>
      <c r="BY118" s="17">
        <v>0</v>
      </c>
      <c r="BZ118" s="17">
        <v>0</v>
      </c>
      <c r="CA118" s="17">
        <v>0</v>
      </c>
      <c r="CB118" s="17">
        <v>0</v>
      </c>
      <c r="CC118" s="17">
        <v>0</v>
      </c>
      <c r="CD118" s="17">
        <v>0</v>
      </c>
      <c r="CE118" s="17">
        <v>0</v>
      </c>
      <c r="CF118" s="17">
        <v>0</v>
      </c>
      <c r="CG118" s="17">
        <v>0</v>
      </c>
      <c r="CH118" s="17">
        <v>0</v>
      </c>
      <c r="CI118" s="17">
        <v>0</v>
      </c>
      <c r="CJ118" s="17">
        <v>0</v>
      </c>
      <c r="CK118" s="17">
        <v>0</v>
      </c>
      <c r="CL118" s="17">
        <v>0</v>
      </c>
      <c r="CM118" s="17">
        <v>0</v>
      </c>
      <c r="CN118" s="17">
        <v>0</v>
      </c>
      <c r="CO118" s="17">
        <v>0</v>
      </c>
      <c r="CP118" s="17">
        <v>0</v>
      </c>
      <c r="CQ118" s="17">
        <v>0</v>
      </c>
      <c r="CR118" s="17">
        <v>0</v>
      </c>
      <c r="CS118" s="17">
        <v>0</v>
      </c>
      <c r="CT118" s="17">
        <v>0</v>
      </c>
      <c r="CU118" s="17">
        <v>0</v>
      </c>
      <c r="CV118" s="17">
        <v>0</v>
      </c>
      <c r="CW118" s="17">
        <v>0</v>
      </c>
    </row>
    <row r="119" spans="1:101" ht="14.25" customHeight="1">
      <c r="A119" s="67">
        <v>51</v>
      </c>
      <c r="B119" s="76">
        <v>0.28000000000000003</v>
      </c>
      <c r="C119" s="68">
        <v>0.61</v>
      </c>
      <c r="D119" s="68">
        <v>1</v>
      </c>
      <c r="E119" s="68">
        <v>1.1299999999999999</v>
      </c>
      <c r="F119" s="68">
        <v>1.26</v>
      </c>
      <c r="G119" s="68">
        <v>1.4</v>
      </c>
      <c r="H119" s="68">
        <v>1.54</v>
      </c>
      <c r="I119" s="68">
        <v>1.7</v>
      </c>
      <c r="J119" s="68">
        <v>1.92</v>
      </c>
      <c r="K119" s="68">
        <v>2.2200000000000002</v>
      </c>
      <c r="L119" s="68">
        <v>2.58</v>
      </c>
      <c r="M119" s="68">
        <v>2.97</v>
      </c>
      <c r="N119" s="68">
        <v>3.37</v>
      </c>
      <c r="O119" s="68">
        <v>3.75</v>
      </c>
      <c r="P119" s="68">
        <v>4.2</v>
      </c>
      <c r="Q119" s="68">
        <v>4.75</v>
      </c>
      <c r="R119" s="68">
        <v>5.32</v>
      </c>
      <c r="S119" s="68">
        <v>5.9</v>
      </c>
      <c r="T119" s="68">
        <v>6.59</v>
      </c>
      <c r="U119" s="69">
        <v>7.48</v>
      </c>
      <c r="V119" s="68">
        <v>8.6</v>
      </c>
      <c r="W119" s="68">
        <v>9.6300000000000008</v>
      </c>
      <c r="X119" s="68">
        <v>10.82</v>
      </c>
      <c r="Y119" s="68">
        <v>12.22</v>
      </c>
      <c r="Z119" s="68">
        <v>13.84</v>
      </c>
      <c r="AA119" s="69">
        <v>15.68</v>
      </c>
      <c r="AB119" s="17">
        <v>17.82</v>
      </c>
      <c r="AC119" s="17">
        <v>20.32</v>
      </c>
      <c r="AD119" s="17">
        <v>23.3</v>
      </c>
      <c r="AE119" s="17">
        <v>26.91</v>
      </c>
      <c r="AF119" s="17">
        <v>31.06</v>
      </c>
      <c r="AG119" s="17">
        <v>35.15</v>
      </c>
      <c r="AH119" s="17">
        <v>39.61</v>
      </c>
      <c r="AI119" s="17">
        <v>44.97</v>
      </c>
      <c r="AJ119" s="17">
        <v>53.19</v>
      </c>
      <c r="AK119" s="17">
        <v>60.47</v>
      </c>
      <c r="AL119" s="17">
        <v>68.64</v>
      </c>
      <c r="AM119" s="17">
        <v>78.209999999999994</v>
      </c>
      <c r="AN119" s="17">
        <v>88.84</v>
      </c>
      <c r="AO119" s="17">
        <v>100.49</v>
      </c>
      <c r="AP119" s="17">
        <v>112.92</v>
      </c>
      <c r="AQ119" s="17">
        <v>126.41</v>
      </c>
      <c r="AR119" s="17">
        <v>140.96</v>
      </c>
      <c r="AS119" s="17">
        <v>155.80000000000001</v>
      </c>
      <c r="AT119" s="17">
        <v>171.79</v>
      </c>
      <c r="AU119" s="17">
        <v>191.55</v>
      </c>
      <c r="AV119" s="17">
        <v>213.29</v>
      </c>
      <c r="AW119" s="17">
        <v>237.02</v>
      </c>
      <c r="AX119" s="17">
        <v>262.44</v>
      </c>
      <c r="AY119" s="17">
        <v>289.19</v>
      </c>
      <c r="AZ119" s="17">
        <v>313.3</v>
      </c>
      <c r="BA119" s="17">
        <v>337.47</v>
      </c>
      <c r="BB119" s="17">
        <v>361.33</v>
      </c>
      <c r="BC119" s="17">
        <v>384.5</v>
      </c>
      <c r="BD119" s="17">
        <v>406.6</v>
      </c>
      <c r="BE119" s="17">
        <v>427.26</v>
      </c>
      <c r="BF119" s="17">
        <v>446.11</v>
      </c>
      <c r="BG119" s="17">
        <v>462.77</v>
      </c>
      <c r="BH119" s="17">
        <v>476.86</v>
      </c>
      <c r="BI119" s="17">
        <v>488</v>
      </c>
      <c r="BJ119" s="17">
        <v>495.83</v>
      </c>
      <c r="BK119" s="17">
        <v>500</v>
      </c>
      <c r="BL119" s="17">
        <v>500</v>
      </c>
      <c r="BM119" s="17">
        <v>500</v>
      </c>
      <c r="BN119" s="17">
        <v>500</v>
      </c>
      <c r="BO119" s="17">
        <v>500</v>
      </c>
      <c r="BP119" s="17">
        <v>500</v>
      </c>
      <c r="BQ119" s="17">
        <v>500</v>
      </c>
      <c r="BR119" s="17">
        <v>500</v>
      </c>
      <c r="BS119" s="17">
        <v>500</v>
      </c>
      <c r="BT119" s="17">
        <v>0</v>
      </c>
      <c r="BU119" s="17">
        <v>0</v>
      </c>
      <c r="BV119" s="17">
        <v>0</v>
      </c>
      <c r="BW119" s="17">
        <v>0</v>
      </c>
      <c r="BX119" s="17">
        <v>0</v>
      </c>
      <c r="BY119" s="17">
        <v>0</v>
      </c>
      <c r="BZ119" s="17">
        <v>0</v>
      </c>
      <c r="CA119" s="17">
        <v>0</v>
      </c>
      <c r="CB119" s="17">
        <v>0</v>
      </c>
      <c r="CC119" s="17">
        <v>0</v>
      </c>
      <c r="CD119" s="17">
        <v>0</v>
      </c>
      <c r="CE119" s="17">
        <v>0</v>
      </c>
      <c r="CF119" s="17">
        <v>0</v>
      </c>
      <c r="CG119" s="17">
        <v>0</v>
      </c>
      <c r="CH119" s="17">
        <v>0</v>
      </c>
      <c r="CI119" s="17">
        <v>0</v>
      </c>
      <c r="CJ119" s="17">
        <v>0</v>
      </c>
      <c r="CK119" s="17">
        <v>0</v>
      </c>
      <c r="CL119" s="17">
        <v>0</v>
      </c>
      <c r="CM119" s="17">
        <v>0</v>
      </c>
      <c r="CN119" s="17">
        <v>0</v>
      </c>
      <c r="CO119" s="17">
        <v>0</v>
      </c>
      <c r="CP119" s="17">
        <v>0</v>
      </c>
      <c r="CQ119" s="17">
        <v>0</v>
      </c>
      <c r="CR119" s="17">
        <v>0</v>
      </c>
      <c r="CS119" s="17">
        <v>0</v>
      </c>
      <c r="CT119" s="17">
        <v>0</v>
      </c>
      <c r="CU119" s="17">
        <v>0</v>
      </c>
      <c r="CV119" s="17">
        <v>0</v>
      </c>
      <c r="CW119" s="17">
        <v>0</v>
      </c>
    </row>
    <row r="120" spans="1:101" ht="14.25" customHeight="1">
      <c r="A120" s="67">
        <v>52</v>
      </c>
      <c r="B120" s="76">
        <v>0.28999999999999998</v>
      </c>
      <c r="C120" s="68">
        <v>0.75</v>
      </c>
      <c r="D120" s="68">
        <v>1.07</v>
      </c>
      <c r="E120" s="68">
        <v>1.21</v>
      </c>
      <c r="F120" s="68">
        <v>1.36</v>
      </c>
      <c r="G120" s="68">
        <v>1.52</v>
      </c>
      <c r="H120" s="68">
        <v>1.68</v>
      </c>
      <c r="I120" s="68">
        <v>1.87</v>
      </c>
      <c r="J120" s="68">
        <v>2.12</v>
      </c>
      <c r="K120" s="68">
        <v>2.46</v>
      </c>
      <c r="L120" s="68">
        <v>2.83</v>
      </c>
      <c r="M120" s="68">
        <v>3.21</v>
      </c>
      <c r="N120" s="68">
        <v>3.62</v>
      </c>
      <c r="O120" s="68">
        <v>4.05</v>
      </c>
      <c r="P120" s="68">
        <v>4.57</v>
      </c>
      <c r="Q120" s="68">
        <v>5.19</v>
      </c>
      <c r="R120" s="68">
        <v>5.76</v>
      </c>
      <c r="S120" s="68">
        <v>6.38</v>
      </c>
      <c r="T120" s="68">
        <v>7.23</v>
      </c>
      <c r="U120" s="69">
        <v>8.33</v>
      </c>
      <c r="V120" s="68">
        <v>9.6300000000000008</v>
      </c>
      <c r="W120" s="68">
        <v>10.82</v>
      </c>
      <c r="X120" s="68">
        <v>12.22</v>
      </c>
      <c r="Y120" s="68">
        <v>13.84</v>
      </c>
      <c r="Z120" s="68">
        <v>15.68</v>
      </c>
      <c r="AA120" s="69">
        <v>17.82</v>
      </c>
      <c r="AB120" s="17">
        <v>20.32</v>
      </c>
      <c r="AC120" s="17">
        <v>23.3</v>
      </c>
      <c r="AD120" s="17">
        <v>26.91</v>
      </c>
      <c r="AE120" s="17">
        <v>31.06</v>
      </c>
      <c r="AF120" s="17">
        <v>35.15</v>
      </c>
      <c r="AG120" s="17">
        <v>39.61</v>
      </c>
      <c r="AH120" s="17">
        <v>44.97</v>
      </c>
      <c r="AI120" s="17">
        <v>53.19</v>
      </c>
      <c r="AJ120" s="17">
        <v>60.47</v>
      </c>
      <c r="AK120" s="17">
        <v>68.64</v>
      </c>
      <c r="AL120" s="17">
        <v>78.209999999999994</v>
      </c>
      <c r="AM120" s="17">
        <v>88.84</v>
      </c>
      <c r="AN120" s="17">
        <v>100.49</v>
      </c>
      <c r="AO120" s="17">
        <v>112.92</v>
      </c>
      <c r="AP120" s="17">
        <v>126.41</v>
      </c>
      <c r="AQ120" s="17">
        <v>140.96</v>
      </c>
      <c r="AR120" s="17">
        <v>155.80000000000001</v>
      </c>
      <c r="AS120" s="17">
        <v>171.79</v>
      </c>
      <c r="AT120" s="17">
        <v>191.55</v>
      </c>
      <c r="AU120" s="17">
        <v>213.29</v>
      </c>
      <c r="AV120" s="17">
        <v>237.02</v>
      </c>
      <c r="AW120" s="17">
        <v>262.44</v>
      </c>
      <c r="AX120" s="17">
        <v>289.19</v>
      </c>
      <c r="AY120" s="17">
        <v>313.3</v>
      </c>
      <c r="AZ120" s="17">
        <v>337.47</v>
      </c>
      <c r="BA120" s="17">
        <v>361.33</v>
      </c>
      <c r="BB120" s="17">
        <v>384.5</v>
      </c>
      <c r="BC120" s="17">
        <v>406.6</v>
      </c>
      <c r="BD120" s="17">
        <v>427.26</v>
      </c>
      <c r="BE120" s="17">
        <v>446.11</v>
      </c>
      <c r="BF120" s="17">
        <v>462.77</v>
      </c>
      <c r="BG120" s="17">
        <v>476.86</v>
      </c>
      <c r="BH120" s="17">
        <v>488</v>
      </c>
      <c r="BI120" s="17">
        <v>495.83</v>
      </c>
      <c r="BJ120" s="17">
        <v>500</v>
      </c>
      <c r="BK120" s="17">
        <v>500</v>
      </c>
      <c r="BL120" s="17">
        <v>500</v>
      </c>
      <c r="BM120" s="17">
        <v>500</v>
      </c>
      <c r="BN120" s="17">
        <v>500</v>
      </c>
      <c r="BO120" s="17">
        <v>500</v>
      </c>
      <c r="BP120" s="17">
        <v>500</v>
      </c>
      <c r="BQ120" s="17">
        <v>500</v>
      </c>
      <c r="BR120" s="17">
        <v>500</v>
      </c>
      <c r="BS120" s="17">
        <v>0</v>
      </c>
      <c r="BT120" s="17">
        <v>0</v>
      </c>
      <c r="BU120" s="17">
        <v>0</v>
      </c>
      <c r="BV120" s="17">
        <v>0</v>
      </c>
      <c r="BW120" s="17">
        <v>0</v>
      </c>
      <c r="BX120" s="17">
        <v>0</v>
      </c>
      <c r="BY120" s="17">
        <v>0</v>
      </c>
      <c r="BZ120" s="17">
        <v>0</v>
      </c>
      <c r="CA120" s="17">
        <v>0</v>
      </c>
      <c r="CB120" s="17">
        <v>0</v>
      </c>
      <c r="CC120" s="17">
        <v>0</v>
      </c>
      <c r="CD120" s="17">
        <v>0</v>
      </c>
      <c r="CE120" s="17">
        <v>0</v>
      </c>
      <c r="CF120" s="17">
        <v>0</v>
      </c>
      <c r="CG120" s="17">
        <v>0</v>
      </c>
      <c r="CH120" s="17">
        <v>0</v>
      </c>
      <c r="CI120" s="17">
        <v>0</v>
      </c>
      <c r="CJ120" s="17">
        <v>0</v>
      </c>
      <c r="CK120" s="17">
        <v>0</v>
      </c>
      <c r="CL120" s="17">
        <v>0</v>
      </c>
      <c r="CM120" s="17">
        <v>0</v>
      </c>
      <c r="CN120" s="17">
        <v>0</v>
      </c>
      <c r="CO120" s="17">
        <v>0</v>
      </c>
      <c r="CP120" s="17">
        <v>0</v>
      </c>
      <c r="CQ120" s="17">
        <v>0</v>
      </c>
      <c r="CR120" s="17">
        <v>0</v>
      </c>
      <c r="CS120" s="17">
        <v>0</v>
      </c>
      <c r="CT120" s="17">
        <v>0</v>
      </c>
      <c r="CU120" s="17">
        <v>0</v>
      </c>
      <c r="CV120" s="17">
        <v>0</v>
      </c>
      <c r="CW120" s="17">
        <v>0</v>
      </c>
    </row>
    <row r="121" spans="1:101" ht="14.25" customHeight="1">
      <c r="A121" s="67">
        <v>53</v>
      </c>
      <c r="B121" s="76">
        <v>0.3</v>
      </c>
      <c r="C121" s="68">
        <v>0.84</v>
      </c>
      <c r="D121" s="68">
        <v>1.1200000000000001</v>
      </c>
      <c r="E121" s="68">
        <v>1.31</v>
      </c>
      <c r="F121" s="68">
        <v>1.48</v>
      </c>
      <c r="G121" s="68">
        <v>1.66</v>
      </c>
      <c r="H121" s="68">
        <v>1.84</v>
      </c>
      <c r="I121" s="68">
        <v>2.0699999999999998</v>
      </c>
      <c r="J121" s="68">
        <v>2.37</v>
      </c>
      <c r="K121" s="68">
        <v>2.73</v>
      </c>
      <c r="L121" s="68">
        <v>3.1</v>
      </c>
      <c r="M121" s="68">
        <v>3.46</v>
      </c>
      <c r="N121" s="68">
        <v>3.88</v>
      </c>
      <c r="O121" s="68">
        <v>4.38</v>
      </c>
      <c r="P121" s="68">
        <v>4.9800000000000004</v>
      </c>
      <c r="Q121" s="68">
        <v>5.65</v>
      </c>
      <c r="R121" s="68">
        <v>6.33</v>
      </c>
      <c r="S121" s="68">
        <v>7.14</v>
      </c>
      <c r="T121" s="68">
        <v>8.1300000000000008</v>
      </c>
      <c r="U121" s="69">
        <v>9.32</v>
      </c>
      <c r="V121" s="68">
        <v>10.82</v>
      </c>
      <c r="W121" s="68">
        <v>12.22</v>
      </c>
      <c r="X121" s="68">
        <v>13.84</v>
      </c>
      <c r="Y121" s="68">
        <v>15.68</v>
      </c>
      <c r="Z121" s="68">
        <v>17.82</v>
      </c>
      <c r="AA121" s="69">
        <v>20.32</v>
      </c>
      <c r="AB121" s="17">
        <v>23.3</v>
      </c>
      <c r="AC121" s="17">
        <v>26.91</v>
      </c>
      <c r="AD121" s="17">
        <v>31.06</v>
      </c>
      <c r="AE121" s="17">
        <v>35.15</v>
      </c>
      <c r="AF121" s="17">
        <v>39.61</v>
      </c>
      <c r="AG121" s="17">
        <v>44.97</v>
      </c>
      <c r="AH121" s="17">
        <v>53.19</v>
      </c>
      <c r="AI121" s="17">
        <v>60.47</v>
      </c>
      <c r="AJ121" s="17">
        <v>68.64</v>
      </c>
      <c r="AK121" s="17">
        <v>78.209999999999994</v>
      </c>
      <c r="AL121" s="17">
        <v>88.84</v>
      </c>
      <c r="AM121" s="17">
        <v>100.49</v>
      </c>
      <c r="AN121" s="17">
        <v>112.92</v>
      </c>
      <c r="AO121" s="17">
        <v>126.41</v>
      </c>
      <c r="AP121" s="17">
        <v>140.96</v>
      </c>
      <c r="AQ121" s="17">
        <v>155.80000000000001</v>
      </c>
      <c r="AR121" s="17">
        <v>171.79</v>
      </c>
      <c r="AS121" s="17">
        <v>191.55</v>
      </c>
      <c r="AT121" s="17">
        <v>213.29</v>
      </c>
      <c r="AU121" s="17">
        <v>237.02</v>
      </c>
      <c r="AV121" s="17">
        <v>262.44</v>
      </c>
      <c r="AW121" s="17">
        <v>289.19</v>
      </c>
      <c r="AX121" s="17">
        <v>313.3</v>
      </c>
      <c r="AY121" s="17">
        <v>337.47</v>
      </c>
      <c r="AZ121" s="17">
        <v>361.33</v>
      </c>
      <c r="BA121" s="17">
        <v>384.5</v>
      </c>
      <c r="BB121" s="17">
        <v>406.6</v>
      </c>
      <c r="BC121" s="17">
        <v>427.26</v>
      </c>
      <c r="BD121" s="17">
        <v>446.11</v>
      </c>
      <c r="BE121" s="17">
        <v>462.77</v>
      </c>
      <c r="BF121" s="17">
        <v>476.86</v>
      </c>
      <c r="BG121" s="17">
        <v>488</v>
      </c>
      <c r="BH121" s="17">
        <v>495.83</v>
      </c>
      <c r="BI121" s="17">
        <v>500</v>
      </c>
      <c r="BJ121" s="17">
        <v>500</v>
      </c>
      <c r="BK121" s="17">
        <v>500</v>
      </c>
      <c r="BL121" s="17">
        <v>500</v>
      </c>
      <c r="BM121" s="17">
        <v>500</v>
      </c>
      <c r="BN121" s="17">
        <v>500</v>
      </c>
      <c r="BO121" s="17">
        <v>500</v>
      </c>
      <c r="BP121" s="17">
        <v>500</v>
      </c>
      <c r="BQ121" s="17">
        <v>500</v>
      </c>
      <c r="BR121" s="17">
        <v>0</v>
      </c>
      <c r="BS121" s="17">
        <v>0</v>
      </c>
      <c r="BT121" s="17">
        <v>0</v>
      </c>
      <c r="BU121" s="17">
        <v>0</v>
      </c>
      <c r="BV121" s="17">
        <v>0</v>
      </c>
      <c r="BW121" s="17">
        <v>0</v>
      </c>
      <c r="BX121" s="17">
        <v>0</v>
      </c>
      <c r="BY121" s="17">
        <v>0</v>
      </c>
      <c r="BZ121" s="17">
        <v>0</v>
      </c>
      <c r="CA121" s="17">
        <v>0</v>
      </c>
      <c r="CB121" s="17">
        <v>0</v>
      </c>
      <c r="CC121" s="17">
        <v>0</v>
      </c>
      <c r="CD121" s="17">
        <v>0</v>
      </c>
      <c r="CE121" s="17">
        <v>0</v>
      </c>
      <c r="CF121" s="17">
        <v>0</v>
      </c>
      <c r="CG121" s="17">
        <v>0</v>
      </c>
      <c r="CH121" s="17">
        <v>0</v>
      </c>
      <c r="CI121" s="17">
        <v>0</v>
      </c>
      <c r="CJ121" s="17">
        <v>0</v>
      </c>
      <c r="CK121" s="17">
        <v>0</v>
      </c>
      <c r="CL121" s="17">
        <v>0</v>
      </c>
      <c r="CM121" s="17">
        <v>0</v>
      </c>
      <c r="CN121" s="17">
        <v>0</v>
      </c>
      <c r="CO121" s="17">
        <v>0</v>
      </c>
      <c r="CP121" s="17">
        <v>0</v>
      </c>
      <c r="CQ121" s="17">
        <v>0</v>
      </c>
      <c r="CR121" s="17">
        <v>0</v>
      </c>
      <c r="CS121" s="17">
        <v>0</v>
      </c>
      <c r="CT121" s="17">
        <v>0</v>
      </c>
      <c r="CU121" s="17">
        <v>0</v>
      </c>
      <c r="CV121" s="17">
        <v>0</v>
      </c>
      <c r="CW121" s="17">
        <v>0</v>
      </c>
    </row>
    <row r="122" spans="1:101" ht="14.25" customHeight="1">
      <c r="A122" s="67">
        <v>54</v>
      </c>
      <c r="B122" s="76">
        <v>0.31</v>
      </c>
      <c r="C122" s="68">
        <v>0.87</v>
      </c>
      <c r="D122" s="68">
        <v>1.17</v>
      </c>
      <c r="E122" s="68">
        <v>1.38</v>
      </c>
      <c r="F122" s="68">
        <v>1.62</v>
      </c>
      <c r="G122" s="68">
        <v>1.82</v>
      </c>
      <c r="H122" s="68">
        <v>2.0499999999999998</v>
      </c>
      <c r="I122" s="68">
        <v>2.31</v>
      </c>
      <c r="J122" s="68">
        <v>2.65</v>
      </c>
      <c r="K122" s="68">
        <v>3.03</v>
      </c>
      <c r="L122" s="68">
        <v>3.39</v>
      </c>
      <c r="M122" s="68">
        <v>3.74</v>
      </c>
      <c r="N122" s="68">
        <v>4.2</v>
      </c>
      <c r="O122" s="68">
        <v>4.79</v>
      </c>
      <c r="P122" s="68">
        <v>5.49</v>
      </c>
      <c r="Q122" s="68">
        <v>6.26</v>
      </c>
      <c r="R122" s="68">
        <v>7.05</v>
      </c>
      <c r="S122" s="68">
        <v>8.0299999999999994</v>
      </c>
      <c r="T122" s="68">
        <v>9.19</v>
      </c>
      <c r="U122" s="70">
        <v>10.57</v>
      </c>
      <c r="V122" s="68">
        <v>12.22</v>
      </c>
      <c r="W122" s="68">
        <v>13.84</v>
      </c>
      <c r="X122" s="68">
        <v>15.68</v>
      </c>
      <c r="Y122" s="68">
        <v>17.82</v>
      </c>
      <c r="Z122" s="68">
        <v>20.32</v>
      </c>
      <c r="AA122" s="69">
        <v>23.3</v>
      </c>
      <c r="AB122" s="17">
        <v>26.91</v>
      </c>
      <c r="AC122" s="17">
        <v>31.06</v>
      </c>
      <c r="AD122" s="17">
        <v>35.15</v>
      </c>
      <c r="AE122" s="17">
        <v>39.61</v>
      </c>
      <c r="AF122" s="17">
        <v>44.97</v>
      </c>
      <c r="AG122" s="17">
        <v>53.19</v>
      </c>
      <c r="AH122" s="17">
        <v>60.47</v>
      </c>
      <c r="AI122" s="17">
        <v>68.64</v>
      </c>
      <c r="AJ122" s="17">
        <v>78.209999999999994</v>
      </c>
      <c r="AK122" s="17">
        <v>88.84</v>
      </c>
      <c r="AL122" s="17">
        <v>100.49</v>
      </c>
      <c r="AM122" s="17">
        <v>112.92</v>
      </c>
      <c r="AN122" s="17">
        <v>126.41</v>
      </c>
      <c r="AO122" s="17">
        <v>140.96</v>
      </c>
      <c r="AP122" s="17">
        <v>155.80000000000001</v>
      </c>
      <c r="AQ122" s="17">
        <v>171.79</v>
      </c>
      <c r="AR122" s="17">
        <v>191.55</v>
      </c>
      <c r="AS122" s="17">
        <v>213.29</v>
      </c>
      <c r="AT122" s="17">
        <v>237.02</v>
      </c>
      <c r="AU122" s="17">
        <v>262.44</v>
      </c>
      <c r="AV122" s="17">
        <v>289.19</v>
      </c>
      <c r="AW122" s="17">
        <v>313.3</v>
      </c>
      <c r="AX122" s="17">
        <v>337.47</v>
      </c>
      <c r="AY122" s="17">
        <v>361.33</v>
      </c>
      <c r="AZ122" s="17">
        <v>384.5</v>
      </c>
      <c r="BA122" s="17">
        <v>406.6</v>
      </c>
      <c r="BB122" s="17">
        <v>427.26</v>
      </c>
      <c r="BC122" s="17">
        <v>446.11</v>
      </c>
      <c r="BD122" s="17">
        <v>462.77</v>
      </c>
      <c r="BE122" s="17">
        <v>476.86</v>
      </c>
      <c r="BF122" s="17">
        <v>488</v>
      </c>
      <c r="BG122" s="17">
        <v>495.83</v>
      </c>
      <c r="BH122" s="17">
        <v>500</v>
      </c>
      <c r="BI122" s="17">
        <v>500</v>
      </c>
      <c r="BJ122" s="17">
        <v>500</v>
      </c>
      <c r="BK122" s="17">
        <v>500</v>
      </c>
      <c r="BL122" s="17">
        <v>500</v>
      </c>
      <c r="BM122" s="17">
        <v>500</v>
      </c>
      <c r="BN122" s="17">
        <v>500</v>
      </c>
      <c r="BO122" s="17">
        <v>500</v>
      </c>
      <c r="BP122" s="17">
        <v>500</v>
      </c>
      <c r="BQ122" s="17">
        <v>0</v>
      </c>
      <c r="BR122" s="17">
        <v>0</v>
      </c>
      <c r="BS122" s="17">
        <v>0</v>
      </c>
      <c r="BT122" s="17">
        <v>0</v>
      </c>
      <c r="BU122" s="17">
        <v>0</v>
      </c>
      <c r="BV122" s="17">
        <v>0</v>
      </c>
      <c r="BW122" s="17">
        <v>0</v>
      </c>
      <c r="BX122" s="17">
        <v>0</v>
      </c>
      <c r="BY122" s="17">
        <v>0</v>
      </c>
      <c r="BZ122" s="17">
        <v>0</v>
      </c>
      <c r="CA122" s="17">
        <v>0</v>
      </c>
      <c r="CB122" s="17">
        <v>0</v>
      </c>
      <c r="CC122" s="17">
        <v>0</v>
      </c>
      <c r="CD122" s="17">
        <v>0</v>
      </c>
      <c r="CE122" s="17">
        <v>0</v>
      </c>
      <c r="CF122" s="17">
        <v>0</v>
      </c>
      <c r="CG122" s="17">
        <v>0</v>
      </c>
      <c r="CH122" s="17">
        <v>0</v>
      </c>
      <c r="CI122" s="17">
        <v>0</v>
      </c>
      <c r="CJ122" s="17">
        <v>0</v>
      </c>
      <c r="CK122" s="17">
        <v>0</v>
      </c>
      <c r="CL122" s="17">
        <v>0</v>
      </c>
      <c r="CM122" s="17">
        <v>0</v>
      </c>
      <c r="CN122" s="17">
        <v>0</v>
      </c>
      <c r="CO122" s="17">
        <v>0</v>
      </c>
      <c r="CP122" s="17">
        <v>0</v>
      </c>
      <c r="CQ122" s="17">
        <v>0</v>
      </c>
      <c r="CR122" s="17">
        <v>0</v>
      </c>
      <c r="CS122" s="17">
        <v>0</v>
      </c>
      <c r="CT122" s="17">
        <v>0</v>
      </c>
      <c r="CU122" s="17">
        <v>0</v>
      </c>
      <c r="CV122" s="17">
        <v>0</v>
      </c>
      <c r="CW122" s="17">
        <v>0</v>
      </c>
    </row>
    <row r="123" spans="1:101" ht="14.25" customHeight="1">
      <c r="A123" s="67">
        <v>55</v>
      </c>
      <c r="B123" s="76">
        <v>0.32</v>
      </c>
      <c r="C123" s="68">
        <v>0.88</v>
      </c>
      <c r="D123" s="68">
        <v>1.2</v>
      </c>
      <c r="E123" s="68">
        <v>1.43</v>
      </c>
      <c r="F123" s="68">
        <v>1.78</v>
      </c>
      <c r="G123" s="68">
        <v>2.02</v>
      </c>
      <c r="H123" s="68">
        <v>2.29</v>
      </c>
      <c r="I123" s="68">
        <v>2.59</v>
      </c>
      <c r="J123" s="68">
        <v>2.95</v>
      </c>
      <c r="K123" s="68">
        <v>3.33</v>
      </c>
      <c r="L123" s="68">
        <v>3.67</v>
      </c>
      <c r="M123" s="68">
        <v>4.04</v>
      </c>
      <c r="N123" s="68">
        <v>4.58</v>
      </c>
      <c r="O123" s="68">
        <v>5.28</v>
      </c>
      <c r="P123" s="68">
        <v>6.09</v>
      </c>
      <c r="Q123" s="68">
        <v>6.98</v>
      </c>
      <c r="R123" s="68">
        <v>7.93</v>
      </c>
      <c r="S123" s="68">
        <v>9.0500000000000007</v>
      </c>
      <c r="T123" s="69">
        <v>10.47</v>
      </c>
      <c r="U123" s="68">
        <v>12.22</v>
      </c>
      <c r="V123" s="68">
        <v>13.84</v>
      </c>
      <c r="W123" s="68">
        <v>15.68</v>
      </c>
      <c r="X123" s="68">
        <v>17.82</v>
      </c>
      <c r="Y123" s="68">
        <v>20.32</v>
      </c>
      <c r="Z123" s="68">
        <v>23.3</v>
      </c>
      <c r="AA123" s="69">
        <v>26.91</v>
      </c>
      <c r="AB123" s="17">
        <v>31.06</v>
      </c>
      <c r="AC123" s="17">
        <v>35.15</v>
      </c>
      <c r="AD123" s="17">
        <v>39.61</v>
      </c>
      <c r="AE123" s="17">
        <v>44.97</v>
      </c>
      <c r="AF123" s="17">
        <v>53.19</v>
      </c>
      <c r="AG123" s="17">
        <v>60.47</v>
      </c>
      <c r="AH123" s="17">
        <v>68.64</v>
      </c>
      <c r="AI123" s="17">
        <v>78.209999999999994</v>
      </c>
      <c r="AJ123" s="17">
        <v>88.84</v>
      </c>
      <c r="AK123" s="17">
        <v>100.49</v>
      </c>
      <c r="AL123" s="17">
        <v>112.92</v>
      </c>
      <c r="AM123" s="17">
        <v>126.41</v>
      </c>
      <c r="AN123" s="17">
        <v>140.96</v>
      </c>
      <c r="AO123" s="17">
        <v>155.80000000000001</v>
      </c>
      <c r="AP123" s="17">
        <v>171.79</v>
      </c>
      <c r="AQ123" s="17">
        <v>191.55</v>
      </c>
      <c r="AR123" s="17">
        <v>213.29</v>
      </c>
      <c r="AS123" s="17">
        <v>237.02</v>
      </c>
      <c r="AT123" s="17">
        <v>262.44</v>
      </c>
      <c r="AU123" s="17">
        <v>289.19</v>
      </c>
      <c r="AV123" s="17">
        <v>313.3</v>
      </c>
      <c r="AW123" s="17">
        <v>337.47</v>
      </c>
      <c r="AX123" s="17">
        <v>361.33</v>
      </c>
      <c r="AY123" s="17">
        <v>384.5</v>
      </c>
      <c r="AZ123" s="17">
        <v>406.6</v>
      </c>
      <c r="BA123" s="17">
        <v>427.26</v>
      </c>
      <c r="BB123" s="17">
        <v>446.11</v>
      </c>
      <c r="BC123" s="17">
        <v>462.77</v>
      </c>
      <c r="BD123" s="17">
        <v>476.86</v>
      </c>
      <c r="BE123" s="17">
        <v>488</v>
      </c>
      <c r="BF123" s="17">
        <v>495.83</v>
      </c>
      <c r="BG123" s="17">
        <v>500</v>
      </c>
      <c r="BH123" s="17">
        <v>500</v>
      </c>
      <c r="BI123" s="17">
        <v>500</v>
      </c>
      <c r="BJ123" s="17">
        <v>500</v>
      </c>
      <c r="BK123" s="17">
        <v>500</v>
      </c>
      <c r="BL123" s="17">
        <v>500</v>
      </c>
      <c r="BM123" s="17">
        <v>500</v>
      </c>
      <c r="BN123" s="17">
        <v>500</v>
      </c>
      <c r="BO123" s="17">
        <v>500</v>
      </c>
      <c r="BP123" s="17">
        <v>0</v>
      </c>
      <c r="BQ123" s="17">
        <v>0</v>
      </c>
      <c r="BR123" s="17">
        <v>0</v>
      </c>
      <c r="BS123" s="17">
        <v>0</v>
      </c>
      <c r="BT123" s="17">
        <v>0</v>
      </c>
      <c r="BU123" s="17">
        <v>0</v>
      </c>
      <c r="BV123" s="17">
        <v>0</v>
      </c>
      <c r="BW123" s="17">
        <v>0</v>
      </c>
      <c r="BX123" s="17">
        <v>0</v>
      </c>
      <c r="BY123" s="17">
        <v>0</v>
      </c>
      <c r="BZ123" s="17">
        <v>0</v>
      </c>
      <c r="CA123" s="17">
        <v>0</v>
      </c>
      <c r="CB123" s="17">
        <v>0</v>
      </c>
      <c r="CC123" s="17">
        <v>0</v>
      </c>
      <c r="CD123" s="17">
        <v>0</v>
      </c>
      <c r="CE123" s="17">
        <v>0</v>
      </c>
      <c r="CF123" s="17">
        <v>0</v>
      </c>
      <c r="CG123" s="17">
        <v>0</v>
      </c>
      <c r="CH123" s="17">
        <v>0</v>
      </c>
      <c r="CI123" s="17">
        <v>0</v>
      </c>
      <c r="CJ123" s="17">
        <v>0</v>
      </c>
      <c r="CK123" s="17">
        <v>0</v>
      </c>
      <c r="CL123" s="17">
        <v>0</v>
      </c>
      <c r="CM123" s="17">
        <v>0</v>
      </c>
      <c r="CN123" s="17">
        <v>0</v>
      </c>
      <c r="CO123" s="17">
        <v>0</v>
      </c>
      <c r="CP123" s="17">
        <v>0</v>
      </c>
      <c r="CQ123" s="17">
        <v>0</v>
      </c>
      <c r="CR123" s="17">
        <v>0</v>
      </c>
      <c r="CS123" s="17">
        <v>0</v>
      </c>
      <c r="CT123" s="17">
        <v>0</v>
      </c>
      <c r="CU123" s="17">
        <v>0</v>
      </c>
      <c r="CV123" s="17">
        <v>0</v>
      </c>
      <c r="CW123" s="17">
        <v>0</v>
      </c>
    </row>
    <row r="124" spans="1:101" ht="14.25" customHeight="1">
      <c r="A124" s="67">
        <v>56</v>
      </c>
      <c r="B124" s="76">
        <v>0.33</v>
      </c>
      <c r="C124" s="68">
        <v>0.89</v>
      </c>
      <c r="D124" s="68">
        <v>1.22</v>
      </c>
      <c r="E124" s="68">
        <v>1.52</v>
      </c>
      <c r="F124" s="68">
        <v>1.98</v>
      </c>
      <c r="G124" s="68">
        <v>2.27</v>
      </c>
      <c r="H124" s="68">
        <v>2.58</v>
      </c>
      <c r="I124" s="68">
        <v>2.9</v>
      </c>
      <c r="J124" s="68">
        <v>3.26</v>
      </c>
      <c r="K124" s="68">
        <v>3.61</v>
      </c>
      <c r="L124" s="68">
        <v>3.94</v>
      </c>
      <c r="M124" s="68">
        <v>4.37</v>
      </c>
      <c r="N124" s="68">
        <v>5.0199999999999996</v>
      </c>
      <c r="O124" s="68">
        <v>5.85</v>
      </c>
      <c r="P124" s="68">
        <v>6.8</v>
      </c>
      <c r="Q124" s="68">
        <v>7.86</v>
      </c>
      <c r="R124" s="68">
        <v>9.02</v>
      </c>
      <c r="S124" s="68">
        <v>10.33</v>
      </c>
      <c r="T124" s="69">
        <v>11.93</v>
      </c>
      <c r="U124" s="68">
        <v>13.84</v>
      </c>
      <c r="V124" s="68">
        <v>15.68</v>
      </c>
      <c r="W124" s="68">
        <v>17.82</v>
      </c>
      <c r="X124" s="68">
        <v>20.32</v>
      </c>
      <c r="Y124" s="68">
        <v>23.3</v>
      </c>
      <c r="Z124" s="68">
        <v>26.91</v>
      </c>
      <c r="AA124" s="69">
        <v>31.06</v>
      </c>
      <c r="AB124" s="17">
        <v>35.15</v>
      </c>
      <c r="AC124" s="17">
        <v>39.61</v>
      </c>
      <c r="AD124" s="17">
        <v>44.97</v>
      </c>
      <c r="AE124" s="17">
        <v>53.19</v>
      </c>
      <c r="AF124" s="17">
        <v>60.47</v>
      </c>
      <c r="AG124" s="17">
        <v>68.64</v>
      </c>
      <c r="AH124" s="17">
        <v>78.209999999999994</v>
      </c>
      <c r="AI124" s="17">
        <v>88.84</v>
      </c>
      <c r="AJ124" s="17">
        <v>100.49</v>
      </c>
      <c r="AK124" s="17">
        <v>112.92</v>
      </c>
      <c r="AL124" s="17">
        <v>126.41</v>
      </c>
      <c r="AM124" s="17">
        <v>140.96</v>
      </c>
      <c r="AN124" s="17">
        <v>155.80000000000001</v>
      </c>
      <c r="AO124" s="17">
        <v>171.79</v>
      </c>
      <c r="AP124" s="17">
        <v>191.55</v>
      </c>
      <c r="AQ124" s="17">
        <v>213.29</v>
      </c>
      <c r="AR124" s="17">
        <v>237.02</v>
      </c>
      <c r="AS124" s="17">
        <v>262.44</v>
      </c>
      <c r="AT124" s="17">
        <v>289.19</v>
      </c>
      <c r="AU124" s="17">
        <v>313.3</v>
      </c>
      <c r="AV124" s="17">
        <v>337.47</v>
      </c>
      <c r="AW124" s="17">
        <v>361.33</v>
      </c>
      <c r="AX124" s="17">
        <v>384.5</v>
      </c>
      <c r="AY124" s="17">
        <v>406.6</v>
      </c>
      <c r="AZ124" s="17">
        <v>427.26</v>
      </c>
      <c r="BA124" s="17">
        <v>446.11</v>
      </c>
      <c r="BB124" s="17">
        <v>462.77</v>
      </c>
      <c r="BC124" s="17">
        <v>476.86</v>
      </c>
      <c r="BD124" s="17">
        <v>488</v>
      </c>
      <c r="BE124" s="17">
        <v>495.83</v>
      </c>
      <c r="BF124" s="17">
        <v>500</v>
      </c>
      <c r="BG124" s="17">
        <v>500</v>
      </c>
      <c r="BH124" s="17">
        <v>500</v>
      </c>
      <c r="BI124" s="17">
        <v>500</v>
      </c>
      <c r="BJ124" s="17">
        <v>500</v>
      </c>
      <c r="BK124" s="17">
        <v>500</v>
      </c>
      <c r="BL124" s="17">
        <v>500</v>
      </c>
      <c r="BM124" s="17">
        <v>500</v>
      </c>
      <c r="BN124" s="17">
        <v>500</v>
      </c>
      <c r="BO124" s="17">
        <v>0</v>
      </c>
      <c r="BP124" s="17">
        <v>0</v>
      </c>
      <c r="BQ124" s="17">
        <v>0</v>
      </c>
      <c r="BR124" s="17">
        <v>0</v>
      </c>
      <c r="BS124" s="17">
        <v>0</v>
      </c>
      <c r="BT124" s="17">
        <v>0</v>
      </c>
      <c r="BU124" s="17">
        <v>0</v>
      </c>
      <c r="BV124" s="17">
        <v>0</v>
      </c>
      <c r="BW124" s="17">
        <v>0</v>
      </c>
      <c r="BX124" s="17">
        <v>0</v>
      </c>
      <c r="BY124" s="17">
        <v>0</v>
      </c>
      <c r="BZ124" s="17">
        <v>0</v>
      </c>
      <c r="CA124" s="17">
        <v>0</v>
      </c>
      <c r="CB124" s="17">
        <v>0</v>
      </c>
      <c r="CC124" s="17">
        <v>0</v>
      </c>
      <c r="CD124" s="17">
        <v>0</v>
      </c>
      <c r="CE124" s="17">
        <v>0</v>
      </c>
      <c r="CF124" s="17">
        <v>0</v>
      </c>
      <c r="CG124" s="17">
        <v>0</v>
      </c>
      <c r="CH124" s="17">
        <v>0</v>
      </c>
      <c r="CI124" s="17">
        <v>0</v>
      </c>
      <c r="CJ124" s="17">
        <v>0</v>
      </c>
      <c r="CK124" s="17">
        <v>0</v>
      </c>
      <c r="CL124" s="17">
        <v>0</v>
      </c>
      <c r="CM124" s="17">
        <v>0</v>
      </c>
      <c r="CN124" s="17">
        <v>0</v>
      </c>
      <c r="CO124" s="17">
        <v>0</v>
      </c>
      <c r="CP124" s="17">
        <v>0</v>
      </c>
      <c r="CQ124" s="17">
        <v>0</v>
      </c>
      <c r="CR124" s="17">
        <v>0</v>
      </c>
      <c r="CS124" s="17">
        <v>0</v>
      </c>
      <c r="CT124" s="17">
        <v>0</v>
      </c>
      <c r="CU124" s="17">
        <v>0</v>
      </c>
      <c r="CV124" s="17">
        <v>0</v>
      </c>
      <c r="CW124" s="17">
        <v>0</v>
      </c>
    </row>
    <row r="125" spans="1:101" ht="14.25" customHeight="1">
      <c r="A125" s="67">
        <v>57</v>
      </c>
      <c r="B125" s="76">
        <v>0.34</v>
      </c>
      <c r="C125" s="68">
        <v>0.9</v>
      </c>
      <c r="D125" s="68">
        <v>1.23</v>
      </c>
      <c r="E125" s="68">
        <v>1.66</v>
      </c>
      <c r="F125" s="68">
        <v>2.23</v>
      </c>
      <c r="G125" s="68">
        <v>2.56</v>
      </c>
      <c r="H125" s="68">
        <v>2.89</v>
      </c>
      <c r="I125" s="68">
        <v>3.21</v>
      </c>
      <c r="J125" s="68">
        <v>3.56</v>
      </c>
      <c r="K125" s="68">
        <v>3.86</v>
      </c>
      <c r="L125" s="68">
        <v>4.21</v>
      </c>
      <c r="M125" s="68">
        <v>4.7300000000000004</v>
      </c>
      <c r="N125" s="68">
        <v>5.52</v>
      </c>
      <c r="O125" s="68">
        <v>6.5</v>
      </c>
      <c r="P125" s="68">
        <v>7.62</v>
      </c>
      <c r="Q125" s="68">
        <v>8.86</v>
      </c>
      <c r="R125" s="68">
        <v>10.199999999999999</v>
      </c>
      <c r="S125" s="68">
        <v>11.69</v>
      </c>
      <c r="T125" s="69">
        <v>13.5</v>
      </c>
      <c r="U125" s="68">
        <v>15.68</v>
      </c>
      <c r="V125" s="68">
        <v>17.82</v>
      </c>
      <c r="W125" s="68">
        <v>20.32</v>
      </c>
      <c r="X125" s="68">
        <v>23.3</v>
      </c>
      <c r="Y125" s="68">
        <v>26.91</v>
      </c>
      <c r="Z125" s="68">
        <v>31.06</v>
      </c>
      <c r="AA125" s="69">
        <v>35.15</v>
      </c>
      <c r="AB125" s="17">
        <v>39.61</v>
      </c>
      <c r="AC125" s="17">
        <v>44.97</v>
      </c>
      <c r="AD125" s="17">
        <v>53.19</v>
      </c>
      <c r="AE125" s="17">
        <v>60.47</v>
      </c>
      <c r="AF125" s="17">
        <v>68.64</v>
      </c>
      <c r="AG125" s="17">
        <v>78.209999999999994</v>
      </c>
      <c r="AH125" s="17">
        <v>88.84</v>
      </c>
      <c r="AI125" s="17">
        <v>100.49</v>
      </c>
      <c r="AJ125" s="17">
        <v>112.92</v>
      </c>
      <c r="AK125" s="17">
        <v>126.41</v>
      </c>
      <c r="AL125" s="17">
        <v>140.96</v>
      </c>
      <c r="AM125" s="17">
        <v>155.80000000000001</v>
      </c>
      <c r="AN125" s="17">
        <v>171.79</v>
      </c>
      <c r="AO125" s="17">
        <v>191.55</v>
      </c>
      <c r="AP125" s="17">
        <v>213.29</v>
      </c>
      <c r="AQ125" s="17">
        <v>237.02</v>
      </c>
      <c r="AR125" s="17">
        <v>262.44</v>
      </c>
      <c r="AS125" s="17">
        <v>289.19</v>
      </c>
      <c r="AT125" s="17">
        <v>313.3</v>
      </c>
      <c r="AU125" s="17">
        <v>337.47</v>
      </c>
      <c r="AV125" s="17">
        <v>361.33</v>
      </c>
      <c r="AW125" s="17">
        <v>384.5</v>
      </c>
      <c r="AX125" s="17">
        <v>406.6</v>
      </c>
      <c r="AY125" s="17">
        <v>427.26</v>
      </c>
      <c r="AZ125" s="17">
        <v>446.11</v>
      </c>
      <c r="BA125" s="17">
        <v>462.77</v>
      </c>
      <c r="BB125" s="17">
        <v>476.86</v>
      </c>
      <c r="BC125" s="17">
        <v>488</v>
      </c>
      <c r="BD125" s="17">
        <v>495.83</v>
      </c>
      <c r="BE125" s="17">
        <v>500</v>
      </c>
      <c r="BF125" s="17">
        <v>500</v>
      </c>
      <c r="BG125" s="17">
        <v>500</v>
      </c>
      <c r="BH125" s="17">
        <v>500</v>
      </c>
      <c r="BI125" s="17">
        <v>500</v>
      </c>
      <c r="BJ125" s="17">
        <v>500</v>
      </c>
      <c r="BK125" s="17">
        <v>500</v>
      </c>
      <c r="BL125" s="17">
        <v>500</v>
      </c>
      <c r="BM125" s="17">
        <v>500</v>
      </c>
      <c r="BN125" s="17">
        <v>0</v>
      </c>
      <c r="BO125" s="17">
        <v>0</v>
      </c>
      <c r="BP125" s="17">
        <v>0</v>
      </c>
      <c r="BQ125" s="17">
        <v>0</v>
      </c>
      <c r="BR125" s="17">
        <v>0</v>
      </c>
      <c r="BS125" s="17">
        <v>0</v>
      </c>
      <c r="BT125" s="17">
        <v>0</v>
      </c>
      <c r="BU125" s="17">
        <v>0</v>
      </c>
      <c r="BV125" s="17">
        <v>0</v>
      </c>
      <c r="BW125" s="17">
        <v>0</v>
      </c>
      <c r="BX125" s="17">
        <v>0</v>
      </c>
      <c r="BY125" s="17">
        <v>0</v>
      </c>
      <c r="BZ125" s="17">
        <v>0</v>
      </c>
      <c r="CA125" s="17">
        <v>0</v>
      </c>
      <c r="CB125" s="17">
        <v>0</v>
      </c>
      <c r="CC125" s="17">
        <v>0</v>
      </c>
      <c r="CD125" s="17">
        <v>0</v>
      </c>
      <c r="CE125" s="17">
        <v>0</v>
      </c>
      <c r="CF125" s="17">
        <v>0</v>
      </c>
      <c r="CG125" s="17">
        <v>0</v>
      </c>
      <c r="CH125" s="17">
        <v>0</v>
      </c>
      <c r="CI125" s="17">
        <v>0</v>
      </c>
      <c r="CJ125" s="17">
        <v>0</v>
      </c>
      <c r="CK125" s="17">
        <v>0</v>
      </c>
      <c r="CL125" s="17">
        <v>0</v>
      </c>
      <c r="CM125" s="17">
        <v>0</v>
      </c>
      <c r="CN125" s="17">
        <v>0</v>
      </c>
      <c r="CO125" s="17">
        <v>0</v>
      </c>
      <c r="CP125" s="17">
        <v>0</v>
      </c>
      <c r="CQ125" s="17">
        <v>0</v>
      </c>
      <c r="CR125" s="17">
        <v>0</v>
      </c>
      <c r="CS125" s="17">
        <v>0</v>
      </c>
      <c r="CT125" s="17">
        <v>0</v>
      </c>
      <c r="CU125" s="17">
        <v>0</v>
      </c>
      <c r="CV125" s="17">
        <v>0</v>
      </c>
      <c r="CW125" s="17">
        <v>0</v>
      </c>
    </row>
    <row r="126" spans="1:101" ht="14.25" customHeight="1">
      <c r="A126" s="67">
        <v>58</v>
      </c>
      <c r="B126" s="76">
        <v>0.35</v>
      </c>
      <c r="C126" s="68">
        <v>0.92</v>
      </c>
      <c r="D126" s="68">
        <v>1.27</v>
      </c>
      <c r="E126" s="68">
        <v>1.87</v>
      </c>
      <c r="F126" s="68">
        <v>2.52</v>
      </c>
      <c r="G126" s="68">
        <v>2.88</v>
      </c>
      <c r="H126" s="68">
        <v>3.2</v>
      </c>
      <c r="I126" s="68">
        <v>3.49</v>
      </c>
      <c r="J126" s="68">
        <v>3.79</v>
      </c>
      <c r="K126" s="68">
        <v>4.0999999999999996</v>
      </c>
      <c r="L126" s="68">
        <v>4.51</v>
      </c>
      <c r="M126" s="68">
        <v>5.17</v>
      </c>
      <c r="N126" s="68">
        <v>6.14</v>
      </c>
      <c r="O126" s="68">
        <v>7.29</v>
      </c>
      <c r="P126" s="68">
        <v>8.6</v>
      </c>
      <c r="Q126" s="68">
        <v>10.039999999999999</v>
      </c>
      <c r="R126" s="68">
        <v>11.57</v>
      </c>
      <c r="S126" s="68">
        <v>13.27</v>
      </c>
      <c r="T126" s="69">
        <v>15.34</v>
      </c>
      <c r="U126" s="68">
        <v>17.82</v>
      </c>
      <c r="V126" s="68">
        <v>20.32</v>
      </c>
      <c r="W126" s="68">
        <v>23.3</v>
      </c>
      <c r="X126" s="68">
        <v>26.91</v>
      </c>
      <c r="Y126" s="68">
        <v>31.06</v>
      </c>
      <c r="Z126" s="68">
        <v>35.15</v>
      </c>
      <c r="AA126" s="69">
        <v>39.61</v>
      </c>
      <c r="AB126" s="17">
        <v>44.97</v>
      </c>
      <c r="AC126" s="17">
        <v>53.19</v>
      </c>
      <c r="AD126" s="17">
        <v>60.47</v>
      </c>
      <c r="AE126" s="17">
        <v>68.64</v>
      </c>
      <c r="AF126" s="17">
        <v>78.209999999999994</v>
      </c>
      <c r="AG126" s="17">
        <v>88.84</v>
      </c>
      <c r="AH126" s="17">
        <v>100.49</v>
      </c>
      <c r="AI126" s="17">
        <v>112.92</v>
      </c>
      <c r="AJ126" s="17">
        <v>126.41</v>
      </c>
      <c r="AK126" s="17">
        <v>140.96</v>
      </c>
      <c r="AL126" s="17">
        <v>155.80000000000001</v>
      </c>
      <c r="AM126" s="17">
        <v>171.79</v>
      </c>
      <c r="AN126" s="17">
        <v>191.55</v>
      </c>
      <c r="AO126" s="17">
        <v>213.29</v>
      </c>
      <c r="AP126" s="17">
        <v>237.02</v>
      </c>
      <c r="AQ126" s="17">
        <v>262.44</v>
      </c>
      <c r="AR126" s="17">
        <v>289.19</v>
      </c>
      <c r="AS126" s="17">
        <v>313.3</v>
      </c>
      <c r="AT126" s="17">
        <v>337.47</v>
      </c>
      <c r="AU126" s="17">
        <v>361.33</v>
      </c>
      <c r="AV126" s="17">
        <v>384.5</v>
      </c>
      <c r="AW126" s="17">
        <v>406.6</v>
      </c>
      <c r="AX126" s="17">
        <v>427.26</v>
      </c>
      <c r="AY126" s="17">
        <v>446.11</v>
      </c>
      <c r="AZ126" s="17">
        <v>462.77</v>
      </c>
      <c r="BA126" s="17">
        <v>476.86</v>
      </c>
      <c r="BB126" s="17">
        <v>488</v>
      </c>
      <c r="BC126" s="17">
        <v>495.83</v>
      </c>
      <c r="BD126" s="17">
        <v>500</v>
      </c>
      <c r="BE126" s="17">
        <v>500</v>
      </c>
      <c r="BF126" s="17">
        <v>500</v>
      </c>
      <c r="BG126" s="17">
        <v>500</v>
      </c>
      <c r="BH126" s="17">
        <v>500</v>
      </c>
      <c r="BI126" s="17">
        <v>500</v>
      </c>
      <c r="BJ126" s="17">
        <v>500</v>
      </c>
      <c r="BK126" s="17">
        <v>500</v>
      </c>
      <c r="BL126" s="17">
        <v>500</v>
      </c>
      <c r="BM126" s="17">
        <v>0</v>
      </c>
      <c r="BN126" s="17">
        <v>0</v>
      </c>
      <c r="BO126" s="17">
        <v>0</v>
      </c>
      <c r="BP126" s="17">
        <v>0</v>
      </c>
      <c r="BQ126" s="17">
        <v>0</v>
      </c>
      <c r="BR126" s="17">
        <v>0</v>
      </c>
      <c r="BS126" s="17">
        <v>0</v>
      </c>
      <c r="BT126" s="17">
        <v>0</v>
      </c>
      <c r="BU126" s="17">
        <v>0</v>
      </c>
      <c r="BV126" s="17">
        <v>0</v>
      </c>
      <c r="BW126" s="17">
        <v>0</v>
      </c>
      <c r="BX126" s="17">
        <v>0</v>
      </c>
      <c r="BY126" s="17">
        <v>0</v>
      </c>
      <c r="BZ126" s="17">
        <v>0</v>
      </c>
      <c r="CA126" s="17">
        <v>0</v>
      </c>
      <c r="CB126" s="17">
        <v>0</v>
      </c>
      <c r="CC126" s="17">
        <v>0</v>
      </c>
      <c r="CD126" s="17">
        <v>0</v>
      </c>
      <c r="CE126" s="17">
        <v>0</v>
      </c>
      <c r="CF126" s="17">
        <v>0</v>
      </c>
      <c r="CG126" s="17">
        <v>0</v>
      </c>
      <c r="CH126" s="17">
        <v>0</v>
      </c>
      <c r="CI126" s="17">
        <v>0</v>
      </c>
      <c r="CJ126" s="17">
        <v>0</v>
      </c>
      <c r="CK126" s="17">
        <v>0</v>
      </c>
      <c r="CL126" s="17">
        <v>0</v>
      </c>
      <c r="CM126" s="17">
        <v>0</v>
      </c>
      <c r="CN126" s="17">
        <v>0</v>
      </c>
      <c r="CO126" s="17">
        <v>0</v>
      </c>
      <c r="CP126" s="17">
        <v>0</v>
      </c>
      <c r="CQ126" s="17">
        <v>0</v>
      </c>
      <c r="CR126" s="17">
        <v>0</v>
      </c>
      <c r="CS126" s="17">
        <v>0</v>
      </c>
      <c r="CT126" s="17">
        <v>0</v>
      </c>
      <c r="CU126" s="17">
        <v>0</v>
      </c>
      <c r="CV126" s="17">
        <v>0</v>
      </c>
      <c r="CW126" s="17">
        <v>0</v>
      </c>
    </row>
    <row r="127" spans="1:101" ht="14.25" customHeight="1">
      <c r="A127" s="67">
        <v>59</v>
      </c>
      <c r="B127" s="76">
        <v>0.37</v>
      </c>
      <c r="C127" s="68">
        <v>0.95</v>
      </c>
      <c r="D127" s="68">
        <v>1.34</v>
      </c>
      <c r="E127" s="68">
        <v>2.15</v>
      </c>
      <c r="F127" s="68">
        <v>2.84</v>
      </c>
      <c r="G127" s="68">
        <v>3.19</v>
      </c>
      <c r="H127" s="68">
        <v>3.48</v>
      </c>
      <c r="I127" s="68">
        <v>3.73</v>
      </c>
      <c r="J127" s="68">
        <v>4.01</v>
      </c>
      <c r="K127" s="68">
        <v>4.3600000000000003</v>
      </c>
      <c r="L127" s="68">
        <v>4.8899999999999997</v>
      </c>
      <c r="M127" s="68">
        <v>5.74</v>
      </c>
      <c r="N127" s="68">
        <v>6.93</v>
      </c>
      <c r="O127" s="68">
        <v>8.2899999999999991</v>
      </c>
      <c r="P127" s="68">
        <v>9.7899999999999991</v>
      </c>
      <c r="Q127" s="68">
        <v>11.44</v>
      </c>
      <c r="R127" s="68">
        <v>13.22</v>
      </c>
      <c r="S127" s="68">
        <v>15.14</v>
      </c>
      <c r="T127" s="69">
        <v>17.5</v>
      </c>
      <c r="U127" s="68">
        <v>20.32</v>
      </c>
      <c r="V127" s="68">
        <v>23.3</v>
      </c>
      <c r="W127" s="68">
        <v>26.91</v>
      </c>
      <c r="X127" s="68">
        <v>31.06</v>
      </c>
      <c r="Y127" s="68">
        <v>35.15</v>
      </c>
      <c r="Z127" s="68">
        <v>39.61</v>
      </c>
      <c r="AA127" s="69">
        <v>44.97</v>
      </c>
      <c r="AB127" s="17">
        <v>53.19</v>
      </c>
      <c r="AC127" s="17">
        <v>60.47</v>
      </c>
      <c r="AD127" s="17">
        <v>68.64</v>
      </c>
      <c r="AE127" s="17">
        <v>78.209999999999994</v>
      </c>
      <c r="AF127" s="17">
        <v>88.84</v>
      </c>
      <c r="AG127" s="17">
        <v>100.49</v>
      </c>
      <c r="AH127" s="17">
        <v>112.92</v>
      </c>
      <c r="AI127" s="17">
        <v>126.41</v>
      </c>
      <c r="AJ127" s="17">
        <v>140.96</v>
      </c>
      <c r="AK127" s="17">
        <v>155.80000000000001</v>
      </c>
      <c r="AL127" s="17">
        <v>171.79</v>
      </c>
      <c r="AM127" s="17">
        <v>191.55</v>
      </c>
      <c r="AN127" s="17">
        <v>213.29</v>
      </c>
      <c r="AO127" s="17">
        <v>237.02</v>
      </c>
      <c r="AP127" s="17">
        <v>262.44</v>
      </c>
      <c r="AQ127" s="17">
        <v>289.19</v>
      </c>
      <c r="AR127" s="17">
        <v>313.3</v>
      </c>
      <c r="AS127" s="17">
        <v>337.47</v>
      </c>
      <c r="AT127" s="17">
        <v>361.33</v>
      </c>
      <c r="AU127" s="17">
        <v>384.5</v>
      </c>
      <c r="AV127" s="17">
        <v>406.6</v>
      </c>
      <c r="AW127" s="17">
        <v>427.26</v>
      </c>
      <c r="AX127" s="17">
        <v>446.11</v>
      </c>
      <c r="AY127" s="17">
        <v>462.77</v>
      </c>
      <c r="AZ127" s="17">
        <v>476.86</v>
      </c>
      <c r="BA127" s="17">
        <v>488</v>
      </c>
      <c r="BB127" s="17">
        <v>495.83</v>
      </c>
      <c r="BC127" s="17">
        <v>500</v>
      </c>
      <c r="BD127" s="17">
        <v>500</v>
      </c>
      <c r="BE127" s="17">
        <v>500</v>
      </c>
      <c r="BF127" s="17">
        <v>500</v>
      </c>
      <c r="BG127" s="17">
        <v>500</v>
      </c>
      <c r="BH127" s="17">
        <v>500</v>
      </c>
      <c r="BI127" s="17">
        <v>500</v>
      </c>
      <c r="BJ127" s="17">
        <v>500</v>
      </c>
      <c r="BK127" s="17">
        <v>500</v>
      </c>
      <c r="BL127" s="17">
        <v>0</v>
      </c>
      <c r="BM127" s="17">
        <v>0</v>
      </c>
      <c r="BN127" s="17">
        <v>0</v>
      </c>
      <c r="BO127" s="17">
        <v>0</v>
      </c>
      <c r="BP127" s="17">
        <v>0</v>
      </c>
      <c r="BQ127" s="17">
        <v>0</v>
      </c>
      <c r="BR127" s="17">
        <v>0</v>
      </c>
      <c r="BS127" s="17">
        <v>0</v>
      </c>
      <c r="BT127" s="17">
        <v>0</v>
      </c>
      <c r="BU127" s="17">
        <v>0</v>
      </c>
      <c r="BV127" s="17">
        <v>0</v>
      </c>
      <c r="BW127" s="17">
        <v>0</v>
      </c>
      <c r="BX127" s="17">
        <v>0</v>
      </c>
      <c r="BY127" s="17">
        <v>0</v>
      </c>
      <c r="BZ127" s="17">
        <v>0</v>
      </c>
      <c r="CA127" s="17">
        <v>0</v>
      </c>
      <c r="CB127" s="17">
        <v>0</v>
      </c>
      <c r="CC127" s="17">
        <v>0</v>
      </c>
      <c r="CD127" s="17">
        <v>0</v>
      </c>
      <c r="CE127" s="17">
        <v>0</v>
      </c>
      <c r="CF127" s="17">
        <v>0</v>
      </c>
      <c r="CG127" s="17">
        <v>0</v>
      </c>
      <c r="CH127" s="17">
        <v>0</v>
      </c>
      <c r="CI127" s="17">
        <v>0</v>
      </c>
      <c r="CJ127" s="17">
        <v>0</v>
      </c>
      <c r="CK127" s="17">
        <v>0</v>
      </c>
      <c r="CL127" s="17">
        <v>0</v>
      </c>
      <c r="CM127" s="17">
        <v>0</v>
      </c>
      <c r="CN127" s="17">
        <v>0</v>
      </c>
      <c r="CO127" s="17">
        <v>0</v>
      </c>
      <c r="CP127" s="17">
        <v>0</v>
      </c>
      <c r="CQ127" s="17">
        <v>0</v>
      </c>
      <c r="CR127" s="17">
        <v>0</v>
      </c>
      <c r="CS127" s="17">
        <v>0</v>
      </c>
      <c r="CT127" s="17">
        <v>0</v>
      </c>
      <c r="CU127" s="17">
        <v>0</v>
      </c>
      <c r="CV127" s="17">
        <v>0</v>
      </c>
      <c r="CW127" s="17">
        <v>0</v>
      </c>
    </row>
    <row r="128" spans="1:101" ht="14.25" customHeight="1">
      <c r="A128" s="67">
        <v>60</v>
      </c>
      <c r="B128" s="76">
        <v>0.43</v>
      </c>
      <c r="C128" s="68">
        <v>0.99</v>
      </c>
      <c r="D128" s="68">
        <v>1.53</v>
      </c>
      <c r="E128" s="68">
        <v>2.44</v>
      </c>
      <c r="F128" s="68">
        <v>3.15</v>
      </c>
      <c r="G128" s="68">
        <v>3.47</v>
      </c>
      <c r="H128" s="68">
        <v>3.7</v>
      </c>
      <c r="I128" s="68">
        <v>3.93</v>
      </c>
      <c r="J128" s="68">
        <v>4.22</v>
      </c>
      <c r="K128" s="68">
        <v>4.68</v>
      </c>
      <c r="L128" s="68">
        <v>5.4</v>
      </c>
      <c r="M128" s="68">
        <v>6.5</v>
      </c>
      <c r="N128" s="68">
        <v>7.91</v>
      </c>
      <c r="O128" s="68">
        <v>9.4499999999999993</v>
      </c>
      <c r="P128" s="68">
        <v>11.18</v>
      </c>
      <c r="Q128" s="68">
        <v>13.06</v>
      </c>
      <c r="R128" s="68">
        <v>15.03</v>
      </c>
      <c r="S128" s="68">
        <v>17.12</v>
      </c>
      <c r="T128" s="69">
        <v>19.96</v>
      </c>
      <c r="U128" s="68">
        <v>23.3</v>
      </c>
      <c r="V128" s="68">
        <v>26.91</v>
      </c>
      <c r="W128" s="68">
        <v>31.06</v>
      </c>
      <c r="X128" s="68">
        <v>35.15</v>
      </c>
      <c r="Y128" s="68">
        <v>39.61</v>
      </c>
      <c r="Z128" s="68">
        <v>44.97</v>
      </c>
      <c r="AA128" s="69">
        <v>53.19</v>
      </c>
      <c r="AB128" s="17">
        <v>60.47</v>
      </c>
      <c r="AC128" s="17">
        <v>68.64</v>
      </c>
      <c r="AD128" s="17">
        <v>78.209999999999994</v>
      </c>
      <c r="AE128" s="17">
        <v>88.84</v>
      </c>
      <c r="AF128" s="17">
        <v>100.49</v>
      </c>
      <c r="AG128" s="17">
        <v>112.92</v>
      </c>
      <c r="AH128" s="17">
        <v>126.41</v>
      </c>
      <c r="AI128" s="17">
        <v>140.96</v>
      </c>
      <c r="AJ128" s="17">
        <v>155.80000000000001</v>
      </c>
      <c r="AK128" s="17">
        <v>171.79</v>
      </c>
      <c r="AL128" s="17">
        <v>191.55</v>
      </c>
      <c r="AM128" s="17">
        <v>213.29</v>
      </c>
      <c r="AN128" s="17">
        <v>237.02</v>
      </c>
      <c r="AO128" s="17">
        <v>262.44</v>
      </c>
      <c r="AP128" s="17">
        <v>289.19</v>
      </c>
      <c r="AQ128" s="17">
        <v>313.3</v>
      </c>
      <c r="AR128" s="17">
        <v>337.47</v>
      </c>
      <c r="AS128" s="17">
        <v>361.33</v>
      </c>
      <c r="AT128" s="17">
        <v>384.5</v>
      </c>
      <c r="AU128" s="17">
        <v>406.6</v>
      </c>
      <c r="AV128" s="17">
        <v>427.26</v>
      </c>
      <c r="AW128" s="17">
        <v>446.11</v>
      </c>
      <c r="AX128" s="17">
        <v>462.77</v>
      </c>
      <c r="AY128" s="17">
        <v>476.86</v>
      </c>
      <c r="AZ128" s="17">
        <v>488</v>
      </c>
      <c r="BA128" s="17">
        <v>495.83</v>
      </c>
      <c r="BB128" s="17">
        <v>500</v>
      </c>
      <c r="BC128" s="17">
        <v>500</v>
      </c>
      <c r="BD128" s="17">
        <v>500</v>
      </c>
      <c r="BE128" s="17">
        <v>500</v>
      </c>
      <c r="BF128" s="17">
        <v>500</v>
      </c>
      <c r="BG128" s="17">
        <v>500</v>
      </c>
      <c r="BH128" s="17">
        <v>500</v>
      </c>
      <c r="BI128" s="17">
        <v>500</v>
      </c>
      <c r="BJ128" s="17">
        <v>500</v>
      </c>
      <c r="BK128" s="17">
        <v>0</v>
      </c>
      <c r="BL128" s="17">
        <v>0</v>
      </c>
      <c r="BM128" s="17">
        <v>0</v>
      </c>
      <c r="BN128" s="17">
        <v>0</v>
      </c>
      <c r="BO128" s="17">
        <v>0</v>
      </c>
      <c r="BP128" s="17">
        <v>0</v>
      </c>
      <c r="BQ128" s="17">
        <v>0</v>
      </c>
      <c r="BR128" s="17">
        <v>0</v>
      </c>
      <c r="BS128" s="17">
        <v>0</v>
      </c>
      <c r="BT128" s="17">
        <v>0</v>
      </c>
      <c r="BU128" s="17">
        <v>0</v>
      </c>
      <c r="BV128" s="17">
        <v>0</v>
      </c>
      <c r="BW128" s="17">
        <v>0</v>
      </c>
      <c r="BX128" s="17">
        <v>0</v>
      </c>
      <c r="BY128" s="17">
        <v>0</v>
      </c>
      <c r="BZ128" s="17">
        <v>0</v>
      </c>
      <c r="CA128" s="17">
        <v>0</v>
      </c>
      <c r="CB128" s="17">
        <v>0</v>
      </c>
      <c r="CC128" s="17">
        <v>0</v>
      </c>
      <c r="CD128" s="17">
        <v>0</v>
      </c>
      <c r="CE128" s="17">
        <v>0</v>
      </c>
      <c r="CF128" s="17">
        <v>0</v>
      </c>
      <c r="CG128" s="17">
        <v>0</v>
      </c>
      <c r="CH128" s="17">
        <v>0</v>
      </c>
      <c r="CI128" s="17">
        <v>0</v>
      </c>
      <c r="CJ128" s="17">
        <v>0</v>
      </c>
      <c r="CK128" s="17">
        <v>0</v>
      </c>
      <c r="CL128" s="17">
        <v>0</v>
      </c>
      <c r="CM128" s="17">
        <v>0</v>
      </c>
      <c r="CN128" s="17">
        <v>0</v>
      </c>
      <c r="CO128" s="17">
        <v>0</v>
      </c>
      <c r="CP128" s="17">
        <v>0</v>
      </c>
      <c r="CQ128" s="17">
        <v>0</v>
      </c>
      <c r="CR128" s="17">
        <v>0</v>
      </c>
      <c r="CS128" s="17">
        <v>0</v>
      </c>
      <c r="CT128" s="17">
        <v>0</v>
      </c>
      <c r="CU128" s="17">
        <v>0</v>
      </c>
      <c r="CV128" s="17">
        <v>0</v>
      </c>
      <c r="CW128" s="17">
        <v>0</v>
      </c>
    </row>
    <row r="129" spans="1:101" ht="14.25" customHeight="1">
      <c r="A129" s="67">
        <v>61</v>
      </c>
      <c r="B129" s="76">
        <v>0.51</v>
      </c>
      <c r="C129" s="68">
        <v>1.03</v>
      </c>
      <c r="D129" s="68">
        <v>1.8</v>
      </c>
      <c r="E129" s="68">
        <v>2.7</v>
      </c>
      <c r="F129" s="68">
        <v>3.43</v>
      </c>
      <c r="G129" s="68">
        <v>3.68</v>
      </c>
      <c r="H129" s="68">
        <v>3.89</v>
      </c>
      <c r="I129" s="68">
        <v>4.13</v>
      </c>
      <c r="J129" s="68">
        <v>4.51</v>
      </c>
      <c r="K129" s="68">
        <v>5.13</v>
      </c>
      <c r="L129" s="68">
        <v>6.1</v>
      </c>
      <c r="M129" s="68">
        <v>7.47</v>
      </c>
      <c r="N129" s="68">
        <v>9.09</v>
      </c>
      <c r="O129" s="68">
        <v>10.88</v>
      </c>
      <c r="P129" s="68">
        <v>12.8</v>
      </c>
      <c r="Q129" s="68">
        <v>14.89</v>
      </c>
      <c r="R129" s="68">
        <v>17.09</v>
      </c>
      <c r="S129" s="68">
        <v>19.649999999999999</v>
      </c>
      <c r="T129" s="70">
        <v>23.01</v>
      </c>
      <c r="U129" s="68">
        <v>26.91</v>
      </c>
      <c r="V129" s="68">
        <v>31.06</v>
      </c>
      <c r="W129" s="68">
        <v>35.15</v>
      </c>
      <c r="X129" s="68">
        <v>39.61</v>
      </c>
      <c r="Y129" s="68">
        <v>44.97</v>
      </c>
      <c r="Z129" s="68">
        <v>53.19</v>
      </c>
      <c r="AA129" s="69">
        <v>60.47</v>
      </c>
      <c r="AB129" s="17">
        <v>68.64</v>
      </c>
      <c r="AC129" s="17">
        <v>78.209999999999994</v>
      </c>
      <c r="AD129" s="17">
        <v>88.84</v>
      </c>
      <c r="AE129" s="17">
        <v>100.49</v>
      </c>
      <c r="AF129" s="17">
        <v>112.92</v>
      </c>
      <c r="AG129" s="17">
        <v>126.41</v>
      </c>
      <c r="AH129" s="17">
        <v>140.96</v>
      </c>
      <c r="AI129" s="17">
        <v>155.80000000000001</v>
      </c>
      <c r="AJ129" s="17">
        <v>171.79</v>
      </c>
      <c r="AK129" s="17">
        <v>191.55</v>
      </c>
      <c r="AL129" s="17">
        <v>213.29</v>
      </c>
      <c r="AM129" s="17">
        <v>237.02</v>
      </c>
      <c r="AN129" s="17">
        <v>262.44</v>
      </c>
      <c r="AO129" s="17">
        <v>289.19</v>
      </c>
      <c r="AP129" s="17">
        <v>313.3</v>
      </c>
      <c r="AQ129" s="17">
        <v>337.47</v>
      </c>
      <c r="AR129" s="17">
        <v>361.33</v>
      </c>
      <c r="AS129" s="17">
        <v>384.5</v>
      </c>
      <c r="AT129" s="17">
        <v>406.6</v>
      </c>
      <c r="AU129" s="17">
        <v>427.26</v>
      </c>
      <c r="AV129" s="17">
        <v>446.11</v>
      </c>
      <c r="AW129" s="17">
        <v>462.77</v>
      </c>
      <c r="AX129" s="17">
        <v>476.86</v>
      </c>
      <c r="AY129" s="17">
        <v>488</v>
      </c>
      <c r="AZ129" s="17">
        <v>495.83</v>
      </c>
      <c r="BA129" s="17">
        <v>500</v>
      </c>
      <c r="BB129" s="17">
        <v>500</v>
      </c>
      <c r="BC129" s="17">
        <v>500</v>
      </c>
      <c r="BD129" s="17">
        <v>500</v>
      </c>
      <c r="BE129" s="17">
        <v>500</v>
      </c>
      <c r="BF129" s="17">
        <v>500</v>
      </c>
      <c r="BG129" s="17">
        <v>500</v>
      </c>
      <c r="BH129" s="17">
        <v>500</v>
      </c>
      <c r="BI129" s="17">
        <v>500</v>
      </c>
      <c r="BJ129" s="17">
        <v>0</v>
      </c>
      <c r="BK129" s="17">
        <v>0</v>
      </c>
      <c r="BL129" s="17">
        <v>0</v>
      </c>
      <c r="BM129" s="17">
        <v>0</v>
      </c>
      <c r="BN129" s="17">
        <v>0</v>
      </c>
      <c r="BO129" s="17">
        <v>0</v>
      </c>
      <c r="BP129" s="17">
        <v>0</v>
      </c>
      <c r="BQ129" s="17">
        <v>0</v>
      </c>
      <c r="BR129" s="17">
        <v>0</v>
      </c>
      <c r="BS129" s="17">
        <v>0</v>
      </c>
      <c r="BT129" s="17">
        <v>0</v>
      </c>
      <c r="BU129" s="17">
        <v>0</v>
      </c>
      <c r="BV129" s="17">
        <v>0</v>
      </c>
      <c r="BW129" s="17">
        <v>0</v>
      </c>
      <c r="BX129" s="17">
        <v>0</v>
      </c>
      <c r="BY129" s="17">
        <v>0</v>
      </c>
      <c r="BZ129" s="17">
        <v>0</v>
      </c>
      <c r="CA129" s="17">
        <v>0</v>
      </c>
      <c r="CB129" s="17">
        <v>0</v>
      </c>
      <c r="CC129" s="17">
        <v>0</v>
      </c>
      <c r="CD129" s="17">
        <v>0</v>
      </c>
      <c r="CE129" s="17">
        <v>0</v>
      </c>
      <c r="CF129" s="17">
        <v>0</v>
      </c>
      <c r="CG129" s="17">
        <v>0</v>
      </c>
      <c r="CH129" s="17">
        <v>0</v>
      </c>
      <c r="CI129" s="17">
        <v>0</v>
      </c>
      <c r="CJ129" s="17">
        <v>0</v>
      </c>
      <c r="CK129" s="17">
        <v>0</v>
      </c>
      <c r="CL129" s="17">
        <v>0</v>
      </c>
      <c r="CM129" s="17">
        <v>0</v>
      </c>
      <c r="CN129" s="17">
        <v>0</v>
      </c>
      <c r="CO129" s="17">
        <v>0</v>
      </c>
      <c r="CP129" s="17">
        <v>0</v>
      </c>
      <c r="CQ129" s="17">
        <v>0</v>
      </c>
      <c r="CR129" s="17">
        <v>0</v>
      </c>
      <c r="CS129" s="17">
        <v>0</v>
      </c>
      <c r="CT129" s="17">
        <v>0</v>
      </c>
      <c r="CU129" s="17">
        <v>0</v>
      </c>
      <c r="CV129" s="17">
        <v>0</v>
      </c>
      <c r="CW129" s="17">
        <v>0</v>
      </c>
    </row>
    <row r="130" spans="1:101" ht="14.25" customHeight="1">
      <c r="A130" s="67">
        <v>62</v>
      </c>
      <c r="B130" s="76">
        <v>0.61</v>
      </c>
      <c r="C130" s="68">
        <v>1.1499999999999999</v>
      </c>
      <c r="D130" s="68">
        <v>2.14</v>
      </c>
      <c r="E130" s="68">
        <v>2.87</v>
      </c>
      <c r="F130" s="68">
        <v>3.63</v>
      </c>
      <c r="G130" s="68">
        <v>3.85</v>
      </c>
      <c r="H130" s="68">
        <v>4.0599999999999996</v>
      </c>
      <c r="I130" s="68">
        <v>4.3899999999999997</v>
      </c>
      <c r="J130" s="68">
        <v>4.92</v>
      </c>
      <c r="K130" s="68">
        <v>5.78</v>
      </c>
      <c r="L130" s="68">
        <v>7.02</v>
      </c>
      <c r="M130" s="68">
        <v>8.64</v>
      </c>
      <c r="N130" s="68">
        <v>10.46</v>
      </c>
      <c r="O130" s="68">
        <v>12.41</v>
      </c>
      <c r="P130" s="68">
        <v>14.53</v>
      </c>
      <c r="Q130" s="68">
        <v>16.87</v>
      </c>
      <c r="R130" s="68">
        <v>19.55</v>
      </c>
      <c r="S130" s="69">
        <v>22.96</v>
      </c>
      <c r="T130" s="68">
        <v>26.91</v>
      </c>
      <c r="U130" s="68">
        <v>31.06</v>
      </c>
      <c r="V130" s="68">
        <v>35.15</v>
      </c>
      <c r="W130" s="68">
        <v>39.61</v>
      </c>
      <c r="X130" s="68">
        <v>44.97</v>
      </c>
      <c r="Y130" s="68">
        <v>53.19</v>
      </c>
      <c r="Z130" s="68">
        <v>60.47</v>
      </c>
      <c r="AA130" s="69">
        <v>68.64</v>
      </c>
      <c r="AB130" s="17">
        <v>78.209999999999994</v>
      </c>
      <c r="AC130" s="17">
        <v>88.84</v>
      </c>
      <c r="AD130" s="17">
        <v>100.49</v>
      </c>
      <c r="AE130" s="17">
        <v>112.92</v>
      </c>
      <c r="AF130" s="17">
        <v>126.41</v>
      </c>
      <c r="AG130" s="17">
        <v>140.96</v>
      </c>
      <c r="AH130" s="17">
        <v>155.80000000000001</v>
      </c>
      <c r="AI130" s="17">
        <v>171.79</v>
      </c>
      <c r="AJ130" s="17">
        <v>191.55</v>
      </c>
      <c r="AK130" s="17">
        <v>213.29</v>
      </c>
      <c r="AL130" s="17">
        <v>237.02</v>
      </c>
      <c r="AM130" s="17">
        <v>262.44</v>
      </c>
      <c r="AN130" s="17">
        <v>289.19</v>
      </c>
      <c r="AO130" s="17">
        <v>313.3</v>
      </c>
      <c r="AP130" s="17">
        <v>337.47</v>
      </c>
      <c r="AQ130" s="17">
        <v>361.33</v>
      </c>
      <c r="AR130" s="17">
        <v>384.5</v>
      </c>
      <c r="AS130" s="17">
        <v>406.6</v>
      </c>
      <c r="AT130" s="17">
        <v>427.26</v>
      </c>
      <c r="AU130" s="17">
        <v>446.11</v>
      </c>
      <c r="AV130" s="17">
        <v>462.77</v>
      </c>
      <c r="AW130" s="17">
        <v>476.86</v>
      </c>
      <c r="AX130" s="17">
        <v>488</v>
      </c>
      <c r="AY130" s="17">
        <v>495.83</v>
      </c>
      <c r="AZ130" s="17">
        <v>500</v>
      </c>
      <c r="BA130" s="17">
        <v>500</v>
      </c>
      <c r="BB130" s="17">
        <v>500</v>
      </c>
      <c r="BC130" s="17">
        <v>500</v>
      </c>
      <c r="BD130" s="17">
        <v>500</v>
      </c>
      <c r="BE130" s="17">
        <v>500</v>
      </c>
      <c r="BF130" s="17">
        <v>500</v>
      </c>
      <c r="BG130" s="17">
        <v>500</v>
      </c>
      <c r="BH130" s="17">
        <v>500</v>
      </c>
      <c r="BI130" s="17">
        <v>0</v>
      </c>
      <c r="BJ130" s="17">
        <v>0</v>
      </c>
      <c r="BK130" s="17">
        <v>0</v>
      </c>
      <c r="BL130" s="17">
        <v>0</v>
      </c>
      <c r="BM130" s="17">
        <v>0</v>
      </c>
      <c r="BN130" s="17">
        <v>0</v>
      </c>
      <c r="BO130" s="17">
        <v>0</v>
      </c>
      <c r="BP130" s="17">
        <v>0</v>
      </c>
      <c r="BQ130" s="17">
        <v>0</v>
      </c>
      <c r="BR130" s="17">
        <v>0</v>
      </c>
      <c r="BS130" s="17">
        <v>0</v>
      </c>
      <c r="BT130" s="17">
        <v>0</v>
      </c>
      <c r="BU130" s="17">
        <v>0</v>
      </c>
      <c r="BV130" s="17">
        <v>0</v>
      </c>
      <c r="BW130" s="17">
        <v>0</v>
      </c>
      <c r="BX130" s="17">
        <v>0</v>
      </c>
      <c r="BY130" s="17">
        <v>0</v>
      </c>
      <c r="BZ130" s="17">
        <v>0</v>
      </c>
      <c r="CA130" s="17">
        <v>0</v>
      </c>
      <c r="CB130" s="17">
        <v>0</v>
      </c>
      <c r="CC130" s="17">
        <v>0</v>
      </c>
      <c r="CD130" s="17">
        <v>0</v>
      </c>
      <c r="CE130" s="17">
        <v>0</v>
      </c>
      <c r="CF130" s="17">
        <v>0</v>
      </c>
      <c r="CG130" s="17">
        <v>0</v>
      </c>
      <c r="CH130" s="17">
        <v>0</v>
      </c>
      <c r="CI130" s="17">
        <v>0</v>
      </c>
      <c r="CJ130" s="17">
        <v>0</v>
      </c>
      <c r="CK130" s="17">
        <v>0</v>
      </c>
      <c r="CL130" s="17">
        <v>0</v>
      </c>
      <c r="CM130" s="17">
        <v>0</v>
      </c>
      <c r="CN130" s="17">
        <v>0</v>
      </c>
      <c r="CO130" s="17">
        <v>0</v>
      </c>
      <c r="CP130" s="17">
        <v>0</v>
      </c>
      <c r="CQ130" s="17">
        <v>0</v>
      </c>
      <c r="CR130" s="17">
        <v>0</v>
      </c>
      <c r="CS130" s="17">
        <v>0</v>
      </c>
      <c r="CT130" s="17">
        <v>0</v>
      </c>
      <c r="CU130" s="17">
        <v>0</v>
      </c>
      <c r="CV130" s="17">
        <v>0</v>
      </c>
      <c r="CW130" s="17">
        <v>0</v>
      </c>
    </row>
    <row r="131" spans="1:101" ht="14.25" customHeight="1">
      <c r="A131" s="67">
        <v>63</v>
      </c>
      <c r="B131" s="76">
        <v>0.73</v>
      </c>
      <c r="C131" s="68">
        <v>1.31</v>
      </c>
      <c r="D131" s="68">
        <v>2.5</v>
      </c>
      <c r="E131" s="68">
        <v>3.19</v>
      </c>
      <c r="F131" s="68">
        <v>3.78</v>
      </c>
      <c r="G131" s="68">
        <v>4.04</v>
      </c>
      <c r="H131" s="68">
        <v>4.3499999999999996</v>
      </c>
      <c r="I131" s="68">
        <v>4.8499999999999996</v>
      </c>
      <c r="J131" s="68">
        <v>5.58</v>
      </c>
      <c r="K131" s="68">
        <v>6.65</v>
      </c>
      <c r="L131" s="68">
        <v>8.18</v>
      </c>
      <c r="M131" s="68">
        <v>10.039999999999999</v>
      </c>
      <c r="N131" s="68">
        <v>12.05</v>
      </c>
      <c r="O131" s="68">
        <v>14.2</v>
      </c>
      <c r="P131" s="68">
        <v>16.57</v>
      </c>
      <c r="Q131" s="68">
        <v>19.260000000000002</v>
      </c>
      <c r="R131" s="68">
        <v>22.73</v>
      </c>
      <c r="S131" s="70">
        <v>26.42</v>
      </c>
      <c r="T131" s="68">
        <v>31.06</v>
      </c>
      <c r="U131" s="68">
        <v>35.15</v>
      </c>
      <c r="V131" s="68">
        <v>39.61</v>
      </c>
      <c r="W131" s="68">
        <v>44.97</v>
      </c>
      <c r="X131" s="68">
        <v>53.19</v>
      </c>
      <c r="Y131" s="68">
        <v>60.47</v>
      </c>
      <c r="Z131" s="68">
        <v>68.64</v>
      </c>
      <c r="AA131" s="69">
        <v>78.209999999999994</v>
      </c>
      <c r="AB131" s="17">
        <v>88.84</v>
      </c>
      <c r="AC131" s="17">
        <v>100.49</v>
      </c>
      <c r="AD131" s="17">
        <v>112.92</v>
      </c>
      <c r="AE131" s="17">
        <v>126.41</v>
      </c>
      <c r="AF131" s="17">
        <v>140.96</v>
      </c>
      <c r="AG131" s="17">
        <v>155.80000000000001</v>
      </c>
      <c r="AH131" s="17">
        <v>171.79</v>
      </c>
      <c r="AI131" s="17">
        <v>191.55</v>
      </c>
      <c r="AJ131" s="17">
        <v>213.29</v>
      </c>
      <c r="AK131" s="17">
        <v>237.02</v>
      </c>
      <c r="AL131" s="17">
        <v>262.44</v>
      </c>
      <c r="AM131" s="17">
        <v>289.19</v>
      </c>
      <c r="AN131" s="17">
        <v>313.3</v>
      </c>
      <c r="AO131" s="17">
        <v>337.47</v>
      </c>
      <c r="AP131" s="17">
        <v>361.33</v>
      </c>
      <c r="AQ131" s="17">
        <v>384.5</v>
      </c>
      <c r="AR131" s="17">
        <v>406.6</v>
      </c>
      <c r="AS131" s="17">
        <v>427.26</v>
      </c>
      <c r="AT131" s="17">
        <v>446.11</v>
      </c>
      <c r="AU131" s="17">
        <v>462.77</v>
      </c>
      <c r="AV131" s="17">
        <v>476.86</v>
      </c>
      <c r="AW131" s="17">
        <v>488</v>
      </c>
      <c r="AX131" s="17">
        <v>495.83</v>
      </c>
      <c r="AY131" s="17">
        <v>500</v>
      </c>
      <c r="AZ131" s="17">
        <v>500</v>
      </c>
      <c r="BA131" s="17">
        <v>500</v>
      </c>
      <c r="BB131" s="17">
        <v>500</v>
      </c>
      <c r="BC131" s="17">
        <v>500</v>
      </c>
      <c r="BD131" s="17">
        <v>500</v>
      </c>
      <c r="BE131" s="17">
        <v>500</v>
      </c>
      <c r="BF131" s="17">
        <v>500</v>
      </c>
      <c r="BG131" s="17">
        <v>500</v>
      </c>
      <c r="BH131" s="17">
        <v>0</v>
      </c>
      <c r="BI131" s="17">
        <v>0</v>
      </c>
      <c r="BJ131" s="17">
        <v>0</v>
      </c>
      <c r="BK131" s="17">
        <v>0</v>
      </c>
      <c r="BL131" s="17">
        <v>0</v>
      </c>
      <c r="BM131" s="17">
        <v>0</v>
      </c>
      <c r="BN131" s="17">
        <v>0</v>
      </c>
      <c r="BO131" s="17">
        <v>0</v>
      </c>
      <c r="BP131" s="17">
        <v>0</v>
      </c>
      <c r="BQ131" s="17">
        <v>0</v>
      </c>
      <c r="BR131" s="17">
        <v>0</v>
      </c>
      <c r="BS131" s="17">
        <v>0</v>
      </c>
      <c r="BT131" s="17">
        <v>0</v>
      </c>
      <c r="BU131" s="17">
        <v>0</v>
      </c>
      <c r="BV131" s="17">
        <v>0</v>
      </c>
      <c r="BW131" s="17">
        <v>0</v>
      </c>
      <c r="BX131" s="17">
        <v>0</v>
      </c>
      <c r="BY131" s="17">
        <v>0</v>
      </c>
      <c r="BZ131" s="17">
        <v>0</v>
      </c>
      <c r="CA131" s="17">
        <v>0</v>
      </c>
      <c r="CB131" s="17">
        <v>0</v>
      </c>
      <c r="CC131" s="17">
        <v>0</v>
      </c>
      <c r="CD131" s="17">
        <v>0</v>
      </c>
      <c r="CE131" s="17">
        <v>0</v>
      </c>
      <c r="CF131" s="17">
        <v>0</v>
      </c>
      <c r="CG131" s="17">
        <v>0</v>
      </c>
      <c r="CH131" s="17">
        <v>0</v>
      </c>
      <c r="CI131" s="17">
        <v>0</v>
      </c>
      <c r="CJ131" s="17">
        <v>0</v>
      </c>
      <c r="CK131" s="17">
        <v>0</v>
      </c>
      <c r="CL131" s="17">
        <v>0</v>
      </c>
      <c r="CM131" s="17">
        <v>0</v>
      </c>
      <c r="CN131" s="17">
        <v>0</v>
      </c>
      <c r="CO131" s="17">
        <v>0</v>
      </c>
      <c r="CP131" s="17">
        <v>0</v>
      </c>
      <c r="CQ131" s="17">
        <v>0</v>
      </c>
      <c r="CR131" s="17">
        <v>0</v>
      </c>
      <c r="CS131" s="17">
        <v>0</v>
      </c>
      <c r="CT131" s="17">
        <v>0</v>
      </c>
      <c r="CU131" s="17">
        <v>0</v>
      </c>
      <c r="CV131" s="17">
        <v>0</v>
      </c>
      <c r="CW131" s="17">
        <v>0</v>
      </c>
    </row>
    <row r="132" spans="1:101" ht="14.25" customHeight="1">
      <c r="A132" s="67">
        <v>64</v>
      </c>
      <c r="B132" s="76">
        <v>0.84</v>
      </c>
      <c r="C132" s="68">
        <v>1.63</v>
      </c>
      <c r="D132" s="68">
        <v>2.81</v>
      </c>
      <c r="E132" s="68">
        <v>3.41</v>
      </c>
      <c r="F132" s="68">
        <v>3.87</v>
      </c>
      <c r="G132" s="68">
        <v>4.2699999999999996</v>
      </c>
      <c r="H132" s="68">
        <v>4.8499999999999996</v>
      </c>
      <c r="I132" s="68">
        <v>5.54</v>
      </c>
      <c r="J132" s="68">
        <v>6.4</v>
      </c>
      <c r="K132" s="68">
        <v>7.78</v>
      </c>
      <c r="L132" s="68">
        <v>9.5299999999999994</v>
      </c>
      <c r="M132" s="68">
        <v>11.53</v>
      </c>
      <c r="N132" s="68">
        <v>13.68</v>
      </c>
      <c r="O132" s="68">
        <v>16.02</v>
      </c>
      <c r="P132" s="68">
        <v>18.72</v>
      </c>
      <c r="Q132" s="68">
        <v>22.36</v>
      </c>
      <c r="R132" s="69">
        <v>26.32</v>
      </c>
      <c r="S132" s="68">
        <v>31.06</v>
      </c>
      <c r="T132" s="68">
        <v>35.15</v>
      </c>
      <c r="U132" s="68">
        <v>39.61</v>
      </c>
      <c r="V132" s="68">
        <v>44.97</v>
      </c>
      <c r="W132" s="68">
        <v>53.19</v>
      </c>
      <c r="X132" s="68">
        <v>60.47</v>
      </c>
      <c r="Y132" s="68">
        <v>68.64</v>
      </c>
      <c r="Z132" s="68">
        <v>78.209999999999994</v>
      </c>
      <c r="AA132" s="69">
        <v>88.84</v>
      </c>
      <c r="AB132" s="17">
        <v>100.49</v>
      </c>
      <c r="AC132" s="17">
        <v>112.92</v>
      </c>
      <c r="AD132" s="17">
        <v>126.41</v>
      </c>
      <c r="AE132" s="17">
        <v>140.96</v>
      </c>
      <c r="AF132" s="17">
        <v>155.80000000000001</v>
      </c>
      <c r="AG132" s="17">
        <v>171.79</v>
      </c>
      <c r="AH132" s="17">
        <v>191.55</v>
      </c>
      <c r="AI132" s="17">
        <v>213.29</v>
      </c>
      <c r="AJ132" s="17">
        <v>237.02</v>
      </c>
      <c r="AK132" s="17">
        <v>262.44</v>
      </c>
      <c r="AL132" s="17">
        <v>289.19</v>
      </c>
      <c r="AM132" s="17">
        <v>313.3</v>
      </c>
      <c r="AN132" s="17">
        <v>337.47</v>
      </c>
      <c r="AO132" s="17">
        <v>361.33</v>
      </c>
      <c r="AP132" s="17">
        <v>384.5</v>
      </c>
      <c r="AQ132" s="17">
        <v>406.6</v>
      </c>
      <c r="AR132" s="17">
        <v>427.26</v>
      </c>
      <c r="AS132" s="17">
        <v>446.11</v>
      </c>
      <c r="AT132" s="17">
        <v>462.77</v>
      </c>
      <c r="AU132" s="17">
        <v>476.86</v>
      </c>
      <c r="AV132" s="17">
        <v>488</v>
      </c>
      <c r="AW132" s="17">
        <v>495.83</v>
      </c>
      <c r="AX132" s="17">
        <v>500</v>
      </c>
      <c r="AY132" s="17">
        <v>500</v>
      </c>
      <c r="AZ132" s="17">
        <v>500</v>
      </c>
      <c r="BA132" s="17">
        <v>500</v>
      </c>
      <c r="BB132" s="17">
        <v>500</v>
      </c>
      <c r="BC132" s="17">
        <v>500</v>
      </c>
      <c r="BD132" s="17">
        <v>500</v>
      </c>
      <c r="BE132" s="17">
        <v>500</v>
      </c>
      <c r="BF132" s="17">
        <v>500</v>
      </c>
      <c r="BG132" s="17">
        <v>0</v>
      </c>
      <c r="BH132" s="17">
        <v>0</v>
      </c>
      <c r="BI132" s="17">
        <v>0</v>
      </c>
      <c r="BJ132" s="17">
        <v>0</v>
      </c>
      <c r="BK132" s="17">
        <v>0</v>
      </c>
      <c r="BL132" s="17">
        <v>0</v>
      </c>
      <c r="BM132" s="17">
        <v>0</v>
      </c>
      <c r="BN132" s="17">
        <v>0</v>
      </c>
      <c r="BO132" s="17">
        <v>0</v>
      </c>
      <c r="BP132" s="17">
        <v>0</v>
      </c>
      <c r="BQ132" s="17">
        <v>0</v>
      </c>
      <c r="BR132" s="17">
        <v>0</v>
      </c>
      <c r="BS132" s="17">
        <v>0</v>
      </c>
      <c r="BT132" s="17">
        <v>0</v>
      </c>
      <c r="BU132" s="17">
        <v>0</v>
      </c>
      <c r="BV132" s="17">
        <v>0</v>
      </c>
      <c r="BW132" s="17">
        <v>0</v>
      </c>
      <c r="BX132" s="17">
        <v>0</v>
      </c>
      <c r="BY132" s="17">
        <v>0</v>
      </c>
      <c r="BZ132" s="17">
        <v>0</v>
      </c>
      <c r="CA132" s="17">
        <v>0</v>
      </c>
      <c r="CB132" s="17">
        <v>0</v>
      </c>
      <c r="CC132" s="17">
        <v>0</v>
      </c>
      <c r="CD132" s="17">
        <v>0</v>
      </c>
      <c r="CE132" s="17">
        <v>0</v>
      </c>
      <c r="CF132" s="17">
        <v>0</v>
      </c>
      <c r="CG132" s="17">
        <v>0</v>
      </c>
      <c r="CH132" s="17">
        <v>0</v>
      </c>
      <c r="CI132" s="17">
        <v>0</v>
      </c>
      <c r="CJ132" s="17">
        <v>0</v>
      </c>
      <c r="CK132" s="17">
        <v>0</v>
      </c>
      <c r="CL132" s="17">
        <v>0</v>
      </c>
      <c r="CM132" s="17">
        <v>0</v>
      </c>
      <c r="CN132" s="17">
        <v>0</v>
      </c>
      <c r="CO132" s="17">
        <v>0</v>
      </c>
      <c r="CP132" s="17">
        <v>0</v>
      </c>
      <c r="CQ132" s="17">
        <v>0</v>
      </c>
      <c r="CR132" s="17">
        <v>0</v>
      </c>
      <c r="CS132" s="17">
        <v>0</v>
      </c>
      <c r="CT132" s="17">
        <v>0</v>
      </c>
      <c r="CU132" s="17">
        <v>0</v>
      </c>
      <c r="CV132" s="17">
        <v>0</v>
      </c>
      <c r="CW132" s="17">
        <v>0</v>
      </c>
    </row>
    <row r="133" spans="1:101" ht="14.25" customHeight="1">
      <c r="A133" s="67">
        <v>65</v>
      </c>
      <c r="B133" s="76">
        <v>0.94</v>
      </c>
      <c r="C133" s="68">
        <v>2</v>
      </c>
      <c r="D133" s="68">
        <v>3.05</v>
      </c>
      <c r="E133" s="68">
        <v>3.54</v>
      </c>
      <c r="F133" s="68">
        <v>4.0599999999999996</v>
      </c>
      <c r="G133" s="68">
        <v>4.75</v>
      </c>
      <c r="H133" s="68">
        <v>5.5</v>
      </c>
      <c r="I133" s="68">
        <v>6.3</v>
      </c>
      <c r="J133" s="68">
        <v>7.45</v>
      </c>
      <c r="K133" s="68">
        <v>9.15</v>
      </c>
      <c r="L133" s="68">
        <v>11.11</v>
      </c>
      <c r="M133" s="68">
        <v>13.2</v>
      </c>
      <c r="N133" s="68">
        <v>15.53</v>
      </c>
      <c r="O133" s="68">
        <v>18.059999999999999</v>
      </c>
      <c r="P133" s="68">
        <v>21.23</v>
      </c>
      <c r="Q133" s="68">
        <v>25.7</v>
      </c>
      <c r="R133" s="70">
        <v>30.27</v>
      </c>
      <c r="S133" s="68">
        <v>35.15</v>
      </c>
      <c r="T133" s="68">
        <v>39.61</v>
      </c>
      <c r="U133" s="68">
        <v>44.97</v>
      </c>
      <c r="V133" s="68">
        <v>53.19</v>
      </c>
      <c r="W133" s="68">
        <v>60.47</v>
      </c>
      <c r="X133" s="68">
        <v>68.64</v>
      </c>
      <c r="Y133" s="68">
        <v>78.209999999999994</v>
      </c>
      <c r="Z133" s="68">
        <v>88.84</v>
      </c>
      <c r="AA133" s="69">
        <v>100.49</v>
      </c>
      <c r="AB133" s="17">
        <v>112.92</v>
      </c>
      <c r="AC133" s="17">
        <v>126.41</v>
      </c>
      <c r="AD133" s="17">
        <v>140.96</v>
      </c>
      <c r="AE133" s="17">
        <v>155.80000000000001</v>
      </c>
      <c r="AF133" s="17">
        <v>171.79</v>
      </c>
      <c r="AG133" s="17">
        <v>191.55</v>
      </c>
      <c r="AH133" s="17">
        <v>213.29</v>
      </c>
      <c r="AI133" s="17">
        <v>237.02</v>
      </c>
      <c r="AJ133" s="17">
        <v>262.44</v>
      </c>
      <c r="AK133" s="17">
        <v>289.19</v>
      </c>
      <c r="AL133" s="17">
        <v>313.3</v>
      </c>
      <c r="AM133" s="17">
        <v>337.47</v>
      </c>
      <c r="AN133" s="17">
        <v>361.33</v>
      </c>
      <c r="AO133" s="17">
        <v>384.5</v>
      </c>
      <c r="AP133" s="17">
        <v>406.6</v>
      </c>
      <c r="AQ133" s="17">
        <v>427.26</v>
      </c>
      <c r="AR133" s="17">
        <v>446.11</v>
      </c>
      <c r="AS133" s="17">
        <v>462.77</v>
      </c>
      <c r="AT133" s="17">
        <v>476.86</v>
      </c>
      <c r="AU133" s="17">
        <v>488</v>
      </c>
      <c r="AV133" s="17">
        <v>495.83</v>
      </c>
      <c r="AW133" s="17">
        <v>500</v>
      </c>
      <c r="AX133" s="17">
        <v>500</v>
      </c>
      <c r="AY133" s="17">
        <v>500</v>
      </c>
      <c r="AZ133" s="17">
        <v>500</v>
      </c>
      <c r="BA133" s="17">
        <v>500</v>
      </c>
      <c r="BB133" s="17">
        <v>500</v>
      </c>
      <c r="BC133" s="17">
        <v>500</v>
      </c>
      <c r="BD133" s="17">
        <v>500</v>
      </c>
      <c r="BE133" s="17">
        <v>500</v>
      </c>
      <c r="BF133" s="17">
        <v>0</v>
      </c>
      <c r="BG133" s="17">
        <v>0</v>
      </c>
      <c r="BH133" s="17">
        <v>0</v>
      </c>
      <c r="BI133" s="17">
        <v>0</v>
      </c>
      <c r="BJ133" s="17">
        <v>0</v>
      </c>
      <c r="BK133" s="17">
        <v>0</v>
      </c>
      <c r="BL133" s="17">
        <v>0</v>
      </c>
      <c r="BM133" s="17">
        <v>0</v>
      </c>
      <c r="BN133" s="17">
        <v>0</v>
      </c>
      <c r="BO133" s="17">
        <v>0</v>
      </c>
      <c r="BP133" s="17">
        <v>0</v>
      </c>
      <c r="BQ133" s="17">
        <v>0</v>
      </c>
      <c r="BR133" s="17">
        <v>0</v>
      </c>
      <c r="BS133" s="17">
        <v>0</v>
      </c>
      <c r="BT133" s="17">
        <v>0</v>
      </c>
      <c r="BU133" s="17">
        <v>0</v>
      </c>
      <c r="BV133" s="17">
        <v>0</v>
      </c>
      <c r="BW133" s="17">
        <v>0</v>
      </c>
      <c r="BX133" s="17">
        <v>0</v>
      </c>
      <c r="BY133" s="17">
        <v>0</v>
      </c>
      <c r="BZ133" s="17">
        <v>0</v>
      </c>
      <c r="CA133" s="17">
        <v>0</v>
      </c>
      <c r="CB133" s="17">
        <v>0</v>
      </c>
      <c r="CC133" s="17">
        <v>0</v>
      </c>
      <c r="CD133" s="17">
        <v>0</v>
      </c>
      <c r="CE133" s="17">
        <v>0</v>
      </c>
      <c r="CF133" s="17">
        <v>0</v>
      </c>
      <c r="CG133" s="17">
        <v>0</v>
      </c>
      <c r="CH133" s="17">
        <v>0</v>
      </c>
      <c r="CI133" s="17">
        <v>0</v>
      </c>
      <c r="CJ133" s="17">
        <v>0</v>
      </c>
      <c r="CK133" s="17">
        <v>0</v>
      </c>
      <c r="CL133" s="17">
        <v>0</v>
      </c>
      <c r="CM133" s="17">
        <v>0</v>
      </c>
      <c r="CN133" s="17">
        <v>0</v>
      </c>
      <c r="CO133" s="17">
        <v>0</v>
      </c>
      <c r="CP133" s="17">
        <v>0</v>
      </c>
      <c r="CQ133" s="17">
        <v>0</v>
      </c>
      <c r="CR133" s="17">
        <v>0</v>
      </c>
      <c r="CS133" s="17">
        <v>0</v>
      </c>
      <c r="CT133" s="17">
        <v>0</v>
      </c>
      <c r="CU133" s="17">
        <v>0</v>
      </c>
      <c r="CV133" s="17">
        <v>0</v>
      </c>
      <c r="CW133" s="17">
        <v>0</v>
      </c>
    </row>
    <row r="134" spans="1:101" ht="14.25" customHeight="1">
      <c r="A134" s="67">
        <v>66</v>
      </c>
      <c r="B134" s="76">
        <v>1.04</v>
      </c>
      <c r="C134" s="68">
        <v>2.11</v>
      </c>
      <c r="D134" s="68">
        <v>3.23</v>
      </c>
      <c r="E134" s="68">
        <v>3.66</v>
      </c>
      <c r="F134" s="68">
        <v>4.3</v>
      </c>
      <c r="G134" s="68">
        <v>5.26</v>
      </c>
      <c r="H134" s="68">
        <v>6.19</v>
      </c>
      <c r="I134" s="68">
        <v>7.25</v>
      </c>
      <c r="J134" s="68">
        <v>8.74</v>
      </c>
      <c r="K134" s="68">
        <v>10.78</v>
      </c>
      <c r="L134" s="68">
        <v>12.89</v>
      </c>
      <c r="M134" s="68">
        <v>15.04</v>
      </c>
      <c r="N134" s="68">
        <v>17.57</v>
      </c>
      <c r="O134" s="68">
        <v>20.77</v>
      </c>
      <c r="P134" s="68">
        <v>24.45</v>
      </c>
      <c r="Q134" s="69">
        <v>29.29</v>
      </c>
      <c r="R134" s="68">
        <v>35.15</v>
      </c>
      <c r="S134" s="68">
        <v>39.61</v>
      </c>
      <c r="T134" s="68">
        <v>44.97</v>
      </c>
      <c r="U134" s="68">
        <v>53.19</v>
      </c>
      <c r="V134" s="68">
        <v>60.47</v>
      </c>
      <c r="W134" s="68">
        <v>68.64</v>
      </c>
      <c r="X134" s="68">
        <v>78.209999999999994</v>
      </c>
      <c r="Y134" s="68">
        <v>88.84</v>
      </c>
      <c r="Z134" s="68">
        <v>100.49</v>
      </c>
      <c r="AA134" s="69">
        <v>112.92</v>
      </c>
      <c r="AB134" s="17">
        <v>126.41</v>
      </c>
      <c r="AC134" s="17">
        <v>140.96</v>
      </c>
      <c r="AD134" s="17">
        <v>155.80000000000001</v>
      </c>
      <c r="AE134" s="17">
        <v>171.79</v>
      </c>
      <c r="AF134" s="17">
        <v>191.55</v>
      </c>
      <c r="AG134" s="17">
        <v>213.29</v>
      </c>
      <c r="AH134" s="17">
        <v>237.02</v>
      </c>
      <c r="AI134" s="17">
        <v>262.44</v>
      </c>
      <c r="AJ134" s="17">
        <v>289.19</v>
      </c>
      <c r="AK134" s="17">
        <v>313.3</v>
      </c>
      <c r="AL134" s="17">
        <v>337.47</v>
      </c>
      <c r="AM134" s="17">
        <v>361.33</v>
      </c>
      <c r="AN134" s="17">
        <v>384.5</v>
      </c>
      <c r="AO134" s="17">
        <v>406.6</v>
      </c>
      <c r="AP134" s="17">
        <v>427.26</v>
      </c>
      <c r="AQ134" s="17">
        <v>446.11</v>
      </c>
      <c r="AR134" s="17">
        <v>462.77</v>
      </c>
      <c r="AS134" s="17">
        <v>476.86</v>
      </c>
      <c r="AT134" s="17">
        <v>488</v>
      </c>
      <c r="AU134" s="17">
        <v>495.83</v>
      </c>
      <c r="AV134" s="17">
        <v>500</v>
      </c>
      <c r="AW134" s="17">
        <v>500</v>
      </c>
      <c r="AX134" s="17">
        <v>500</v>
      </c>
      <c r="AY134" s="17">
        <v>500</v>
      </c>
      <c r="AZ134" s="17">
        <v>500</v>
      </c>
      <c r="BA134" s="17">
        <v>500</v>
      </c>
      <c r="BB134" s="17">
        <v>500</v>
      </c>
      <c r="BC134" s="17">
        <v>500</v>
      </c>
      <c r="BD134" s="17">
        <v>500</v>
      </c>
      <c r="BE134" s="17">
        <v>0</v>
      </c>
      <c r="BF134" s="17">
        <v>0</v>
      </c>
      <c r="BG134" s="17">
        <v>0</v>
      </c>
      <c r="BH134" s="17">
        <v>0</v>
      </c>
      <c r="BI134" s="17">
        <v>0</v>
      </c>
      <c r="BJ134" s="17">
        <v>0</v>
      </c>
      <c r="BK134" s="17">
        <v>0</v>
      </c>
      <c r="BL134" s="17">
        <v>0</v>
      </c>
      <c r="BM134" s="17">
        <v>0</v>
      </c>
      <c r="BN134" s="17">
        <v>0</v>
      </c>
      <c r="BO134" s="17">
        <v>0</v>
      </c>
      <c r="BP134" s="17">
        <v>0</v>
      </c>
      <c r="BQ134" s="17">
        <v>0</v>
      </c>
      <c r="BR134" s="17">
        <v>0</v>
      </c>
      <c r="BS134" s="17">
        <v>0</v>
      </c>
      <c r="BT134" s="17">
        <v>0</v>
      </c>
      <c r="BU134" s="17">
        <v>0</v>
      </c>
      <c r="BV134" s="17">
        <v>0</v>
      </c>
      <c r="BW134" s="17">
        <v>0</v>
      </c>
      <c r="BX134" s="17">
        <v>0</v>
      </c>
      <c r="BY134" s="17">
        <v>0</v>
      </c>
      <c r="BZ134" s="17">
        <v>0</v>
      </c>
      <c r="CA134" s="17">
        <v>0</v>
      </c>
      <c r="CB134" s="17">
        <v>0</v>
      </c>
      <c r="CC134" s="17">
        <v>0</v>
      </c>
      <c r="CD134" s="17">
        <v>0</v>
      </c>
      <c r="CE134" s="17">
        <v>0</v>
      </c>
      <c r="CF134" s="17">
        <v>0</v>
      </c>
      <c r="CG134" s="17">
        <v>0</v>
      </c>
      <c r="CH134" s="17">
        <v>0</v>
      </c>
      <c r="CI134" s="17">
        <v>0</v>
      </c>
      <c r="CJ134" s="17">
        <v>0</v>
      </c>
      <c r="CK134" s="17">
        <v>0</v>
      </c>
      <c r="CL134" s="17">
        <v>0</v>
      </c>
      <c r="CM134" s="17">
        <v>0</v>
      </c>
      <c r="CN134" s="17">
        <v>0</v>
      </c>
      <c r="CO134" s="17">
        <v>0</v>
      </c>
      <c r="CP134" s="17">
        <v>0</v>
      </c>
      <c r="CQ134" s="17">
        <v>0</v>
      </c>
      <c r="CR134" s="17">
        <v>0</v>
      </c>
      <c r="CS134" s="17">
        <v>0</v>
      </c>
      <c r="CT134" s="17">
        <v>0</v>
      </c>
      <c r="CU134" s="17">
        <v>0</v>
      </c>
      <c r="CV134" s="17">
        <v>0</v>
      </c>
      <c r="CW134" s="17">
        <v>0</v>
      </c>
    </row>
    <row r="135" spans="1:101" ht="14.25" customHeight="1">
      <c r="A135" s="67">
        <v>67</v>
      </c>
      <c r="B135" s="76">
        <v>1.1499999999999999</v>
      </c>
      <c r="C135" s="68">
        <v>2.2000000000000002</v>
      </c>
      <c r="D135" s="68">
        <v>3.37</v>
      </c>
      <c r="E135" s="68">
        <v>3.79</v>
      </c>
      <c r="F135" s="68">
        <v>4.66</v>
      </c>
      <c r="G135" s="68">
        <v>5.86</v>
      </c>
      <c r="H135" s="68">
        <v>7.03</v>
      </c>
      <c r="I135" s="68">
        <v>8.39</v>
      </c>
      <c r="J135" s="68">
        <v>10.24</v>
      </c>
      <c r="K135" s="68">
        <v>12.61</v>
      </c>
      <c r="L135" s="68">
        <v>14.95</v>
      </c>
      <c r="M135" s="68">
        <v>17.43</v>
      </c>
      <c r="N135" s="68">
        <v>19.920000000000002</v>
      </c>
      <c r="O135" s="68">
        <v>23.39</v>
      </c>
      <c r="P135" s="68">
        <v>27.43</v>
      </c>
      <c r="Q135" s="69">
        <v>33.08</v>
      </c>
      <c r="R135" s="68">
        <v>39.61</v>
      </c>
      <c r="S135" s="68">
        <v>44.97</v>
      </c>
      <c r="T135" s="68">
        <v>53.19</v>
      </c>
      <c r="U135" s="68">
        <v>60.47</v>
      </c>
      <c r="V135" s="68">
        <v>68.64</v>
      </c>
      <c r="W135" s="68">
        <v>78.209999999999994</v>
      </c>
      <c r="X135" s="68">
        <v>88.84</v>
      </c>
      <c r="Y135" s="68">
        <v>100.49</v>
      </c>
      <c r="Z135" s="68">
        <v>112.92</v>
      </c>
      <c r="AA135" s="69">
        <v>126.41</v>
      </c>
      <c r="AB135" s="17">
        <v>140.96</v>
      </c>
      <c r="AC135" s="17">
        <v>155.80000000000001</v>
      </c>
      <c r="AD135" s="17">
        <v>171.79</v>
      </c>
      <c r="AE135" s="17">
        <v>191.55</v>
      </c>
      <c r="AF135" s="17">
        <v>213.29</v>
      </c>
      <c r="AG135" s="17">
        <v>237.02</v>
      </c>
      <c r="AH135" s="17">
        <v>262.44</v>
      </c>
      <c r="AI135" s="17">
        <v>289.19</v>
      </c>
      <c r="AJ135" s="17">
        <v>313.3</v>
      </c>
      <c r="AK135" s="17">
        <v>337.47</v>
      </c>
      <c r="AL135" s="17">
        <v>361.33</v>
      </c>
      <c r="AM135" s="17">
        <v>384.5</v>
      </c>
      <c r="AN135" s="17">
        <v>406.6</v>
      </c>
      <c r="AO135" s="17">
        <v>427.26</v>
      </c>
      <c r="AP135" s="17">
        <v>446.11</v>
      </c>
      <c r="AQ135" s="17">
        <v>462.77</v>
      </c>
      <c r="AR135" s="17">
        <v>476.86</v>
      </c>
      <c r="AS135" s="17">
        <v>488</v>
      </c>
      <c r="AT135" s="17">
        <v>495.83</v>
      </c>
      <c r="AU135" s="17">
        <v>500</v>
      </c>
      <c r="AV135" s="17">
        <v>500</v>
      </c>
      <c r="AW135" s="17">
        <v>500</v>
      </c>
      <c r="AX135" s="17">
        <v>500</v>
      </c>
      <c r="AY135" s="17">
        <v>500</v>
      </c>
      <c r="AZ135" s="17">
        <v>500</v>
      </c>
      <c r="BA135" s="17">
        <v>500</v>
      </c>
      <c r="BB135" s="17">
        <v>500</v>
      </c>
      <c r="BC135" s="17">
        <v>500</v>
      </c>
      <c r="BD135" s="17">
        <v>0</v>
      </c>
      <c r="BE135" s="17">
        <v>0</v>
      </c>
      <c r="BF135" s="17">
        <v>0</v>
      </c>
      <c r="BG135" s="17">
        <v>0</v>
      </c>
      <c r="BH135" s="17">
        <v>0</v>
      </c>
      <c r="BI135" s="17">
        <v>0</v>
      </c>
      <c r="BJ135" s="17">
        <v>0</v>
      </c>
      <c r="BK135" s="17">
        <v>0</v>
      </c>
      <c r="BL135" s="17">
        <v>0</v>
      </c>
      <c r="BM135" s="17">
        <v>0</v>
      </c>
      <c r="BN135" s="17">
        <v>0</v>
      </c>
      <c r="BO135" s="17">
        <v>0</v>
      </c>
      <c r="BP135" s="17">
        <v>0</v>
      </c>
      <c r="BQ135" s="17">
        <v>0</v>
      </c>
      <c r="BR135" s="17">
        <v>0</v>
      </c>
      <c r="BS135" s="17">
        <v>0</v>
      </c>
      <c r="BT135" s="17">
        <v>0</v>
      </c>
      <c r="BU135" s="17">
        <v>0</v>
      </c>
      <c r="BV135" s="17">
        <v>0</v>
      </c>
      <c r="BW135" s="17">
        <v>0</v>
      </c>
      <c r="BX135" s="17">
        <v>0</v>
      </c>
      <c r="BY135" s="17">
        <v>0</v>
      </c>
      <c r="BZ135" s="17">
        <v>0</v>
      </c>
      <c r="CA135" s="17">
        <v>0</v>
      </c>
      <c r="CB135" s="17">
        <v>0</v>
      </c>
      <c r="CC135" s="17">
        <v>0</v>
      </c>
      <c r="CD135" s="17">
        <v>0</v>
      </c>
      <c r="CE135" s="17">
        <v>0</v>
      </c>
      <c r="CF135" s="17">
        <v>0</v>
      </c>
      <c r="CG135" s="17">
        <v>0</v>
      </c>
      <c r="CH135" s="17">
        <v>0</v>
      </c>
      <c r="CI135" s="17">
        <v>0</v>
      </c>
      <c r="CJ135" s="17">
        <v>0</v>
      </c>
      <c r="CK135" s="17">
        <v>0</v>
      </c>
      <c r="CL135" s="17">
        <v>0</v>
      </c>
      <c r="CM135" s="17">
        <v>0</v>
      </c>
      <c r="CN135" s="17">
        <v>0</v>
      </c>
      <c r="CO135" s="17">
        <v>0</v>
      </c>
      <c r="CP135" s="17">
        <v>0</v>
      </c>
      <c r="CQ135" s="17">
        <v>0</v>
      </c>
      <c r="CR135" s="17">
        <v>0</v>
      </c>
      <c r="CS135" s="17">
        <v>0</v>
      </c>
      <c r="CT135" s="17">
        <v>0</v>
      </c>
      <c r="CU135" s="17">
        <v>0</v>
      </c>
      <c r="CV135" s="17">
        <v>0</v>
      </c>
      <c r="CW135" s="17">
        <v>0</v>
      </c>
    </row>
    <row r="136" spans="1:101" ht="14.25" customHeight="1">
      <c r="A136" s="67">
        <v>68</v>
      </c>
      <c r="B136" s="76">
        <v>1.28</v>
      </c>
      <c r="C136" s="68">
        <v>2.29</v>
      </c>
      <c r="D136" s="68">
        <v>3.49</v>
      </c>
      <c r="E136" s="68">
        <v>4.0599999999999996</v>
      </c>
      <c r="F136" s="68">
        <v>5.17</v>
      </c>
      <c r="G136" s="68">
        <v>6.59</v>
      </c>
      <c r="H136" s="68">
        <v>8.02</v>
      </c>
      <c r="I136" s="68">
        <v>9.73</v>
      </c>
      <c r="J136" s="68">
        <v>11.95</v>
      </c>
      <c r="K136" s="68">
        <v>14.69</v>
      </c>
      <c r="L136" s="68">
        <v>17.28</v>
      </c>
      <c r="M136" s="68">
        <v>19.809999999999999</v>
      </c>
      <c r="N136" s="68">
        <v>23.27</v>
      </c>
      <c r="O136" s="68">
        <v>27.21</v>
      </c>
      <c r="P136" s="68">
        <v>30.87</v>
      </c>
      <c r="Q136" s="69">
        <v>37.729999999999997</v>
      </c>
      <c r="R136" s="68">
        <v>44.97</v>
      </c>
      <c r="S136" s="68">
        <v>53.19</v>
      </c>
      <c r="T136" s="68">
        <v>60.47</v>
      </c>
      <c r="U136" s="68">
        <v>68.64</v>
      </c>
      <c r="V136" s="68">
        <v>78.209999999999994</v>
      </c>
      <c r="W136" s="68">
        <v>88.84</v>
      </c>
      <c r="X136" s="68">
        <v>100.49</v>
      </c>
      <c r="Y136" s="68">
        <v>112.92</v>
      </c>
      <c r="Z136" s="68">
        <v>126.41</v>
      </c>
      <c r="AA136" s="69">
        <v>140.96</v>
      </c>
      <c r="AB136" s="17">
        <v>155.80000000000001</v>
      </c>
      <c r="AC136" s="17">
        <v>171.79</v>
      </c>
      <c r="AD136" s="17">
        <v>191.55</v>
      </c>
      <c r="AE136" s="17">
        <v>213.29</v>
      </c>
      <c r="AF136" s="17">
        <v>237.02</v>
      </c>
      <c r="AG136" s="17">
        <v>262.44</v>
      </c>
      <c r="AH136" s="17">
        <v>289.19</v>
      </c>
      <c r="AI136" s="17">
        <v>313.3</v>
      </c>
      <c r="AJ136" s="17">
        <v>337.47</v>
      </c>
      <c r="AK136" s="17">
        <v>361.33</v>
      </c>
      <c r="AL136" s="17">
        <v>384.5</v>
      </c>
      <c r="AM136" s="17">
        <v>406.6</v>
      </c>
      <c r="AN136" s="17">
        <v>427.26</v>
      </c>
      <c r="AO136" s="17">
        <v>446.11</v>
      </c>
      <c r="AP136" s="17">
        <v>462.77</v>
      </c>
      <c r="AQ136" s="17">
        <v>476.86</v>
      </c>
      <c r="AR136" s="17">
        <v>488</v>
      </c>
      <c r="AS136" s="17">
        <v>495.83</v>
      </c>
      <c r="AT136" s="17">
        <v>500</v>
      </c>
      <c r="AU136" s="17">
        <v>500</v>
      </c>
      <c r="AV136" s="17">
        <v>500</v>
      </c>
      <c r="AW136" s="17">
        <v>500</v>
      </c>
      <c r="AX136" s="17">
        <v>500</v>
      </c>
      <c r="AY136" s="17">
        <v>500</v>
      </c>
      <c r="AZ136" s="17">
        <v>500</v>
      </c>
      <c r="BA136" s="17">
        <v>500</v>
      </c>
      <c r="BB136" s="17">
        <v>500</v>
      </c>
      <c r="BC136" s="17">
        <v>0</v>
      </c>
      <c r="BD136" s="17">
        <v>0</v>
      </c>
      <c r="BE136" s="17">
        <v>0</v>
      </c>
      <c r="BF136" s="17">
        <v>0</v>
      </c>
      <c r="BG136" s="17">
        <v>0</v>
      </c>
      <c r="BH136" s="17">
        <v>0</v>
      </c>
      <c r="BI136" s="17">
        <v>0</v>
      </c>
      <c r="BJ136" s="17">
        <v>0</v>
      </c>
      <c r="BK136" s="17">
        <v>0</v>
      </c>
      <c r="BL136" s="17">
        <v>0</v>
      </c>
      <c r="BM136" s="17">
        <v>0</v>
      </c>
      <c r="BN136" s="17">
        <v>0</v>
      </c>
      <c r="BO136" s="17">
        <v>0</v>
      </c>
      <c r="BP136" s="17">
        <v>0</v>
      </c>
      <c r="BQ136" s="17">
        <v>0</v>
      </c>
      <c r="BR136" s="17">
        <v>0</v>
      </c>
      <c r="BS136" s="17">
        <v>0</v>
      </c>
      <c r="BT136" s="17">
        <v>0</v>
      </c>
      <c r="BU136" s="17">
        <v>0</v>
      </c>
      <c r="BV136" s="17">
        <v>0</v>
      </c>
      <c r="BW136" s="17">
        <v>0</v>
      </c>
      <c r="BX136" s="17">
        <v>0</v>
      </c>
      <c r="BY136" s="17">
        <v>0</v>
      </c>
      <c r="BZ136" s="17">
        <v>0</v>
      </c>
      <c r="CA136" s="17">
        <v>0</v>
      </c>
      <c r="CB136" s="17">
        <v>0</v>
      </c>
      <c r="CC136" s="17">
        <v>0</v>
      </c>
      <c r="CD136" s="17">
        <v>0</v>
      </c>
      <c r="CE136" s="17">
        <v>0</v>
      </c>
      <c r="CF136" s="17">
        <v>0</v>
      </c>
      <c r="CG136" s="17">
        <v>0</v>
      </c>
      <c r="CH136" s="17">
        <v>0</v>
      </c>
      <c r="CI136" s="17">
        <v>0</v>
      </c>
      <c r="CJ136" s="17">
        <v>0</v>
      </c>
      <c r="CK136" s="17">
        <v>0</v>
      </c>
      <c r="CL136" s="17">
        <v>0</v>
      </c>
      <c r="CM136" s="17">
        <v>0</v>
      </c>
      <c r="CN136" s="17">
        <v>0</v>
      </c>
      <c r="CO136" s="17">
        <v>0</v>
      </c>
      <c r="CP136" s="17">
        <v>0</v>
      </c>
      <c r="CQ136" s="17">
        <v>0</v>
      </c>
      <c r="CR136" s="17">
        <v>0</v>
      </c>
      <c r="CS136" s="17">
        <v>0</v>
      </c>
      <c r="CT136" s="17">
        <v>0</v>
      </c>
      <c r="CU136" s="17">
        <v>0</v>
      </c>
      <c r="CV136" s="17">
        <v>0</v>
      </c>
      <c r="CW136" s="17">
        <v>0</v>
      </c>
    </row>
    <row r="137" spans="1:101" ht="14.25" customHeight="1">
      <c r="A137" s="67">
        <v>69</v>
      </c>
      <c r="B137" s="76">
        <v>1.42</v>
      </c>
      <c r="C137" s="68">
        <v>2.38</v>
      </c>
      <c r="D137" s="68">
        <v>3.64</v>
      </c>
      <c r="E137" s="68">
        <v>4.4800000000000004</v>
      </c>
      <c r="F137" s="68">
        <v>5.82</v>
      </c>
      <c r="G137" s="68">
        <v>7.44</v>
      </c>
      <c r="H137" s="68">
        <v>9.1300000000000008</v>
      </c>
      <c r="I137" s="68">
        <v>11.19</v>
      </c>
      <c r="J137" s="68">
        <v>13.85</v>
      </c>
      <c r="K137" s="68">
        <v>17.010000000000002</v>
      </c>
      <c r="L137" s="68">
        <v>19.690000000000001</v>
      </c>
      <c r="M137" s="68">
        <v>23.15</v>
      </c>
      <c r="N137" s="68">
        <v>26.98</v>
      </c>
      <c r="O137" s="68">
        <v>30.82</v>
      </c>
      <c r="P137" s="68">
        <v>36.85</v>
      </c>
      <c r="Q137" s="70">
        <v>44.71</v>
      </c>
      <c r="R137" s="68">
        <v>53.19</v>
      </c>
      <c r="S137" s="68">
        <v>60.47</v>
      </c>
      <c r="T137" s="68">
        <v>68.64</v>
      </c>
      <c r="U137" s="68">
        <v>78.209999999999994</v>
      </c>
      <c r="V137" s="68">
        <v>88.84</v>
      </c>
      <c r="W137" s="68">
        <v>100.49</v>
      </c>
      <c r="X137" s="68">
        <v>112.92</v>
      </c>
      <c r="Y137" s="68">
        <v>126.41</v>
      </c>
      <c r="Z137" s="68">
        <v>140.96</v>
      </c>
      <c r="AA137" s="69">
        <v>155.80000000000001</v>
      </c>
      <c r="AB137" s="17">
        <v>171.79</v>
      </c>
      <c r="AC137" s="17">
        <v>191.55</v>
      </c>
      <c r="AD137" s="17">
        <v>213.29</v>
      </c>
      <c r="AE137" s="17">
        <v>237.02</v>
      </c>
      <c r="AF137" s="17">
        <v>262.44</v>
      </c>
      <c r="AG137" s="17">
        <v>289.19</v>
      </c>
      <c r="AH137" s="17">
        <v>313.3</v>
      </c>
      <c r="AI137" s="17">
        <v>337.47</v>
      </c>
      <c r="AJ137" s="17">
        <v>361.33</v>
      </c>
      <c r="AK137" s="17">
        <v>384.5</v>
      </c>
      <c r="AL137" s="17">
        <v>406.6</v>
      </c>
      <c r="AM137" s="17">
        <v>427.26</v>
      </c>
      <c r="AN137" s="17">
        <v>446.11</v>
      </c>
      <c r="AO137" s="17">
        <v>462.77</v>
      </c>
      <c r="AP137" s="17">
        <v>476.86</v>
      </c>
      <c r="AQ137" s="17">
        <v>488</v>
      </c>
      <c r="AR137" s="17">
        <v>495.83</v>
      </c>
      <c r="AS137" s="17">
        <v>500</v>
      </c>
      <c r="AT137" s="17">
        <v>500</v>
      </c>
      <c r="AU137" s="17">
        <v>500</v>
      </c>
      <c r="AV137" s="17">
        <v>500</v>
      </c>
      <c r="AW137" s="17">
        <v>500</v>
      </c>
      <c r="AX137" s="17">
        <v>500</v>
      </c>
      <c r="AY137" s="17">
        <v>500</v>
      </c>
      <c r="AZ137" s="17">
        <v>500</v>
      </c>
      <c r="BA137" s="17">
        <v>500</v>
      </c>
      <c r="BB137" s="17">
        <v>0</v>
      </c>
      <c r="BC137" s="17">
        <v>0</v>
      </c>
      <c r="BD137" s="17">
        <v>0</v>
      </c>
      <c r="BE137" s="17">
        <v>0</v>
      </c>
      <c r="BF137" s="17">
        <v>0</v>
      </c>
      <c r="BG137" s="17">
        <v>0</v>
      </c>
      <c r="BH137" s="17">
        <v>0</v>
      </c>
      <c r="BI137" s="17">
        <v>0</v>
      </c>
      <c r="BJ137" s="17">
        <v>0</v>
      </c>
      <c r="BK137" s="17">
        <v>0</v>
      </c>
      <c r="BL137" s="17">
        <v>0</v>
      </c>
      <c r="BM137" s="17">
        <v>0</v>
      </c>
      <c r="BN137" s="17">
        <v>0</v>
      </c>
      <c r="BO137" s="17">
        <v>0</v>
      </c>
      <c r="BP137" s="17">
        <v>0</v>
      </c>
      <c r="BQ137" s="17">
        <v>0</v>
      </c>
      <c r="BR137" s="17">
        <v>0</v>
      </c>
      <c r="BS137" s="17">
        <v>0</v>
      </c>
      <c r="BT137" s="17">
        <v>0</v>
      </c>
      <c r="BU137" s="17">
        <v>0</v>
      </c>
      <c r="BV137" s="17">
        <v>0</v>
      </c>
      <c r="BW137" s="17">
        <v>0</v>
      </c>
      <c r="BX137" s="17">
        <v>0</v>
      </c>
      <c r="BY137" s="17">
        <v>0</v>
      </c>
      <c r="BZ137" s="17">
        <v>0</v>
      </c>
      <c r="CA137" s="17">
        <v>0</v>
      </c>
      <c r="CB137" s="17">
        <v>0</v>
      </c>
      <c r="CC137" s="17">
        <v>0</v>
      </c>
      <c r="CD137" s="17">
        <v>0</v>
      </c>
      <c r="CE137" s="17">
        <v>0</v>
      </c>
      <c r="CF137" s="17">
        <v>0</v>
      </c>
      <c r="CG137" s="17">
        <v>0</v>
      </c>
      <c r="CH137" s="17">
        <v>0</v>
      </c>
      <c r="CI137" s="17">
        <v>0</v>
      </c>
      <c r="CJ137" s="17">
        <v>0</v>
      </c>
      <c r="CK137" s="17">
        <v>0</v>
      </c>
      <c r="CL137" s="17">
        <v>0</v>
      </c>
      <c r="CM137" s="17">
        <v>0</v>
      </c>
      <c r="CN137" s="17">
        <v>0</v>
      </c>
      <c r="CO137" s="17">
        <v>0</v>
      </c>
      <c r="CP137" s="17">
        <v>0</v>
      </c>
      <c r="CQ137" s="17">
        <v>0</v>
      </c>
      <c r="CR137" s="17">
        <v>0</v>
      </c>
      <c r="CS137" s="17">
        <v>0</v>
      </c>
      <c r="CT137" s="17">
        <v>0</v>
      </c>
      <c r="CU137" s="17">
        <v>0</v>
      </c>
      <c r="CV137" s="17">
        <v>0</v>
      </c>
      <c r="CW137" s="17">
        <v>0</v>
      </c>
    </row>
    <row r="138" spans="1:101" ht="14.25" customHeight="1">
      <c r="A138" s="67">
        <v>70</v>
      </c>
      <c r="B138" s="76">
        <v>1.57</v>
      </c>
      <c r="C138" s="68">
        <v>2.4900000000000002</v>
      </c>
      <c r="D138" s="68">
        <v>3.81</v>
      </c>
      <c r="E138" s="68">
        <v>4.9000000000000004</v>
      </c>
      <c r="F138" s="68">
        <v>6.58</v>
      </c>
      <c r="G138" s="68">
        <v>8.3800000000000008</v>
      </c>
      <c r="H138" s="68">
        <v>10.33</v>
      </c>
      <c r="I138" s="68">
        <v>12.78</v>
      </c>
      <c r="J138" s="68">
        <v>15.95</v>
      </c>
      <c r="K138" s="68">
        <v>19.579999999999998</v>
      </c>
      <c r="L138" s="68">
        <v>23.02</v>
      </c>
      <c r="M138" s="68">
        <v>26.75</v>
      </c>
      <c r="N138" s="68">
        <v>30.81</v>
      </c>
      <c r="O138" s="68">
        <v>36.520000000000003</v>
      </c>
      <c r="P138" s="69">
        <v>44.46</v>
      </c>
      <c r="Q138" s="68">
        <v>53.19</v>
      </c>
      <c r="R138" s="68">
        <v>60.47</v>
      </c>
      <c r="S138" s="68">
        <v>68.64</v>
      </c>
      <c r="T138" s="68">
        <v>78.209999999999994</v>
      </c>
      <c r="U138" s="68">
        <v>88.84</v>
      </c>
      <c r="V138" s="68">
        <v>100.49</v>
      </c>
      <c r="W138" s="68">
        <v>112.92</v>
      </c>
      <c r="X138" s="68">
        <v>126.41</v>
      </c>
      <c r="Y138" s="68">
        <v>140.96</v>
      </c>
      <c r="Z138" s="68">
        <v>155.80000000000001</v>
      </c>
      <c r="AA138" s="69">
        <v>171.79</v>
      </c>
      <c r="AB138" s="17">
        <v>191.55</v>
      </c>
      <c r="AC138" s="17">
        <v>213.29</v>
      </c>
      <c r="AD138" s="17">
        <v>237.02</v>
      </c>
      <c r="AE138" s="17">
        <v>262.44</v>
      </c>
      <c r="AF138" s="17">
        <v>289.19</v>
      </c>
      <c r="AG138" s="17">
        <v>313.3</v>
      </c>
      <c r="AH138" s="17">
        <v>337.47</v>
      </c>
      <c r="AI138" s="17">
        <v>361.33</v>
      </c>
      <c r="AJ138" s="17">
        <v>384.5</v>
      </c>
      <c r="AK138" s="17">
        <v>406.6</v>
      </c>
      <c r="AL138" s="17">
        <v>427.26</v>
      </c>
      <c r="AM138" s="17">
        <v>446.11</v>
      </c>
      <c r="AN138" s="17">
        <v>462.77</v>
      </c>
      <c r="AO138" s="17">
        <v>476.86</v>
      </c>
      <c r="AP138" s="17">
        <v>488</v>
      </c>
      <c r="AQ138" s="17">
        <v>495.83</v>
      </c>
      <c r="AR138" s="17">
        <v>500</v>
      </c>
      <c r="AS138" s="17">
        <v>500</v>
      </c>
      <c r="AT138" s="17">
        <v>500</v>
      </c>
      <c r="AU138" s="17">
        <v>500</v>
      </c>
      <c r="AV138" s="17">
        <v>500</v>
      </c>
      <c r="AW138" s="17">
        <v>500</v>
      </c>
      <c r="AX138" s="17">
        <v>500</v>
      </c>
      <c r="AY138" s="17">
        <v>500</v>
      </c>
      <c r="AZ138" s="17">
        <v>500</v>
      </c>
      <c r="BA138" s="17">
        <v>0</v>
      </c>
      <c r="BB138" s="17">
        <v>0</v>
      </c>
      <c r="BC138" s="17">
        <v>0</v>
      </c>
      <c r="BD138" s="17">
        <v>0</v>
      </c>
      <c r="BE138" s="17">
        <v>0</v>
      </c>
      <c r="BF138" s="17">
        <v>0</v>
      </c>
      <c r="BG138" s="17">
        <v>0</v>
      </c>
      <c r="BH138" s="17">
        <v>0</v>
      </c>
      <c r="BI138" s="17">
        <v>0</v>
      </c>
      <c r="BJ138" s="17">
        <v>0</v>
      </c>
      <c r="BK138" s="17">
        <v>0</v>
      </c>
      <c r="BL138" s="17">
        <v>0</v>
      </c>
      <c r="BM138" s="17">
        <v>0</v>
      </c>
      <c r="BN138" s="17">
        <v>0</v>
      </c>
      <c r="BO138" s="17">
        <v>0</v>
      </c>
      <c r="BP138" s="17">
        <v>0</v>
      </c>
      <c r="BQ138" s="17">
        <v>0</v>
      </c>
      <c r="BR138" s="17">
        <v>0</v>
      </c>
      <c r="BS138" s="17">
        <v>0</v>
      </c>
      <c r="BT138" s="17">
        <v>0</v>
      </c>
      <c r="BU138" s="17">
        <v>0</v>
      </c>
      <c r="BV138" s="17">
        <v>0</v>
      </c>
      <c r="BW138" s="17">
        <v>0</v>
      </c>
      <c r="BX138" s="17">
        <v>0</v>
      </c>
      <c r="BY138" s="17">
        <v>0</v>
      </c>
      <c r="BZ138" s="17">
        <v>0</v>
      </c>
      <c r="CA138" s="17">
        <v>0</v>
      </c>
      <c r="CB138" s="17">
        <v>0</v>
      </c>
      <c r="CC138" s="17">
        <v>0</v>
      </c>
      <c r="CD138" s="17">
        <v>0</v>
      </c>
      <c r="CE138" s="17">
        <v>0</v>
      </c>
      <c r="CF138" s="17">
        <v>0</v>
      </c>
      <c r="CG138" s="17">
        <v>0</v>
      </c>
      <c r="CH138" s="17">
        <v>0</v>
      </c>
      <c r="CI138" s="17">
        <v>0</v>
      </c>
      <c r="CJ138" s="17">
        <v>0</v>
      </c>
      <c r="CK138" s="17">
        <v>0</v>
      </c>
      <c r="CL138" s="17">
        <v>0</v>
      </c>
      <c r="CM138" s="17">
        <v>0</v>
      </c>
      <c r="CN138" s="17">
        <v>0</v>
      </c>
      <c r="CO138" s="17">
        <v>0</v>
      </c>
      <c r="CP138" s="17">
        <v>0</v>
      </c>
      <c r="CQ138" s="17">
        <v>0</v>
      </c>
      <c r="CR138" s="17">
        <v>0</v>
      </c>
      <c r="CS138" s="17">
        <v>0</v>
      </c>
      <c r="CT138" s="17">
        <v>0</v>
      </c>
      <c r="CU138" s="17">
        <v>0</v>
      </c>
      <c r="CV138" s="17">
        <v>0</v>
      </c>
      <c r="CW138" s="17">
        <v>0</v>
      </c>
    </row>
    <row r="139" spans="1:101" ht="14.25" customHeight="1">
      <c r="A139" s="67">
        <v>71</v>
      </c>
      <c r="B139" s="76">
        <v>1.74</v>
      </c>
      <c r="C139" s="68">
        <v>2.63</v>
      </c>
      <c r="D139" s="68">
        <v>4.03</v>
      </c>
      <c r="E139" s="68">
        <v>5.47</v>
      </c>
      <c r="F139" s="68">
        <v>7.44</v>
      </c>
      <c r="G139" s="68">
        <v>9.3699999999999992</v>
      </c>
      <c r="H139" s="68">
        <v>11.6</v>
      </c>
      <c r="I139" s="68">
        <v>14.53</v>
      </c>
      <c r="J139" s="68">
        <v>18.28</v>
      </c>
      <c r="K139" s="68">
        <v>22.43</v>
      </c>
      <c r="L139" s="68">
        <v>26.53</v>
      </c>
      <c r="M139" s="68">
        <v>30.44</v>
      </c>
      <c r="N139" s="68">
        <v>36.01</v>
      </c>
      <c r="O139" s="68">
        <v>43.11</v>
      </c>
      <c r="P139" s="69">
        <v>51.93</v>
      </c>
      <c r="Q139" s="68">
        <v>60.47</v>
      </c>
      <c r="R139" s="68">
        <v>68.64</v>
      </c>
      <c r="S139" s="68">
        <v>78.209999999999994</v>
      </c>
      <c r="T139" s="68">
        <v>88.84</v>
      </c>
      <c r="U139" s="68">
        <v>100.49</v>
      </c>
      <c r="V139" s="68">
        <v>112.92</v>
      </c>
      <c r="W139" s="68">
        <v>126.41</v>
      </c>
      <c r="X139" s="68">
        <v>140.96</v>
      </c>
      <c r="Y139" s="68">
        <v>155.80000000000001</v>
      </c>
      <c r="Z139" s="68">
        <v>171.79</v>
      </c>
      <c r="AA139" s="69">
        <v>191.55</v>
      </c>
      <c r="AB139" s="17">
        <v>213.29</v>
      </c>
      <c r="AC139" s="17">
        <v>237.02</v>
      </c>
      <c r="AD139" s="17">
        <v>262.44</v>
      </c>
      <c r="AE139" s="17">
        <v>289.19</v>
      </c>
      <c r="AF139" s="17">
        <v>313.3</v>
      </c>
      <c r="AG139" s="17">
        <v>337.47</v>
      </c>
      <c r="AH139" s="17">
        <v>361.33</v>
      </c>
      <c r="AI139" s="17">
        <v>384.5</v>
      </c>
      <c r="AJ139" s="17">
        <v>406.6</v>
      </c>
      <c r="AK139" s="17">
        <v>427.26</v>
      </c>
      <c r="AL139" s="17">
        <v>446.11</v>
      </c>
      <c r="AM139" s="17">
        <v>462.77</v>
      </c>
      <c r="AN139" s="17">
        <v>476.86</v>
      </c>
      <c r="AO139" s="17">
        <v>488</v>
      </c>
      <c r="AP139" s="17">
        <v>495.83</v>
      </c>
      <c r="AQ139" s="17">
        <v>500</v>
      </c>
      <c r="AR139" s="17">
        <v>500</v>
      </c>
      <c r="AS139" s="17">
        <v>500</v>
      </c>
      <c r="AT139" s="17">
        <v>500</v>
      </c>
      <c r="AU139" s="17">
        <v>500</v>
      </c>
      <c r="AV139" s="17">
        <v>500</v>
      </c>
      <c r="AW139" s="17">
        <v>500</v>
      </c>
      <c r="AX139" s="17">
        <v>500</v>
      </c>
      <c r="AY139" s="17">
        <v>500</v>
      </c>
      <c r="AZ139" s="17">
        <v>0</v>
      </c>
      <c r="BA139" s="17">
        <v>0</v>
      </c>
      <c r="BB139" s="17">
        <v>0</v>
      </c>
      <c r="BC139" s="17">
        <v>0</v>
      </c>
      <c r="BD139" s="17">
        <v>0</v>
      </c>
      <c r="BE139" s="17">
        <v>0</v>
      </c>
      <c r="BF139" s="17">
        <v>0</v>
      </c>
      <c r="BG139" s="17">
        <v>0</v>
      </c>
      <c r="BH139" s="17">
        <v>0</v>
      </c>
      <c r="BI139" s="17">
        <v>0</v>
      </c>
      <c r="BJ139" s="17">
        <v>0</v>
      </c>
      <c r="BK139" s="17">
        <v>0</v>
      </c>
      <c r="BL139" s="17">
        <v>0</v>
      </c>
      <c r="BM139" s="17">
        <v>0</v>
      </c>
      <c r="BN139" s="17">
        <v>0</v>
      </c>
      <c r="BO139" s="17">
        <v>0</v>
      </c>
      <c r="BP139" s="17">
        <v>0</v>
      </c>
      <c r="BQ139" s="17">
        <v>0</v>
      </c>
      <c r="BR139" s="17">
        <v>0</v>
      </c>
      <c r="BS139" s="17">
        <v>0</v>
      </c>
      <c r="BT139" s="17">
        <v>0</v>
      </c>
      <c r="BU139" s="17">
        <v>0</v>
      </c>
      <c r="BV139" s="17">
        <v>0</v>
      </c>
      <c r="BW139" s="17">
        <v>0</v>
      </c>
      <c r="BX139" s="17">
        <v>0</v>
      </c>
      <c r="BY139" s="17">
        <v>0</v>
      </c>
      <c r="BZ139" s="17">
        <v>0</v>
      </c>
      <c r="CA139" s="17">
        <v>0</v>
      </c>
      <c r="CB139" s="17">
        <v>0</v>
      </c>
      <c r="CC139" s="17">
        <v>0</v>
      </c>
      <c r="CD139" s="17">
        <v>0</v>
      </c>
      <c r="CE139" s="17">
        <v>0</v>
      </c>
      <c r="CF139" s="17">
        <v>0</v>
      </c>
      <c r="CG139" s="17">
        <v>0</v>
      </c>
      <c r="CH139" s="17">
        <v>0</v>
      </c>
      <c r="CI139" s="17">
        <v>0</v>
      </c>
      <c r="CJ139" s="17">
        <v>0</v>
      </c>
      <c r="CK139" s="17">
        <v>0</v>
      </c>
      <c r="CL139" s="17">
        <v>0</v>
      </c>
      <c r="CM139" s="17">
        <v>0</v>
      </c>
      <c r="CN139" s="17">
        <v>0</v>
      </c>
      <c r="CO139" s="17">
        <v>0</v>
      </c>
      <c r="CP139" s="17">
        <v>0</v>
      </c>
      <c r="CQ139" s="17">
        <v>0</v>
      </c>
      <c r="CR139" s="17">
        <v>0</v>
      </c>
      <c r="CS139" s="17">
        <v>0</v>
      </c>
      <c r="CT139" s="17">
        <v>0</v>
      </c>
      <c r="CU139" s="17">
        <v>0</v>
      </c>
      <c r="CV139" s="17">
        <v>0</v>
      </c>
      <c r="CW139" s="17">
        <v>0</v>
      </c>
    </row>
    <row r="140" spans="1:101" ht="14.25" customHeight="1">
      <c r="A140" s="67">
        <v>72</v>
      </c>
      <c r="B140" s="76">
        <v>1.93</v>
      </c>
      <c r="C140" s="68">
        <v>2.82</v>
      </c>
      <c r="D140" s="68">
        <v>4.3099999999999996</v>
      </c>
      <c r="E140" s="68">
        <v>6.25</v>
      </c>
      <c r="F140" s="68">
        <v>8.33</v>
      </c>
      <c r="G140" s="68">
        <v>10.4</v>
      </c>
      <c r="H140" s="68">
        <v>12.96</v>
      </c>
      <c r="I140" s="68">
        <v>16.440000000000001</v>
      </c>
      <c r="J140" s="68">
        <v>20.86</v>
      </c>
      <c r="K140" s="68">
        <v>25.72</v>
      </c>
      <c r="L140" s="68">
        <v>30.24</v>
      </c>
      <c r="M140" s="68">
        <v>34.479999999999997</v>
      </c>
      <c r="N140" s="68">
        <v>41.15</v>
      </c>
      <c r="O140" s="68">
        <v>49.78</v>
      </c>
      <c r="P140" s="70">
        <v>59.5</v>
      </c>
      <c r="Q140" s="68">
        <v>68.64</v>
      </c>
      <c r="R140" s="68">
        <v>78.209999999999994</v>
      </c>
      <c r="S140" s="68">
        <v>88.84</v>
      </c>
      <c r="T140" s="68">
        <v>100.49</v>
      </c>
      <c r="U140" s="68">
        <v>112.92</v>
      </c>
      <c r="V140" s="68">
        <v>126.41</v>
      </c>
      <c r="W140" s="68">
        <v>140.96</v>
      </c>
      <c r="X140" s="68">
        <v>155.80000000000001</v>
      </c>
      <c r="Y140" s="68">
        <v>171.79</v>
      </c>
      <c r="Z140" s="68">
        <v>191.55</v>
      </c>
      <c r="AA140" s="69">
        <v>213.29</v>
      </c>
      <c r="AB140" s="17">
        <v>237.02</v>
      </c>
      <c r="AC140" s="17">
        <v>262.44</v>
      </c>
      <c r="AD140" s="17">
        <v>289.19</v>
      </c>
      <c r="AE140" s="17">
        <v>313.3</v>
      </c>
      <c r="AF140" s="17">
        <v>337.47</v>
      </c>
      <c r="AG140" s="17">
        <v>361.33</v>
      </c>
      <c r="AH140" s="17">
        <v>384.5</v>
      </c>
      <c r="AI140" s="17">
        <v>406.6</v>
      </c>
      <c r="AJ140" s="17">
        <v>427.26</v>
      </c>
      <c r="AK140" s="17">
        <v>446.11</v>
      </c>
      <c r="AL140" s="17">
        <v>462.77</v>
      </c>
      <c r="AM140" s="17">
        <v>476.86</v>
      </c>
      <c r="AN140" s="17">
        <v>488</v>
      </c>
      <c r="AO140" s="17">
        <v>495.83</v>
      </c>
      <c r="AP140" s="17">
        <v>500</v>
      </c>
      <c r="AQ140" s="17">
        <v>500</v>
      </c>
      <c r="AR140" s="17">
        <v>500</v>
      </c>
      <c r="AS140" s="17">
        <v>500</v>
      </c>
      <c r="AT140" s="17">
        <v>500</v>
      </c>
      <c r="AU140" s="17">
        <v>500</v>
      </c>
      <c r="AV140" s="17">
        <v>500</v>
      </c>
      <c r="AW140" s="17">
        <v>500</v>
      </c>
      <c r="AX140" s="17">
        <v>500</v>
      </c>
      <c r="AY140" s="17">
        <v>0</v>
      </c>
      <c r="AZ140" s="17">
        <v>0</v>
      </c>
      <c r="BA140" s="17">
        <v>0</v>
      </c>
      <c r="BB140" s="17">
        <v>0</v>
      </c>
      <c r="BC140" s="17">
        <v>0</v>
      </c>
      <c r="BD140" s="17">
        <v>0</v>
      </c>
      <c r="BE140" s="17">
        <v>0</v>
      </c>
      <c r="BF140" s="17">
        <v>0</v>
      </c>
      <c r="BG140" s="17">
        <v>0</v>
      </c>
      <c r="BH140" s="17">
        <v>0</v>
      </c>
      <c r="BI140" s="17">
        <v>0</v>
      </c>
      <c r="BJ140" s="17">
        <v>0</v>
      </c>
      <c r="BK140" s="17">
        <v>0</v>
      </c>
      <c r="BL140" s="17">
        <v>0</v>
      </c>
      <c r="BM140" s="17">
        <v>0</v>
      </c>
      <c r="BN140" s="17">
        <v>0</v>
      </c>
      <c r="BO140" s="17">
        <v>0</v>
      </c>
      <c r="BP140" s="17">
        <v>0</v>
      </c>
      <c r="BQ140" s="17">
        <v>0</v>
      </c>
      <c r="BR140" s="17">
        <v>0</v>
      </c>
      <c r="BS140" s="17">
        <v>0</v>
      </c>
      <c r="BT140" s="17">
        <v>0</v>
      </c>
      <c r="BU140" s="17">
        <v>0</v>
      </c>
      <c r="BV140" s="17">
        <v>0</v>
      </c>
      <c r="BW140" s="17">
        <v>0</v>
      </c>
      <c r="BX140" s="17">
        <v>0</v>
      </c>
      <c r="BY140" s="17">
        <v>0</v>
      </c>
      <c r="BZ140" s="17">
        <v>0</v>
      </c>
      <c r="CA140" s="17">
        <v>0</v>
      </c>
      <c r="CB140" s="17">
        <v>0</v>
      </c>
      <c r="CC140" s="17">
        <v>0</v>
      </c>
      <c r="CD140" s="17">
        <v>0</v>
      </c>
      <c r="CE140" s="17">
        <v>0</v>
      </c>
      <c r="CF140" s="17">
        <v>0</v>
      </c>
      <c r="CG140" s="17">
        <v>0</v>
      </c>
      <c r="CH140" s="17">
        <v>0</v>
      </c>
      <c r="CI140" s="17">
        <v>0</v>
      </c>
      <c r="CJ140" s="17">
        <v>0</v>
      </c>
      <c r="CK140" s="17">
        <v>0</v>
      </c>
      <c r="CL140" s="17">
        <v>0</v>
      </c>
      <c r="CM140" s="17">
        <v>0</v>
      </c>
      <c r="CN140" s="17">
        <v>0</v>
      </c>
      <c r="CO140" s="17">
        <v>0</v>
      </c>
      <c r="CP140" s="17">
        <v>0</v>
      </c>
      <c r="CQ140" s="17">
        <v>0</v>
      </c>
      <c r="CR140" s="17">
        <v>0</v>
      </c>
      <c r="CS140" s="17">
        <v>0</v>
      </c>
      <c r="CT140" s="17">
        <v>0</v>
      </c>
      <c r="CU140" s="17">
        <v>0</v>
      </c>
      <c r="CV140" s="17">
        <v>0</v>
      </c>
      <c r="CW140" s="17">
        <v>0</v>
      </c>
    </row>
    <row r="141" spans="1:101" ht="14.25" customHeight="1">
      <c r="A141" s="67">
        <v>73</v>
      </c>
      <c r="B141" s="76">
        <v>2.14</v>
      </c>
      <c r="C141" s="68">
        <v>3.06</v>
      </c>
      <c r="D141" s="68">
        <v>4.6900000000000004</v>
      </c>
      <c r="E141" s="68">
        <v>7.1</v>
      </c>
      <c r="F141" s="68">
        <v>9.26</v>
      </c>
      <c r="G141" s="68">
        <v>11.48</v>
      </c>
      <c r="H141" s="68">
        <v>14.42</v>
      </c>
      <c r="I141" s="68">
        <v>18.52</v>
      </c>
      <c r="J141" s="68">
        <v>23.82</v>
      </c>
      <c r="K141" s="68">
        <v>29.33</v>
      </c>
      <c r="L141" s="68">
        <v>34.22</v>
      </c>
      <c r="M141" s="68">
        <v>39.92</v>
      </c>
      <c r="N141" s="68">
        <v>47.97</v>
      </c>
      <c r="O141" s="69">
        <v>57.89</v>
      </c>
      <c r="P141" s="68">
        <v>68.64</v>
      </c>
      <c r="Q141" s="68">
        <v>78.209999999999994</v>
      </c>
      <c r="R141" s="68">
        <v>88.84</v>
      </c>
      <c r="S141" s="68">
        <v>100.49</v>
      </c>
      <c r="T141" s="68">
        <v>112.92</v>
      </c>
      <c r="U141" s="68">
        <v>126.41</v>
      </c>
      <c r="V141" s="68">
        <v>140.96</v>
      </c>
      <c r="W141" s="68">
        <v>155.80000000000001</v>
      </c>
      <c r="X141" s="68">
        <v>171.79</v>
      </c>
      <c r="Y141" s="68">
        <v>191.55</v>
      </c>
      <c r="Z141" s="68">
        <v>213.29</v>
      </c>
      <c r="AA141" s="69">
        <v>237.02</v>
      </c>
      <c r="AB141" s="17">
        <v>262.44</v>
      </c>
      <c r="AC141" s="17">
        <v>289.19</v>
      </c>
      <c r="AD141" s="17">
        <v>313.3</v>
      </c>
      <c r="AE141" s="17">
        <v>337.47</v>
      </c>
      <c r="AF141" s="17">
        <v>361.33</v>
      </c>
      <c r="AG141" s="17">
        <v>384.5</v>
      </c>
      <c r="AH141" s="17">
        <v>406.6</v>
      </c>
      <c r="AI141" s="17">
        <v>427.26</v>
      </c>
      <c r="AJ141" s="17">
        <v>446.11</v>
      </c>
      <c r="AK141" s="17">
        <v>462.77</v>
      </c>
      <c r="AL141" s="17">
        <v>476.86</v>
      </c>
      <c r="AM141" s="17">
        <v>488</v>
      </c>
      <c r="AN141" s="17">
        <v>495.83</v>
      </c>
      <c r="AO141" s="17">
        <v>500</v>
      </c>
      <c r="AP141" s="17">
        <v>500</v>
      </c>
      <c r="AQ141" s="17">
        <v>500</v>
      </c>
      <c r="AR141" s="17">
        <v>500</v>
      </c>
      <c r="AS141" s="17">
        <v>500</v>
      </c>
      <c r="AT141" s="17">
        <v>500</v>
      </c>
      <c r="AU141" s="17">
        <v>500</v>
      </c>
      <c r="AV141" s="17">
        <v>500</v>
      </c>
      <c r="AW141" s="17">
        <v>500</v>
      </c>
      <c r="AX141" s="17">
        <v>0</v>
      </c>
      <c r="AY141" s="17">
        <v>0</v>
      </c>
      <c r="AZ141" s="17">
        <v>0</v>
      </c>
      <c r="BA141" s="17">
        <v>0</v>
      </c>
      <c r="BB141" s="17">
        <v>0</v>
      </c>
      <c r="BC141" s="17">
        <v>0</v>
      </c>
      <c r="BD141" s="17">
        <v>0</v>
      </c>
      <c r="BE141" s="17">
        <v>0</v>
      </c>
      <c r="BF141" s="17">
        <v>0</v>
      </c>
      <c r="BG141" s="17">
        <v>0</v>
      </c>
      <c r="BH141" s="17">
        <v>0</v>
      </c>
      <c r="BI141" s="17">
        <v>0</v>
      </c>
      <c r="BJ141" s="17">
        <v>0</v>
      </c>
      <c r="BK141" s="17">
        <v>0</v>
      </c>
      <c r="BL141" s="17">
        <v>0</v>
      </c>
      <c r="BM141" s="17">
        <v>0</v>
      </c>
      <c r="BN141" s="17">
        <v>0</v>
      </c>
      <c r="BO141" s="17">
        <v>0</v>
      </c>
      <c r="BP141" s="17">
        <v>0</v>
      </c>
      <c r="BQ141" s="17">
        <v>0</v>
      </c>
      <c r="BR141" s="17">
        <v>0</v>
      </c>
      <c r="BS141" s="17">
        <v>0</v>
      </c>
      <c r="BT141" s="17">
        <v>0</v>
      </c>
      <c r="BU141" s="17">
        <v>0</v>
      </c>
      <c r="BV141" s="17">
        <v>0</v>
      </c>
      <c r="BW141" s="17">
        <v>0</v>
      </c>
      <c r="BX141" s="17">
        <v>0</v>
      </c>
      <c r="BY141" s="17">
        <v>0</v>
      </c>
      <c r="BZ141" s="17">
        <v>0</v>
      </c>
      <c r="CA141" s="17">
        <v>0</v>
      </c>
      <c r="CB141" s="17">
        <v>0</v>
      </c>
      <c r="CC141" s="17">
        <v>0</v>
      </c>
      <c r="CD141" s="17">
        <v>0</v>
      </c>
      <c r="CE141" s="17">
        <v>0</v>
      </c>
      <c r="CF141" s="17">
        <v>0</v>
      </c>
      <c r="CG141" s="17">
        <v>0</v>
      </c>
      <c r="CH141" s="17">
        <v>0</v>
      </c>
      <c r="CI141" s="17">
        <v>0</v>
      </c>
      <c r="CJ141" s="17">
        <v>0</v>
      </c>
      <c r="CK141" s="17">
        <v>0</v>
      </c>
      <c r="CL141" s="17">
        <v>0</v>
      </c>
      <c r="CM141" s="17">
        <v>0</v>
      </c>
      <c r="CN141" s="17">
        <v>0</v>
      </c>
      <c r="CO141" s="17">
        <v>0</v>
      </c>
      <c r="CP141" s="17">
        <v>0</v>
      </c>
      <c r="CQ141" s="17">
        <v>0</v>
      </c>
      <c r="CR141" s="17">
        <v>0</v>
      </c>
      <c r="CS141" s="17">
        <v>0</v>
      </c>
      <c r="CT141" s="17">
        <v>0</v>
      </c>
      <c r="CU141" s="17">
        <v>0</v>
      </c>
      <c r="CV141" s="17">
        <v>0</v>
      </c>
      <c r="CW141" s="17">
        <v>0</v>
      </c>
    </row>
    <row r="142" spans="1:101" ht="14.25" customHeight="1">
      <c r="A142" s="67">
        <v>74</v>
      </c>
      <c r="B142" s="76">
        <v>2.46</v>
      </c>
      <c r="C142" s="68">
        <v>3.37</v>
      </c>
      <c r="D142" s="68">
        <v>5.18</v>
      </c>
      <c r="E142" s="68">
        <v>8</v>
      </c>
      <c r="F142" s="68">
        <v>10.23</v>
      </c>
      <c r="G142" s="68">
        <v>12.63</v>
      </c>
      <c r="H142" s="68">
        <v>16.03</v>
      </c>
      <c r="I142" s="68">
        <v>20.95</v>
      </c>
      <c r="J142" s="68">
        <v>27.13</v>
      </c>
      <c r="K142" s="68">
        <v>33.299999999999997</v>
      </c>
      <c r="L142" s="68">
        <v>38.65</v>
      </c>
      <c r="M142" s="68">
        <v>45.47</v>
      </c>
      <c r="N142" s="68">
        <v>54.75</v>
      </c>
      <c r="O142" s="69">
        <v>66.19</v>
      </c>
      <c r="P142" s="68">
        <v>78.209999999999994</v>
      </c>
      <c r="Q142" s="68">
        <v>88.84</v>
      </c>
      <c r="R142" s="68">
        <v>100.49</v>
      </c>
      <c r="S142" s="68">
        <v>112.92</v>
      </c>
      <c r="T142" s="68">
        <v>126.41</v>
      </c>
      <c r="U142" s="68">
        <v>140.96</v>
      </c>
      <c r="V142" s="68">
        <v>155.80000000000001</v>
      </c>
      <c r="W142" s="68">
        <v>171.79</v>
      </c>
      <c r="X142" s="68">
        <v>191.55</v>
      </c>
      <c r="Y142" s="68">
        <v>213.29</v>
      </c>
      <c r="Z142" s="68">
        <v>237.02</v>
      </c>
      <c r="AA142" s="69">
        <v>262.44</v>
      </c>
      <c r="AB142" s="17">
        <v>289.19</v>
      </c>
      <c r="AC142" s="17">
        <v>313.3</v>
      </c>
      <c r="AD142" s="17">
        <v>337.47</v>
      </c>
      <c r="AE142" s="17">
        <v>361.33</v>
      </c>
      <c r="AF142" s="17">
        <v>384.5</v>
      </c>
      <c r="AG142" s="17">
        <v>406.6</v>
      </c>
      <c r="AH142" s="17">
        <v>427.26</v>
      </c>
      <c r="AI142" s="17">
        <v>446.11</v>
      </c>
      <c r="AJ142" s="17">
        <v>462.77</v>
      </c>
      <c r="AK142" s="17">
        <v>476.86</v>
      </c>
      <c r="AL142" s="17">
        <v>488</v>
      </c>
      <c r="AM142" s="17">
        <v>495.83</v>
      </c>
      <c r="AN142" s="17">
        <v>500</v>
      </c>
      <c r="AO142" s="17">
        <v>500</v>
      </c>
      <c r="AP142" s="17">
        <v>500</v>
      </c>
      <c r="AQ142" s="17">
        <v>500</v>
      </c>
      <c r="AR142" s="17">
        <v>500</v>
      </c>
      <c r="AS142" s="17">
        <v>500</v>
      </c>
      <c r="AT142" s="17">
        <v>500</v>
      </c>
      <c r="AU142" s="17">
        <v>500</v>
      </c>
      <c r="AV142" s="17">
        <v>500</v>
      </c>
      <c r="AW142" s="17">
        <v>0</v>
      </c>
      <c r="AX142" s="17">
        <v>0</v>
      </c>
      <c r="AY142" s="17">
        <v>0</v>
      </c>
      <c r="AZ142" s="17">
        <v>0</v>
      </c>
      <c r="BA142" s="17">
        <v>0</v>
      </c>
      <c r="BB142" s="17">
        <v>0</v>
      </c>
      <c r="BC142" s="17">
        <v>0</v>
      </c>
      <c r="BD142" s="17">
        <v>0</v>
      </c>
      <c r="BE142" s="17">
        <v>0</v>
      </c>
      <c r="BF142" s="17">
        <v>0</v>
      </c>
      <c r="BG142" s="17">
        <v>0</v>
      </c>
      <c r="BH142" s="17">
        <v>0</v>
      </c>
      <c r="BI142" s="17">
        <v>0</v>
      </c>
      <c r="BJ142" s="17">
        <v>0</v>
      </c>
      <c r="BK142" s="17">
        <v>0</v>
      </c>
      <c r="BL142" s="17">
        <v>0</v>
      </c>
      <c r="BM142" s="17">
        <v>0</v>
      </c>
      <c r="BN142" s="17">
        <v>0</v>
      </c>
      <c r="BO142" s="17">
        <v>0</v>
      </c>
      <c r="BP142" s="17">
        <v>0</v>
      </c>
      <c r="BQ142" s="17">
        <v>0</v>
      </c>
      <c r="BR142" s="17">
        <v>0</v>
      </c>
      <c r="BS142" s="17">
        <v>0</v>
      </c>
      <c r="BT142" s="17">
        <v>0</v>
      </c>
      <c r="BU142" s="17">
        <v>0</v>
      </c>
      <c r="BV142" s="17">
        <v>0</v>
      </c>
      <c r="BW142" s="17">
        <v>0</v>
      </c>
      <c r="BX142" s="17">
        <v>0</v>
      </c>
      <c r="BY142" s="17">
        <v>0</v>
      </c>
      <c r="BZ142" s="17">
        <v>0</v>
      </c>
      <c r="CA142" s="17">
        <v>0</v>
      </c>
      <c r="CB142" s="17">
        <v>0</v>
      </c>
      <c r="CC142" s="17">
        <v>0</v>
      </c>
      <c r="CD142" s="17">
        <v>0</v>
      </c>
      <c r="CE142" s="17">
        <v>0</v>
      </c>
      <c r="CF142" s="17">
        <v>0</v>
      </c>
      <c r="CG142" s="17">
        <v>0</v>
      </c>
      <c r="CH142" s="17">
        <v>0</v>
      </c>
      <c r="CI142" s="17">
        <v>0</v>
      </c>
      <c r="CJ142" s="17">
        <v>0</v>
      </c>
      <c r="CK142" s="17">
        <v>0</v>
      </c>
      <c r="CL142" s="17">
        <v>0</v>
      </c>
      <c r="CM142" s="17">
        <v>0</v>
      </c>
      <c r="CN142" s="17">
        <v>0</v>
      </c>
      <c r="CO142" s="17">
        <v>0</v>
      </c>
      <c r="CP142" s="17">
        <v>0</v>
      </c>
      <c r="CQ142" s="17">
        <v>0</v>
      </c>
      <c r="CR142" s="17">
        <v>0</v>
      </c>
      <c r="CS142" s="17">
        <v>0</v>
      </c>
      <c r="CT142" s="17">
        <v>0</v>
      </c>
      <c r="CU142" s="17">
        <v>0</v>
      </c>
      <c r="CV142" s="17">
        <v>0</v>
      </c>
      <c r="CW142" s="17">
        <v>0</v>
      </c>
    </row>
    <row r="143" spans="1:101" ht="14.25" customHeight="1">
      <c r="A143" s="67">
        <v>75</v>
      </c>
      <c r="B143" s="76">
        <v>2.83</v>
      </c>
      <c r="C143" s="68">
        <v>3.71</v>
      </c>
      <c r="D143" s="68">
        <v>5.81</v>
      </c>
      <c r="E143" s="68">
        <v>8.98</v>
      </c>
      <c r="F143" s="68">
        <v>11.25</v>
      </c>
      <c r="G143" s="68">
        <v>13.88</v>
      </c>
      <c r="H143" s="68">
        <v>17.91</v>
      </c>
      <c r="I143" s="68">
        <v>23.71</v>
      </c>
      <c r="J143" s="68">
        <v>30.85</v>
      </c>
      <c r="K143" s="68">
        <v>37.770000000000003</v>
      </c>
      <c r="L143" s="68">
        <v>43.52</v>
      </c>
      <c r="M143" s="68">
        <v>51.68</v>
      </c>
      <c r="N143" s="68">
        <v>62.39</v>
      </c>
      <c r="O143" s="69">
        <v>75.77</v>
      </c>
      <c r="P143" s="68">
        <v>88.84</v>
      </c>
      <c r="Q143" s="68">
        <v>100.49</v>
      </c>
      <c r="R143" s="68">
        <v>112.92</v>
      </c>
      <c r="S143" s="68">
        <v>126.41</v>
      </c>
      <c r="T143" s="68">
        <v>140.96</v>
      </c>
      <c r="U143" s="68">
        <v>155.80000000000001</v>
      </c>
      <c r="V143" s="68">
        <v>171.79</v>
      </c>
      <c r="W143" s="68">
        <v>191.55</v>
      </c>
      <c r="X143" s="68">
        <v>213.29</v>
      </c>
      <c r="Y143" s="68">
        <v>237.02</v>
      </c>
      <c r="Z143" s="68">
        <v>262.44</v>
      </c>
      <c r="AA143" s="69">
        <v>289.19</v>
      </c>
      <c r="AB143" s="17">
        <v>313.3</v>
      </c>
      <c r="AC143" s="17">
        <v>337.47</v>
      </c>
      <c r="AD143" s="17">
        <v>361.33</v>
      </c>
      <c r="AE143" s="17">
        <v>384.5</v>
      </c>
      <c r="AF143" s="17">
        <v>406.6</v>
      </c>
      <c r="AG143" s="17">
        <v>427.26</v>
      </c>
      <c r="AH143" s="17">
        <v>446.11</v>
      </c>
      <c r="AI143" s="17">
        <v>462.77</v>
      </c>
      <c r="AJ143" s="17">
        <v>476.86</v>
      </c>
      <c r="AK143" s="17">
        <v>488</v>
      </c>
      <c r="AL143" s="17">
        <v>495.83</v>
      </c>
      <c r="AM143" s="17">
        <v>500</v>
      </c>
      <c r="AN143" s="17">
        <v>500</v>
      </c>
      <c r="AO143" s="17">
        <v>500</v>
      </c>
      <c r="AP143" s="17">
        <v>500</v>
      </c>
      <c r="AQ143" s="17">
        <v>500</v>
      </c>
      <c r="AR143" s="17">
        <v>500</v>
      </c>
      <c r="AS143" s="17">
        <v>500</v>
      </c>
      <c r="AT143" s="17">
        <v>500</v>
      </c>
      <c r="AU143" s="17">
        <v>500</v>
      </c>
      <c r="AV143" s="17">
        <v>0</v>
      </c>
      <c r="AW143" s="17">
        <v>0</v>
      </c>
      <c r="AX143" s="17">
        <v>0</v>
      </c>
      <c r="AY143" s="17">
        <v>0</v>
      </c>
      <c r="AZ143" s="17">
        <v>0</v>
      </c>
      <c r="BA143" s="17">
        <v>0</v>
      </c>
      <c r="BB143" s="17">
        <v>0</v>
      </c>
      <c r="BC143" s="17">
        <v>0</v>
      </c>
      <c r="BD143" s="17">
        <v>0</v>
      </c>
      <c r="BE143" s="17">
        <v>0</v>
      </c>
      <c r="BF143" s="17">
        <v>0</v>
      </c>
      <c r="BG143" s="17">
        <v>0</v>
      </c>
      <c r="BH143" s="17">
        <v>0</v>
      </c>
      <c r="BI143" s="17">
        <v>0</v>
      </c>
      <c r="BJ143" s="17">
        <v>0</v>
      </c>
      <c r="BK143" s="17">
        <v>0</v>
      </c>
      <c r="BL143" s="17">
        <v>0</v>
      </c>
      <c r="BM143" s="17">
        <v>0</v>
      </c>
      <c r="BN143" s="17">
        <v>0</v>
      </c>
      <c r="BO143" s="17">
        <v>0</v>
      </c>
      <c r="BP143" s="17">
        <v>0</v>
      </c>
      <c r="BQ143" s="17">
        <v>0</v>
      </c>
      <c r="BR143" s="17">
        <v>0</v>
      </c>
      <c r="BS143" s="17">
        <v>0</v>
      </c>
      <c r="BT143" s="17">
        <v>0</v>
      </c>
      <c r="BU143" s="17">
        <v>0</v>
      </c>
      <c r="BV143" s="17">
        <v>0</v>
      </c>
      <c r="BW143" s="17">
        <v>0</v>
      </c>
      <c r="BX143" s="17">
        <v>0</v>
      </c>
      <c r="BY143" s="17">
        <v>0</v>
      </c>
      <c r="BZ143" s="17">
        <v>0</v>
      </c>
      <c r="CA143" s="17">
        <v>0</v>
      </c>
      <c r="CB143" s="17">
        <v>0</v>
      </c>
      <c r="CC143" s="17">
        <v>0</v>
      </c>
      <c r="CD143" s="17">
        <v>0</v>
      </c>
      <c r="CE143" s="17">
        <v>0</v>
      </c>
      <c r="CF143" s="17">
        <v>0</v>
      </c>
      <c r="CG143" s="17">
        <v>0</v>
      </c>
      <c r="CH143" s="17">
        <v>0</v>
      </c>
      <c r="CI143" s="17">
        <v>0</v>
      </c>
      <c r="CJ143" s="17">
        <v>0</v>
      </c>
      <c r="CK143" s="17">
        <v>0</v>
      </c>
      <c r="CL143" s="17">
        <v>0</v>
      </c>
      <c r="CM143" s="17">
        <v>0</v>
      </c>
      <c r="CN143" s="17">
        <v>0</v>
      </c>
      <c r="CO143" s="17">
        <v>0</v>
      </c>
      <c r="CP143" s="17">
        <v>0</v>
      </c>
      <c r="CQ143" s="17">
        <v>0</v>
      </c>
      <c r="CR143" s="17">
        <v>0</v>
      </c>
      <c r="CS143" s="17">
        <v>0</v>
      </c>
      <c r="CT143" s="17">
        <v>0</v>
      </c>
      <c r="CU143" s="17">
        <v>0</v>
      </c>
      <c r="CV143" s="17">
        <v>0</v>
      </c>
      <c r="CW143" s="17">
        <v>0</v>
      </c>
    </row>
    <row r="144" spans="1:101" ht="14.25" customHeight="1">
      <c r="A144" s="67">
        <v>76</v>
      </c>
      <c r="B144" s="76">
        <v>3.25</v>
      </c>
      <c r="C144" s="68">
        <v>4.1500000000000004</v>
      </c>
      <c r="D144" s="68">
        <v>6.58</v>
      </c>
      <c r="E144" s="68">
        <v>10.02</v>
      </c>
      <c r="F144" s="68">
        <v>12.33</v>
      </c>
      <c r="G144" s="68">
        <v>15.35</v>
      </c>
      <c r="H144" s="68">
        <v>20.059999999999999</v>
      </c>
      <c r="I144" s="68">
        <v>26.84</v>
      </c>
      <c r="J144" s="68">
        <v>35.1</v>
      </c>
      <c r="K144" s="68">
        <v>42.76</v>
      </c>
      <c r="L144" s="68">
        <v>50.26</v>
      </c>
      <c r="M144" s="68">
        <v>60.33</v>
      </c>
      <c r="N144" s="68">
        <v>72.819999999999993</v>
      </c>
      <c r="O144" s="70">
        <v>86.85</v>
      </c>
      <c r="P144" s="68">
        <v>100.49</v>
      </c>
      <c r="Q144" s="68">
        <v>112.92</v>
      </c>
      <c r="R144" s="68">
        <v>126.41</v>
      </c>
      <c r="S144" s="68">
        <v>140.96</v>
      </c>
      <c r="T144" s="68">
        <v>155.80000000000001</v>
      </c>
      <c r="U144" s="68">
        <v>171.79</v>
      </c>
      <c r="V144" s="68">
        <v>191.55</v>
      </c>
      <c r="W144" s="68">
        <v>213.29</v>
      </c>
      <c r="X144" s="68">
        <v>237.02</v>
      </c>
      <c r="Y144" s="68">
        <v>262.44</v>
      </c>
      <c r="Z144" s="68">
        <v>289.19</v>
      </c>
      <c r="AA144" s="69">
        <v>313.3</v>
      </c>
      <c r="AB144" s="17">
        <v>337.47</v>
      </c>
      <c r="AC144" s="17">
        <v>361.33</v>
      </c>
      <c r="AD144" s="17">
        <v>384.5</v>
      </c>
      <c r="AE144" s="17">
        <v>406.6</v>
      </c>
      <c r="AF144" s="17">
        <v>427.26</v>
      </c>
      <c r="AG144" s="17">
        <v>446.11</v>
      </c>
      <c r="AH144" s="17">
        <v>462.77</v>
      </c>
      <c r="AI144" s="17">
        <v>476.86</v>
      </c>
      <c r="AJ144" s="17">
        <v>488</v>
      </c>
      <c r="AK144" s="17">
        <v>495.83</v>
      </c>
      <c r="AL144" s="17">
        <v>500</v>
      </c>
      <c r="AM144" s="17">
        <v>500</v>
      </c>
      <c r="AN144" s="17">
        <v>500</v>
      </c>
      <c r="AO144" s="17">
        <v>500</v>
      </c>
      <c r="AP144" s="17">
        <v>500</v>
      </c>
      <c r="AQ144" s="17">
        <v>500</v>
      </c>
      <c r="AR144" s="17">
        <v>500</v>
      </c>
      <c r="AS144" s="17">
        <v>500</v>
      </c>
      <c r="AT144" s="17">
        <v>500</v>
      </c>
      <c r="AU144" s="17">
        <v>0</v>
      </c>
      <c r="AV144" s="17">
        <v>0</v>
      </c>
      <c r="AW144" s="17">
        <v>0</v>
      </c>
      <c r="AX144" s="17">
        <v>0</v>
      </c>
      <c r="AY144" s="17">
        <v>0</v>
      </c>
      <c r="AZ144" s="17">
        <v>0</v>
      </c>
      <c r="BA144" s="17">
        <v>0</v>
      </c>
      <c r="BB144" s="17">
        <v>0</v>
      </c>
      <c r="BC144" s="17">
        <v>0</v>
      </c>
      <c r="BD144" s="17">
        <v>0</v>
      </c>
      <c r="BE144" s="17">
        <v>0</v>
      </c>
      <c r="BF144" s="17">
        <v>0</v>
      </c>
      <c r="BG144" s="17">
        <v>0</v>
      </c>
      <c r="BH144" s="17">
        <v>0</v>
      </c>
      <c r="BI144" s="17">
        <v>0</v>
      </c>
      <c r="BJ144" s="17">
        <v>0</v>
      </c>
      <c r="BK144" s="17">
        <v>0</v>
      </c>
      <c r="BL144" s="17">
        <v>0</v>
      </c>
      <c r="BM144" s="17">
        <v>0</v>
      </c>
      <c r="BN144" s="17">
        <v>0</v>
      </c>
      <c r="BO144" s="17">
        <v>0</v>
      </c>
      <c r="BP144" s="17">
        <v>0</v>
      </c>
      <c r="BQ144" s="17">
        <v>0</v>
      </c>
      <c r="BR144" s="17">
        <v>0</v>
      </c>
      <c r="BS144" s="17">
        <v>0</v>
      </c>
      <c r="BT144" s="17">
        <v>0</v>
      </c>
      <c r="BU144" s="17">
        <v>0</v>
      </c>
      <c r="BV144" s="17">
        <v>0</v>
      </c>
      <c r="BW144" s="17">
        <v>0</v>
      </c>
      <c r="BX144" s="17">
        <v>0</v>
      </c>
      <c r="BY144" s="17">
        <v>0</v>
      </c>
      <c r="BZ144" s="17">
        <v>0</v>
      </c>
      <c r="CA144" s="17">
        <v>0</v>
      </c>
      <c r="CB144" s="17">
        <v>0</v>
      </c>
      <c r="CC144" s="17">
        <v>0</v>
      </c>
      <c r="CD144" s="17">
        <v>0</v>
      </c>
      <c r="CE144" s="17">
        <v>0</v>
      </c>
      <c r="CF144" s="17">
        <v>0</v>
      </c>
      <c r="CG144" s="17">
        <v>0</v>
      </c>
      <c r="CH144" s="17">
        <v>0</v>
      </c>
      <c r="CI144" s="17">
        <v>0</v>
      </c>
      <c r="CJ144" s="17">
        <v>0</v>
      </c>
      <c r="CK144" s="17">
        <v>0</v>
      </c>
      <c r="CL144" s="17">
        <v>0</v>
      </c>
      <c r="CM144" s="17">
        <v>0</v>
      </c>
      <c r="CN144" s="17">
        <v>0</v>
      </c>
      <c r="CO144" s="17">
        <v>0</v>
      </c>
      <c r="CP144" s="17">
        <v>0</v>
      </c>
      <c r="CQ144" s="17">
        <v>0</v>
      </c>
      <c r="CR144" s="17">
        <v>0</v>
      </c>
      <c r="CS144" s="17">
        <v>0</v>
      </c>
      <c r="CT144" s="17">
        <v>0</v>
      </c>
      <c r="CU144" s="17">
        <v>0</v>
      </c>
      <c r="CV144" s="17">
        <v>0</v>
      </c>
      <c r="CW144" s="17">
        <v>0</v>
      </c>
    </row>
    <row r="145" spans="1:101" ht="14.25" customHeight="1">
      <c r="A145" s="67">
        <v>77</v>
      </c>
      <c r="B145" s="76">
        <v>3.68</v>
      </c>
      <c r="C145" s="68">
        <v>4.6500000000000004</v>
      </c>
      <c r="D145" s="68">
        <v>7.53</v>
      </c>
      <c r="E145" s="68">
        <v>11.13</v>
      </c>
      <c r="F145" s="68">
        <v>13.59</v>
      </c>
      <c r="G145" s="68">
        <v>17.02</v>
      </c>
      <c r="H145" s="68">
        <v>22.54</v>
      </c>
      <c r="I145" s="68">
        <v>30.52</v>
      </c>
      <c r="J145" s="68">
        <v>39.99</v>
      </c>
      <c r="K145" s="68">
        <v>48.36</v>
      </c>
      <c r="L145" s="68">
        <v>58.77</v>
      </c>
      <c r="M145" s="68">
        <v>70.67</v>
      </c>
      <c r="N145" s="69">
        <v>84.79</v>
      </c>
      <c r="O145" s="68">
        <v>100.49</v>
      </c>
      <c r="P145" s="68">
        <v>112.92</v>
      </c>
      <c r="Q145" s="68">
        <v>126.41</v>
      </c>
      <c r="R145" s="68">
        <v>140.96</v>
      </c>
      <c r="S145" s="68">
        <v>155.80000000000001</v>
      </c>
      <c r="T145" s="68">
        <v>171.79</v>
      </c>
      <c r="U145" s="68">
        <v>191.55</v>
      </c>
      <c r="V145" s="68">
        <v>213.29</v>
      </c>
      <c r="W145" s="68">
        <v>237.02</v>
      </c>
      <c r="X145" s="68">
        <v>262.44</v>
      </c>
      <c r="Y145" s="68">
        <v>289.19</v>
      </c>
      <c r="Z145" s="68">
        <v>313.3</v>
      </c>
      <c r="AA145" s="69">
        <v>337.47</v>
      </c>
      <c r="AB145" s="17">
        <v>361.33</v>
      </c>
      <c r="AC145" s="17">
        <v>384.5</v>
      </c>
      <c r="AD145" s="17">
        <v>406.6</v>
      </c>
      <c r="AE145" s="17">
        <v>427.26</v>
      </c>
      <c r="AF145" s="17">
        <v>446.11</v>
      </c>
      <c r="AG145" s="17">
        <v>462.77</v>
      </c>
      <c r="AH145" s="17">
        <v>476.86</v>
      </c>
      <c r="AI145" s="17">
        <v>488</v>
      </c>
      <c r="AJ145" s="17">
        <v>495.83</v>
      </c>
      <c r="AK145" s="17">
        <v>500</v>
      </c>
      <c r="AL145" s="17">
        <v>500</v>
      </c>
      <c r="AM145" s="17">
        <v>500</v>
      </c>
      <c r="AN145" s="17">
        <v>500</v>
      </c>
      <c r="AO145" s="17">
        <v>500</v>
      </c>
      <c r="AP145" s="17">
        <v>500</v>
      </c>
      <c r="AQ145" s="17">
        <v>500</v>
      </c>
      <c r="AR145" s="17">
        <v>500</v>
      </c>
      <c r="AS145" s="17">
        <v>500</v>
      </c>
      <c r="AT145" s="17">
        <v>0</v>
      </c>
      <c r="AU145" s="17">
        <v>0</v>
      </c>
      <c r="AV145" s="17">
        <v>0</v>
      </c>
      <c r="AW145" s="17">
        <v>0</v>
      </c>
      <c r="AX145" s="17">
        <v>0</v>
      </c>
      <c r="AY145" s="17">
        <v>0</v>
      </c>
      <c r="AZ145" s="17">
        <v>0</v>
      </c>
      <c r="BA145" s="17">
        <v>0</v>
      </c>
      <c r="BB145" s="17">
        <v>0</v>
      </c>
      <c r="BC145" s="17">
        <v>0</v>
      </c>
      <c r="BD145" s="17">
        <v>0</v>
      </c>
      <c r="BE145" s="17">
        <v>0</v>
      </c>
      <c r="BF145" s="17">
        <v>0</v>
      </c>
      <c r="BG145" s="17">
        <v>0</v>
      </c>
      <c r="BH145" s="17">
        <v>0</v>
      </c>
      <c r="BI145" s="17">
        <v>0</v>
      </c>
      <c r="BJ145" s="17">
        <v>0</v>
      </c>
      <c r="BK145" s="17">
        <v>0</v>
      </c>
      <c r="BL145" s="17">
        <v>0</v>
      </c>
      <c r="BM145" s="17">
        <v>0</v>
      </c>
      <c r="BN145" s="17">
        <v>0</v>
      </c>
      <c r="BO145" s="17">
        <v>0</v>
      </c>
      <c r="BP145" s="17">
        <v>0</v>
      </c>
      <c r="BQ145" s="17">
        <v>0</v>
      </c>
      <c r="BR145" s="17">
        <v>0</v>
      </c>
      <c r="BS145" s="17">
        <v>0</v>
      </c>
      <c r="BT145" s="17">
        <v>0</v>
      </c>
      <c r="BU145" s="17">
        <v>0</v>
      </c>
      <c r="BV145" s="17">
        <v>0</v>
      </c>
      <c r="BW145" s="17">
        <v>0</v>
      </c>
      <c r="BX145" s="17">
        <v>0</v>
      </c>
      <c r="BY145" s="17">
        <v>0</v>
      </c>
      <c r="BZ145" s="17">
        <v>0</v>
      </c>
      <c r="CA145" s="17">
        <v>0</v>
      </c>
      <c r="CB145" s="17">
        <v>0</v>
      </c>
      <c r="CC145" s="17">
        <v>0</v>
      </c>
      <c r="CD145" s="17">
        <v>0</v>
      </c>
      <c r="CE145" s="17">
        <v>0</v>
      </c>
      <c r="CF145" s="17">
        <v>0</v>
      </c>
      <c r="CG145" s="17">
        <v>0</v>
      </c>
      <c r="CH145" s="17">
        <v>0</v>
      </c>
      <c r="CI145" s="17">
        <v>0</v>
      </c>
      <c r="CJ145" s="17">
        <v>0</v>
      </c>
      <c r="CK145" s="17">
        <v>0</v>
      </c>
      <c r="CL145" s="17">
        <v>0</v>
      </c>
      <c r="CM145" s="17">
        <v>0</v>
      </c>
      <c r="CN145" s="17">
        <v>0</v>
      </c>
      <c r="CO145" s="17">
        <v>0</v>
      </c>
      <c r="CP145" s="17">
        <v>0</v>
      </c>
      <c r="CQ145" s="17">
        <v>0</v>
      </c>
      <c r="CR145" s="17">
        <v>0</v>
      </c>
      <c r="CS145" s="17">
        <v>0</v>
      </c>
      <c r="CT145" s="17">
        <v>0</v>
      </c>
      <c r="CU145" s="17">
        <v>0</v>
      </c>
      <c r="CV145" s="17">
        <v>0</v>
      </c>
      <c r="CW145" s="17">
        <v>0</v>
      </c>
    </row>
    <row r="146" spans="1:101" ht="14.25" customHeight="1">
      <c r="A146" s="67">
        <v>78</v>
      </c>
      <c r="B146" s="76">
        <v>4.1500000000000004</v>
      </c>
      <c r="C146" s="68">
        <v>5.3</v>
      </c>
      <c r="D146" s="68">
        <v>8.65</v>
      </c>
      <c r="E146" s="68">
        <v>12.38</v>
      </c>
      <c r="F146" s="68">
        <v>14.99</v>
      </c>
      <c r="G146" s="68">
        <v>18.95</v>
      </c>
      <c r="H146" s="68">
        <v>25.49</v>
      </c>
      <c r="I146" s="68">
        <v>34.86</v>
      </c>
      <c r="J146" s="68">
        <v>45.65</v>
      </c>
      <c r="K146" s="68">
        <v>55.6</v>
      </c>
      <c r="L146" s="68">
        <v>67.680000000000007</v>
      </c>
      <c r="M146" s="68">
        <v>81.900000000000006</v>
      </c>
      <c r="N146" s="70">
        <v>98.96</v>
      </c>
      <c r="O146" s="68">
        <v>112.92</v>
      </c>
      <c r="P146" s="68">
        <v>126.41</v>
      </c>
      <c r="Q146" s="68">
        <v>140.96</v>
      </c>
      <c r="R146" s="68">
        <v>155.80000000000001</v>
      </c>
      <c r="S146" s="68">
        <v>171.79</v>
      </c>
      <c r="T146" s="68">
        <v>191.55</v>
      </c>
      <c r="U146" s="68">
        <v>213.29</v>
      </c>
      <c r="V146" s="68">
        <v>237.02</v>
      </c>
      <c r="W146" s="68">
        <v>262.44</v>
      </c>
      <c r="X146" s="68">
        <v>289.19</v>
      </c>
      <c r="Y146" s="68">
        <v>313.3</v>
      </c>
      <c r="Z146" s="68">
        <v>337.47</v>
      </c>
      <c r="AA146" s="69">
        <v>361.33</v>
      </c>
      <c r="AB146" s="17">
        <v>384.5</v>
      </c>
      <c r="AC146" s="17">
        <v>406.6</v>
      </c>
      <c r="AD146" s="17">
        <v>427.26</v>
      </c>
      <c r="AE146" s="17">
        <v>446.11</v>
      </c>
      <c r="AF146" s="17">
        <v>462.77</v>
      </c>
      <c r="AG146" s="17">
        <v>476.86</v>
      </c>
      <c r="AH146" s="17">
        <v>488</v>
      </c>
      <c r="AI146" s="17">
        <v>495.83</v>
      </c>
      <c r="AJ146" s="17">
        <v>500</v>
      </c>
      <c r="AK146" s="17">
        <v>500</v>
      </c>
      <c r="AL146" s="17">
        <v>500</v>
      </c>
      <c r="AM146" s="17">
        <v>500</v>
      </c>
      <c r="AN146" s="17">
        <v>500</v>
      </c>
      <c r="AO146" s="17">
        <v>500</v>
      </c>
      <c r="AP146" s="17">
        <v>500</v>
      </c>
      <c r="AQ146" s="17">
        <v>500</v>
      </c>
      <c r="AR146" s="17">
        <v>500</v>
      </c>
      <c r="AS146" s="17">
        <v>0</v>
      </c>
      <c r="AT146" s="17">
        <v>0</v>
      </c>
      <c r="AU146" s="17">
        <v>0</v>
      </c>
      <c r="AV146" s="17">
        <v>0</v>
      </c>
      <c r="AW146" s="17">
        <v>0</v>
      </c>
      <c r="AX146" s="17">
        <v>0</v>
      </c>
      <c r="AY146" s="17">
        <v>0</v>
      </c>
      <c r="AZ146" s="17">
        <v>0</v>
      </c>
      <c r="BA146" s="17">
        <v>0</v>
      </c>
      <c r="BB146" s="17">
        <v>0</v>
      </c>
      <c r="BC146" s="17">
        <v>0</v>
      </c>
      <c r="BD146" s="17">
        <v>0</v>
      </c>
      <c r="BE146" s="17">
        <v>0</v>
      </c>
      <c r="BF146" s="17">
        <v>0</v>
      </c>
      <c r="BG146" s="17">
        <v>0</v>
      </c>
      <c r="BH146" s="17">
        <v>0</v>
      </c>
      <c r="BI146" s="17">
        <v>0</v>
      </c>
      <c r="BJ146" s="17">
        <v>0</v>
      </c>
      <c r="BK146" s="17">
        <v>0</v>
      </c>
      <c r="BL146" s="17">
        <v>0</v>
      </c>
      <c r="BM146" s="17">
        <v>0</v>
      </c>
      <c r="BN146" s="17">
        <v>0</v>
      </c>
      <c r="BO146" s="17">
        <v>0</v>
      </c>
      <c r="BP146" s="17">
        <v>0</v>
      </c>
      <c r="BQ146" s="17">
        <v>0</v>
      </c>
      <c r="BR146" s="17">
        <v>0</v>
      </c>
      <c r="BS146" s="17">
        <v>0</v>
      </c>
      <c r="BT146" s="17">
        <v>0</v>
      </c>
      <c r="BU146" s="17">
        <v>0</v>
      </c>
      <c r="BV146" s="17">
        <v>0</v>
      </c>
      <c r="BW146" s="17">
        <v>0</v>
      </c>
      <c r="BX146" s="17">
        <v>0</v>
      </c>
      <c r="BY146" s="17">
        <v>0</v>
      </c>
      <c r="BZ146" s="17">
        <v>0</v>
      </c>
      <c r="CA146" s="17">
        <v>0</v>
      </c>
      <c r="CB146" s="17">
        <v>0</v>
      </c>
      <c r="CC146" s="17">
        <v>0</v>
      </c>
      <c r="CD146" s="17">
        <v>0</v>
      </c>
      <c r="CE146" s="17">
        <v>0</v>
      </c>
      <c r="CF146" s="17">
        <v>0</v>
      </c>
      <c r="CG146" s="17">
        <v>0</v>
      </c>
      <c r="CH146" s="17">
        <v>0</v>
      </c>
      <c r="CI146" s="17">
        <v>0</v>
      </c>
      <c r="CJ146" s="17">
        <v>0</v>
      </c>
      <c r="CK146" s="17">
        <v>0</v>
      </c>
      <c r="CL146" s="17">
        <v>0</v>
      </c>
      <c r="CM146" s="17">
        <v>0</v>
      </c>
      <c r="CN146" s="17">
        <v>0</v>
      </c>
      <c r="CO146" s="17">
        <v>0</v>
      </c>
      <c r="CP146" s="17">
        <v>0</v>
      </c>
      <c r="CQ146" s="17">
        <v>0</v>
      </c>
      <c r="CR146" s="17">
        <v>0</v>
      </c>
      <c r="CS146" s="17">
        <v>0</v>
      </c>
      <c r="CT146" s="17">
        <v>0</v>
      </c>
      <c r="CU146" s="17">
        <v>0</v>
      </c>
      <c r="CV146" s="17">
        <v>0</v>
      </c>
      <c r="CW146" s="17">
        <v>0</v>
      </c>
    </row>
    <row r="147" spans="1:101" ht="14.25" customHeight="1">
      <c r="A147" s="67">
        <v>79</v>
      </c>
      <c r="B147" s="76">
        <v>4.63</v>
      </c>
      <c r="C147" s="68">
        <v>6.07</v>
      </c>
      <c r="D147" s="68">
        <v>10.02</v>
      </c>
      <c r="E147" s="68">
        <v>13.75</v>
      </c>
      <c r="F147" s="68">
        <v>16.559999999999999</v>
      </c>
      <c r="G147" s="68">
        <v>21.27</v>
      </c>
      <c r="H147" s="68">
        <v>29.07</v>
      </c>
      <c r="I147" s="68">
        <v>40.06</v>
      </c>
      <c r="J147" s="68">
        <v>52.17</v>
      </c>
      <c r="K147" s="68">
        <v>65.09</v>
      </c>
      <c r="L147" s="68">
        <v>79.98</v>
      </c>
      <c r="M147" s="70">
        <v>97.27</v>
      </c>
      <c r="N147" s="68">
        <v>112.92</v>
      </c>
      <c r="O147" s="68">
        <v>126.41</v>
      </c>
      <c r="P147" s="68">
        <v>140.96</v>
      </c>
      <c r="Q147" s="68">
        <v>155.80000000000001</v>
      </c>
      <c r="R147" s="68">
        <v>171.79</v>
      </c>
      <c r="S147" s="68">
        <v>191.55</v>
      </c>
      <c r="T147" s="68">
        <v>213.29</v>
      </c>
      <c r="U147" s="68">
        <v>237.02</v>
      </c>
      <c r="V147" s="68">
        <v>262.44</v>
      </c>
      <c r="W147" s="68">
        <v>289.19</v>
      </c>
      <c r="X147" s="68">
        <v>313.3</v>
      </c>
      <c r="Y147" s="68">
        <v>337.47</v>
      </c>
      <c r="Z147" s="68">
        <v>361.33</v>
      </c>
      <c r="AA147" s="69">
        <v>384.5</v>
      </c>
      <c r="AB147" s="17">
        <v>406.6</v>
      </c>
      <c r="AC147" s="17">
        <v>427.26</v>
      </c>
      <c r="AD147" s="17">
        <v>446.11</v>
      </c>
      <c r="AE147" s="17">
        <v>462.77</v>
      </c>
      <c r="AF147" s="17">
        <v>476.86</v>
      </c>
      <c r="AG147" s="17">
        <v>488</v>
      </c>
      <c r="AH147" s="17">
        <v>495.83</v>
      </c>
      <c r="AI147" s="17">
        <v>500</v>
      </c>
      <c r="AJ147" s="17">
        <v>500</v>
      </c>
      <c r="AK147" s="17">
        <v>500</v>
      </c>
      <c r="AL147" s="17">
        <v>500</v>
      </c>
      <c r="AM147" s="17">
        <v>500</v>
      </c>
      <c r="AN147" s="17">
        <v>500</v>
      </c>
      <c r="AO147" s="17">
        <v>500</v>
      </c>
      <c r="AP147" s="17">
        <v>500</v>
      </c>
      <c r="AQ147" s="17">
        <v>500</v>
      </c>
      <c r="AR147" s="17">
        <v>0</v>
      </c>
      <c r="AS147" s="17">
        <v>0</v>
      </c>
      <c r="AT147" s="17">
        <v>0</v>
      </c>
      <c r="AU147" s="17">
        <v>0</v>
      </c>
      <c r="AV147" s="17">
        <v>0</v>
      </c>
      <c r="AW147" s="17">
        <v>0</v>
      </c>
      <c r="AX147" s="17">
        <v>0</v>
      </c>
      <c r="AY147" s="17">
        <v>0</v>
      </c>
      <c r="AZ147" s="17">
        <v>0</v>
      </c>
      <c r="BA147" s="17">
        <v>0</v>
      </c>
      <c r="BB147" s="17">
        <v>0</v>
      </c>
      <c r="BC147" s="17">
        <v>0</v>
      </c>
      <c r="BD147" s="17">
        <v>0</v>
      </c>
      <c r="BE147" s="17">
        <v>0</v>
      </c>
      <c r="BF147" s="17">
        <v>0</v>
      </c>
      <c r="BG147" s="17">
        <v>0</v>
      </c>
      <c r="BH147" s="17">
        <v>0</v>
      </c>
      <c r="BI147" s="17">
        <v>0</v>
      </c>
      <c r="BJ147" s="17">
        <v>0</v>
      </c>
      <c r="BK147" s="17">
        <v>0</v>
      </c>
      <c r="BL147" s="17">
        <v>0</v>
      </c>
      <c r="BM147" s="17">
        <v>0</v>
      </c>
      <c r="BN147" s="17">
        <v>0</v>
      </c>
      <c r="BO147" s="17">
        <v>0</v>
      </c>
      <c r="BP147" s="17">
        <v>0</v>
      </c>
      <c r="BQ147" s="17">
        <v>0</v>
      </c>
      <c r="BR147" s="17">
        <v>0</v>
      </c>
      <c r="BS147" s="17">
        <v>0</v>
      </c>
      <c r="BT147" s="17">
        <v>0</v>
      </c>
      <c r="BU147" s="17">
        <v>0</v>
      </c>
      <c r="BV147" s="17">
        <v>0</v>
      </c>
      <c r="BW147" s="17">
        <v>0</v>
      </c>
      <c r="BX147" s="17">
        <v>0</v>
      </c>
      <c r="BY147" s="17">
        <v>0</v>
      </c>
      <c r="BZ147" s="17">
        <v>0</v>
      </c>
      <c r="CA147" s="17">
        <v>0</v>
      </c>
      <c r="CB147" s="17">
        <v>0</v>
      </c>
      <c r="CC147" s="17">
        <v>0</v>
      </c>
      <c r="CD147" s="17">
        <v>0</v>
      </c>
      <c r="CE147" s="17">
        <v>0</v>
      </c>
      <c r="CF147" s="17">
        <v>0</v>
      </c>
      <c r="CG147" s="17">
        <v>0</v>
      </c>
      <c r="CH147" s="17">
        <v>0</v>
      </c>
      <c r="CI147" s="17">
        <v>0</v>
      </c>
      <c r="CJ147" s="17">
        <v>0</v>
      </c>
      <c r="CK147" s="17">
        <v>0</v>
      </c>
      <c r="CL147" s="17">
        <v>0</v>
      </c>
      <c r="CM147" s="17">
        <v>0</v>
      </c>
      <c r="CN147" s="17">
        <v>0</v>
      </c>
      <c r="CO147" s="17">
        <v>0</v>
      </c>
      <c r="CP147" s="17">
        <v>0</v>
      </c>
      <c r="CQ147" s="17">
        <v>0</v>
      </c>
      <c r="CR147" s="17">
        <v>0</v>
      </c>
      <c r="CS147" s="17">
        <v>0</v>
      </c>
      <c r="CT147" s="17">
        <v>0</v>
      </c>
      <c r="CU147" s="17">
        <v>0</v>
      </c>
      <c r="CV147" s="17">
        <v>0</v>
      </c>
      <c r="CW147" s="17">
        <v>0</v>
      </c>
    </row>
    <row r="148" spans="1:101" ht="14.25" customHeight="1">
      <c r="A148" s="67">
        <v>80</v>
      </c>
      <c r="B148" s="76">
        <v>4.8</v>
      </c>
      <c r="C148" s="68">
        <v>7.02</v>
      </c>
      <c r="D148" s="68">
        <v>11.59</v>
      </c>
      <c r="E148" s="68">
        <v>15.21</v>
      </c>
      <c r="F148" s="68">
        <v>18.41</v>
      </c>
      <c r="G148" s="68">
        <v>24.08</v>
      </c>
      <c r="H148" s="68">
        <v>33.46</v>
      </c>
      <c r="I148" s="68">
        <v>46.3</v>
      </c>
      <c r="J148" s="68">
        <v>61.1</v>
      </c>
      <c r="K148" s="68">
        <v>77.13</v>
      </c>
      <c r="L148" s="69">
        <v>94.66</v>
      </c>
      <c r="M148" s="68">
        <v>112.92</v>
      </c>
      <c r="N148" s="68">
        <v>126.41</v>
      </c>
      <c r="O148" s="68">
        <v>140.96</v>
      </c>
      <c r="P148" s="68">
        <v>155.80000000000001</v>
      </c>
      <c r="Q148" s="68">
        <v>171.79</v>
      </c>
      <c r="R148" s="68">
        <v>191.55</v>
      </c>
      <c r="S148" s="68">
        <v>213.29</v>
      </c>
      <c r="T148" s="68">
        <v>237.02</v>
      </c>
      <c r="U148" s="68">
        <v>262.44</v>
      </c>
      <c r="V148" s="68">
        <v>289.19</v>
      </c>
      <c r="W148" s="68">
        <v>313.3</v>
      </c>
      <c r="X148" s="68">
        <v>337.47</v>
      </c>
      <c r="Y148" s="68">
        <v>361.33</v>
      </c>
      <c r="Z148" s="68">
        <v>384.5</v>
      </c>
      <c r="AA148" s="69">
        <v>406.6</v>
      </c>
      <c r="AB148" s="17">
        <v>427.26</v>
      </c>
      <c r="AC148" s="17">
        <v>446.11</v>
      </c>
      <c r="AD148" s="17">
        <v>462.77</v>
      </c>
      <c r="AE148" s="17">
        <v>476.86</v>
      </c>
      <c r="AF148" s="17">
        <v>488</v>
      </c>
      <c r="AG148" s="17">
        <v>495.83</v>
      </c>
      <c r="AH148" s="17">
        <v>500</v>
      </c>
      <c r="AI148" s="17">
        <v>500</v>
      </c>
      <c r="AJ148" s="17">
        <v>500</v>
      </c>
      <c r="AK148" s="17">
        <v>500</v>
      </c>
      <c r="AL148" s="17">
        <v>500</v>
      </c>
      <c r="AM148" s="17">
        <v>500</v>
      </c>
      <c r="AN148" s="17">
        <v>500</v>
      </c>
      <c r="AO148" s="17">
        <v>500</v>
      </c>
      <c r="AP148" s="17">
        <v>500</v>
      </c>
      <c r="AQ148" s="17">
        <v>0</v>
      </c>
      <c r="AR148" s="17">
        <v>0</v>
      </c>
      <c r="AS148" s="17">
        <v>0</v>
      </c>
      <c r="AT148" s="17">
        <v>0</v>
      </c>
      <c r="AU148" s="17">
        <v>0</v>
      </c>
      <c r="AV148" s="17">
        <v>0</v>
      </c>
      <c r="AW148" s="17">
        <v>0</v>
      </c>
      <c r="AX148" s="17">
        <v>0</v>
      </c>
      <c r="AY148" s="17">
        <v>0</v>
      </c>
      <c r="AZ148" s="17">
        <v>0</v>
      </c>
      <c r="BA148" s="17">
        <v>0</v>
      </c>
      <c r="BB148" s="17">
        <v>0</v>
      </c>
      <c r="BC148" s="17">
        <v>0</v>
      </c>
      <c r="BD148" s="17">
        <v>0</v>
      </c>
      <c r="BE148" s="17">
        <v>0</v>
      </c>
      <c r="BF148" s="17">
        <v>0</v>
      </c>
      <c r="BG148" s="17">
        <v>0</v>
      </c>
      <c r="BH148" s="17">
        <v>0</v>
      </c>
      <c r="BI148" s="17">
        <v>0</v>
      </c>
      <c r="BJ148" s="17">
        <v>0</v>
      </c>
      <c r="BK148" s="17">
        <v>0</v>
      </c>
      <c r="BL148" s="17">
        <v>0</v>
      </c>
      <c r="BM148" s="17">
        <v>0</v>
      </c>
      <c r="BN148" s="17">
        <v>0</v>
      </c>
      <c r="BO148" s="17">
        <v>0</v>
      </c>
      <c r="BP148" s="17">
        <v>0</v>
      </c>
      <c r="BQ148" s="17">
        <v>0</v>
      </c>
      <c r="BR148" s="17">
        <v>0</v>
      </c>
      <c r="BS148" s="17">
        <v>0</v>
      </c>
      <c r="BT148" s="17">
        <v>0</v>
      </c>
      <c r="BU148" s="17">
        <v>0</v>
      </c>
      <c r="BV148" s="17">
        <v>0</v>
      </c>
      <c r="BW148" s="17">
        <v>0</v>
      </c>
      <c r="BX148" s="17">
        <v>0</v>
      </c>
      <c r="BY148" s="17">
        <v>0</v>
      </c>
      <c r="BZ148" s="17">
        <v>0</v>
      </c>
      <c r="CA148" s="17">
        <v>0</v>
      </c>
      <c r="CB148" s="17">
        <v>0</v>
      </c>
      <c r="CC148" s="17">
        <v>0</v>
      </c>
      <c r="CD148" s="17">
        <v>0</v>
      </c>
      <c r="CE148" s="17">
        <v>0</v>
      </c>
      <c r="CF148" s="17">
        <v>0</v>
      </c>
      <c r="CG148" s="17">
        <v>0</v>
      </c>
      <c r="CH148" s="17">
        <v>0</v>
      </c>
      <c r="CI148" s="17">
        <v>0</v>
      </c>
      <c r="CJ148" s="17">
        <v>0</v>
      </c>
      <c r="CK148" s="17">
        <v>0</v>
      </c>
      <c r="CL148" s="17">
        <v>0</v>
      </c>
      <c r="CM148" s="17">
        <v>0</v>
      </c>
      <c r="CN148" s="17">
        <v>0</v>
      </c>
      <c r="CO148" s="17">
        <v>0</v>
      </c>
      <c r="CP148" s="17">
        <v>0</v>
      </c>
      <c r="CQ148" s="17">
        <v>0</v>
      </c>
      <c r="CR148" s="17">
        <v>0</v>
      </c>
      <c r="CS148" s="17">
        <v>0</v>
      </c>
      <c r="CT148" s="17">
        <v>0</v>
      </c>
      <c r="CU148" s="17">
        <v>0</v>
      </c>
      <c r="CV148" s="17">
        <v>0</v>
      </c>
      <c r="CW148" s="17">
        <v>0</v>
      </c>
    </row>
    <row r="149" spans="1:101" ht="14.25" customHeight="1">
      <c r="A149" s="67">
        <v>81</v>
      </c>
      <c r="B149" s="76">
        <v>5.24</v>
      </c>
      <c r="C149" s="68">
        <v>8.1199999999999992</v>
      </c>
      <c r="D149" s="68">
        <v>13.35</v>
      </c>
      <c r="E149" s="68">
        <v>16.84</v>
      </c>
      <c r="F149" s="68">
        <v>20.59</v>
      </c>
      <c r="G149" s="68">
        <v>27.85</v>
      </c>
      <c r="H149" s="68">
        <v>38.880000000000003</v>
      </c>
      <c r="I149" s="68">
        <v>53.94</v>
      </c>
      <c r="J149" s="68">
        <v>70.62</v>
      </c>
      <c r="K149" s="68">
        <v>88.92</v>
      </c>
      <c r="L149" s="70">
        <v>110.02</v>
      </c>
      <c r="M149" s="68">
        <v>126.41</v>
      </c>
      <c r="N149" s="68">
        <v>140.96</v>
      </c>
      <c r="O149" s="68">
        <v>155.80000000000001</v>
      </c>
      <c r="P149" s="68">
        <v>171.79</v>
      </c>
      <c r="Q149" s="68">
        <v>191.55</v>
      </c>
      <c r="R149" s="68">
        <v>213.29</v>
      </c>
      <c r="S149" s="68">
        <v>237.02</v>
      </c>
      <c r="T149" s="68">
        <v>262.44</v>
      </c>
      <c r="U149" s="68">
        <v>289.19</v>
      </c>
      <c r="V149" s="68">
        <v>313.3</v>
      </c>
      <c r="W149" s="68">
        <v>337.47</v>
      </c>
      <c r="X149" s="68">
        <v>361.33</v>
      </c>
      <c r="Y149" s="68">
        <v>384.5</v>
      </c>
      <c r="Z149" s="68">
        <v>406.6</v>
      </c>
      <c r="AA149" s="69">
        <v>427.26</v>
      </c>
      <c r="AB149" s="17">
        <v>446.11</v>
      </c>
      <c r="AC149" s="17">
        <v>462.77</v>
      </c>
      <c r="AD149" s="17">
        <v>476.86</v>
      </c>
      <c r="AE149" s="17">
        <v>488</v>
      </c>
      <c r="AF149" s="17">
        <v>495.83</v>
      </c>
      <c r="AG149" s="17">
        <v>500</v>
      </c>
      <c r="AH149" s="17">
        <v>500</v>
      </c>
      <c r="AI149" s="17">
        <v>500</v>
      </c>
      <c r="AJ149" s="17">
        <v>500</v>
      </c>
      <c r="AK149" s="17">
        <v>500</v>
      </c>
      <c r="AL149" s="17">
        <v>500</v>
      </c>
      <c r="AM149" s="17">
        <v>500</v>
      </c>
      <c r="AN149" s="17">
        <v>500</v>
      </c>
      <c r="AO149" s="17">
        <v>500</v>
      </c>
      <c r="AP149" s="17">
        <v>0</v>
      </c>
      <c r="AQ149" s="17">
        <v>0</v>
      </c>
      <c r="AR149" s="17">
        <v>0</v>
      </c>
      <c r="AS149" s="17">
        <v>0</v>
      </c>
      <c r="AT149" s="17">
        <v>0</v>
      </c>
      <c r="AU149" s="17">
        <v>0</v>
      </c>
      <c r="AV149" s="17">
        <v>0</v>
      </c>
      <c r="AW149" s="17">
        <v>0</v>
      </c>
      <c r="AX149" s="17">
        <v>0</v>
      </c>
      <c r="AY149" s="17">
        <v>0</v>
      </c>
      <c r="AZ149" s="17">
        <v>0</v>
      </c>
      <c r="BA149" s="17">
        <v>0</v>
      </c>
      <c r="BB149" s="17">
        <v>0</v>
      </c>
      <c r="BC149" s="17">
        <v>0</v>
      </c>
      <c r="BD149" s="17">
        <v>0</v>
      </c>
      <c r="BE149" s="17">
        <v>0</v>
      </c>
      <c r="BF149" s="17">
        <v>0</v>
      </c>
      <c r="BG149" s="17">
        <v>0</v>
      </c>
      <c r="BH149" s="17">
        <v>0</v>
      </c>
      <c r="BI149" s="17">
        <v>0</v>
      </c>
      <c r="BJ149" s="17">
        <v>0</v>
      </c>
      <c r="BK149" s="17">
        <v>0</v>
      </c>
      <c r="BL149" s="17">
        <v>0</v>
      </c>
      <c r="BM149" s="17">
        <v>0</v>
      </c>
      <c r="BN149" s="17">
        <v>0</v>
      </c>
      <c r="BO149" s="17">
        <v>0</v>
      </c>
      <c r="BP149" s="17">
        <v>0</v>
      </c>
      <c r="BQ149" s="17">
        <v>0</v>
      </c>
      <c r="BR149" s="17">
        <v>0</v>
      </c>
      <c r="BS149" s="17">
        <v>0</v>
      </c>
      <c r="BT149" s="17">
        <v>0</v>
      </c>
      <c r="BU149" s="17">
        <v>0</v>
      </c>
      <c r="BV149" s="17">
        <v>0</v>
      </c>
      <c r="BW149" s="17">
        <v>0</v>
      </c>
      <c r="BX149" s="17">
        <v>0</v>
      </c>
      <c r="BY149" s="17">
        <v>0</v>
      </c>
      <c r="BZ149" s="17">
        <v>0</v>
      </c>
      <c r="CA149" s="17">
        <v>0</v>
      </c>
      <c r="CB149" s="17">
        <v>0</v>
      </c>
      <c r="CC149" s="17">
        <v>0</v>
      </c>
      <c r="CD149" s="17">
        <v>0</v>
      </c>
      <c r="CE149" s="17">
        <v>0</v>
      </c>
      <c r="CF149" s="17">
        <v>0</v>
      </c>
      <c r="CG149" s="17">
        <v>0</v>
      </c>
      <c r="CH149" s="17">
        <v>0</v>
      </c>
      <c r="CI149" s="17">
        <v>0</v>
      </c>
      <c r="CJ149" s="17">
        <v>0</v>
      </c>
      <c r="CK149" s="17">
        <v>0</v>
      </c>
      <c r="CL149" s="17">
        <v>0</v>
      </c>
      <c r="CM149" s="17">
        <v>0</v>
      </c>
      <c r="CN149" s="17">
        <v>0</v>
      </c>
      <c r="CO149" s="17">
        <v>0</v>
      </c>
      <c r="CP149" s="17">
        <v>0</v>
      </c>
      <c r="CQ149" s="17">
        <v>0</v>
      </c>
      <c r="CR149" s="17">
        <v>0</v>
      </c>
      <c r="CS149" s="17">
        <v>0</v>
      </c>
      <c r="CT149" s="17">
        <v>0</v>
      </c>
      <c r="CU149" s="17">
        <v>0</v>
      </c>
      <c r="CV149" s="17">
        <v>0</v>
      </c>
      <c r="CW149" s="17">
        <v>0</v>
      </c>
    </row>
    <row r="150" spans="1:101" ht="14.25" customHeight="1">
      <c r="A150" s="67">
        <v>82</v>
      </c>
      <c r="B150" s="76">
        <v>5.79</v>
      </c>
      <c r="C150" s="68">
        <v>9.3800000000000008</v>
      </c>
      <c r="D150" s="68">
        <v>15.28</v>
      </c>
      <c r="E150" s="68">
        <v>18.63</v>
      </c>
      <c r="F150" s="68">
        <v>24.43</v>
      </c>
      <c r="G150" s="68">
        <v>33.020000000000003</v>
      </c>
      <c r="H150" s="68">
        <v>45.74</v>
      </c>
      <c r="I150" s="68">
        <v>63.59</v>
      </c>
      <c r="J150" s="68">
        <v>84.24</v>
      </c>
      <c r="K150" s="70">
        <v>106.85</v>
      </c>
      <c r="L150" s="68">
        <v>126.41</v>
      </c>
      <c r="M150" s="68">
        <v>140.96</v>
      </c>
      <c r="N150" s="68">
        <v>155.80000000000001</v>
      </c>
      <c r="O150" s="68">
        <v>171.79</v>
      </c>
      <c r="P150" s="68">
        <v>191.55</v>
      </c>
      <c r="Q150" s="68">
        <v>213.29</v>
      </c>
      <c r="R150" s="68">
        <v>237.02</v>
      </c>
      <c r="S150" s="68">
        <v>262.44</v>
      </c>
      <c r="T150" s="68">
        <v>289.19</v>
      </c>
      <c r="U150" s="68">
        <v>313.3</v>
      </c>
      <c r="V150" s="68">
        <v>337.47</v>
      </c>
      <c r="W150" s="68">
        <v>361.33</v>
      </c>
      <c r="X150" s="68">
        <v>384.5</v>
      </c>
      <c r="Y150" s="68">
        <v>406.6</v>
      </c>
      <c r="Z150" s="68">
        <v>427.26</v>
      </c>
      <c r="AA150" s="69">
        <v>446.11</v>
      </c>
      <c r="AB150" s="17">
        <v>462.77</v>
      </c>
      <c r="AC150" s="17">
        <v>476.86</v>
      </c>
      <c r="AD150" s="17">
        <v>488</v>
      </c>
      <c r="AE150" s="17">
        <v>495.83</v>
      </c>
      <c r="AF150" s="17">
        <v>500</v>
      </c>
      <c r="AG150" s="17">
        <v>500</v>
      </c>
      <c r="AH150" s="17">
        <v>500</v>
      </c>
      <c r="AI150" s="17">
        <v>500</v>
      </c>
      <c r="AJ150" s="17">
        <v>500</v>
      </c>
      <c r="AK150" s="17">
        <v>500</v>
      </c>
      <c r="AL150" s="17">
        <v>500</v>
      </c>
      <c r="AM150" s="17">
        <v>500</v>
      </c>
      <c r="AN150" s="17">
        <v>500</v>
      </c>
      <c r="AO150" s="17">
        <v>0</v>
      </c>
      <c r="AP150" s="17">
        <v>0</v>
      </c>
      <c r="AQ150" s="17">
        <v>0</v>
      </c>
      <c r="AR150" s="17">
        <v>0</v>
      </c>
      <c r="AS150" s="17">
        <v>0</v>
      </c>
      <c r="AT150" s="17">
        <v>0</v>
      </c>
      <c r="AU150" s="17">
        <v>0</v>
      </c>
      <c r="AV150" s="17">
        <v>0</v>
      </c>
      <c r="AW150" s="17">
        <v>0</v>
      </c>
      <c r="AX150" s="17">
        <v>0</v>
      </c>
      <c r="AY150" s="17">
        <v>0</v>
      </c>
      <c r="AZ150" s="17">
        <v>0</v>
      </c>
      <c r="BA150" s="17">
        <v>0</v>
      </c>
      <c r="BB150" s="17">
        <v>0</v>
      </c>
      <c r="BC150" s="17">
        <v>0</v>
      </c>
      <c r="BD150" s="17">
        <v>0</v>
      </c>
      <c r="BE150" s="17">
        <v>0</v>
      </c>
      <c r="BF150" s="17">
        <v>0</v>
      </c>
      <c r="BG150" s="17">
        <v>0</v>
      </c>
      <c r="BH150" s="17">
        <v>0</v>
      </c>
      <c r="BI150" s="17">
        <v>0</v>
      </c>
      <c r="BJ150" s="17">
        <v>0</v>
      </c>
      <c r="BK150" s="17">
        <v>0</v>
      </c>
      <c r="BL150" s="17">
        <v>0</v>
      </c>
      <c r="BM150" s="17">
        <v>0</v>
      </c>
      <c r="BN150" s="17">
        <v>0</v>
      </c>
      <c r="BO150" s="17">
        <v>0</v>
      </c>
      <c r="BP150" s="17">
        <v>0</v>
      </c>
      <c r="BQ150" s="17">
        <v>0</v>
      </c>
      <c r="BR150" s="17">
        <v>0</v>
      </c>
      <c r="BS150" s="17">
        <v>0</v>
      </c>
      <c r="BT150" s="17">
        <v>0</v>
      </c>
      <c r="BU150" s="17">
        <v>0</v>
      </c>
      <c r="BV150" s="17">
        <v>0</v>
      </c>
      <c r="BW150" s="17">
        <v>0</v>
      </c>
      <c r="BX150" s="17">
        <v>0</v>
      </c>
      <c r="BY150" s="17">
        <v>0</v>
      </c>
      <c r="BZ150" s="17">
        <v>0</v>
      </c>
      <c r="CA150" s="17">
        <v>0</v>
      </c>
      <c r="CB150" s="17">
        <v>0</v>
      </c>
      <c r="CC150" s="17">
        <v>0</v>
      </c>
      <c r="CD150" s="17">
        <v>0</v>
      </c>
      <c r="CE150" s="17">
        <v>0</v>
      </c>
      <c r="CF150" s="17">
        <v>0</v>
      </c>
      <c r="CG150" s="17">
        <v>0</v>
      </c>
      <c r="CH150" s="17">
        <v>0</v>
      </c>
      <c r="CI150" s="17">
        <v>0</v>
      </c>
      <c r="CJ150" s="17">
        <v>0</v>
      </c>
      <c r="CK150" s="17">
        <v>0</v>
      </c>
      <c r="CL150" s="17">
        <v>0</v>
      </c>
      <c r="CM150" s="17">
        <v>0</v>
      </c>
      <c r="CN150" s="17">
        <v>0</v>
      </c>
      <c r="CO150" s="17">
        <v>0</v>
      </c>
      <c r="CP150" s="17">
        <v>0</v>
      </c>
      <c r="CQ150" s="17">
        <v>0</v>
      </c>
      <c r="CR150" s="17">
        <v>0</v>
      </c>
      <c r="CS150" s="17">
        <v>0</v>
      </c>
      <c r="CT150" s="17">
        <v>0</v>
      </c>
      <c r="CU150" s="17">
        <v>0</v>
      </c>
      <c r="CV150" s="17">
        <v>0</v>
      </c>
      <c r="CW150" s="17">
        <v>0</v>
      </c>
    </row>
    <row r="151" spans="1:101" ht="14.25" customHeight="1">
      <c r="A151" s="67">
        <v>83</v>
      </c>
      <c r="B151" s="76">
        <v>6.64</v>
      </c>
      <c r="C151" s="68">
        <v>10.85</v>
      </c>
      <c r="D151" s="68">
        <v>17.670000000000002</v>
      </c>
      <c r="E151" s="68">
        <v>22.47</v>
      </c>
      <c r="F151" s="68">
        <v>28.97</v>
      </c>
      <c r="G151" s="68">
        <v>39.18</v>
      </c>
      <c r="H151" s="68">
        <v>55.44</v>
      </c>
      <c r="I151" s="68">
        <v>78.290000000000006</v>
      </c>
      <c r="J151" s="70">
        <v>104.02</v>
      </c>
      <c r="K151" s="68">
        <v>126.41</v>
      </c>
      <c r="L151" s="68">
        <v>140.96</v>
      </c>
      <c r="M151" s="68">
        <v>155.80000000000001</v>
      </c>
      <c r="N151" s="68">
        <v>171.79</v>
      </c>
      <c r="O151" s="68">
        <v>191.55</v>
      </c>
      <c r="P151" s="68">
        <v>213.29</v>
      </c>
      <c r="Q151" s="68">
        <v>237.02</v>
      </c>
      <c r="R151" s="68">
        <v>262.44</v>
      </c>
      <c r="S151" s="68">
        <v>289.19</v>
      </c>
      <c r="T151" s="68">
        <v>313.3</v>
      </c>
      <c r="U151" s="68">
        <v>337.47</v>
      </c>
      <c r="V151" s="68">
        <v>361.33</v>
      </c>
      <c r="W151" s="68">
        <v>384.5</v>
      </c>
      <c r="X151" s="68">
        <v>406.6</v>
      </c>
      <c r="Y151" s="68">
        <v>427.26</v>
      </c>
      <c r="Z151" s="68">
        <v>446.11</v>
      </c>
      <c r="AA151" s="69">
        <v>462.77</v>
      </c>
      <c r="AB151" s="17">
        <v>476.86</v>
      </c>
      <c r="AC151" s="17">
        <v>488</v>
      </c>
      <c r="AD151" s="17">
        <v>495.83</v>
      </c>
      <c r="AE151" s="17">
        <v>500</v>
      </c>
      <c r="AF151" s="17">
        <v>500</v>
      </c>
      <c r="AG151" s="17">
        <v>500</v>
      </c>
      <c r="AH151" s="17">
        <v>500</v>
      </c>
      <c r="AI151" s="17">
        <v>500</v>
      </c>
      <c r="AJ151" s="17">
        <v>500</v>
      </c>
      <c r="AK151" s="17">
        <v>500</v>
      </c>
      <c r="AL151" s="17">
        <v>500</v>
      </c>
      <c r="AM151" s="17">
        <v>500</v>
      </c>
      <c r="AN151" s="17">
        <v>0</v>
      </c>
      <c r="AO151" s="17">
        <v>0</v>
      </c>
      <c r="AP151" s="17">
        <v>0</v>
      </c>
      <c r="AQ151" s="17">
        <v>0</v>
      </c>
      <c r="AR151" s="17">
        <v>0</v>
      </c>
      <c r="AS151" s="17">
        <v>0</v>
      </c>
      <c r="AT151" s="17">
        <v>0</v>
      </c>
      <c r="AU151" s="17">
        <v>0</v>
      </c>
      <c r="AV151" s="17">
        <v>0</v>
      </c>
      <c r="AW151" s="17">
        <v>0</v>
      </c>
      <c r="AX151" s="17">
        <v>0</v>
      </c>
      <c r="AY151" s="17">
        <v>0</v>
      </c>
      <c r="AZ151" s="17">
        <v>0</v>
      </c>
      <c r="BA151" s="17">
        <v>0</v>
      </c>
      <c r="BB151" s="17">
        <v>0</v>
      </c>
      <c r="BC151" s="17">
        <v>0</v>
      </c>
      <c r="BD151" s="17">
        <v>0</v>
      </c>
      <c r="BE151" s="17">
        <v>0</v>
      </c>
      <c r="BF151" s="17">
        <v>0</v>
      </c>
      <c r="BG151" s="17">
        <v>0</v>
      </c>
      <c r="BH151" s="17">
        <v>0</v>
      </c>
      <c r="BI151" s="17">
        <v>0</v>
      </c>
      <c r="BJ151" s="17">
        <v>0</v>
      </c>
      <c r="BK151" s="17">
        <v>0</v>
      </c>
      <c r="BL151" s="17">
        <v>0</v>
      </c>
      <c r="BM151" s="17">
        <v>0</v>
      </c>
      <c r="BN151" s="17">
        <v>0</v>
      </c>
      <c r="BO151" s="17">
        <v>0</v>
      </c>
      <c r="BP151" s="17">
        <v>0</v>
      </c>
      <c r="BQ151" s="17">
        <v>0</v>
      </c>
      <c r="BR151" s="17">
        <v>0</v>
      </c>
      <c r="BS151" s="17">
        <v>0</v>
      </c>
      <c r="BT151" s="17">
        <v>0</v>
      </c>
      <c r="BU151" s="17">
        <v>0</v>
      </c>
      <c r="BV151" s="17">
        <v>0</v>
      </c>
      <c r="BW151" s="17">
        <v>0</v>
      </c>
      <c r="BX151" s="17">
        <v>0</v>
      </c>
      <c r="BY151" s="17">
        <v>0</v>
      </c>
      <c r="BZ151" s="17">
        <v>0</v>
      </c>
      <c r="CA151" s="17">
        <v>0</v>
      </c>
      <c r="CB151" s="17">
        <v>0</v>
      </c>
      <c r="CC151" s="17">
        <v>0</v>
      </c>
      <c r="CD151" s="17">
        <v>0</v>
      </c>
      <c r="CE151" s="17">
        <v>0</v>
      </c>
      <c r="CF151" s="17">
        <v>0</v>
      </c>
      <c r="CG151" s="17">
        <v>0</v>
      </c>
      <c r="CH151" s="17">
        <v>0</v>
      </c>
      <c r="CI151" s="17">
        <v>0</v>
      </c>
      <c r="CJ151" s="17">
        <v>0</v>
      </c>
      <c r="CK151" s="17">
        <v>0</v>
      </c>
      <c r="CL151" s="17">
        <v>0</v>
      </c>
      <c r="CM151" s="17">
        <v>0</v>
      </c>
      <c r="CN151" s="17">
        <v>0</v>
      </c>
      <c r="CO151" s="17">
        <v>0</v>
      </c>
      <c r="CP151" s="17">
        <v>0</v>
      </c>
      <c r="CQ151" s="17">
        <v>0</v>
      </c>
      <c r="CR151" s="17">
        <v>0</v>
      </c>
      <c r="CS151" s="17">
        <v>0</v>
      </c>
      <c r="CT151" s="17">
        <v>0</v>
      </c>
      <c r="CU151" s="17">
        <v>0</v>
      </c>
      <c r="CV151" s="17">
        <v>0</v>
      </c>
      <c r="CW151" s="17">
        <v>0</v>
      </c>
    </row>
    <row r="152" spans="1:101" ht="14.25" customHeight="1">
      <c r="A152" s="67">
        <v>84</v>
      </c>
      <c r="B152" s="76">
        <v>7.79</v>
      </c>
      <c r="C152" s="68">
        <v>12.55</v>
      </c>
      <c r="D152" s="68">
        <v>20.43</v>
      </c>
      <c r="E152" s="68">
        <v>27.1</v>
      </c>
      <c r="F152" s="68">
        <v>34.96</v>
      </c>
      <c r="G152" s="68">
        <v>47.59</v>
      </c>
      <c r="H152" s="68">
        <v>71.41</v>
      </c>
      <c r="I152" s="69">
        <v>99.94</v>
      </c>
      <c r="J152" s="68">
        <v>126.41</v>
      </c>
      <c r="K152" s="68">
        <v>140.96</v>
      </c>
      <c r="L152" s="68">
        <v>155.80000000000001</v>
      </c>
      <c r="M152" s="68">
        <v>171.79</v>
      </c>
      <c r="N152" s="68">
        <v>191.55</v>
      </c>
      <c r="O152" s="68">
        <v>213.29</v>
      </c>
      <c r="P152" s="68">
        <v>237.02</v>
      </c>
      <c r="Q152" s="68">
        <v>262.44</v>
      </c>
      <c r="R152" s="68">
        <v>289.19</v>
      </c>
      <c r="S152" s="68">
        <v>313.3</v>
      </c>
      <c r="T152" s="68">
        <v>337.47</v>
      </c>
      <c r="U152" s="68">
        <v>361.33</v>
      </c>
      <c r="V152" s="68">
        <v>384.5</v>
      </c>
      <c r="W152" s="68">
        <v>406.6</v>
      </c>
      <c r="X152" s="68">
        <v>427.26</v>
      </c>
      <c r="Y152" s="68">
        <v>446.11</v>
      </c>
      <c r="Z152" s="68">
        <v>462.77</v>
      </c>
      <c r="AA152" s="69">
        <v>476.86</v>
      </c>
      <c r="AB152" s="17">
        <v>488</v>
      </c>
      <c r="AC152" s="17">
        <v>495.83</v>
      </c>
      <c r="AD152" s="17">
        <v>500</v>
      </c>
      <c r="AE152" s="17">
        <v>500</v>
      </c>
      <c r="AF152" s="17">
        <v>500</v>
      </c>
      <c r="AG152" s="17">
        <v>500</v>
      </c>
      <c r="AH152" s="17">
        <v>500</v>
      </c>
      <c r="AI152" s="17">
        <v>500</v>
      </c>
      <c r="AJ152" s="17">
        <v>500</v>
      </c>
      <c r="AK152" s="17">
        <v>500</v>
      </c>
      <c r="AL152" s="17">
        <v>500</v>
      </c>
      <c r="AM152" s="17">
        <v>0</v>
      </c>
      <c r="AN152" s="17">
        <v>0</v>
      </c>
      <c r="AO152" s="17">
        <v>0</v>
      </c>
      <c r="AP152" s="17">
        <v>0</v>
      </c>
      <c r="AQ152" s="17">
        <v>0</v>
      </c>
      <c r="AR152" s="17">
        <v>0</v>
      </c>
      <c r="AS152" s="17">
        <v>0</v>
      </c>
      <c r="AT152" s="17">
        <v>0</v>
      </c>
      <c r="AU152" s="17">
        <v>0</v>
      </c>
      <c r="AV152" s="17">
        <v>0</v>
      </c>
      <c r="AW152" s="17">
        <v>0</v>
      </c>
      <c r="AX152" s="17">
        <v>0</v>
      </c>
      <c r="AY152" s="17">
        <v>0</v>
      </c>
      <c r="AZ152" s="17">
        <v>0</v>
      </c>
      <c r="BA152" s="17">
        <v>0</v>
      </c>
      <c r="BB152" s="17">
        <v>0</v>
      </c>
      <c r="BC152" s="17">
        <v>0</v>
      </c>
      <c r="BD152" s="17">
        <v>0</v>
      </c>
      <c r="BE152" s="17">
        <v>0</v>
      </c>
      <c r="BF152" s="17">
        <v>0</v>
      </c>
      <c r="BG152" s="17">
        <v>0</v>
      </c>
      <c r="BH152" s="17">
        <v>0</v>
      </c>
      <c r="BI152" s="17">
        <v>0</v>
      </c>
      <c r="BJ152" s="17">
        <v>0</v>
      </c>
      <c r="BK152" s="17">
        <v>0</v>
      </c>
      <c r="BL152" s="17">
        <v>0</v>
      </c>
      <c r="BM152" s="17">
        <v>0</v>
      </c>
      <c r="BN152" s="17">
        <v>0</v>
      </c>
      <c r="BO152" s="17">
        <v>0</v>
      </c>
      <c r="BP152" s="17">
        <v>0</v>
      </c>
      <c r="BQ152" s="17">
        <v>0</v>
      </c>
      <c r="BR152" s="17">
        <v>0</v>
      </c>
      <c r="BS152" s="17">
        <v>0</v>
      </c>
      <c r="BT152" s="17">
        <v>0</v>
      </c>
      <c r="BU152" s="17">
        <v>0</v>
      </c>
      <c r="BV152" s="17">
        <v>0</v>
      </c>
      <c r="BW152" s="17">
        <v>0</v>
      </c>
      <c r="BX152" s="17">
        <v>0</v>
      </c>
      <c r="BY152" s="17">
        <v>0</v>
      </c>
      <c r="BZ152" s="17">
        <v>0</v>
      </c>
      <c r="CA152" s="17">
        <v>0</v>
      </c>
      <c r="CB152" s="17">
        <v>0</v>
      </c>
      <c r="CC152" s="17">
        <v>0</v>
      </c>
      <c r="CD152" s="17">
        <v>0</v>
      </c>
      <c r="CE152" s="17">
        <v>0</v>
      </c>
      <c r="CF152" s="17">
        <v>0</v>
      </c>
      <c r="CG152" s="17">
        <v>0</v>
      </c>
      <c r="CH152" s="17">
        <v>0</v>
      </c>
      <c r="CI152" s="17">
        <v>0</v>
      </c>
      <c r="CJ152" s="17">
        <v>0</v>
      </c>
      <c r="CK152" s="17">
        <v>0</v>
      </c>
      <c r="CL152" s="17">
        <v>0</v>
      </c>
      <c r="CM152" s="17">
        <v>0</v>
      </c>
      <c r="CN152" s="17">
        <v>0</v>
      </c>
      <c r="CO152" s="17">
        <v>0</v>
      </c>
      <c r="CP152" s="17">
        <v>0</v>
      </c>
      <c r="CQ152" s="17">
        <v>0</v>
      </c>
      <c r="CR152" s="17">
        <v>0</v>
      </c>
      <c r="CS152" s="17">
        <v>0</v>
      </c>
      <c r="CT152" s="17">
        <v>0</v>
      </c>
      <c r="CU152" s="17">
        <v>0</v>
      </c>
      <c r="CV152" s="17">
        <v>0</v>
      </c>
      <c r="CW152" s="17">
        <v>0</v>
      </c>
    </row>
    <row r="153" spans="1:101" ht="14.25" customHeight="1">
      <c r="A153" s="67">
        <v>85</v>
      </c>
      <c r="B153" s="76">
        <v>8.86</v>
      </c>
      <c r="C153" s="68">
        <v>14.75</v>
      </c>
      <c r="D153" s="68">
        <v>24.63</v>
      </c>
      <c r="E153" s="68">
        <v>32.700000000000003</v>
      </c>
      <c r="F153" s="68">
        <v>42.19</v>
      </c>
      <c r="G153" s="68">
        <v>60.18</v>
      </c>
      <c r="H153" s="68">
        <v>91</v>
      </c>
      <c r="I153" s="70">
        <v>119.08</v>
      </c>
      <c r="J153" s="68">
        <v>140.96</v>
      </c>
      <c r="K153" s="68">
        <v>155.80000000000001</v>
      </c>
      <c r="L153" s="68">
        <v>171.79</v>
      </c>
      <c r="M153" s="68">
        <v>191.55</v>
      </c>
      <c r="N153" s="68">
        <v>213.29</v>
      </c>
      <c r="O153" s="68">
        <v>237.02</v>
      </c>
      <c r="P153" s="68">
        <v>262.44</v>
      </c>
      <c r="Q153" s="68">
        <v>289.19</v>
      </c>
      <c r="R153" s="68">
        <v>313.3</v>
      </c>
      <c r="S153" s="68">
        <v>337.47</v>
      </c>
      <c r="T153" s="68">
        <v>361.33</v>
      </c>
      <c r="U153" s="68">
        <v>384.5</v>
      </c>
      <c r="V153" s="68">
        <v>406.6</v>
      </c>
      <c r="W153" s="68">
        <v>427.26</v>
      </c>
      <c r="X153" s="68">
        <v>446.11</v>
      </c>
      <c r="Y153" s="68">
        <v>462.77</v>
      </c>
      <c r="Z153" s="68">
        <v>476.86</v>
      </c>
      <c r="AA153" s="69">
        <v>488</v>
      </c>
      <c r="AB153" s="17">
        <v>495.83</v>
      </c>
      <c r="AC153" s="17">
        <v>500</v>
      </c>
      <c r="AD153" s="17">
        <v>500</v>
      </c>
      <c r="AE153" s="17">
        <v>500</v>
      </c>
      <c r="AF153" s="17">
        <v>500</v>
      </c>
      <c r="AG153" s="17">
        <v>500</v>
      </c>
      <c r="AH153" s="17">
        <v>500</v>
      </c>
      <c r="AI153" s="17">
        <v>500</v>
      </c>
      <c r="AJ153" s="17">
        <v>500</v>
      </c>
      <c r="AK153" s="17">
        <v>500</v>
      </c>
      <c r="AL153" s="17">
        <v>0</v>
      </c>
      <c r="AM153" s="17">
        <v>0</v>
      </c>
      <c r="AN153" s="17">
        <v>0</v>
      </c>
      <c r="AO153" s="17">
        <v>0</v>
      </c>
      <c r="AP153" s="17">
        <v>0</v>
      </c>
      <c r="AQ153" s="17">
        <v>0</v>
      </c>
      <c r="AR153" s="17">
        <v>0</v>
      </c>
      <c r="AS153" s="17">
        <v>0</v>
      </c>
      <c r="AT153" s="17">
        <v>0</v>
      </c>
      <c r="AU153" s="17">
        <v>0</v>
      </c>
      <c r="AV153" s="17">
        <v>0</v>
      </c>
      <c r="AW153" s="17">
        <v>0</v>
      </c>
      <c r="AX153" s="17">
        <v>0</v>
      </c>
      <c r="AY153" s="17">
        <v>0</v>
      </c>
      <c r="AZ153" s="17">
        <v>0</v>
      </c>
      <c r="BA153" s="17">
        <v>0</v>
      </c>
      <c r="BB153" s="17">
        <v>0</v>
      </c>
      <c r="BC153" s="17">
        <v>0</v>
      </c>
      <c r="BD153" s="17">
        <v>0</v>
      </c>
      <c r="BE153" s="17">
        <v>0</v>
      </c>
      <c r="BF153" s="17">
        <v>0</v>
      </c>
      <c r="BG153" s="17">
        <v>0</v>
      </c>
      <c r="BH153" s="17">
        <v>0</v>
      </c>
      <c r="BI153" s="17">
        <v>0</v>
      </c>
      <c r="BJ153" s="17">
        <v>0</v>
      </c>
      <c r="BK153" s="17">
        <v>0</v>
      </c>
      <c r="BL153" s="17">
        <v>0</v>
      </c>
      <c r="BM153" s="17">
        <v>0</v>
      </c>
      <c r="BN153" s="17">
        <v>0</v>
      </c>
      <c r="BO153" s="17">
        <v>0</v>
      </c>
      <c r="BP153" s="17">
        <v>0</v>
      </c>
      <c r="BQ153" s="17">
        <v>0</v>
      </c>
      <c r="BR153" s="17">
        <v>0</v>
      </c>
      <c r="BS153" s="17">
        <v>0</v>
      </c>
      <c r="BT153" s="17">
        <v>0</v>
      </c>
      <c r="BU153" s="17">
        <v>0</v>
      </c>
      <c r="BV153" s="17">
        <v>0</v>
      </c>
      <c r="BW153" s="17">
        <v>0</v>
      </c>
      <c r="BX153" s="17">
        <v>0</v>
      </c>
      <c r="BY153" s="17">
        <v>0</v>
      </c>
      <c r="BZ153" s="17">
        <v>0</v>
      </c>
      <c r="CA153" s="17">
        <v>0</v>
      </c>
      <c r="CB153" s="17">
        <v>0</v>
      </c>
      <c r="CC153" s="17">
        <v>0</v>
      </c>
      <c r="CD153" s="17">
        <v>0</v>
      </c>
      <c r="CE153" s="17">
        <v>0</v>
      </c>
      <c r="CF153" s="17">
        <v>0</v>
      </c>
      <c r="CG153" s="17">
        <v>0</v>
      </c>
      <c r="CH153" s="17">
        <v>0</v>
      </c>
      <c r="CI153" s="17">
        <v>0</v>
      </c>
      <c r="CJ153" s="17">
        <v>0</v>
      </c>
      <c r="CK153" s="17">
        <v>0</v>
      </c>
      <c r="CL153" s="17">
        <v>0</v>
      </c>
      <c r="CM153" s="17">
        <v>0</v>
      </c>
      <c r="CN153" s="17">
        <v>0</v>
      </c>
      <c r="CO153" s="17">
        <v>0</v>
      </c>
      <c r="CP153" s="17">
        <v>0</v>
      </c>
      <c r="CQ153" s="17">
        <v>0</v>
      </c>
      <c r="CR153" s="17">
        <v>0</v>
      </c>
      <c r="CS153" s="17">
        <v>0</v>
      </c>
      <c r="CT153" s="17">
        <v>0</v>
      </c>
      <c r="CU153" s="17">
        <v>0</v>
      </c>
      <c r="CV153" s="17">
        <v>0</v>
      </c>
      <c r="CW153" s="17">
        <v>0</v>
      </c>
    </row>
    <row r="154" spans="1:101" ht="14.25" customHeight="1">
      <c r="A154" s="67">
        <v>86</v>
      </c>
      <c r="B154" s="76">
        <v>9.8000000000000007</v>
      </c>
      <c r="C154" s="68">
        <v>17.78</v>
      </c>
      <c r="D154" s="68">
        <v>29.72</v>
      </c>
      <c r="E154" s="68">
        <v>39.46</v>
      </c>
      <c r="F154" s="68">
        <v>53.03</v>
      </c>
      <c r="G154" s="68">
        <v>82.86</v>
      </c>
      <c r="H154" s="70">
        <v>112.18</v>
      </c>
      <c r="I154" s="68">
        <v>140.96</v>
      </c>
      <c r="J154" s="68">
        <v>155.80000000000001</v>
      </c>
      <c r="K154" s="68">
        <v>171.79</v>
      </c>
      <c r="L154" s="68">
        <v>191.55</v>
      </c>
      <c r="M154" s="68">
        <v>213.29</v>
      </c>
      <c r="N154" s="68">
        <v>237.02</v>
      </c>
      <c r="O154" s="68">
        <v>262.44</v>
      </c>
      <c r="P154" s="68">
        <v>289.19</v>
      </c>
      <c r="Q154" s="68">
        <v>313.3</v>
      </c>
      <c r="R154" s="68">
        <v>337.47</v>
      </c>
      <c r="S154" s="68">
        <v>361.33</v>
      </c>
      <c r="T154" s="68">
        <v>384.5</v>
      </c>
      <c r="U154" s="68">
        <v>406.6</v>
      </c>
      <c r="V154" s="68">
        <v>427.26</v>
      </c>
      <c r="W154" s="68">
        <v>446.11</v>
      </c>
      <c r="X154" s="68">
        <v>462.77</v>
      </c>
      <c r="Y154" s="68">
        <v>476.86</v>
      </c>
      <c r="Z154" s="68">
        <v>488</v>
      </c>
      <c r="AA154" s="69">
        <v>495.83</v>
      </c>
      <c r="AB154" s="17">
        <v>500</v>
      </c>
      <c r="AC154" s="17">
        <v>500</v>
      </c>
      <c r="AD154" s="17">
        <v>500</v>
      </c>
      <c r="AE154" s="17">
        <v>500</v>
      </c>
      <c r="AF154" s="17">
        <v>500</v>
      </c>
      <c r="AG154" s="17">
        <v>500</v>
      </c>
      <c r="AH154" s="17">
        <v>500</v>
      </c>
      <c r="AI154" s="17">
        <v>500</v>
      </c>
      <c r="AJ154" s="17">
        <v>500</v>
      </c>
      <c r="AK154" s="17">
        <v>0</v>
      </c>
      <c r="AL154" s="17">
        <v>0</v>
      </c>
      <c r="AM154" s="17">
        <v>0</v>
      </c>
      <c r="AN154" s="17">
        <v>0</v>
      </c>
      <c r="AO154" s="17">
        <v>0</v>
      </c>
      <c r="AP154" s="17">
        <v>0</v>
      </c>
      <c r="AQ154" s="17">
        <v>0</v>
      </c>
      <c r="AR154" s="17">
        <v>0</v>
      </c>
      <c r="AS154" s="17">
        <v>0</v>
      </c>
      <c r="AT154" s="17">
        <v>0</v>
      </c>
      <c r="AU154" s="17">
        <v>0</v>
      </c>
      <c r="AV154" s="17">
        <v>0</v>
      </c>
      <c r="AW154" s="17">
        <v>0</v>
      </c>
      <c r="AX154" s="17">
        <v>0</v>
      </c>
      <c r="AY154" s="17">
        <v>0</v>
      </c>
      <c r="AZ154" s="17">
        <v>0</v>
      </c>
      <c r="BA154" s="17">
        <v>0</v>
      </c>
      <c r="BB154" s="17">
        <v>0</v>
      </c>
      <c r="BC154" s="17">
        <v>0</v>
      </c>
      <c r="BD154" s="17">
        <v>0</v>
      </c>
      <c r="BE154" s="17">
        <v>0</v>
      </c>
      <c r="BF154" s="17">
        <v>0</v>
      </c>
      <c r="BG154" s="17">
        <v>0</v>
      </c>
      <c r="BH154" s="17">
        <v>0</v>
      </c>
      <c r="BI154" s="17">
        <v>0</v>
      </c>
      <c r="BJ154" s="17">
        <v>0</v>
      </c>
      <c r="BK154" s="17">
        <v>0</v>
      </c>
      <c r="BL154" s="17">
        <v>0</v>
      </c>
      <c r="BM154" s="17">
        <v>0</v>
      </c>
      <c r="BN154" s="17">
        <v>0</v>
      </c>
      <c r="BO154" s="17">
        <v>0</v>
      </c>
      <c r="BP154" s="17">
        <v>0</v>
      </c>
      <c r="BQ154" s="17">
        <v>0</v>
      </c>
      <c r="BR154" s="17">
        <v>0</v>
      </c>
      <c r="BS154" s="17">
        <v>0</v>
      </c>
      <c r="BT154" s="17">
        <v>0</v>
      </c>
      <c r="BU154" s="17">
        <v>0</v>
      </c>
      <c r="BV154" s="17">
        <v>0</v>
      </c>
      <c r="BW154" s="17">
        <v>0</v>
      </c>
      <c r="BX154" s="17">
        <v>0</v>
      </c>
      <c r="BY154" s="17">
        <v>0</v>
      </c>
      <c r="BZ154" s="17">
        <v>0</v>
      </c>
      <c r="CA154" s="17">
        <v>0</v>
      </c>
      <c r="CB154" s="17">
        <v>0</v>
      </c>
      <c r="CC154" s="17">
        <v>0</v>
      </c>
      <c r="CD154" s="17">
        <v>0</v>
      </c>
      <c r="CE154" s="17">
        <v>0</v>
      </c>
      <c r="CF154" s="17">
        <v>0</v>
      </c>
      <c r="CG154" s="17">
        <v>0</v>
      </c>
      <c r="CH154" s="17">
        <v>0</v>
      </c>
      <c r="CI154" s="17">
        <v>0</v>
      </c>
      <c r="CJ154" s="17">
        <v>0</v>
      </c>
      <c r="CK154" s="17">
        <v>0</v>
      </c>
      <c r="CL154" s="17">
        <v>0</v>
      </c>
      <c r="CM154" s="17">
        <v>0</v>
      </c>
      <c r="CN154" s="17">
        <v>0</v>
      </c>
      <c r="CO154" s="17">
        <v>0</v>
      </c>
      <c r="CP154" s="17">
        <v>0</v>
      </c>
      <c r="CQ154" s="17">
        <v>0</v>
      </c>
      <c r="CR154" s="17">
        <v>0</v>
      </c>
      <c r="CS154" s="17">
        <v>0</v>
      </c>
      <c r="CT154" s="17">
        <v>0</v>
      </c>
      <c r="CU154" s="17">
        <v>0</v>
      </c>
      <c r="CV154" s="17">
        <v>0</v>
      </c>
      <c r="CW154" s="17">
        <v>0</v>
      </c>
    </row>
    <row r="155" spans="1:101" ht="14.25" customHeight="1">
      <c r="A155" s="67">
        <v>87</v>
      </c>
      <c r="B155" s="76">
        <v>10.83</v>
      </c>
      <c r="C155" s="68">
        <v>21.46</v>
      </c>
      <c r="D155" s="68">
        <v>35.869999999999997</v>
      </c>
      <c r="E155" s="68">
        <v>47.62</v>
      </c>
      <c r="F155" s="68">
        <v>71.260000000000005</v>
      </c>
      <c r="G155" s="70">
        <v>108.43</v>
      </c>
      <c r="H155" s="68">
        <v>140.96</v>
      </c>
      <c r="I155" s="68">
        <v>155.80000000000001</v>
      </c>
      <c r="J155" s="68">
        <v>171.79</v>
      </c>
      <c r="K155" s="68">
        <v>191.55</v>
      </c>
      <c r="L155" s="68">
        <v>213.29</v>
      </c>
      <c r="M155" s="68">
        <v>237.02</v>
      </c>
      <c r="N155" s="68">
        <v>262.44</v>
      </c>
      <c r="O155" s="68">
        <v>289.19</v>
      </c>
      <c r="P155" s="68">
        <v>313.3</v>
      </c>
      <c r="Q155" s="68">
        <v>337.47</v>
      </c>
      <c r="R155" s="68">
        <v>361.33</v>
      </c>
      <c r="S155" s="68">
        <v>384.5</v>
      </c>
      <c r="T155" s="68">
        <v>406.6</v>
      </c>
      <c r="U155" s="68">
        <v>427.26</v>
      </c>
      <c r="V155" s="68">
        <v>446.11</v>
      </c>
      <c r="W155" s="68">
        <v>462.77</v>
      </c>
      <c r="X155" s="68">
        <v>476.86</v>
      </c>
      <c r="Y155" s="68">
        <v>488</v>
      </c>
      <c r="Z155" s="68">
        <v>495.83</v>
      </c>
      <c r="AA155" s="69">
        <v>500</v>
      </c>
      <c r="AB155" s="17">
        <v>500</v>
      </c>
      <c r="AC155" s="17">
        <v>500</v>
      </c>
      <c r="AD155" s="17">
        <v>500</v>
      </c>
      <c r="AE155" s="17">
        <v>500</v>
      </c>
      <c r="AF155" s="17">
        <v>500</v>
      </c>
      <c r="AG155" s="17">
        <v>500</v>
      </c>
      <c r="AH155" s="17">
        <v>500</v>
      </c>
      <c r="AI155" s="17">
        <v>500</v>
      </c>
      <c r="AJ155" s="17">
        <v>0</v>
      </c>
      <c r="AK155" s="17">
        <v>0</v>
      </c>
      <c r="AL155" s="17">
        <v>0</v>
      </c>
      <c r="AM155" s="17">
        <v>0</v>
      </c>
      <c r="AN155" s="17">
        <v>0</v>
      </c>
      <c r="AO155" s="17">
        <v>0</v>
      </c>
      <c r="AP155" s="17">
        <v>0</v>
      </c>
      <c r="AQ155" s="17">
        <v>0</v>
      </c>
      <c r="AR155" s="17">
        <v>0</v>
      </c>
      <c r="AS155" s="17">
        <v>0</v>
      </c>
      <c r="AT155" s="17">
        <v>0</v>
      </c>
      <c r="AU155" s="17">
        <v>0</v>
      </c>
      <c r="AV155" s="17">
        <v>0</v>
      </c>
      <c r="AW155" s="17">
        <v>0</v>
      </c>
      <c r="AX155" s="17">
        <v>0</v>
      </c>
      <c r="AY155" s="17">
        <v>0</v>
      </c>
      <c r="AZ155" s="17">
        <v>0</v>
      </c>
      <c r="BA155" s="17">
        <v>0</v>
      </c>
      <c r="BB155" s="17">
        <v>0</v>
      </c>
      <c r="BC155" s="17">
        <v>0</v>
      </c>
      <c r="BD155" s="17">
        <v>0</v>
      </c>
      <c r="BE155" s="17">
        <v>0</v>
      </c>
      <c r="BF155" s="17">
        <v>0</v>
      </c>
      <c r="BG155" s="17">
        <v>0</v>
      </c>
      <c r="BH155" s="17">
        <v>0</v>
      </c>
      <c r="BI155" s="17">
        <v>0</v>
      </c>
      <c r="BJ155" s="17">
        <v>0</v>
      </c>
      <c r="BK155" s="17">
        <v>0</v>
      </c>
      <c r="BL155" s="17">
        <v>0</v>
      </c>
      <c r="BM155" s="17">
        <v>0</v>
      </c>
      <c r="BN155" s="17">
        <v>0</v>
      </c>
      <c r="BO155" s="17">
        <v>0</v>
      </c>
      <c r="BP155" s="17">
        <v>0</v>
      </c>
      <c r="BQ155" s="17">
        <v>0</v>
      </c>
      <c r="BR155" s="17">
        <v>0</v>
      </c>
      <c r="BS155" s="17">
        <v>0</v>
      </c>
      <c r="BT155" s="17">
        <v>0</v>
      </c>
      <c r="BU155" s="17">
        <v>0</v>
      </c>
      <c r="BV155" s="17">
        <v>0</v>
      </c>
      <c r="BW155" s="17">
        <v>0</v>
      </c>
      <c r="BX155" s="17">
        <v>0</v>
      </c>
      <c r="BY155" s="17">
        <v>0</v>
      </c>
      <c r="BZ155" s="17">
        <v>0</v>
      </c>
      <c r="CA155" s="17">
        <v>0</v>
      </c>
      <c r="CB155" s="17">
        <v>0</v>
      </c>
      <c r="CC155" s="17">
        <v>0</v>
      </c>
      <c r="CD155" s="17">
        <v>0</v>
      </c>
      <c r="CE155" s="17">
        <v>0</v>
      </c>
      <c r="CF155" s="17">
        <v>0</v>
      </c>
      <c r="CG155" s="17">
        <v>0</v>
      </c>
      <c r="CH155" s="17">
        <v>0</v>
      </c>
      <c r="CI155" s="17">
        <v>0</v>
      </c>
      <c r="CJ155" s="17">
        <v>0</v>
      </c>
      <c r="CK155" s="17">
        <v>0</v>
      </c>
      <c r="CL155" s="17">
        <v>0</v>
      </c>
      <c r="CM155" s="17">
        <v>0</v>
      </c>
      <c r="CN155" s="17">
        <v>0</v>
      </c>
      <c r="CO155" s="17">
        <v>0</v>
      </c>
      <c r="CP155" s="17">
        <v>0</v>
      </c>
      <c r="CQ155" s="17">
        <v>0</v>
      </c>
      <c r="CR155" s="17">
        <v>0</v>
      </c>
      <c r="CS155" s="17">
        <v>0</v>
      </c>
      <c r="CT155" s="17">
        <v>0</v>
      </c>
      <c r="CU155" s="17">
        <v>0</v>
      </c>
      <c r="CV155" s="17">
        <v>0</v>
      </c>
      <c r="CW155" s="17">
        <v>0</v>
      </c>
    </row>
    <row r="156" spans="1:101" ht="14.25" customHeight="1">
      <c r="A156" s="67">
        <v>88</v>
      </c>
      <c r="B156" s="76">
        <v>11.98</v>
      </c>
      <c r="C156" s="68">
        <v>25.89</v>
      </c>
      <c r="D156" s="68">
        <v>43.29</v>
      </c>
      <c r="E156" s="68">
        <v>62.4</v>
      </c>
      <c r="F156" s="69">
        <v>99.94</v>
      </c>
      <c r="G156" s="68">
        <v>140.96</v>
      </c>
      <c r="H156" s="68">
        <v>155.80000000000001</v>
      </c>
      <c r="I156" s="68">
        <v>171.79</v>
      </c>
      <c r="J156" s="68">
        <v>191.55</v>
      </c>
      <c r="K156" s="68">
        <v>213.29</v>
      </c>
      <c r="L156" s="68">
        <v>237.02</v>
      </c>
      <c r="M156" s="68">
        <v>262.44</v>
      </c>
      <c r="N156" s="68">
        <v>289.19</v>
      </c>
      <c r="O156" s="68">
        <v>313.3</v>
      </c>
      <c r="P156" s="68">
        <v>337.47</v>
      </c>
      <c r="Q156" s="68">
        <v>361.33</v>
      </c>
      <c r="R156" s="68">
        <v>384.5</v>
      </c>
      <c r="S156" s="68">
        <v>406.6</v>
      </c>
      <c r="T156" s="68">
        <v>427.26</v>
      </c>
      <c r="U156" s="68">
        <v>446.11</v>
      </c>
      <c r="V156" s="68">
        <v>462.77</v>
      </c>
      <c r="W156" s="68">
        <v>476.86</v>
      </c>
      <c r="X156" s="68">
        <v>488</v>
      </c>
      <c r="Y156" s="68">
        <v>495.83</v>
      </c>
      <c r="Z156" s="68">
        <v>500</v>
      </c>
      <c r="AA156" s="69">
        <v>500</v>
      </c>
      <c r="AB156" s="17">
        <v>500</v>
      </c>
      <c r="AC156" s="17">
        <v>500</v>
      </c>
      <c r="AD156" s="17">
        <v>500</v>
      </c>
      <c r="AE156" s="17">
        <v>500</v>
      </c>
      <c r="AF156" s="17">
        <v>500</v>
      </c>
      <c r="AG156" s="17">
        <v>500</v>
      </c>
      <c r="AH156" s="17">
        <v>500</v>
      </c>
      <c r="AI156" s="17">
        <v>0</v>
      </c>
      <c r="AJ156" s="17">
        <v>0</v>
      </c>
      <c r="AK156" s="17">
        <v>0</v>
      </c>
      <c r="AL156" s="17">
        <v>0</v>
      </c>
      <c r="AM156" s="17">
        <v>0</v>
      </c>
      <c r="AN156" s="17">
        <v>0</v>
      </c>
      <c r="AO156" s="17">
        <v>0</v>
      </c>
      <c r="AP156" s="17">
        <v>0</v>
      </c>
      <c r="AQ156" s="17">
        <v>0</v>
      </c>
      <c r="AR156" s="17">
        <v>0</v>
      </c>
      <c r="AS156" s="17">
        <v>0</v>
      </c>
      <c r="AT156" s="17">
        <v>0</v>
      </c>
      <c r="AU156" s="17">
        <v>0</v>
      </c>
      <c r="AV156" s="17">
        <v>0</v>
      </c>
      <c r="AW156" s="17">
        <v>0</v>
      </c>
      <c r="AX156" s="17">
        <v>0</v>
      </c>
      <c r="AY156" s="17">
        <v>0</v>
      </c>
      <c r="AZ156" s="17">
        <v>0</v>
      </c>
      <c r="BA156" s="17">
        <v>0</v>
      </c>
      <c r="BB156" s="17">
        <v>0</v>
      </c>
      <c r="BC156" s="17">
        <v>0</v>
      </c>
      <c r="BD156" s="17">
        <v>0</v>
      </c>
      <c r="BE156" s="17">
        <v>0</v>
      </c>
      <c r="BF156" s="17">
        <v>0</v>
      </c>
      <c r="BG156" s="17">
        <v>0</v>
      </c>
      <c r="BH156" s="17">
        <v>0</v>
      </c>
      <c r="BI156" s="17">
        <v>0</v>
      </c>
      <c r="BJ156" s="17">
        <v>0</v>
      </c>
      <c r="BK156" s="17">
        <v>0</v>
      </c>
      <c r="BL156" s="17">
        <v>0</v>
      </c>
      <c r="BM156" s="17">
        <v>0</v>
      </c>
      <c r="BN156" s="17">
        <v>0</v>
      </c>
      <c r="BO156" s="17">
        <v>0</v>
      </c>
      <c r="BP156" s="17">
        <v>0</v>
      </c>
      <c r="BQ156" s="17">
        <v>0</v>
      </c>
      <c r="BR156" s="17">
        <v>0</v>
      </c>
      <c r="BS156" s="17">
        <v>0</v>
      </c>
      <c r="BT156" s="17">
        <v>0</v>
      </c>
      <c r="BU156" s="17">
        <v>0</v>
      </c>
      <c r="BV156" s="17">
        <v>0</v>
      </c>
      <c r="BW156" s="17">
        <v>0</v>
      </c>
      <c r="BX156" s="17">
        <v>0</v>
      </c>
      <c r="BY156" s="17">
        <v>0</v>
      </c>
      <c r="BZ156" s="17">
        <v>0</v>
      </c>
      <c r="CA156" s="17">
        <v>0</v>
      </c>
      <c r="CB156" s="17">
        <v>0</v>
      </c>
      <c r="CC156" s="17">
        <v>0</v>
      </c>
      <c r="CD156" s="17">
        <v>0</v>
      </c>
      <c r="CE156" s="17">
        <v>0</v>
      </c>
      <c r="CF156" s="17">
        <v>0</v>
      </c>
      <c r="CG156" s="17">
        <v>0</v>
      </c>
      <c r="CH156" s="17">
        <v>0</v>
      </c>
      <c r="CI156" s="17">
        <v>0</v>
      </c>
      <c r="CJ156" s="17">
        <v>0</v>
      </c>
      <c r="CK156" s="17">
        <v>0</v>
      </c>
      <c r="CL156" s="17">
        <v>0</v>
      </c>
      <c r="CM156" s="17">
        <v>0</v>
      </c>
      <c r="CN156" s="17">
        <v>0</v>
      </c>
      <c r="CO156" s="17">
        <v>0</v>
      </c>
      <c r="CP156" s="17">
        <v>0</v>
      </c>
      <c r="CQ156" s="17">
        <v>0</v>
      </c>
      <c r="CR156" s="17">
        <v>0</v>
      </c>
      <c r="CS156" s="17">
        <v>0</v>
      </c>
      <c r="CT156" s="17">
        <v>0</v>
      </c>
      <c r="CU156" s="17">
        <v>0</v>
      </c>
      <c r="CV156" s="17">
        <v>0</v>
      </c>
      <c r="CW156" s="17">
        <v>0</v>
      </c>
    </row>
    <row r="157" spans="1:101" ht="14.25" customHeight="1">
      <c r="A157" s="67">
        <v>89</v>
      </c>
      <c r="B157" s="76">
        <v>13.26</v>
      </c>
      <c r="C157" s="68">
        <v>30.73</v>
      </c>
      <c r="D157" s="68">
        <v>52.19</v>
      </c>
      <c r="E157" s="68">
        <v>83.03</v>
      </c>
      <c r="F157" s="70">
        <v>130.65</v>
      </c>
      <c r="G157" s="68">
        <v>155.80000000000001</v>
      </c>
      <c r="H157" s="68">
        <v>171.79</v>
      </c>
      <c r="I157" s="68">
        <v>191.55</v>
      </c>
      <c r="J157" s="68">
        <v>213.29</v>
      </c>
      <c r="K157" s="68">
        <v>237.02</v>
      </c>
      <c r="L157" s="68">
        <v>262.44</v>
      </c>
      <c r="M157" s="68">
        <v>289.19</v>
      </c>
      <c r="N157" s="68">
        <v>313.3</v>
      </c>
      <c r="O157" s="68">
        <v>337.47</v>
      </c>
      <c r="P157" s="68">
        <v>361.33</v>
      </c>
      <c r="Q157" s="68">
        <v>384.5</v>
      </c>
      <c r="R157" s="68">
        <v>406.6</v>
      </c>
      <c r="S157" s="68">
        <v>427.26</v>
      </c>
      <c r="T157" s="68">
        <v>446.11</v>
      </c>
      <c r="U157" s="68">
        <v>462.77</v>
      </c>
      <c r="V157" s="68">
        <v>476.86</v>
      </c>
      <c r="W157" s="68">
        <v>488</v>
      </c>
      <c r="X157" s="68">
        <v>495.83</v>
      </c>
      <c r="Y157" s="68">
        <v>500</v>
      </c>
      <c r="Z157" s="68">
        <v>500</v>
      </c>
      <c r="AA157" s="69">
        <v>500</v>
      </c>
      <c r="AB157" s="17">
        <v>500</v>
      </c>
      <c r="AC157" s="17">
        <v>500</v>
      </c>
      <c r="AD157" s="17">
        <v>500</v>
      </c>
      <c r="AE157" s="17">
        <v>500</v>
      </c>
      <c r="AF157" s="17">
        <v>500</v>
      </c>
      <c r="AG157" s="17">
        <v>500</v>
      </c>
      <c r="AH157" s="17">
        <v>0</v>
      </c>
      <c r="AI157" s="17">
        <v>0</v>
      </c>
      <c r="AJ157" s="17">
        <v>0</v>
      </c>
      <c r="AK157" s="17">
        <v>0</v>
      </c>
      <c r="AL157" s="17">
        <v>0</v>
      </c>
      <c r="AM157" s="17">
        <v>0</v>
      </c>
      <c r="AN157" s="17">
        <v>0</v>
      </c>
      <c r="AO157" s="17">
        <v>0</v>
      </c>
      <c r="AP157" s="17">
        <v>0</v>
      </c>
      <c r="AQ157" s="17">
        <v>0</v>
      </c>
      <c r="AR157" s="17">
        <v>0</v>
      </c>
      <c r="AS157" s="17">
        <v>0</v>
      </c>
      <c r="AT157" s="17">
        <v>0</v>
      </c>
      <c r="AU157" s="17">
        <v>0</v>
      </c>
      <c r="AV157" s="17">
        <v>0</v>
      </c>
      <c r="AW157" s="17">
        <v>0</v>
      </c>
      <c r="AX157" s="17">
        <v>0</v>
      </c>
      <c r="AY157" s="17">
        <v>0</v>
      </c>
      <c r="AZ157" s="17">
        <v>0</v>
      </c>
      <c r="BA157" s="17">
        <v>0</v>
      </c>
      <c r="BB157" s="17">
        <v>0</v>
      </c>
      <c r="BC157" s="17">
        <v>0</v>
      </c>
      <c r="BD157" s="17">
        <v>0</v>
      </c>
      <c r="BE157" s="17">
        <v>0</v>
      </c>
      <c r="BF157" s="17">
        <v>0</v>
      </c>
      <c r="BG157" s="17">
        <v>0</v>
      </c>
      <c r="BH157" s="17">
        <v>0</v>
      </c>
      <c r="BI157" s="17">
        <v>0</v>
      </c>
      <c r="BJ157" s="17">
        <v>0</v>
      </c>
      <c r="BK157" s="17">
        <v>0</v>
      </c>
      <c r="BL157" s="17">
        <v>0</v>
      </c>
      <c r="BM157" s="17">
        <v>0</v>
      </c>
      <c r="BN157" s="17">
        <v>0</v>
      </c>
      <c r="BO157" s="17">
        <v>0</v>
      </c>
      <c r="BP157" s="17">
        <v>0</v>
      </c>
      <c r="BQ157" s="17">
        <v>0</v>
      </c>
      <c r="BR157" s="17">
        <v>0</v>
      </c>
      <c r="BS157" s="17">
        <v>0</v>
      </c>
      <c r="BT157" s="17">
        <v>0</v>
      </c>
      <c r="BU157" s="17">
        <v>0</v>
      </c>
      <c r="BV157" s="17">
        <v>0</v>
      </c>
      <c r="BW157" s="17">
        <v>0</v>
      </c>
      <c r="BX157" s="17">
        <v>0</v>
      </c>
      <c r="BY157" s="17">
        <v>0</v>
      </c>
      <c r="BZ157" s="17">
        <v>0</v>
      </c>
      <c r="CA157" s="17">
        <v>0</v>
      </c>
      <c r="CB157" s="17">
        <v>0</v>
      </c>
      <c r="CC157" s="17">
        <v>0</v>
      </c>
      <c r="CD157" s="17">
        <v>0</v>
      </c>
      <c r="CE157" s="17">
        <v>0</v>
      </c>
      <c r="CF157" s="17">
        <v>0</v>
      </c>
      <c r="CG157" s="17">
        <v>0</v>
      </c>
      <c r="CH157" s="17">
        <v>0</v>
      </c>
      <c r="CI157" s="17">
        <v>0</v>
      </c>
      <c r="CJ157" s="17">
        <v>0</v>
      </c>
      <c r="CK157" s="17">
        <v>0</v>
      </c>
      <c r="CL157" s="17">
        <v>0</v>
      </c>
      <c r="CM157" s="17">
        <v>0</v>
      </c>
      <c r="CN157" s="17">
        <v>0</v>
      </c>
      <c r="CO157" s="17">
        <v>0</v>
      </c>
      <c r="CP157" s="17">
        <v>0</v>
      </c>
      <c r="CQ157" s="17">
        <v>0</v>
      </c>
      <c r="CR157" s="17">
        <v>0</v>
      </c>
      <c r="CS157" s="17">
        <v>0</v>
      </c>
      <c r="CT157" s="17">
        <v>0</v>
      </c>
      <c r="CU157" s="17">
        <v>0</v>
      </c>
      <c r="CV157" s="17">
        <v>0</v>
      </c>
      <c r="CW157" s="17">
        <v>0</v>
      </c>
    </row>
    <row r="158" spans="1:101" ht="14.25" customHeight="1">
      <c r="A158" s="67">
        <v>90</v>
      </c>
      <c r="B158" s="77">
        <v>14.66</v>
      </c>
      <c r="C158" s="68">
        <v>36.43</v>
      </c>
      <c r="D158" s="68">
        <v>68.64</v>
      </c>
      <c r="E158" s="70">
        <v>114.5</v>
      </c>
      <c r="F158" s="68">
        <v>155.80000000000001</v>
      </c>
      <c r="G158" s="68">
        <v>171.79</v>
      </c>
      <c r="H158" s="68">
        <v>191.55</v>
      </c>
      <c r="I158" s="68">
        <v>213.29</v>
      </c>
      <c r="J158" s="68">
        <v>237.02</v>
      </c>
      <c r="K158" s="68">
        <v>262.44</v>
      </c>
      <c r="L158" s="68">
        <v>289.19</v>
      </c>
      <c r="M158" s="68">
        <v>313.3</v>
      </c>
      <c r="N158" s="68">
        <v>337.47</v>
      </c>
      <c r="O158" s="68">
        <v>361.33</v>
      </c>
      <c r="P158" s="68">
        <v>384.5</v>
      </c>
      <c r="Q158" s="68">
        <v>406.6</v>
      </c>
      <c r="R158" s="68">
        <v>427.26</v>
      </c>
      <c r="S158" s="68">
        <v>446.11</v>
      </c>
      <c r="T158" s="68">
        <v>462.77</v>
      </c>
      <c r="U158" s="68">
        <v>476.86</v>
      </c>
      <c r="V158" s="68">
        <v>488</v>
      </c>
      <c r="W158" s="68">
        <v>495.83</v>
      </c>
      <c r="X158" s="68">
        <v>500</v>
      </c>
      <c r="Y158" s="68">
        <v>500</v>
      </c>
      <c r="Z158" s="68">
        <v>500</v>
      </c>
      <c r="AA158" s="69">
        <v>500</v>
      </c>
      <c r="AB158" s="17">
        <v>500</v>
      </c>
      <c r="AC158" s="17">
        <v>500</v>
      </c>
      <c r="AD158" s="17">
        <v>500</v>
      </c>
      <c r="AE158" s="17">
        <v>500</v>
      </c>
      <c r="AF158" s="17">
        <v>500</v>
      </c>
      <c r="AG158" s="17">
        <v>0</v>
      </c>
      <c r="AH158" s="17">
        <v>0</v>
      </c>
      <c r="AI158" s="17">
        <v>0</v>
      </c>
      <c r="AJ158" s="17">
        <v>0</v>
      </c>
      <c r="AK158" s="17">
        <v>0</v>
      </c>
      <c r="AL158" s="17">
        <v>0</v>
      </c>
      <c r="AM158" s="17">
        <v>0</v>
      </c>
      <c r="AN158" s="17">
        <v>0</v>
      </c>
      <c r="AO158" s="17">
        <v>0</v>
      </c>
      <c r="AP158" s="17">
        <v>0</v>
      </c>
      <c r="AQ158" s="17">
        <v>0</v>
      </c>
      <c r="AR158" s="17">
        <v>0</v>
      </c>
      <c r="AS158" s="17">
        <v>0</v>
      </c>
      <c r="AT158" s="17">
        <v>0</v>
      </c>
      <c r="AU158" s="17">
        <v>0</v>
      </c>
      <c r="AV158" s="17">
        <v>0</v>
      </c>
      <c r="AW158" s="17">
        <v>0</v>
      </c>
      <c r="AX158" s="17">
        <v>0</v>
      </c>
      <c r="AY158" s="17">
        <v>0</v>
      </c>
      <c r="AZ158" s="17">
        <v>0</v>
      </c>
      <c r="BA158" s="17">
        <v>0</v>
      </c>
      <c r="BB158" s="17">
        <v>0</v>
      </c>
      <c r="BC158" s="17">
        <v>0</v>
      </c>
      <c r="BD158" s="17">
        <v>0</v>
      </c>
      <c r="BE158" s="17">
        <v>0</v>
      </c>
      <c r="BF158" s="17">
        <v>0</v>
      </c>
      <c r="BG158" s="17">
        <v>0</v>
      </c>
      <c r="BH158" s="17">
        <v>0</v>
      </c>
      <c r="BI158" s="17">
        <v>0</v>
      </c>
      <c r="BJ158" s="17">
        <v>0</v>
      </c>
      <c r="BK158" s="17">
        <v>0</v>
      </c>
      <c r="BL158" s="17">
        <v>0</v>
      </c>
      <c r="BM158" s="17">
        <v>0</v>
      </c>
      <c r="BN158" s="17">
        <v>0</v>
      </c>
      <c r="BO158" s="17">
        <v>0</v>
      </c>
      <c r="BP158" s="17">
        <v>0</v>
      </c>
      <c r="BQ158" s="17">
        <v>0</v>
      </c>
      <c r="BR158" s="17">
        <v>0</v>
      </c>
      <c r="BS158" s="17">
        <v>0</v>
      </c>
      <c r="BT158" s="17">
        <v>0</v>
      </c>
      <c r="BU158" s="17">
        <v>0</v>
      </c>
      <c r="BV158" s="17">
        <v>0</v>
      </c>
      <c r="BW158" s="17">
        <v>0</v>
      </c>
      <c r="BX158" s="17">
        <v>0</v>
      </c>
      <c r="BY158" s="17">
        <v>0</v>
      </c>
      <c r="BZ158" s="17">
        <v>0</v>
      </c>
      <c r="CA158" s="17">
        <v>0</v>
      </c>
      <c r="CB158" s="17">
        <v>0</v>
      </c>
      <c r="CC158" s="17">
        <v>0</v>
      </c>
      <c r="CD158" s="17">
        <v>0</v>
      </c>
      <c r="CE158" s="17">
        <v>0</v>
      </c>
      <c r="CF158" s="17">
        <v>0</v>
      </c>
      <c r="CG158" s="17">
        <v>0</v>
      </c>
      <c r="CH158" s="17">
        <v>0</v>
      </c>
      <c r="CI158" s="17">
        <v>0</v>
      </c>
      <c r="CJ158" s="17">
        <v>0</v>
      </c>
      <c r="CK158" s="17">
        <v>0</v>
      </c>
      <c r="CL158" s="17">
        <v>0</v>
      </c>
      <c r="CM158" s="17">
        <v>0</v>
      </c>
      <c r="CN158" s="17">
        <v>0</v>
      </c>
      <c r="CO158" s="17">
        <v>0</v>
      </c>
      <c r="CP158" s="17">
        <v>0</v>
      </c>
      <c r="CQ158" s="17">
        <v>0</v>
      </c>
      <c r="CR158" s="17">
        <v>0</v>
      </c>
      <c r="CS158" s="17">
        <v>0</v>
      </c>
      <c r="CT158" s="17">
        <v>0</v>
      </c>
      <c r="CU158" s="17">
        <v>0</v>
      </c>
      <c r="CV158" s="17">
        <v>0</v>
      </c>
      <c r="CW158" s="17">
        <v>0</v>
      </c>
    </row>
    <row r="159" spans="1:101" ht="14.25" customHeight="1">
      <c r="A159" s="67">
        <v>91</v>
      </c>
      <c r="B159" s="76">
        <v>18.739999999999998</v>
      </c>
      <c r="C159" s="68">
        <v>47.97</v>
      </c>
      <c r="D159" s="70">
        <v>105.72</v>
      </c>
      <c r="E159" s="68">
        <v>155.80000000000001</v>
      </c>
      <c r="F159" s="68">
        <v>171.79</v>
      </c>
      <c r="G159" s="68">
        <v>191.55</v>
      </c>
      <c r="H159" s="68">
        <v>213.29</v>
      </c>
      <c r="I159" s="68">
        <v>237.02</v>
      </c>
      <c r="J159" s="68">
        <v>262.44</v>
      </c>
      <c r="K159" s="68">
        <v>289.19</v>
      </c>
      <c r="L159" s="68">
        <v>313.3</v>
      </c>
      <c r="M159" s="68">
        <v>337.47</v>
      </c>
      <c r="N159" s="68">
        <v>361.33</v>
      </c>
      <c r="O159" s="68">
        <v>384.5</v>
      </c>
      <c r="P159" s="68">
        <v>406.6</v>
      </c>
      <c r="Q159" s="68">
        <v>427.26</v>
      </c>
      <c r="R159" s="68">
        <v>446.11</v>
      </c>
      <c r="S159" s="68">
        <v>462.77</v>
      </c>
      <c r="T159" s="68">
        <v>476.86</v>
      </c>
      <c r="U159" s="68">
        <v>488</v>
      </c>
      <c r="V159" s="68">
        <v>495.83</v>
      </c>
      <c r="W159" s="68">
        <v>500</v>
      </c>
      <c r="X159" s="68">
        <v>500</v>
      </c>
      <c r="Y159" s="68">
        <v>500</v>
      </c>
      <c r="Z159" s="68">
        <v>500</v>
      </c>
      <c r="AA159" s="69">
        <v>500</v>
      </c>
      <c r="AB159" s="17">
        <v>500</v>
      </c>
      <c r="AC159" s="17">
        <v>500</v>
      </c>
      <c r="AD159" s="17">
        <v>500</v>
      </c>
      <c r="AE159" s="17">
        <v>500</v>
      </c>
      <c r="AF159" s="17">
        <v>0</v>
      </c>
      <c r="AG159" s="17">
        <v>0</v>
      </c>
      <c r="AH159" s="17">
        <v>0</v>
      </c>
      <c r="AI159" s="17">
        <v>0</v>
      </c>
      <c r="AJ159" s="17">
        <v>0</v>
      </c>
      <c r="AK159" s="17">
        <v>0</v>
      </c>
      <c r="AL159" s="17">
        <v>0</v>
      </c>
      <c r="AM159" s="17">
        <v>0</v>
      </c>
      <c r="AN159" s="17">
        <v>0</v>
      </c>
      <c r="AO159" s="17">
        <v>0</v>
      </c>
      <c r="AP159" s="17">
        <v>0</v>
      </c>
      <c r="AQ159" s="17">
        <v>0</v>
      </c>
      <c r="AR159" s="17">
        <v>0</v>
      </c>
      <c r="AS159" s="17">
        <v>0</v>
      </c>
      <c r="AT159" s="17">
        <v>0</v>
      </c>
      <c r="AU159" s="17">
        <v>0</v>
      </c>
      <c r="AV159" s="17">
        <v>0</v>
      </c>
      <c r="AW159" s="17">
        <v>0</v>
      </c>
      <c r="AX159" s="17">
        <v>0</v>
      </c>
      <c r="AY159" s="17">
        <v>0</v>
      </c>
      <c r="AZ159" s="17">
        <v>0</v>
      </c>
      <c r="BA159" s="17">
        <v>0</v>
      </c>
      <c r="BB159" s="17">
        <v>0</v>
      </c>
      <c r="BC159" s="17">
        <v>0</v>
      </c>
      <c r="BD159" s="17">
        <v>0</v>
      </c>
      <c r="BE159" s="17">
        <v>0</v>
      </c>
      <c r="BF159" s="17">
        <v>0</v>
      </c>
      <c r="BG159" s="17">
        <v>0</v>
      </c>
      <c r="BH159" s="17">
        <v>0</v>
      </c>
      <c r="BI159" s="17">
        <v>0</v>
      </c>
      <c r="BJ159" s="17">
        <v>0</v>
      </c>
      <c r="BK159" s="17">
        <v>0</v>
      </c>
      <c r="BL159" s="17">
        <v>0</v>
      </c>
      <c r="BM159" s="17">
        <v>0</v>
      </c>
      <c r="BN159" s="17">
        <v>0</v>
      </c>
      <c r="BO159" s="17">
        <v>0</v>
      </c>
      <c r="BP159" s="17">
        <v>0</v>
      </c>
      <c r="BQ159" s="17">
        <v>0</v>
      </c>
      <c r="BR159" s="17">
        <v>0</v>
      </c>
      <c r="BS159" s="17">
        <v>0</v>
      </c>
      <c r="BT159" s="17">
        <v>0</v>
      </c>
      <c r="BU159" s="17">
        <v>0</v>
      </c>
      <c r="BV159" s="17">
        <v>0</v>
      </c>
      <c r="BW159" s="17">
        <v>0</v>
      </c>
      <c r="BX159" s="17">
        <v>0</v>
      </c>
      <c r="BY159" s="17">
        <v>0</v>
      </c>
      <c r="BZ159" s="17">
        <v>0</v>
      </c>
      <c r="CA159" s="17">
        <v>0</v>
      </c>
      <c r="CB159" s="17">
        <v>0</v>
      </c>
      <c r="CC159" s="17">
        <v>0</v>
      </c>
      <c r="CD159" s="17">
        <v>0</v>
      </c>
      <c r="CE159" s="17">
        <v>0</v>
      </c>
      <c r="CF159" s="17">
        <v>0</v>
      </c>
      <c r="CG159" s="17">
        <v>0</v>
      </c>
      <c r="CH159" s="17">
        <v>0</v>
      </c>
      <c r="CI159" s="17">
        <v>0</v>
      </c>
      <c r="CJ159" s="17">
        <v>0</v>
      </c>
      <c r="CK159" s="17">
        <v>0</v>
      </c>
      <c r="CL159" s="17">
        <v>0</v>
      </c>
      <c r="CM159" s="17">
        <v>0</v>
      </c>
      <c r="CN159" s="17">
        <v>0</v>
      </c>
      <c r="CO159" s="17">
        <v>0</v>
      </c>
      <c r="CP159" s="17">
        <v>0</v>
      </c>
      <c r="CQ159" s="17">
        <v>0</v>
      </c>
      <c r="CR159" s="17">
        <v>0</v>
      </c>
      <c r="CS159" s="17">
        <v>0</v>
      </c>
      <c r="CT159" s="17">
        <v>0</v>
      </c>
      <c r="CU159" s="17">
        <v>0</v>
      </c>
      <c r="CV159" s="17">
        <v>0</v>
      </c>
      <c r="CW159" s="17">
        <v>0</v>
      </c>
    </row>
    <row r="160" spans="1:101" ht="14.25" customHeight="1">
      <c r="A160" s="67">
        <v>92</v>
      </c>
      <c r="B160" s="76">
        <v>27.3</v>
      </c>
      <c r="C160" s="69">
        <v>73.72</v>
      </c>
      <c r="D160" s="68">
        <v>155.80000000000001</v>
      </c>
      <c r="E160" s="68">
        <v>171.79</v>
      </c>
      <c r="F160" s="68">
        <v>191.55</v>
      </c>
      <c r="G160" s="68">
        <v>213.29</v>
      </c>
      <c r="H160" s="68">
        <v>237.02</v>
      </c>
      <c r="I160" s="68">
        <v>262.44</v>
      </c>
      <c r="J160" s="68">
        <v>289.19</v>
      </c>
      <c r="K160" s="68">
        <v>313.3</v>
      </c>
      <c r="L160" s="68">
        <v>337.47</v>
      </c>
      <c r="M160" s="68">
        <v>361.33</v>
      </c>
      <c r="N160" s="68">
        <v>384.5</v>
      </c>
      <c r="O160" s="68">
        <v>406.6</v>
      </c>
      <c r="P160" s="68">
        <v>427.26</v>
      </c>
      <c r="Q160" s="68">
        <v>446.11</v>
      </c>
      <c r="R160" s="68">
        <v>462.77</v>
      </c>
      <c r="S160" s="68">
        <v>476.86</v>
      </c>
      <c r="T160" s="68">
        <v>488</v>
      </c>
      <c r="U160" s="68">
        <v>495.83</v>
      </c>
      <c r="V160" s="68">
        <v>500</v>
      </c>
      <c r="W160" s="68">
        <v>500</v>
      </c>
      <c r="X160" s="68">
        <v>500</v>
      </c>
      <c r="Y160" s="68">
        <v>500</v>
      </c>
      <c r="Z160" s="68">
        <v>500</v>
      </c>
      <c r="AA160" s="69">
        <v>500</v>
      </c>
      <c r="AB160" s="17">
        <v>500</v>
      </c>
      <c r="AC160" s="17">
        <v>500</v>
      </c>
      <c r="AD160" s="17">
        <v>500</v>
      </c>
      <c r="AE160" s="17">
        <v>0</v>
      </c>
      <c r="AF160" s="17">
        <v>0</v>
      </c>
      <c r="AG160" s="17">
        <v>0</v>
      </c>
      <c r="AH160" s="17">
        <v>0</v>
      </c>
      <c r="AI160" s="17">
        <v>0</v>
      </c>
      <c r="AJ160" s="17">
        <v>0</v>
      </c>
      <c r="AK160" s="17">
        <v>0</v>
      </c>
      <c r="AL160" s="17">
        <v>0</v>
      </c>
      <c r="AM160" s="17">
        <v>0</v>
      </c>
      <c r="AN160" s="17">
        <v>0</v>
      </c>
      <c r="AO160" s="17">
        <v>0</v>
      </c>
      <c r="AP160" s="17">
        <v>0</v>
      </c>
      <c r="AQ160" s="17">
        <v>0</v>
      </c>
      <c r="AR160" s="17">
        <v>0</v>
      </c>
      <c r="AS160" s="17">
        <v>0</v>
      </c>
      <c r="AT160" s="17">
        <v>0</v>
      </c>
      <c r="AU160" s="17">
        <v>0</v>
      </c>
      <c r="AV160" s="17">
        <v>0</v>
      </c>
      <c r="AW160" s="17">
        <v>0</v>
      </c>
      <c r="AX160" s="17">
        <v>0</v>
      </c>
      <c r="AY160" s="17">
        <v>0</v>
      </c>
      <c r="AZ160" s="17">
        <v>0</v>
      </c>
      <c r="BA160" s="17">
        <v>0</v>
      </c>
      <c r="BB160" s="17">
        <v>0</v>
      </c>
      <c r="BC160" s="17">
        <v>0</v>
      </c>
      <c r="BD160" s="17">
        <v>0</v>
      </c>
      <c r="BE160" s="17">
        <v>0</v>
      </c>
      <c r="BF160" s="17">
        <v>0</v>
      </c>
      <c r="BG160" s="17">
        <v>0</v>
      </c>
      <c r="BH160" s="17">
        <v>0</v>
      </c>
      <c r="BI160" s="17">
        <v>0</v>
      </c>
      <c r="BJ160" s="17">
        <v>0</v>
      </c>
      <c r="BK160" s="17">
        <v>0</v>
      </c>
      <c r="BL160" s="17">
        <v>0</v>
      </c>
      <c r="BM160" s="17">
        <v>0</v>
      </c>
      <c r="BN160" s="17">
        <v>0</v>
      </c>
      <c r="BO160" s="17">
        <v>0</v>
      </c>
      <c r="BP160" s="17">
        <v>0</v>
      </c>
      <c r="BQ160" s="17">
        <v>0</v>
      </c>
      <c r="BR160" s="17">
        <v>0</v>
      </c>
      <c r="BS160" s="17">
        <v>0</v>
      </c>
      <c r="BT160" s="17">
        <v>0</v>
      </c>
      <c r="BU160" s="17">
        <v>0</v>
      </c>
      <c r="BV160" s="17">
        <v>0</v>
      </c>
      <c r="BW160" s="17">
        <v>0</v>
      </c>
      <c r="BX160" s="17">
        <v>0</v>
      </c>
      <c r="BY160" s="17">
        <v>0</v>
      </c>
      <c r="BZ160" s="17">
        <v>0</v>
      </c>
      <c r="CA160" s="17">
        <v>0</v>
      </c>
      <c r="CB160" s="17">
        <v>0</v>
      </c>
      <c r="CC160" s="17">
        <v>0</v>
      </c>
      <c r="CD160" s="17">
        <v>0</v>
      </c>
      <c r="CE160" s="17">
        <v>0</v>
      </c>
      <c r="CF160" s="17">
        <v>0</v>
      </c>
      <c r="CG160" s="17">
        <v>0</v>
      </c>
      <c r="CH160" s="17">
        <v>0</v>
      </c>
      <c r="CI160" s="17">
        <v>0</v>
      </c>
      <c r="CJ160" s="17">
        <v>0</v>
      </c>
      <c r="CK160" s="17">
        <v>0</v>
      </c>
      <c r="CL160" s="17">
        <v>0</v>
      </c>
      <c r="CM160" s="17">
        <v>0</v>
      </c>
      <c r="CN160" s="17">
        <v>0</v>
      </c>
      <c r="CO160" s="17">
        <v>0</v>
      </c>
      <c r="CP160" s="17">
        <v>0</v>
      </c>
      <c r="CQ160" s="17">
        <v>0</v>
      </c>
      <c r="CR160" s="17">
        <v>0</v>
      </c>
      <c r="CS160" s="17">
        <v>0</v>
      </c>
      <c r="CT160" s="17">
        <v>0</v>
      </c>
      <c r="CU160" s="17">
        <v>0</v>
      </c>
      <c r="CV160" s="17">
        <v>0</v>
      </c>
      <c r="CW160" s="17">
        <v>0</v>
      </c>
    </row>
    <row r="161" spans="1:101" ht="14.25" customHeight="1">
      <c r="A161" s="67">
        <v>93</v>
      </c>
      <c r="B161" s="76">
        <v>41.72</v>
      </c>
      <c r="C161" s="69">
        <v>109.52</v>
      </c>
      <c r="D161" s="68">
        <v>171.79</v>
      </c>
      <c r="E161" s="68">
        <v>191.55</v>
      </c>
      <c r="F161" s="68">
        <v>213.29</v>
      </c>
      <c r="G161" s="68">
        <v>237.02</v>
      </c>
      <c r="H161" s="68">
        <v>262.44</v>
      </c>
      <c r="I161" s="68">
        <v>289.19</v>
      </c>
      <c r="J161" s="68">
        <v>313.3</v>
      </c>
      <c r="K161" s="68">
        <v>337.47</v>
      </c>
      <c r="L161" s="68">
        <v>361.33</v>
      </c>
      <c r="M161" s="68">
        <v>384.5</v>
      </c>
      <c r="N161" s="68">
        <v>406.6</v>
      </c>
      <c r="O161" s="68">
        <v>427.26</v>
      </c>
      <c r="P161" s="68">
        <v>446.11</v>
      </c>
      <c r="Q161" s="68">
        <v>462.77</v>
      </c>
      <c r="R161" s="68">
        <v>476.86</v>
      </c>
      <c r="S161" s="68">
        <v>488</v>
      </c>
      <c r="T161" s="68">
        <v>495.83</v>
      </c>
      <c r="U161" s="68">
        <v>500</v>
      </c>
      <c r="V161" s="68">
        <v>500</v>
      </c>
      <c r="W161" s="68">
        <v>500</v>
      </c>
      <c r="X161" s="68">
        <v>500</v>
      </c>
      <c r="Y161" s="68">
        <v>500</v>
      </c>
      <c r="Z161" s="68">
        <v>500</v>
      </c>
      <c r="AA161" s="69">
        <v>500</v>
      </c>
      <c r="AB161" s="17">
        <v>500</v>
      </c>
      <c r="AC161" s="17">
        <v>500</v>
      </c>
      <c r="AD161" s="17">
        <v>0</v>
      </c>
      <c r="AE161" s="17">
        <v>0</v>
      </c>
      <c r="AF161" s="17">
        <v>0</v>
      </c>
      <c r="AG161" s="17">
        <v>0</v>
      </c>
      <c r="AH161" s="17">
        <v>0</v>
      </c>
      <c r="AI161" s="17">
        <v>0</v>
      </c>
      <c r="AJ161" s="17">
        <v>0</v>
      </c>
      <c r="AK161" s="17">
        <v>0</v>
      </c>
      <c r="AL161" s="17">
        <v>0</v>
      </c>
      <c r="AM161" s="17">
        <v>0</v>
      </c>
      <c r="AN161" s="17">
        <v>0</v>
      </c>
      <c r="AO161" s="17">
        <v>0</v>
      </c>
      <c r="AP161" s="17">
        <v>0</v>
      </c>
      <c r="AQ161" s="17">
        <v>0</v>
      </c>
      <c r="AR161" s="17">
        <v>0</v>
      </c>
      <c r="AS161" s="17">
        <v>0</v>
      </c>
      <c r="AT161" s="17">
        <v>0</v>
      </c>
      <c r="AU161" s="17">
        <v>0</v>
      </c>
      <c r="AV161" s="17">
        <v>0</v>
      </c>
      <c r="AW161" s="17">
        <v>0</v>
      </c>
      <c r="AX161" s="17">
        <v>0</v>
      </c>
      <c r="AY161" s="17">
        <v>0</v>
      </c>
      <c r="AZ161" s="17">
        <v>0</v>
      </c>
      <c r="BA161" s="17">
        <v>0</v>
      </c>
      <c r="BB161" s="17">
        <v>0</v>
      </c>
      <c r="BC161" s="17">
        <v>0</v>
      </c>
      <c r="BD161" s="17">
        <v>0</v>
      </c>
      <c r="BE161" s="17">
        <v>0</v>
      </c>
      <c r="BF161" s="17">
        <v>0</v>
      </c>
      <c r="BG161" s="17">
        <v>0</v>
      </c>
      <c r="BH161" s="17">
        <v>0</v>
      </c>
      <c r="BI161" s="17">
        <v>0</v>
      </c>
      <c r="BJ161" s="17">
        <v>0</v>
      </c>
      <c r="BK161" s="17">
        <v>0</v>
      </c>
      <c r="BL161" s="17">
        <v>0</v>
      </c>
      <c r="BM161" s="17">
        <v>0</v>
      </c>
      <c r="BN161" s="17">
        <v>0</v>
      </c>
      <c r="BO161" s="17">
        <v>0</v>
      </c>
      <c r="BP161" s="17">
        <v>0</v>
      </c>
      <c r="BQ161" s="17">
        <v>0</v>
      </c>
      <c r="BR161" s="17">
        <v>0</v>
      </c>
      <c r="BS161" s="17">
        <v>0</v>
      </c>
      <c r="BT161" s="17">
        <v>0</v>
      </c>
      <c r="BU161" s="17">
        <v>0</v>
      </c>
      <c r="BV161" s="17">
        <v>0</v>
      </c>
      <c r="BW161" s="17">
        <v>0</v>
      </c>
      <c r="BX161" s="17">
        <v>0</v>
      </c>
      <c r="BY161" s="17">
        <v>0</v>
      </c>
      <c r="BZ161" s="17">
        <v>0</v>
      </c>
      <c r="CA161" s="17">
        <v>0</v>
      </c>
      <c r="CB161" s="17">
        <v>0</v>
      </c>
      <c r="CC161" s="17">
        <v>0</v>
      </c>
      <c r="CD161" s="17">
        <v>0</v>
      </c>
      <c r="CE161" s="17">
        <v>0</v>
      </c>
      <c r="CF161" s="17">
        <v>0</v>
      </c>
      <c r="CG161" s="17">
        <v>0</v>
      </c>
      <c r="CH161" s="17">
        <v>0</v>
      </c>
      <c r="CI161" s="17">
        <v>0</v>
      </c>
      <c r="CJ161" s="17">
        <v>0</v>
      </c>
      <c r="CK161" s="17">
        <v>0</v>
      </c>
      <c r="CL161" s="17">
        <v>0</v>
      </c>
      <c r="CM161" s="17">
        <v>0</v>
      </c>
      <c r="CN161" s="17">
        <v>0</v>
      </c>
      <c r="CO161" s="17">
        <v>0</v>
      </c>
      <c r="CP161" s="17">
        <v>0</v>
      </c>
      <c r="CQ161" s="17">
        <v>0</v>
      </c>
      <c r="CR161" s="17">
        <v>0</v>
      </c>
      <c r="CS161" s="17">
        <v>0</v>
      </c>
      <c r="CT161" s="17">
        <v>0</v>
      </c>
      <c r="CU161" s="17">
        <v>0</v>
      </c>
      <c r="CV161" s="17">
        <v>0</v>
      </c>
      <c r="CW161" s="17">
        <v>0</v>
      </c>
    </row>
    <row r="162" spans="1:101" ht="14.25" customHeight="1">
      <c r="A162" s="67">
        <v>94</v>
      </c>
      <c r="B162" s="76">
        <v>63.25</v>
      </c>
      <c r="C162" s="70">
        <v>132.79</v>
      </c>
      <c r="D162" s="68">
        <v>191.55</v>
      </c>
      <c r="E162" s="68">
        <v>213.29</v>
      </c>
      <c r="F162" s="68">
        <v>237.02</v>
      </c>
      <c r="G162" s="68">
        <v>262.44</v>
      </c>
      <c r="H162" s="68">
        <v>289.19</v>
      </c>
      <c r="I162" s="68">
        <v>313.3</v>
      </c>
      <c r="J162" s="68">
        <v>337.47</v>
      </c>
      <c r="K162" s="68">
        <v>361.33</v>
      </c>
      <c r="L162" s="68">
        <v>384.5</v>
      </c>
      <c r="M162" s="68">
        <v>406.6</v>
      </c>
      <c r="N162" s="68">
        <v>427.26</v>
      </c>
      <c r="O162" s="68">
        <v>446.11</v>
      </c>
      <c r="P162" s="68">
        <v>462.77</v>
      </c>
      <c r="Q162" s="68">
        <v>476.86</v>
      </c>
      <c r="R162" s="68">
        <v>488</v>
      </c>
      <c r="S162" s="68">
        <v>495.83</v>
      </c>
      <c r="T162" s="68">
        <v>500</v>
      </c>
      <c r="U162" s="68">
        <v>500</v>
      </c>
      <c r="V162" s="68">
        <v>500</v>
      </c>
      <c r="W162" s="68">
        <v>500</v>
      </c>
      <c r="X162" s="68">
        <v>500</v>
      </c>
      <c r="Y162" s="68">
        <v>500</v>
      </c>
      <c r="Z162" s="68">
        <v>500</v>
      </c>
      <c r="AA162" s="69">
        <v>500</v>
      </c>
      <c r="AB162" s="17">
        <v>500</v>
      </c>
      <c r="AC162" s="17">
        <v>0</v>
      </c>
      <c r="AD162" s="17">
        <v>0</v>
      </c>
      <c r="AE162" s="17">
        <v>0</v>
      </c>
      <c r="AF162" s="17">
        <v>0</v>
      </c>
      <c r="AG162" s="17">
        <v>0</v>
      </c>
      <c r="AH162" s="17">
        <v>0</v>
      </c>
      <c r="AI162" s="17">
        <v>0</v>
      </c>
      <c r="AJ162" s="17">
        <v>0</v>
      </c>
      <c r="AK162" s="17">
        <v>0</v>
      </c>
      <c r="AL162" s="17">
        <v>0</v>
      </c>
      <c r="AM162" s="17">
        <v>0</v>
      </c>
      <c r="AN162" s="17">
        <v>0</v>
      </c>
      <c r="AO162" s="17">
        <v>0</v>
      </c>
      <c r="AP162" s="17">
        <v>0</v>
      </c>
      <c r="AQ162" s="17">
        <v>0</v>
      </c>
      <c r="AR162" s="17">
        <v>0</v>
      </c>
      <c r="AS162" s="17">
        <v>0</v>
      </c>
      <c r="AT162" s="17">
        <v>0</v>
      </c>
      <c r="AU162" s="17">
        <v>0</v>
      </c>
      <c r="AV162" s="17">
        <v>0</v>
      </c>
      <c r="AW162" s="17">
        <v>0</v>
      </c>
      <c r="AX162" s="17">
        <v>0</v>
      </c>
      <c r="AY162" s="17">
        <v>0</v>
      </c>
      <c r="AZ162" s="17">
        <v>0</v>
      </c>
      <c r="BA162" s="17">
        <v>0</v>
      </c>
      <c r="BB162" s="17">
        <v>0</v>
      </c>
      <c r="BC162" s="17">
        <v>0</v>
      </c>
      <c r="BD162" s="17">
        <v>0</v>
      </c>
      <c r="BE162" s="17">
        <v>0</v>
      </c>
      <c r="BF162" s="17">
        <v>0</v>
      </c>
      <c r="BG162" s="17">
        <v>0</v>
      </c>
      <c r="BH162" s="17">
        <v>0</v>
      </c>
      <c r="BI162" s="17">
        <v>0</v>
      </c>
      <c r="BJ162" s="17">
        <v>0</v>
      </c>
      <c r="BK162" s="17">
        <v>0</v>
      </c>
      <c r="BL162" s="17">
        <v>0</v>
      </c>
      <c r="BM162" s="17">
        <v>0</v>
      </c>
      <c r="BN162" s="17">
        <v>0</v>
      </c>
      <c r="BO162" s="17">
        <v>0</v>
      </c>
      <c r="BP162" s="17">
        <v>0</v>
      </c>
      <c r="BQ162" s="17">
        <v>0</v>
      </c>
      <c r="BR162" s="17">
        <v>0</v>
      </c>
      <c r="BS162" s="17">
        <v>0</v>
      </c>
      <c r="BT162" s="17">
        <v>0</v>
      </c>
      <c r="BU162" s="17">
        <v>0</v>
      </c>
      <c r="BV162" s="17">
        <v>0</v>
      </c>
      <c r="BW162" s="17">
        <v>0</v>
      </c>
      <c r="BX162" s="17">
        <v>0</v>
      </c>
      <c r="BY162" s="17">
        <v>0</v>
      </c>
      <c r="BZ162" s="17">
        <v>0</v>
      </c>
      <c r="CA162" s="17">
        <v>0</v>
      </c>
      <c r="CB162" s="17">
        <v>0</v>
      </c>
      <c r="CC162" s="17">
        <v>0</v>
      </c>
      <c r="CD162" s="17">
        <v>0</v>
      </c>
      <c r="CE162" s="17">
        <v>0</v>
      </c>
      <c r="CF162" s="17">
        <v>0</v>
      </c>
      <c r="CG162" s="17">
        <v>0</v>
      </c>
      <c r="CH162" s="17">
        <v>0</v>
      </c>
      <c r="CI162" s="17">
        <v>0</v>
      </c>
      <c r="CJ162" s="17">
        <v>0</v>
      </c>
      <c r="CK162" s="17">
        <v>0</v>
      </c>
      <c r="CL162" s="17">
        <v>0</v>
      </c>
      <c r="CM162" s="17">
        <v>0</v>
      </c>
      <c r="CN162" s="17">
        <v>0</v>
      </c>
      <c r="CO162" s="17">
        <v>0</v>
      </c>
      <c r="CP162" s="17">
        <v>0</v>
      </c>
      <c r="CQ162" s="17">
        <v>0</v>
      </c>
      <c r="CR162" s="17">
        <v>0</v>
      </c>
      <c r="CS162" s="17">
        <v>0</v>
      </c>
      <c r="CT162" s="17">
        <v>0</v>
      </c>
      <c r="CU162" s="17">
        <v>0</v>
      </c>
      <c r="CV162" s="17">
        <v>0</v>
      </c>
      <c r="CW162" s="17">
        <v>0</v>
      </c>
    </row>
    <row r="163" spans="1:101" ht="14.25" customHeight="1">
      <c r="A163" s="67">
        <v>95</v>
      </c>
      <c r="B163" s="78">
        <v>93.79</v>
      </c>
      <c r="C163" s="68">
        <v>191.55</v>
      </c>
      <c r="D163" s="68">
        <v>213.29</v>
      </c>
      <c r="E163" s="68">
        <v>237.02</v>
      </c>
      <c r="F163" s="68">
        <v>262.44</v>
      </c>
      <c r="G163" s="68">
        <v>289.19</v>
      </c>
      <c r="H163" s="68">
        <v>313.3</v>
      </c>
      <c r="I163" s="68">
        <v>337.47</v>
      </c>
      <c r="J163" s="68">
        <v>361.33</v>
      </c>
      <c r="K163" s="68">
        <v>384.5</v>
      </c>
      <c r="L163" s="68">
        <v>406.6</v>
      </c>
      <c r="M163" s="68">
        <v>427.26</v>
      </c>
      <c r="N163" s="68">
        <v>446.11</v>
      </c>
      <c r="O163" s="68">
        <v>462.77</v>
      </c>
      <c r="P163" s="68">
        <v>476.86</v>
      </c>
      <c r="Q163" s="68">
        <v>488</v>
      </c>
      <c r="R163" s="68">
        <v>495.83</v>
      </c>
      <c r="S163" s="68">
        <v>500</v>
      </c>
      <c r="T163" s="68">
        <v>500</v>
      </c>
      <c r="U163" s="68">
        <v>500</v>
      </c>
      <c r="V163" s="68">
        <v>500</v>
      </c>
      <c r="W163" s="68">
        <v>500</v>
      </c>
      <c r="X163" s="68">
        <v>500</v>
      </c>
      <c r="Y163" s="68">
        <v>500</v>
      </c>
      <c r="Z163" s="68">
        <v>500</v>
      </c>
      <c r="AA163" s="69">
        <v>500</v>
      </c>
      <c r="AB163" s="17">
        <v>0</v>
      </c>
      <c r="AC163" s="17">
        <v>0</v>
      </c>
      <c r="AD163" s="17">
        <v>0</v>
      </c>
      <c r="AE163" s="17">
        <v>0</v>
      </c>
      <c r="AF163" s="17">
        <v>0</v>
      </c>
      <c r="AG163" s="17">
        <v>0</v>
      </c>
      <c r="AH163" s="17">
        <v>0</v>
      </c>
      <c r="AI163" s="17">
        <v>0</v>
      </c>
      <c r="AJ163" s="17">
        <v>0</v>
      </c>
      <c r="AK163" s="17">
        <v>0</v>
      </c>
      <c r="AL163" s="17">
        <v>0</v>
      </c>
      <c r="AM163" s="17">
        <v>0</v>
      </c>
      <c r="AN163" s="17">
        <v>0</v>
      </c>
      <c r="AO163" s="17">
        <v>0</v>
      </c>
      <c r="AP163" s="17">
        <v>0</v>
      </c>
      <c r="AQ163" s="17">
        <v>0</v>
      </c>
      <c r="AR163" s="17">
        <v>0</v>
      </c>
      <c r="AS163" s="17">
        <v>0</v>
      </c>
      <c r="AT163" s="17">
        <v>0</v>
      </c>
      <c r="AU163" s="17">
        <v>0</v>
      </c>
      <c r="AV163" s="17">
        <v>0</v>
      </c>
      <c r="AW163" s="17">
        <v>0</v>
      </c>
      <c r="AX163" s="17">
        <v>0</v>
      </c>
      <c r="AY163" s="17">
        <v>0</v>
      </c>
      <c r="AZ163" s="17">
        <v>0</v>
      </c>
      <c r="BA163" s="17">
        <v>0</v>
      </c>
      <c r="BB163" s="17">
        <v>0</v>
      </c>
      <c r="BC163" s="17">
        <v>0</v>
      </c>
      <c r="BD163" s="17">
        <v>0</v>
      </c>
      <c r="BE163" s="17">
        <v>0</v>
      </c>
      <c r="BF163" s="17">
        <v>0</v>
      </c>
      <c r="BG163" s="17">
        <v>0</v>
      </c>
      <c r="BH163" s="17">
        <v>0</v>
      </c>
      <c r="BI163" s="17">
        <v>0</v>
      </c>
      <c r="BJ163" s="17">
        <v>0</v>
      </c>
      <c r="BK163" s="17">
        <v>0</v>
      </c>
      <c r="BL163" s="17">
        <v>0</v>
      </c>
      <c r="BM163" s="17">
        <v>0</v>
      </c>
      <c r="BN163" s="17">
        <v>0</v>
      </c>
      <c r="BO163" s="17">
        <v>0</v>
      </c>
      <c r="BP163" s="17">
        <v>0</v>
      </c>
      <c r="BQ163" s="17">
        <v>0</v>
      </c>
      <c r="BR163" s="17">
        <v>0</v>
      </c>
      <c r="BS163" s="17">
        <v>0</v>
      </c>
      <c r="BT163" s="17">
        <v>0</v>
      </c>
      <c r="BU163" s="17">
        <v>0</v>
      </c>
      <c r="BV163" s="17">
        <v>0</v>
      </c>
      <c r="BW163" s="17">
        <v>0</v>
      </c>
      <c r="BX163" s="17">
        <v>0</v>
      </c>
      <c r="BY163" s="17">
        <v>0</v>
      </c>
      <c r="BZ163" s="17">
        <v>0</v>
      </c>
      <c r="CA163" s="17">
        <v>0</v>
      </c>
      <c r="CB163" s="17">
        <v>0</v>
      </c>
      <c r="CC163" s="17">
        <v>0</v>
      </c>
      <c r="CD163" s="17">
        <v>0</v>
      </c>
      <c r="CE163" s="17">
        <v>0</v>
      </c>
      <c r="CF163" s="17">
        <v>0</v>
      </c>
      <c r="CG163" s="17">
        <v>0</v>
      </c>
      <c r="CH163" s="17">
        <v>0</v>
      </c>
      <c r="CI163" s="17">
        <v>0</v>
      </c>
      <c r="CJ163" s="17">
        <v>0</v>
      </c>
      <c r="CK163" s="17">
        <v>0</v>
      </c>
      <c r="CL163" s="17">
        <v>0</v>
      </c>
      <c r="CM163" s="17">
        <v>0</v>
      </c>
      <c r="CN163" s="17">
        <v>0</v>
      </c>
      <c r="CO163" s="17">
        <v>0</v>
      </c>
      <c r="CP163" s="17">
        <v>0</v>
      </c>
      <c r="CQ163" s="17">
        <v>0</v>
      </c>
      <c r="CR163" s="17">
        <v>0</v>
      </c>
      <c r="CS163" s="17">
        <v>0</v>
      </c>
      <c r="CT163" s="17">
        <v>0</v>
      </c>
      <c r="CU163" s="17">
        <v>0</v>
      </c>
      <c r="CV163" s="17">
        <v>0</v>
      </c>
      <c r="CW163" s="17">
        <v>0</v>
      </c>
    </row>
    <row r="164" spans="1:101" ht="14.25" customHeight="1"/>
    <row r="165" spans="1:101" ht="14.25" customHeight="1">
      <c r="A165" s="14" t="s">
        <v>143</v>
      </c>
    </row>
    <row r="166" spans="1:101" ht="14.25" customHeight="1">
      <c r="B166" s="20" t="s">
        <v>130</v>
      </c>
    </row>
    <row r="167" spans="1:101" ht="14.25" customHeight="1">
      <c r="A167" s="3" t="s">
        <v>131</v>
      </c>
      <c r="B167" s="43">
        <v>1</v>
      </c>
      <c r="C167" s="43">
        <v>2</v>
      </c>
      <c r="D167" s="43">
        <v>3</v>
      </c>
      <c r="E167" s="43">
        <v>4</v>
      </c>
      <c r="F167" s="43">
        <v>5</v>
      </c>
      <c r="G167" s="43">
        <v>6</v>
      </c>
      <c r="H167" s="43">
        <v>7</v>
      </c>
      <c r="I167" s="43">
        <v>8</v>
      </c>
      <c r="J167" s="43">
        <v>9</v>
      </c>
      <c r="K167" s="43">
        <v>10</v>
      </c>
      <c r="L167" s="43">
        <v>11</v>
      </c>
      <c r="M167" s="43">
        <v>12</v>
      </c>
      <c r="N167" s="43">
        <v>13</v>
      </c>
      <c r="O167" s="43">
        <v>14</v>
      </c>
      <c r="P167" s="43">
        <v>15</v>
      </c>
      <c r="Q167" s="43">
        <v>16</v>
      </c>
      <c r="R167" s="43">
        <v>17</v>
      </c>
      <c r="S167" s="43">
        <v>18</v>
      </c>
      <c r="T167" s="43">
        <v>19</v>
      </c>
      <c r="U167" s="43">
        <v>20</v>
      </c>
      <c r="V167" s="43">
        <v>21</v>
      </c>
      <c r="W167" s="43">
        <v>22</v>
      </c>
      <c r="X167" s="43">
        <v>23</v>
      </c>
      <c r="Y167" s="43">
        <v>24</v>
      </c>
      <c r="Z167" s="43">
        <v>25</v>
      </c>
      <c r="AA167" s="43">
        <v>26</v>
      </c>
      <c r="AB167" s="44">
        <v>27</v>
      </c>
      <c r="AC167" s="44">
        <v>28</v>
      </c>
      <c r="AD167" s="44">
        <v>29</v>
      </c>
      <c r="AE167" s="44">
        <v>30</v>
      </c>
      <c r="AF167" s="44">
        <v>31</v>
      </c>
      <c r="AG167" s="44">
        <v>32</v>
      </c>
      <c r="AH167" s="44">
        <v>33</v>
      </c>
      <c r="AI167" s="44">
        <v>34</v>
      </c>
      <c r="AJ167" s="44">
        <v>35</v>
      </c>
      <c r="AK167" s="44">
        <v>36</v>
      </c>
      <c r="AL167" s="44">
        <v>37</v>
      </c>
      <c r="AM167" s="44">
        <v>38</v>
      </c>
      <c r="AN167" s="44">
        <v>39</v>
      </c>
      <c r="AO167" s="44">
        <v>40</v>
      </c>
      <c r="AP167" s="44">
        <v>41</v>
      </c>
      <c r="AQ167" s="44">
        <v>42</v>
      </c>
      <c r="AR167" s="44">
        <v>43</v>
      </c>
      <c r="AS167" s="44">
        <v>44</v>
      </c>
      <c r="AT167" s="44">
        <v>45</v>
      </c>
      <c r="AU167" s="44">
        <v>46</v>
      </c>
      <c r="AV167" s="44">
        <v>47</v>
      </c>
      <c r="AW167" s="44">
        <v>48</v>
      </c>
      <c r="AX167" s="44">
        <v>49</v>
      </c>
      <c r="AY167" s="44">
        <v>50</v>
      </c>
      <c r="AZ167" s="44">
        <v>51</v>
      </c>
      <c r="BA167" s="44">
        <v>52</v>
      </c>
      <c r="BB167" s="44">
        <v>53</v>
      </c>
      <c r="BC167" s="44">
        <v>54</v>
      </c>
      <c r="BD167" s="44">
        <v>55</v>
      </c>
      <c r="BE167" s="44">
        <v>56</v>
      </c>
      <c r="BF167" s="44">
        <v>57</v>
      </c>
      <c r="BG167" s="44">
        <v>58</v>
      </c>
      <c r="BH167" s="44">
        <v>59</v>
      </c>
      <c r="BI167" s="44">
        <v>60</v>
      </c>
      <c r="BJ167" s="44">
        <v>61</v>
      </c>
      <c r="BK167" s="44">
        <v>62</v>
      </c>
      <c r="BL167" s="44">
        <v>63</v>
      </c>
      <c r="BM167" s="44">
        <v>64</v>
      </c>
      <c r="BN167" s="44">
        <v>65</v>
      </c>
      <c r="BO167" s="44">
        <v>66</v>
      </c>
      <c r="BP167" s="44">
        <v>67</v>
      </c>
      <c r="BQ167" s="44">
        <v>68</v>
      </c>
      <c r="BR167" s="44">
        <v>69</v>
      </c>
      <c r="BS167" s="44">
        <v>70</v>
      </c>
      <c r="BT167" s="44">
        <v>71</v>
      </c>
      <c r="BU167" s="44">
        <v>72</v>
      </c>
      <c r="BV167" s="44">
        <v>73</v>
      </c>
      <c r="BW167" s="44">
        <v>74</v>
      </c>
      <c r="BX167" s="44">
        <v>75</v>
      </c>
      <c r="BY167" s="44">
        <v>76</v>
      </c>
      <c r="BZ167" s="44">
        <v>77</v>
      </c>
      <c r="CA167" s="44">
        <v>78</v>
      </c>
      <c r="CB167" s="44">
        <v>79</v>
      </c>
      <c r="CC167" s="44">
        <v>80</v>
      </c>
      <c r="CD167" s="44">
        <v>81</v>
      </c>
      <c r="CE167" s="44">
        <v>82</v>
      </c>
      <c r="CF167" s="44">
        <v>83</v>
      </c>
      <c r="CG167" s="44">
        <v>84</v>
      </c>
      <c r="CH167" s="44">
        <v>85</v>
      </c>
      <c r="CI167" s="44">
        <v>86</v>
      </c>
      <c r="CJ167" s="44">
        <v>87</v>
      </c>
      <c r="CK167" s="44">
        <v>88</v>
      </c>
      <c r="CL167" s="44">
        <v>89</v>
      </c>
      <c r="CM167" s="44">
        <v>90</v>
      </c>
      <c r="CN167" s="44">
        <v>91</v>
      </c>
      <c r="CO167" s="44">
        <v>92</v>
      </c>
      <c r="CP167" s="44">
        <v>93</v>
      </c>
      <c r="CQ167" s="44">
        <v>94</v>
      </c>
      <c r="CR167" s="44">
        <v>95</v>
      </c>
      <c r="CS167" s="44">
        <v>96</v>
      </c>
      <c r="CT167" s="44">
        <v>97</v>
      </c>
      <c r="CU167" s="44">
        <v>98</v>
      </c>
      <c r="CV167" s="44">
        <v>99</v>
      </c>
      <c r="CW167" s="44">
        <v>100</v>
      </c>
    </row>
    <row r="168" spans="1:101" ht="14.25" customHeight="1">
      <c r="A168" s="67">
        <v>18</v>
      </c>
      <c r="B168" s="68">
        <v>0.69</v>
      </c>
      <c r="C168" s="68">
        <v>0.72</v>
      </c>
      <c r="D168" s="68">
        <v>0.75</v>
      </c>
      <c r="E168" s="68">
        <v>0.77</v>
      </c>
      <c r="F168" s="68">
        <v>0.8</v>
      </c>
      <c r="G168" s="68">
        <v>0.83</v>
      </c>
      <c r="H168" s="68">
        <v>0.86</v>
      </c>
      <c r="I168" s="68">
        <v>0.88</v>
      </c>
      <c r="J168" s="68">
        <v>0.88</v>
      </c>
      <c r="K168" s="68">
        <v>0.87</v>
      </c>
      <c r="L168" s="68">
        <v>0.85</v>
      </c>
      <c r="M168" s="68">
        <v>0.84</v>
      </c>
      <c r="N168" s="68">
        <v>0.84</v>
      </c>
      <c r="O168" s="68">
        <v>0.87</v>
      </c>
      <c r="P168" s="68">
        <v>0.93</v>
      </c>
      <c r="Q168" s="68">
        <v>1</v>
      </c>
      <c r="R168" s="68">
        <v>1.07</v>
      </c>
      <c r="S168" s="68">
        <v>1.1599999999999999</v>
      </c>
      <c r="T168" s="68">
        <v>1.27</v>
      </c>
      <c r="U168" s="68">
        <v>1.37</v>
      </c>
      <c r="V168" s="68">
        <v>1.5</v>
      </c>
      <c r="W168" s="68">
        <v>1.69</v>
      </c>
      <c r="X168" s="68">
        <v>1.9</v>
      </c>
      <c r="Y168" s="68">
        <v>2.14</v>
      </c>
      <c r="Z168" s="69">
        <v>2.36</v>
      </c>
      <c r="AA168" s="69">
        <v>2.57</v>
      </c>
      <c r="AB168" s="69">
        <v>2.73</v>
      </c>
      <c r="AC168" s="69">
        <v>2.85</v>
      </c>
      <c r="AD168" s="69">
        <v>3.04</v>
      </c>
      <c r="AE168" s="69">
        <v>3.23</v>
      </c>
      <c r="AF168" s="69">
        <v>3.45</v>
      </c>
      <c r="AG168" s="69">
        <v>3.69</v>
      </c>
      <c r="AH168" s="69">
        <v>3.97</v>
      </c>
      <c r="AI168" s="69">
        <v>4.29</v>
      </c>
      <c r="AJ168" s="69">
        <v>4.6500000000000004</v>
      </c>
      <c r="AK168" s="69">
        <v>5.0599999999999996</v>
      </c>
      <c r="AL168" s="69">
        <v>5.51</v>
      </c>
      <c r="AM168" s="69">
        <v>6.02</v>
      </c>
      <c r="AN168" s="69">
        <v>6.61</v>
      </c>
      <c r="AO168" s="69">
        <v>7.27</v>
      </c>
      <c r="AP168" s="69">
        <v>8.0299999999999994</v>
      </c>
      <c r="AQ168" s="69">
        <v>8.89</v>
      </c>
      <c r="AR168" s="69">
        <v>9.8800000000000008</v>
      </c>
      <c r="AS168" s="69">
        <v>11.02</v>
      </c>
      <c r="AT168" s="69">
        <v>12.31</v>
      </c>
      <c r="AU168" s="69">
        <v>13.75</v>
      </c>
      <c r="AV168" s="69">
        <v>15.31</v>
      </c>
      <c r="AW168" s="69">
        <v>17.059999999999999</v>
      </c>
      <c r="AX168" s="69">
        <v>18.920000000000002</v>
      </c>
      <c r="AY168" s="69">
        <v>20.88</v>
      </c>
      <c r="AZ168" s="69">
        <v>22.94</v>
      </c>
      <c r="BA168" s="69">
        <v>25.18</v>
      </c>
      <c r="BB168" s="69">
        <v>27.68</v>
      </c>
      <c r="BC168" s="69">
        <v>30.53</v>
      </c>
      <c r="BD168" s="69">
        <v>33.75</v>
      </c>
      <c r="BE168" s="69">
        <v>37.26</v>
      </c>
      <c r="BF168" s="69">
        <v>40.97</v>
      </c>
      <c r="BG168" s="69">
        <v>44.76</v>
      </c>
      <c r="BH168" s="69">
        <v>48.52</v>
      </c>
      <c r="BI168" s="69">
        <v>52.23</v>
      </c>
      <c r="BJ168" s="69">
        <v>55.94</v>
      </c>
      <c r="BK168" s="69">
        <v>59.85</v>
      </c>
      <c r="BL168" s="69">
        <v>64.03</v>
      </c>
      <c r="BM168" s="69">
        <v>68.66</v>
      </c>
      <c r="BN168" s="69">
        <v>73.39</v>
      </c>
      <c r="BO168" s="71">
        <v>80.55</v>
      </c>
      <c r="BP168" s="71">
        <v>88.64</v>
      </c>
      <c r="BQ168" s="71">
        <v>97.84</v>
      </c>
      <c r="BR168" s="71">
        <v>108.28</v>
      </c>
      <c r="BS168" s="71">
        <v>119.9</v>
      </c>
      <c r="BT168" s="71">
        <v>132.63999999999999</v>
      </c>
      <c r="BU168" s="71">
        <v>145.94</v>
      </c>
      <c r="BV168" s="71">
        <v>159.63999999999999</v>
      </c>
      <c r="BW168" s="71">
        <v>173.22</v>
      </c>
      <c r="BX168" s="71">
        <v>186.37</v>
      </c>
      <c r="BY168" s="71">
        <v>199</v>
      </c>
      <c r="BZ168" s="71">
        <v>210.5</v>
      </c>
      <c r="CA168" s="71">
        <v>220.36</v>
      </c>
      <c r="CB168" s="71">
        <v>234.43</v>
      </c>
      <c r="CC168" s="71">
        <v>249.87</v>
      </c>
      <c r="CD168" s="71">
        <v>267.25</v>
      </c>
      <c r="CE168" s="71">
        <v>286.29000000000002</v>
      </c>
      <c r="CF168" s="69">
        <v>306.7</v>
      </c>
      <c r="CG168" s="69">
        <v>328.25</v>
      </c>
      <c r="CH168" s="69">
        <v>350.02</v>
      </c>
      <c r="CI168" s="69">
        <v>371.65</v>
      </c>
      <c r="CJ168" s="69">
        <v>392.79</v>
      </c>
      <c r="CK168" s="69">
        <v>413.05</v>
      </c>
      <c r="CL168" s="69">
        <v>432.08</v>
      </c>
      <c r="CM168" s="69">
        <v>449.51</v>
      </c>
      <c r="CN168" s="69">
        <v>464.98</v>
      </c>
      <c r="CO168" s="69">
        <v>478.12</v>
      </c>
      <c r="CP168" s="69">
        <v>488.57</v>
      </c>
      <c r="CQ168" s="69">
        <v>495.95</v>
      </c>
      <c r="CR168" s="69">
        <v>500</v>
      </c>
      <c r="CS168" s="69">
        <v>500</v>
      </c>
      <c r="CT168" s="69">
        <v>500</v>
      </c>
      <c r="CU168" s="69">
        <v>500</v>
      </c>
      <c r="CV168" s="69">
        <v>500</v>
      </c>
      <c r="CW168" s="69">
        <v>500</v>
      </c>
    </row>
    <row r="169" spans="1:101" ht="14.25" customHeight="1">
      <c r="A169" s="67">
        <v>19</v>
      </c>
      <c r="B169" s="68">
        <v>0.65</v>
      </c>
      <c r="C169" s="68">
        <v>0.67</v>
      </c>
      <c r="D169" s="68">
        <v>0.7</v>
      </c>
      <c r="E169" s="68">
        <v>0.73</v>
      </c>
      <c r="F169" s="68">
        <v>0.75</v>
      </c>
      <c r="G169" s="68">
        <v>0.78</v>
      </c>
      <c r="H169" s="68">
        <v>0.81</v>
      </c>
      <c r="I169" s="68">
        <v>0.81</v>
      </c>
      <c r="J169" s="68">
        <v>0.81</v>
      </c>
      <c r="K169" s="68">
        <v>0.8</v>
      </c>
      <c r="L169" s="68">
        <v>0.79</v>
      </c>
      <c r="M169" s="68">
        <v>0.8</v>
      </c>
      <c r="N169" s="68">
        <v>0.84</v>
      </c>
      <c r="O169" s="68">
        <v>0.89</v>
      </c>
      <c r="P169" s="68">
        <v>0.96</v>
      </c>
      <c r="Q169" s="68">
        <v>1.04</v>
      </c>
      <c r="R169" s="68">
        <v>1.1200000000000001</v>
      </c>
      <c r="S169" s="68">
        <v>1.22</v>
      </c>
      <c r="T169" s="68">
        <v>1.32</v>
      </c>
      <c r="U169" s="68">
        <v>1.48</v>
      </c>
      <c r="V169" s="68">
        <v>1.67</v>
      </c>
      <c r="W169" s="68">
        <v>1.89</v>
      </c>
      <c r="X169" s="68">
        <v>2.12</v>
      </c>
      <c r="Y169" s="68">
        <v>2.35</v>
      </c>
      <c r="Z169" s="69">
        <v>2.5499999999999998</v>
      </c>
      <c r="AA169" s="69">
        <v>2.73</v>
      </c>
      <c r="AB169" s="17">
        <v>2.85</v>
      </c>
      <c r="AC169" s="17">
        <v>3.04</v>
      </c>
      <c r="AD169" s="17">
        <v>3.23</v>
      </c>
      <c r="AE169" s="17">
        <v>3.45</v>
      </c>
      <c r="AF169" s="17">
        <v>3.69</v>
      </c>
      <c r="AG169" s="17">
        <v>3.97</v>
      </c>
      <c r="AH169" s="17">
        <v>4.29</v>
      </c>
      <c r="AI169" s="17">
        <v>4.6500000000000004</v>
      </c>
      <c r="AJ169" s="17">
        <v>5.0599999999999996</v>
      </c>
      <c r="AK169" s="17">
        <v>5.51</v>
      </c>
      <c r="AL169" s="17">
        <v>6.02</v>
      </c>
      <c r="AM169" s="17">
        <v>6.61</v>
      </c>
      <c r="AN169" s="17">
        <v>7.27</v>
      </c>
      <c r="AO169" s="17">
        <v>8.0299999999999994</v>
      </c>
      <c r="AP169" s="17">
        <v>8.89</v>
      </c>
      <c r="AQ169" s="17">
        <v>9.8800000000000008</v>
      </c>
      <c r="AR169" s="17">
        <v>11.02</v>
      </c>
      <c r="AS169" s="17">
        <v>12.31</v>
      </c>
      <c r="AT169" s="17">
        <v>13.75</v>
      </c>
      <c r="AU169" s="17">
        <v>15.31</v>
      </c>
      <c r="AV169" s="17">
        <v>17.059999999999999</v>
      </c>
      <c r="AW169" s="17">
        <v>18.920000000000002</v>
      </c>
      <c r="AX169" s="17">
        <v>20.88</v>
      </c>
      <c r="AY169" s="17">
        <v>22.94</v>
      </c>
      <c r="AZ169" s="17">
        <v>25.18</v>
      </c>
      <c r="BA169" s="17">
        <v>27.68</v>
      </c>
      <c r="BB169" s="17">
        <v>30.53</v>
      </c>
      <c r="BC169" s="17">
        <v>33.75</v>
      </c>
      <c r="BD169" s="17">
        <v>37.26</v>
      </c>
      <c r="BE169" s="17">
        <v>40.97</v>
      </c>
      <c r="BF169" s="17">
        <v>44.76</v>
      </c>
      <c r="BG169" s="17">
        <v>48.52</v>
      </c>
      <c r="BH169" s="17">
        <v>52.23</v>
      </c>
      <c r="BI169" s="17">
        <v>55.94</v>
      </c>
      <c r="BJ169" s="17">
        <v>59.85</v>
      </c>
      <c r="BK169" s="17">
        <v>64.03</v>
      </c>
      <c r="BL169" s="17">
        <v>68.66</v>
      </c>
      <c r="BM169" s="17">
        <v>73.39</v>
      </c>
      <c r="BN169" s="17">
        <v>80.55</v>
      </c>
      <c r="BO169" s="17">
        <v>88.64</v>
      </c>
      <c r="BP169" s="17">
        <v>97.84</v>
      </c>
      <c r="BQ169" s="17">
        <v>108.28</v>
      </c>
      <c r="BR169" s="17">
        <v>119.9</v>
      </c>
      <c r="BS169" s="17">
        <v>132.63999999999999</v>
      </c>
      <c r="BT169" s="17">
        <v>145.94</v>
      </c>
      <c r="BU169" s="17">
        <v>159.63999999999999</v>
      </c>
      <c r="BV169" s="17">
        <v>173.22</v>
      </c>
      <c r="BW169" s="17">
        <v>186.37</v>
      </c>
      <c r="BX169" s="17">
        <v>199</v>
      </c>
      <c r="BY169" s="17">
        <v>210.5</v>
      </c>
      <c r="BZ169" s="17">
        <v>220.36</v>
      </c>
      <c r="CA169" s="17">
        <v>234.43</v>
      </c>
      <c r="CB169" s="17">
        <v>249.87</v>
      </c>
      <c r="CC169" s="17">
        <v>267.25</v>
      </c>
      <c r="CD169" s="17">
        <v>286.29000000000002</v>
      </c>
      <c r="CE169" s="17">
        <v>306.7</v>
      </c>
      <c r="CF169" s="17">
        <v>328.25</v>
      </c>
      <c r="CG169" s="17">
        <v>350.02</v>
      </c>
      <c r="CH169" s="17">
        <v>371.65</v>
      </c>
      <c r="CI169" s="17">
        <v>392.79</v>
      </c>
      <c r="CJ169" s="17">
        <v>413.05</v>
      </c>
      <c r="CK169" s="17">
        <v>432.08</v>
      </c>
      <c r="CL169" s="17">
        <v>449.51</v>
      </c>
      <c r="CM169" s="17">
        <v>464.98</v>
      </c>
      <c r="CN169" s="17">
        <v>478.12</v>
      </c>
      <c r="CO169" s="17">
        <v>488.57</v>
      </c>
      <c r="CP169" s="17">
        <v>495.95</v>
      </c>
      <c r="CQ169" s="17">
        <v>500</v>
      </c>
      <c r="CR169" s="17">
        <v>500</v>
      </c>
      <c r="CS169" s="17">
        <v>500</v>
      </c>
      <c r="CT169" s="17">
        <v>500</v>
      </c>
      <c r="CU169" s="17">
        <v>500</v>
      </c>
      <c r="CV169" s="17">
        <v>500</v>
      </c>
      <c r="CW169" s="17">
        <v>500</v>
      </c>
    </row>
    <row r="170" spans="1:101" ht="14.25" customHeight="1">
      <c r="A170" s="67">
        <v>20</v>
      </c>
      <c r="B170" s="68">
        <v>0.63</v>
      </c>
      <c r="C170" s="68">
        <v>0.65</v>
      </c>
      <c r="D170" s="68">
        <v>0.67</v>
      </c>
      <c r="E170" s="68">
        <v>0.69</v>
      </c>
      <c r="F170" s="68">
        <v>0.71</v>
      </c>
      <c r="G170" s="68">
        <v>0.74</v>
      </c>
      <c r="H170" s="68">
        <v>0.75</v>
      </c>
      <c r="I170" s="68">
        <v>0.76</v>
      </c>
      <c r="J170" s="68">
        <v>0.75</v>
      </c>
      <c r="K170" s="68">
        <v>0.75</v>
      </c>
      <c r="L170" s="68">
        <v>0.76</v>
      </c>
      <c r="M170" s="68">
        <v>0.8</v>
      </c>
      <c r="N170" s="68">
        <v>0.86</v>
      </c>
      <c r="O170" s="68">
        <v>0.93</v>
      </c>
      <c r="P170" s="68">
        <v>1</v>
      </c>
      <c r="Q170" s="68">
        <v>1.08</v>
      </c>
      <c r="R170" s="68">
        <v>1.18</v>
      </c>
      <c r="S170" s="68">
        <v>1.28</v>
      </c>
      <c r="T170" s="68">
        <v>1.47</v>
      </c>
      <c r="U170" s="68">
        <v>1.66</v>
      </c>
      <c r="V170" s="68">
        <v>1.88</v>
      </c>
      <c r="W170" s="68">
        <v>2.11</v>
      </c>
      <c r="X170" s="68">
        <v>2.33</v>
      </c>
      <c r="Y170" s="68">
        <v>2.5299999999999998</v>
      </c>
      <c r="Z170" s="69">
        <v>2.71</v>
      </c>
      <c r="AA170" s="69">
        <v>2.85</v>
      </c>
      <c r="AB170" s="17">
        <v>3.04</v>
      </c>
      <c r="AC170" s="17">
        <v>3.23</v>
      </c>
      <c r="AD170" s="17">
        <v>3.45</v>
      </c>
      <c r="AE170" s="17">
        <v>3.69</v>
      </c>
      <c r="AF170" s="17">
        <v>3.97</v>
      </c>
      <c r="AG170" s="17">
        <v>4.29</v>
      </c>
      <c r="AH170" s="17">
        <v>4.6500000000000004</v>
      </c>
      <c r="AI170" s="17">
        <v>5.0599999999999996</v>
      </c>
      <c r="AJ170" s="17">
        <v>5.51</v>
      </c>
      <c r="AK170" s="17">
        <v>6.02</v>
      </c>
      <c r="AL170" s="17">
        <v>6.61</v>
      </c>
      <c r="AM170" s="17">
        <v>7.27</v>
      </c>
      <c r="AN170" s="17">
        <v>8.0299999999999994</v>
      </c>
      <c r="AO170" s="17">
        <v>8.89</v>
      </c>
      <c r="AP170" s="17">
        <v>9.8800000000000008</v>
      </c>
      <c r="AQ170" s="17">
        <v>11.02</v>
      </c>
      <c r="AR170" s="17">
        <v>12.31</v>
      </c>
      <c r="AS170" s="17">
        <v>13.75</v>
      </c>
      <c r="AT170" s="17">
        <v>15.31</v>
      </c>
      <c r="AU170" s="17">
        <v>17.059999999999999</v>
      </c>
      <c r="AV170" s="17">
        <v>18.920000000000002</v>
      </c>
      <c r="AW170" s="17">
        <v>20.88</v>
      </c>
      <c r="AX170" s="17">
        <v>22.94</v>
      </c>
      <c r="AY170" s="17">
        <v>25.18</v>
      </c>
      <c r="AZ170" s="17">
        <v>27.68</v>
      </c>
      <c r="BA170" s="17">
        <v>30.53</v>
      </c>
      <c r="BB170" s="17">
        <v>33.75</v>
      </c>
      <c r="BC170" s="17">
        <v>37.26</v>
      </c>
      <c r="BD170" s="17">
        <v>40.97</v>
      </c>
      <c r="BE170" s="17">
        <v>44.76</v>
      </c>
      <c r="BF170" s="17">
        <v>48.52</v>
      </c>
      <c r="BG170" s="17">
        <v>52.23</v>
      </c>
      <c r="BH170" s="17">
        <v>55.94</v>
      </c>
      <c r="BI170" s="17">
        <v>59.85</v>
      </c>
      <c r="BJ170" s="17">
        <v>64.03</v>
      </c>
      <c r="BK170" s="17">
        <v>68.66</v>
      </c>
      <c r="BL170" s="17">
        <v>73.39</v>
      </c>
      <c r="BM170" s="17">
        <v>80.55</v>
      </c>
      <c r="BN170" s="17">
        <v>88.64</v>
      </c>
      <c r="BO170" s="17">
        <v>97.84</v>
      </c>
      <c r="BP170" s="17">
        <v>108.28</v>
      </c>
      <c r="BQ170" s="17">
        <v>119.9</v>
      </c>
      <c r="BR170" s="17">
        <v>132.63999999999999</v>
      </c>
      <c r="BS170" s="17">
        <v>145.94</v>
      </c>
      <c r="BT170" s="17">
        <v>159.63999999999999</v>
      </c>
      <c r="BU170" s="17">
        <v>173.22</v>
      </c>
      <c r="BV170" s="17">
        <v>186.37</v>
      </c>
      <c r="BW170" s="17">
        <v>199</v>
      </c>
      <c r="BX170" s="17">
        <v>210.5</v>
      </c>
      <c r="BY170" s="17">
        <v>220.36</v>
      </c>
      <c r="BZ170" s="17">
        <v>234.43</v>
      </c>
      <c r="CA170" s="17">
        <v>249.87</v>
      </c>
      <c r="CB170" s="17">
        <v>267.25</v>
      </c>
      <c r="CC170" s="17">
        <v>286.29000000000002</v>
      </c>
      <c r="CD170" s="17">
        <v>306.7</v>
      </c>
      <c r="CE170" s="17">
        <v>328.25</v>
      </c>
      <c r="CF170" s="17">
        <v>350.02</v>
      </c>
      <c r="CG170" s="17">
        <v>371.65</v>
      </c>
      <c r="CH170" s="17">
        <v>392.79</v>
      </c>
      <c r="CI170" s="17">
        <v>413.05</v>
      </c>
      <c r="CJ170" s="17">
        <v>432.08</v>
      </c>
      <c r="CK170" s="17">
        <v>449.51</v>
      </c>
      <c r="CL170" s="17">
        <v>464.98</v>
      </c>
      <c r="CM170" s="17">
        <v>478.12</v>
      </c>
      <c r="CN170" s="17">
        <v>488.57</v>
      </c>
      <c r="CO170" s="17">
        <v>495.95</v>
      </c>
      <c r="CP170" s="17">
        <v>500</v>
      </c>
      <c r="CQ170" s="17">
        <v>500</v>
      </c>
      <c r="CR170" s="17">
        <v>500</v>
      </c>
      <c r="CS170" s="17">
        <v>500</v>
      </c>
      <c r="CT170" s="17">
        <v>500</v>
      </c>
      <c r="CU170" s="17">
        <v>500</v>
      </c>
      <c r="CV170" s="17">
        <v>500</v>
      </c>
      <c r="CW170" s="17">
        <v>500</v>
      </c>
    </row>
    <row r="171" spans="1:101" ht="14.25" customHeight="1">
      <c r="A171" s="67">
        <v>21</v>
      </c>
      <c r="B171" s="68">
        <v>0.57999999999999996</v>
      </c>
      <c r="C171" s="68">
        <v>0.6</v>
      </c>
      <c r="D171" s="68">
        <v>0.62</v>
      </c>
      <c r="E171" s="68">
        <v>0.64</v>
      </c>
      <c r="F171" s="68">
        <v>0.66</v>
      </c>
      <c r="G171" s="68">
        <v>0.69</v>
      </c>
      <c r="H171" s="68">
        <v>0.7</v>
      </c>
      <c r="I171" s="68">
        <v>0.7</v>
      </c>
      <c r="J171" s="68">
        <v>0.71</v>
      </c>
      <c r="K171" s="68">
        <v>0.72</v>
      </c>
      <c r="L171" s="68">
        <v>0.76</v>
      </c>
      <c r="M171" s="68">
        <v>0.82</v>
      </c>
      <c r="N171" s="68">
        <v>0.89</v>
      </c>
      <c r="O171" s="68">
        <v>0.97</v>
      </c>
      <c r="P171" s="68">
        <v>1.05</v>
      </c>
      <c r="Q171" s="68">
        <v>1.1499999999999999</v>
      </c>
      <c r="R171" s="68">
        <v>1.24</v>
      </c>
      <c r="S171" s="68">
        <v>1.46</v>
      </c>
      <c r="T171" s="68">
        <v>1.64</v>
      </c>
      <c r="U171" s="68">
        <v>1.86</v>
      </c>
      <c r="V171" s="68">
        <v>2.09</v>
      </c>
      <c r="W171" s="68">
        <v>2.3199999999999998</v>
      </c>
      <c r="X171" s="68">
        <v>2.52</v>
      </c>
      <c r="Y171" s="68">
        <v>2.69</v>
      </c>
      <c r="Z171" s="69">
        <v>2.83</v>
      </c>
      <c r="AA171" s="69">
        <v>3.04</v>
      </c>
      <c r="AB171" s="17">
        <v>3.23</v>
      </c>
      <c r="AC171" s="17">
        <v>3.45</v>
      </c>
      <c r="AD171" s="17">
        <v>3.69</v>
      </c>
      <c r="AE171" s="17">
        <v>3.97</v>
      </c>
      <c r="AF171" s="17">
        <v>4.29</v>
      </c>
      <c r="AG171" s="17">
        <v>4.6500000000000004</v>
      </c>
      <c r="AH171" s="17">
        <v>5.0599999999999996</v>
      </c>
      <c r="AI171" s="17">
        <v>5.51</v>
      </c>
      <c r="AJ171" s="17">
        <v>6.02</v>
      </c>
      <c r="AK171" s="17">
        <v>6.61</v>
      </c>
      <c r="AL171" s="17">
        <v>7.27</v>
      </c>
      <c r="AM171" s="17">
        <v>8.0299999999999994</v>
      </c>
      <c r="AN171" s="17">
        <v>8.89</v>
      </c>
      <c r="AO171" s="17">
        <v>9.8800000000000008</v>
      </c>
      <c r="AP171" s="17">
        <v>11.02</v>
      </c>
      <c r="AQ171" s="17">
        <v>12.31</v>
      </c>
      <c r="AR171" s="17">
        <v>13.75</v>
      </c>
      <c r="AS171" s="17">
        <v>15.31</v>
      </c>
      <c r="AT171" s="17">
        <v>17.059999999999999</v>
      </c>
      <c r="AU171" s="17">
        <v>18.920000000000002</v>
      </c>
      <c r="AV171" s="17">
        <v>20.88</v>
      </c>
      <c r="AW171" s="17">
        <v>22.94</v>
      </c>
      <c r="AX171" s="17">
        <v>25.18</v>
      </c>
      <c r="AY171" s="17">
        <v>27.68</v>
      </c>
      <c r="AZ171" s="17">
        <v>30.53</v>
      </c>
      <c r="BA171" s="17">
        <v>33.75</v>
      </c>
      <c r="BB171" s="17">
        <v>37.26</v>
      </c>
      <c r="BC171" s="17">
        <v>40.97</v>
      </c>
      <c r="BD171" s="17">
        <v>44.76</v>
      </c>
      <c r="BE171" s="17">
        <v>48.52</v>
      </c>
      <c r="BF171" s="17">
        <v>52.23</v>
      </c>
      <c r="BG171" s="17">
        <v>55.94</v>
      </c>
      <c r="BH171" s="17">
        <v>59.85</v>
      </c>
      <c r="BI171" s="17">
        <v>64.03</v>
      </c>
      <c r="BJ171" s="17">
        <v>68.66</v>
      </c>
      <c r="BK171" s="17">
        <v>73.39</v>
      </c>
      <c r="BL171" s="17">
        <v>80.55</v>
      </c>
      <c r="BM171" s="17">
        <v>88.64</v>
      </c>
      <c r="BN171" s="17">
        <v>97.84</v>
      </c>
      <c r="BO171" s="17">
        <v>108.28</v>
      </c>
      <c r="BP171" s="17">
        <v>119.9</v>
      </c>
      <c r="BQ171" s="17">
        <v>132.63999999999999</v>
      </c>
      <c r="BR171" s="17">
        <v>145.94</v>
      </c>
      <c r="BS171" s="17">
        <v>159.63999999999999</v>
      </c>
      <c r="BT171" s="17">
        <v>173.22</v>
      </c>
      <c r="BU171" s="17">
        <v>186.37</v>
      </c>
      <c r="BV171" s="17">
        <v>199</v>
      </c>
      <c r="BW171" s="17">
        <v>210.5</v>
      </c>
      <c r="BX171" s="17">
        <v>220.36</v>
      </c>
      <c r="BY171" s="17">
        <v>234.43</v>
      </c>
      <c r="BZ171" s="17">
        <v>249.87</v>
      </c>
      <c r="CA171" s="17">
        <v>267.25</v>
      </c>
      <c r="CB171" s="17">
        <v>286.29000000000002</v>
      </c>
      <c r="CC171" s="17">
        <v>306.7</v>
      </c>
      <c r="CD171" s="17">
        <v>328.25</v>
      </c>
      <c r="CE171" s="17">
        <v>350.02</v>
      </c>
      <c r="CF171" s="17">
        <v>371.65</v>
      </c>
      <c r="CG171" s="17">
        <v>392.79</v>
      </c>
      <c r="CH171" s="17">
        <v>413.05</v>
      </c>
      <c r="CI171" s="17">
        <v>432.08</v>
      </c>
      <c r="CJ171" s="17">
        <v>449.51</v>
      </c>
      <c r="CK171" s="17">
        <v>464.98</v>
      </c>
      <c r="CL171" s="17">
        <v>478.12</v>
      </c>
      <c r="CM171" s="17">
        <v>488.57</v>
      </c>
      <c r="CN171" s="17">
        <v>495.95</v>
      </c>
      <c r="CO171" s="17">
        <v>500</v>
      </c>
      <c r="CP171" s="17">
        <v>500</v>
      </c>
      <c r="CQ171" s="17">
        <v>500</v>
      </c>
      <c r="CR171" s="17">
        <v>500</v>
      </c>
      <c r="CS171" s="17">
        <v>500</v>
      </c>
      <c r="CT171" s="17">
        <v>500</v>
      </c>
      <c r="CU171" s="17">
        <v>500</v>
      </c>
      <c r="CV171" s="17">
        <v>500</v>
      </c>
      <c r="CW171" s="17">
        <v>500</v>
      </c>
    </row>
    <row r="172" spans="1:101" ht="14.25" customHeight="1">
      <c r="A172" s="67">
        <v>22</v>
      </c>
      <c r="B172" s="68">
        <v>0.54</v>
      </c>
      <c r="C172" s="68">
        <v>0.56000000000000005</v>
      </c>
      <c r="D172" s="68">
        <v>0.56999999999999995</v>
      </c>
      <c r="E172" s="68">
        <v>0.59</v>
      </c>
      <c r="F172" s="68">
        <v>0.63</v>
      </c>
      <c r="G172" s="68">
        <v>0.65</v>
      </c>
      <c r="H172" s="68">
        <v>0.66</v>
      </c>
      <c r="I172" s="68">
        <v>0.66</v>
      </c>
      <c r="J172" s="68">
        <v>0.68</v>
      </c>
      <c r="K172" s="68">
        <v>0.72</v>
      </c>
      <c r="L172" s="68">
        <v>0.78</v>
      </c>
      <c r="M172" s="68">
        <v>0.85</v>
      </c>
      <c r="N172" s="68">
        <v>0.93</v>
      </c>
      <c r="O172" s="68">
        <v>1.01</v>
      </c>
      <c r="P172" s="68">
        <v>1.1100000000000001</v>
      </c>
      <c r="Q172" s="68">
        <v>1.2</v>
      </c>
      <c r="R172" s="68">
        <v>1.44</v>
      </c>
      <c r="S172" s="68">
        <v>1.62</v>
      </c>
      <c r="T172" s="68">
        <v>1.84</v>
      </c>
      <c r="U172" s="68">
        <v>2.0699999999999998</v>
      </c>
      <c r="V172" s="68">
        <v>2.2999999999999998</v>
      </c>
      <c r="W172" s="68">
        <v>2.5099999999999998</v>
      </c>
      <c r="X172" s="68">
        <v>2.68</v>
      </c>
      <c r="Y172" s="68">
        <v>2.81</v>
      </c>
      <c r="Z172" s="69">
        <v>3.02</v>
      </c>
      <c r="AA172" s="69">
        <v>3.23</v>
      </c>
      <c r="AB172" s="17">
        <v>3.45</v>
      </c>
      <c r="AC172" s="17">
        <v>3.69</v>
      </c>
      <c r="AD172" s="17">
        <v>3.97</v>
      </c>
      <c r="AE172" s="17">
        <v>4.29</v>
      </c>
      <c r="AF172" s="17">
        <v>4.6500000000000004</v>
      </c>
      <c r="AG172" s="17">
        <v>5.0599999999999996</v>
      </c>
      <c r="AH172" s="17">
        <v>5.51</v>
      </c>
      <c r="AI172" s="17">
        <v>6.02</v>
      </c>
      <c r="AJ172" s="17">
        <v>6.61</v>
      </c>
      <c r="AK172" s="17">
        <v>7.27</v>
      </c>
      <c r="AL172" s="17">
        <v>8.0299999999999994</v>
      </c>
      <c r="AM172" s="17">
        <v>8.89</v>
      </c>
      <c r="AN172" s="17">
        <v>9.8800000000000008</v>
      </c>
      <c r="AO172" s="17">
        <v>11.02</v>
      </c>
      <c r="AP172" s="17">
        <v>12.31</v>
      </c>
      <c r="AQ172" s="17">
        <v>13.75</v>
      </c>
      <c r="AR172" s="17">
        <v>15.31</v>
      </c>
      <c r="AS172" s="17">
        <v>17.059999999999999</v>
      </c>
      <c r="AT172" s="17">
        <v>18.920000000000002</v>
      </c>
      <c r="AU172" s="17">
        <v>20.88</v>
      </c>
      <c r="AV172" s="17">
        <v>22.94</v>
      </c>
      <c r="AW172" s="17">
        <v>25.18</v>
      </c>
      <c r="AX172" s="17">
        <v>27.68</v>
      </c>
      <c r="AY172" s="17">
        <v>30.53</v>
      </c>
      <c r="AZ172" s="17">
        <v>33.75</v>
      </c>
      <c r="BA172" s="17">
        <v>37.26</v>
      </c>
      <c r="BB172" s="17">
        <v>40.97</v>
      </c>
      <c r="BC172" s="17">
        <v>44.76</v>
      </c>
      <c r="BD172" s="17">
        <v>48.52</v>
      </c>
      <c r="BE172" s="17">
        <v>52.23</v>
      </c>
      <c r="BF172" s="17">
        <v>55.94</v>
      </c>
      <c r="BG172" s="17">
        <v>59.85</v>
      </c>
      <c r="BH172" s="17">
        <v>64.03</v>
      </c>
      <c r="BI172" s="17">
        <v>68.66</v>
      </c>
      <c r="BJ172" s="17">
        <v>73.39</v>
      </c>
      <c r="BK172" s="17">
        <v>80.55</v>
      </c>
      <c r="BL172" s="17">
        <v>88.64</v>
      </c>
      <c r="BM172" s="17">
        <v>97.84</v>
      </c>
      <c r="BN172" s="17">
        <v>108.28</v>
      </c>
      <c r="BO172" s="17">
        <v>119.9</v>
      </c>
      <c r="BP172" s="17">
        <v>132.63999999999999</v>
      </c>
      <c r="BQ172" s="17">
        <v>145.94</v>
      </c>
      <c r="BR172" s="17">
        <v>159.63999999999999</v>
      </c>
      <c r="BS172" s="17">
        <v>173.22</v>
      </c>
      <c r="BT172" s="17">
        <v>186.37</v>
      </c>
      <c r="BU172" s="17">
        <v>199</v>
      </c>
      <c r="BV172" s="17">
        <v>210.5</v>
      </c>
      <c r="BW172" s="17">
        <v>220.36</v>
      </c>
      <c r="BX172" s="17">
        <v>234.43</v>
      </c>
      <c r="BY172" s="17">
        <v>249.87</v>
      </c>
      <c r="BZ172" s="17">
        <v>267.25</v>
      </c>
      <c r="CA172" s="17">
        <v>286.29000000000002</v>
      </c>
      <c r="CB172" s="17">
        <v>306.7</v>
      </c>
      <c r="CC172" s="17">
        <v>328.25</v>
      </c>
      <c r="CD172" s="17">
        <v>350.02</v>
      </c>
      <c r="CE172" s="17">
        <v>371.65</v>
      </c>
      <c r="CF172" s="17">
        <v>392.79</v>
      </c>
      <c r="CG172" s="17">
        <v>413.05</v>
      </c>
      <c r="CH172" s="17">
        <v>432.08</v>
      </c>
      <c r="CI172" s="17">
        <v>449.51</v>
      </c>
      <c r="CJ172" s="17">
        <v>464.98</v>
      </c>
      <c r="CK172" s="17">
        <v>478.12</v>
      </c>
      <c r="CL172" s="17">
        <v>488.57</v>
      </c>
      <c r="CM172" s="17">
        <v>495.95</v>
      </c>
      <c r="CN172" s="17">
        <v>500</v>
      </c>
      <c r="CO172" s="17">
        <v>500</v>
      </c>
      <c r="CP172" s="17">
        <v>500</v>
      </c>
      <c r="CQ172" s="17">
        <v>500</v>
      </c>
      <c r="CR172" s="17">
        <v>500</v>
      </c>
      <c r="CS172" s="17">
        <v>500</v>
      </c>
      <c r="CT172" s="17">
        <v>500</v>
      </c>
      <c r="CU172" s="17">
        <v>500</v>
      </c>
      <c r="CV172" s="17">
        <v>500</v>
      </c>
      <c r="CW172" s="17">
        <v>0</v>
      </c>
    </row>
    <row r="173" spans="1:101" ht="14.25" customHeight="1">
      <c r="A173" s="67">
        <v>23</v>
      </c>
      <c r="B173" s="68">
        <v>0.5</v>
      </c>
      <c r="C173" s="68">
        <v>0.5</v>
      </c>
      <c r="D173" s="68">
        <v>0.51</v>
      </c>
      <c r="E173" s="68">
        <v>0.56000000000000005</v>
      </c>
      <c r="F173" s="68">
        <v>0.59</v>
      </c>
      <c r="G173" s="68">
        <v>0.61</v>
      </c>
      <c r="H173" s="68">
        <v>0.62</v>
      </c>
      <c r="I173" s="68">
        <v>0.64</v>
      </c>
      <c r="J173" s="68">
        <v>0.69</v>
      </c>
      <c r="K173" s="68">
        <v>0.75</v>
      </c>
      <c r="L173" s="68">
        <v>0.82</v>
      </c>
      <c r="M173" s="68">
        <v>0.89</v>
      </c>
      <c r="N173" s="68">
        <v>0.97</v>
      </c>
      <c r="O173" s="68">
        <v>1.07</v>
      </c>
      <c r="P173" s="68">
        <v>1.17</v>
      </c>
      <c r="Q173" s="68">
        <v>1.42</v>
      </c>
      <c r="R173" s="68">
        <v>1.6</v>
      </c>
      <c r="S173" s="68">
        <v>1.81</v>
      </c>
      <c r="T173" s="68">
        <v>2.0499999999999998</v>
      </c>
      <c r="U173" s="68">
        <v>2.2799999999999998</v>
      </c>
      <c r="V173" s="68">
        <v>2.4900000000000002</v>
      </c>
      <c r="W173" s="68">
        <v>2.66</v>
      </c>
      <c r="X173" s="68">
        <v>2.8</v>
      </c>
      <c r="Y173" s="68">
        <v>3</v>
      </c>
      <c r="Z173" s="69">
        <v>3.22</v>
      </c>
      <c r="AA173" s="69">
        <v>3.45</v>
      </c>
      <c r="AB173" s="17">
        <v>3.69</v>
      </c>
      <c r="AC173" s="17">
        <v>3.97</v>
      </c>
      <c r="AD173" s="17">
        <v>4.29</v>
      </c>
      <c r="AE173" s="17">
        <v>4.6500000000000004</v>
      </c>
      <c r="AF173" s="17">
        <v>5.0599999999999996</v>
      </c>
      <c r="AG173" s="17">
        <v>5.51</v>
      </c>
      <c r="AH173" s="17">
        <v>6.02</v>
      </c>
      <c r="AI173" s="17">
        <v>6.61</v>
      </c>
      <c r="AJ173" s="17">
        <v>7.27</v>
      </c>
      <c r="AK173" s="17">
        <v>8.0299999999999994</v>
      </c>
      <c r="AL173" s="17">
        <v>8.89</v>
      </c>
      <c r="AM173" s="17">
        <v>9.8800000000000008</v>
      </c>
      <c r="AN173" s="17">
        <v>11.02</v>
      </c>
      <c r="AO173" s="17">
        <v>12.31</v>
      </c>
      <c r="AP173" s="17">
        <v>13.75</v>
      </c>
      <c r="AQ173" s="17">
        <v>15.31</v>
      </c>
      <c r="AR173" s="17">
        <v>17.059999999999999</v>
      </c>
      <c r="AS173" s="17">
        <v>18.920000000000002</v>
      </c>
      <c r="AT173" s="17">
        <v>20.88</v>
      </c>
      <c r="AU173" s="17">
        <v>22.94</v>
      </c>
      <c r="AV173" s="17">
        <v>25.18</v>
      </c>
      <c r="AW173" s="17">
        <v>27.68</v>
      </c>
      <c r="AX173" s="17">
        <v>30.53</v>
      </c>
      <c r="AY173" s="17">
        <v>33.75</v>
      </c>
      <c r="AZ173" s="17">
        <v>37.26</v>
      </c>
      <c r="BA173" s="17">
        <v>40.97</v>
      </c>
      <c r="BB173" s="17">
        <v>44.76</v>
      </c>
      <c r="BC173" s="17">
        <v>48.52</v>
      </c>
      <c r="BD173" s="17">
        <v>52.23</v>
      </c>
      <c r="BE173" s="17">
        <v>55.94</v>
      </c>
      <c r="BF173" s="17">
        <v>59.85</v>
      </c>
      <c r="BG173" s="17">
        <v>64.03</v>
      </c>
      <c r="BH173" s="17">
        <v>68.66</v>
      </c>
      <c r="BI173" s="17">
        <v>73.39</v>
      </c>
      <c r="BJ173" s="17">
        <v>80.55</v>
      </c>
      <c r="BK173" s="17">
        <v>88.64</v>
      </c>
      <c r="BL173" s="17">
        <v>97.84</v>
      </c>
      <c r="BM173" s="17">
        <v>108.28</v>
      </c>
      <c r="BN173" s="17">
        <v>119.9</v>
      </c>
      <c r="BO173" s="17">
        <v>132.63999999999999</v>
      </c>
      <c r="BP173" s="17">
        <v>145.94</v>
      </c>
      <c r="BQ173" s="17">
        <v>159.63999999999999</v>
      </c>
      <c r="BR173" s="17">
        <v>173.22</v>
      </c>
      <c r="BS173" s="17">
        <v>186.37</v>
      </c>
      <c r="BT173" s="17">
        <v>199</v>
      </c>
      <c r="BU173" s="17">
        <v>210.5</v>
      </c>
      <c r="BV173" s="17">
        <v>220.36</v>
      </c>
      <c r="BW173" s="17">
        <v>234.43</v>
      </c>
      <c r="BX173" s="17">
        <v>249.87</v>
      </c>
      <c r="BY173" s="17">
        <v>267.25</v>
      </c>
      <c r="BZ173" s="17">
        <v>286.29000000000002</v>
      </c>
      <c r="CA173" s="17">
        <v>306.7</v>
      </c>
      <c r="CB173" s="17">
        <v>328.25</v>
      </c>
      <c r="CC173" s="17">
        <v>350.02</v>
      </c>
      <c r="CD173" s="17">
        <v>371.65</v>
      </c>
      <c r="CE173" s="17">
        <v>392.79</v>
      </c>
      <c r="CF173" s="17">
        <v>413.05</v>
      </c>
      <c r="CG173" s="17">
        <v>432.08</v>
      </c>
      <c r="CH173" s="17">
        <v>449.51</v>
      </c>
      <c r="CI173" s="17">
        <v>464.98</v>
      </c>
      <c r="CJ173" s="17">
        <v>478.12</v>
      </c>
      <c r="CK173" s="17">
        <v>488.57</v>
      </c>
      <c r="CL173" s="17">
        <v>495.95</v>
      </c>
      <c r="CM173" s="17">
        <v>500</v>
      </c>
      <c r="CN173" s="17">
        <v>500</v>
      </c>
      <c r="CO173" s="17">
        <v>500</v>
      </c>
      <c r="CP173" s="17">
        <v>500</v>
      </c>
      <c r="CQ173" s="17">
        <v>500</v>
      </c>
      <c r="CR173" s="17">
        <v>500</v>
      </c>
      <c r="CS173" s="17">
        <v>500</v>
      </c>
      <c r="CT173" s="17">
        <v>500</v>
      </c>
      <c r="CU173" s="17">
        <v>500</v>
      </c>
      <c r="CV173" s="17">
        <v>0</v>
      </c>
      <c r="CW173" s="17">
        <v>0</v>
      </c>
    </row>
    <row r="174" spans="1:101" ht="14.25" customHeight="1">
      <c r="A174" s="67">
        <v>24</v>
      </c>
      <c r="B174" s="68">
        <v>0.46</v>
      </c>
      <c r="C174" s="68">
        <v>0.48</v>
      </c>
      <c r="D174" s="68">
        <v>0.5</v>
      </c>
      <c r="E174" s="68">
        <v>0.54</v>
      </c>
      <c r="F174" s="68">
        <v>0.56000000000000005</v>
      </c>
      <c r="G174" s="68">
        <v>0.57999999999999996</v>
      </c>
      <c r="H174" s="68">
        <v>0.61</v>
      </c>
      <c r="I174" s="68">
        <v>0.65</v>
      </c>
      <c r="J174" s="68">
        <v>0.71</v>
      </c>
      <c r="K174" s="68">
        <v>0.78</v>
      </c>
      <c r="L174" s="68">
        <v>0.86</v>
      </c>
      <c r="M174" s="68">
        <v>0.93</v>
      </c>
      <c r="N174" s="68">
        <v>1.03</v>
      </c>
      <c r="O174" s="68">
        <v>1.1299999999999999</v>
      </c>
      <c r="P174" s="68">
        <v>1.39</v>
      </c>
      <c r="Q174" s="68">
        <v>1.58</v>
      </c>
      <c r="R174" s="68">
        <v>1.79</v>
      </c>
      <c r="S174" s="68">
        <v>2.02</v>
      </c>
      <c r="T174" s="68">
        <v>2.25</v>
      </c>
      <c r="U174" s="68">
        <v>2.4700000000000002</v>
      </c>
      <c r="V174" s="68">
        <v>2.65</v>
      </c>
      <c r="W174" s="68">
        <v>2.78</v>
      </c>
      <c r="X174" s="68">
        <v>2.99</v>
      </c>
      <c r="Y174" s="68">
        <v>3.2</v>
      </c>
      <c r="Z174" s="69">
        <v>3.44</v>
      </c>
      <c r="AA174" s="69">
        <v>3.69</v>
      </c>
      <c r="AB174" s="17">
        <v>3.97</v>
      </c>
      <c r="AC174" s="17">
        <v>4.29</v>
      </c>
      <c r="AD174" s="17">
        <v>4.6500000000000004</v>
      </c>
      <c r="AE174" s="17">
        <v>5.0599999999999996</v>
      </c>
      <c r="AF174" s="17">
        <v>5.51</v>
      </c>
      <c r="AG174" s="17">
        <v>6.02</v>
      </c>
      <c r="AH174" s="17">
        <v>6.61</v>
      </c>
      <c r="AI174" s="17">
        <v>7.27</v>
      </c>
      <c r="AJ174" s="17">
        <v>8.0299999999999994</v>
      </c>
      <c r="AK174" s="17">
        <v>8.89</v>
      </c>
      <c r="AL174" s="17">
        <v>9.8800000000000008</v>
      </c>
      <c r="AM174" s="17">
        <v>11.02</v>
      </c>
      <c r="AN174" s="17">
        <v>12.31</v>
      </c>
      <c r="AO174" s="17">
        <v>13.75</v>
      </c>
      <c r="AP174" s="17">
        <v>15.31</v>
      </c>
      <c r="AQ174" s="17">
        <v>17.059999999999999</v>
      </c>
      <c r="AR174" s="17">
        <v>18.920000000000002</v>
      </c>
      <c r="AS174" s="17">
        <v>20.88</v>
      </c>
      <c r="AT174" s="17">
        <v>22.94</v>
      </c>
      <c r="AU174" s="17">
        <v>25.18</v>
      </c>
      <c r="AV174" s="17">
        <v>27.68</v>
      </c>
      <c r="AW174" s="17">
        <v>30.53</v>
      </c>
      <c r="AX174" s="17">
        <v>33.75</v>
      </c>
      <c r="AY174" s="17">
        <v>37.26</v>
      </c>
      <c r="AZ174" s="17">
        <v>40.97</v>
      </c>
      <c r="BA174" s="17">
        <v>44.76</v>
      </c>
      <c r="BB174" s="17">
        <v>48.52</v>
      </c>
      <c r="BC174" s="17">
        <v>52.23</v>
      </c>
      <c r="BD174" s="17">
        <v>55.94</v>
      </c>
      <c r="BE174" s="17">
        <v>59.85</v>
      </c>
      <c r="BF174" s="17">
        <v>64.03</v>
      </c>
      <c r="BG174" s="17">
        <v>68.66</v>
      </c>
      <c r="BH174" s="17">
        <v>73.39</v>
      </c>
      <c r="BI174" s="17">
        <v>80.55</v>
      </c>
      <c r="BJ174" s="17">
        <v>88.64</v>
      </c>
      <c r="BK174" s="17">
        <v>97.84</v>
      </c>
      <c r="BL174" s="17">
        <v>108.28</v>
      </c>
      <c r="BM174" s="17">
        <v>119.9</v>
      </c>
      <c r="BN174" s="17">
        <v>132.63999999999999</v>
      </c>
      <c r="BO174" s="17">
        <v>145.94</v>
      </c>
      <c r="BP174" s="17">
        <v>159.63999999999999</v>
      </c>
      <c r="BQ174" s="17">
        <v>173.22</v>
      </c>
      <c r="BR174" s="17">
        <v>186.37</v>
      </c>
      <c r="BS174" s="17">
        <v>199</v>
      </c>
      <c r="BT174" s="17">
        <v>210.5</v>
      </c>
      <c r="BU174" s="17">
        <v>220.36</v>
      </c>
      <c r="BV174" s="17">
        <v>234.43</v>
      </c>
      <c r="BW174" s="17">
        <v>249.87</v>
      </c>
      <c r="BX174" s="17">
        <v>267.25</v>
      </c>
      <c r="BY174" s="17">
        <v>286.29000000000002</v>
      </c>
      <c r="BZ174" s="17">
        <v>306.7</v>
      </c>
      <c r="CA174" s="17">
        <v>328.25</v>
      </c>
      <c r="CB174" s="17">
        <v>350.02</v>
      </c>
      <c r="CC174" s="17">
        <v>371.65</v>
      </c>
      <c r="CD174" s="17">
        <v>392.79</v>
      </c>
      <c r="CE174" s="17">
        <v>413.05</v>
      </c>
      <c r="CF174" s="17">
        <v>432.08</v>
      </c>
      <c r="CG174" s="17">
        <v>449.51</v>
      </c>
      <c r="CH174" s="17">
        <v>464.98</v>
      </c>
      <c r="CI174" s="17">
        <v>478.12</v>
      </c>
      <c r="CJ174" s="17">
        <v>488.57</v>
      </c>
      <c r="CK174" s="17">
        <v>495.95</v>
      </c>
      <c r="CL174" s="17">
        <v>500</v>
      </c>
      <c r="CM174" s="17">
        <v>500</v>
      </c>
      <c r="CN174" s="17">
        <v>500</v>
      </c>
      <c r="CO174" s="17">
        <v>500</v>
      </c>
      <c r="CP174" s="17">
        <v>500</v>
      </c>
      <c r="CQ174" s="17">
        <v>500</v>
      </c>
      <c r="CR174" s="17">
        <v>500</v>
      </c>
      <c r="CS174" s="17">
        <v>500</v>
      </c>
      <c r="CT174" s="17">
        <v>500</v>
      </c>
      <c r="CU174" s="17">
        <v>0</v>
      </c>
      <c r="CV174" s="17">
        <v>0</v>
      </c>
      <c r="CW174" s="17">
        <v>0</v>
      </c>
    </row>
    <row r="175" spans="1:101" ht="14.25" customHeight="1">
      <c r="A175" s="67">
        <v>25</v>
      </c>
      <c r="B175" s="68">
        <v>0.42</v>
      </c>
      <c r="C175" s="68">
        <v>0.46</v>
      </c>
      <c r="D175" s="68">
        <v>0.48</v>
      </c>
      <c r="E175" s="68">
        <v>0.51</v>
      </c>
      <c r="F175" s="68">
        <v>0.54</v>
      </c>
      <c r="G175" s="68">
        <v>0.56999999999999995</v>
      </c>
      <c r="H175" s="68">
        <v>0.61</v>
      </c>
      <c r="I175" s="68">
        <v>0.67</v>
      </c>
      <c r="J175" s="68">
        <v>0.74</v>
      </c>
      <c r="K175" s="68">
        <v>0.82</v>
      </c>
      <c r="L175" s="68">
        <v>0.9</v>
      </c>
      <c r="M175" s="68">
        <v>0.99</v>
      </c>
      <c r="N175" s="68">
        <v>1.0900000000000001</v>
      </c>
      <c r="O175" s="68">
        <v>1.34</v>
      </c>
      <c r="P175" s="68">
        <v>1.54</v>
      </c>
      <c r="Q175" s="68">
        <v>1.75</v>
      </c>
      <c r="R175" s="68">
        <v>1.98</v>
      </c>
      <c r="S175" s="68">
        <v>2.2200000000000002</v>
      </c>
      <c r="T175" s="68">
        <v>2.44</v>
      </c>
      <c r="U175" s="68">
        <v>2.63</v>
      </c>
      <c r="V175" s="68">
        <v>2.78</v>
      </c>
      <c r="W175" s="68">
        <v>2.99</v>
      </c>
      <c r="X175" s="68">
        <v>3.2</v>
      </c>
      <c r="Y175" s="68">
        <v>3.44</v>
      </c>
      <c r="Z175" s="69">
        <v>3.69</v>
      </c>
      <c r="AA175" s="69">
        <v>3.97</v>
      </c>
      <c r="AB175" s="17">
        <v>4.29</v>
      </c>
      <c r="AC175" s="17">
        <v>4.6500000000000004</v>
      </c>
      <c r="AD175" s="17">
        <v>5.0599999999999996</v>
      </c>
      <c r="AE175" s="17">
        <v>5.51</v>
      </c>
      <c r="AF175" s="17">
        <v>6.02</v>
      </c>
      <c r="AG175" s="17">
        <v>6.61</v>
      </c>
      <c r="AH175" s="17">
        <v>7.27</v>
      </c>
      <c r="AI175" s="17">
        <v>8.0299999999999994</v>
      </c>
      <c r="AJ175" s="17">
        <v>8.89</v>
      </c>
      <c r="AK175" s="17">
        <v>9.8800000000000008</v>
      </c>
      <c r="AL175" s="17">
        <v>11.02</v>
      </c>
      <c r="AM175" s="17">
        <v>12.31</v>
      </c>
      <c r="AN175" s="17">
        <v>13.75</v>
      </c>
      <c r="AO175" s="17">
        <v>15.31</v>
      </c>
      <c r="AP175" s="17">
        <v>17.059999999999999</v>
      </c>
      <c r="AQ175" s="17">
        <v>18.920000000000002</v>
      </c>
      <c r="AR175" s="17">
        <v>20.88</v>
      </c>
      <c r="AS175" s="17">
        <v>22.94</v>
      </c>
      <c r="AT175" s="17">
        <v>25.18</v>
      </c>
      <c r="AU175" s="17">
        <v>27.68</v>
      </c>
      <c r="AV175" s="17">
        <v>30.53</v>
      </c>
      <c r="AW175" s="17">
        <v>33.75</v>
      </c>
      <c r="AX175" s="17">
        <v>37.26</v>
      </c>
      <c r="AY175" s="17">
        <v>40.97</v>
      </c>
      <c r="AZ175" s="17">
        <v>44.76</v>
      </c>
      <c r="BA175" s="17">
        <v>48.52</v>
      </c>
      <c r="BB175" s="17">
        <v>52.23</v>
      </c>
      <c r="BC175" s="17">
        <v>55.94</v>
      </c>
      <c r="BD175" s="17">
        <v>59.85</v>
      </c>
      <c r="BE175" s="17">
        <v>64.03</v>
      </c>
      <c r="BF175" s="17">
        <v>68.66</v>
      </c>
      <c r="BG175" s="17">
        <v>73.39</v>
      </c>
      <c r="BH175" s="17">
        <v>80.55</v>
      </c>
      <c r="BI175" s="17">
        <v>88.64</v>
      </c>
      <c r="BJ175" s="17">
        <v>97.84</v>
      </c>
      <c r="BK175" s="17">
        <v>108.28</v>
      </c>
      <c r="BL175" s="17">
        <v>119.9</v>
      </c>
      <c r="BM175" s="17">
        <v>132.63999999999999</v>
      </c>
      <c r="BN175" s="17">
        <v>145.94</v>
      </c>
      <c r="BO175" s="17">
        <v>159.63999999999999</v>
      </c>
      <c r="BP175" s="17">
        <v>173.22</v>
      </c>
      <c r="BQ175" s="17">
        <v>186.37</v>
      </c>
      <c r="BR175" s="17">
        <v>199</v>
      </c>
      <c r="BS175" s="17">
        <v>210.5</v>
      </c>
      <c r="BT175" s="17">
        <v>220.36</v>
      </c>
      <c r="BU175" s="17">
        <v>234.43</v>
      </c>
      <c r="BV175" s="17">
        <v>249.87</v>
      </c>
      <c r="BW175" s="17">
        <v>267.25</v>
      </c>
      <c r="BX175" s="17">
        <v>286.29000000000002</v>
      </c>
      <c r="BY175" s="17">
        <v>306.7</v>
      </c>
      <c r="BZ175" s="17">
        <v>328.25</v>
      </c>
      <c r="CA175" s="17">
        <v>350.02</v>
      </c>
      <c r="CB175" s="17">
        <v>371.65</v>
      </c>
      <c r="CC175" s="17">
        <v>392.79</v>
      </c>
      <c r="CD175" s="17">
        <v>413.05</v>
      </c>
      <c r="CE175" s="17">
        <v>432.08</v>
      </c>
      <c r="CF175" s="17">
        <v>449.51</v>
      </c>
      <c r="CG175" s="17">
        <v>464.98</v>
      </c>
      <c r="CH175" s="17">
        <v>478.12</v>
      </c>
      <c r="CI175" s="17">
        <v>488.57</v>
      </c>
      <c r="CJ175" s="17">
        <v>495.95</v>
      </c>
      <c r="CK175" s="17">
        <v>500</v>
      </c>
      <c r="CL175" s="17">
        <v>500</v>
      </c>
      <c r="CM175" s="17">
        <v>500</v>
      </c>
      <c r="CN175" s="17">
        <v>500</v>
      </c>
      <c r="CO175" s="17">
        <v>500</v>
      </c>
      <c r="CP175" s="17">
        <v>500</v>
      </c>
      <c r="CQ175" s="17">
        <v>500</v>
      </c>
      <c r="CR175" s="17">
        <v>500</v>
      </c>
      <c r="CS175" s="17">
        <v>500</v>
      </c>
      <c r="CT175" s="17">
        <v>0</v>
      </c>
      <c r="CU175" s="17">
        <v>0</v>
      </c>
      <c r="CV175" s="17">
        <v>0</v>
      </c>
      <c r="CW175" s="17">
        <v>0</v>
      </c>
    </row>
    <row r="176" spans="1:101" ht="14.25" customHeight="1">
      <c r="A176" s="67">
        <v>26</v>
      </c>
      <c r="B176" s="68">
        <v>0.39</v>
      </c>
      <c r="C176" s="68">
        <v>0.44</v>
      </c>
      <c r="D176" s="68">
        <v>0.46</v>
      </c>
      <c r="E176" s="68">
        <v>0.49</v>
      </c>
      <c r="F176" s="68">
        <v>0.53</v>
      </c>
      <c r="G176" s="68">
        <v>0.57999999999999996</v>
      </c>
      <c r="H176" s="68">
        <v>0.64</v>
      </c>
      <c r="I176" s="68">
        <v>0.71</v>
      </c>
      <c r="J176" s="68">
        <v>0.79</v>
      </c>
      <c r="K176" s="68">
        <v>0.87</v>
      </c>
      <c r="L176" s="68">
        <v>0.96</v>
      </c>
      <c r="M176" s="68">
        <v>1.05</v>
      </c>
      <c r="N176" s="68">
        <v>1.26</v>
      </c>
      <c r="O176" s="68">
        <v>1.48</v>
      </c>
      <c r="P176" s="68">
        <v>1.7</v>
      </c>
      <c r="Q176" s="68">
        <v>1.94</v>
      </c>
      <c r="R176" s="68">
        <v>2.19</v>
      </c>
      <c r="S176" s="68">
        <v>2.41</v>
      </c>
      <c r="T176" s="68">
        <v>2.61</v>
      </c>
      <c r="U176" s="68">
        <v>2.77</v>
      </c>
      <c r="V176" s="68">
        <v>2.99</v>
      </c>
      <c r="W176" s="68">
        <v>3.19</v>
      </c>
      <c r="X176" s="68">
        <v>3.43</v>
      </c>
      <c r="Y176" s="68">
        <v>3.68</v>
      </c>
      <c r="Z176" s="69">
        <v>3.96</v>
      </c>
      <c r="AA176" s="69">
        <v>4.29</v>
      </c>
      <c r="AB176" s="17">
        <v>4.6500000000000004</v>
      </c>
      <c r="AC176" s="17">
        <v>5.0599999999999996</v>
      </c>
      <c r="AD176" s="17">
        <v>5.51</v>
      </c>
      <c r="AE176" s="17">
        <v>6.02</v>
      </c>
      <c r="AF176" s="17">
        <v>6.61</v>
      </c>
      <c r="AG176" s="17">
        <v>7.27</v>
      </c>
      <c r="AH176" s="17">
        <v>8.0299999999999994</v>
      </c>
      <c r="AI176" s="17">
        <v>8.89</v>
      </c>
      <c r="AJ176" s="17">
        <v>9.8800000000000008</v>
      </c>
      <c r="AK176" s="17">
        <v>11.02</v>
      </c>
      <c r="AL176" s="17">
        <v>12.31</v>
      </c>
      <c r="AM176" s="17">
        <v>13.75</v>
      </c>
      <c r="AN176" s="17">
        <v>15.31</v>
      </c>
      <c r="AO176" s="17">
        <v>17.059999999999999</v>
      </c>
      <c r="AP176" s="17">
        <v>18.920000000000002</v>
      </c>
      <c r="AQ176" s="17">
        <v>20.88</v>
      </c>
      <c r="AR176" s="17">
        <v>22.94</v>
      </c>
      <c r="AS176" s="17">
        <v>25.18</v>
      </c>
      <c r="AT176" s="17">
        <v>27.68</v>
      </c>
      <c r="AU176" s="17">
        <v>30.53</v>
      </c>
      <c r="AV176" s="17">
        <v>33.75</v>
      </c>
      <c r="AW176" s="17">
        <v>37.26</v>
      </c>
      <c r="AX176" s="17">
        <v>40.97</v>
      </c>
      <c r="AY176" s="17">
        <v>44.76</v>
      </c>
      <c r="AZ176" s="17">
        <v>48.52</v>
      </c>
      <c r="BA176" s="17">
        <v>52.23</v>
      </c>
      <c r="BB176" s="17">
        <v>55.94</v>
      </c>
      <c r="BC176" s="17">
        <v>59.85</v>
      </c>
      <c r="BD176" s="17">
        <v>64.03</v>
      </c>
      <c r="BE176" s="17">
        <v>68.66</v>
      </c>
      <c r="BF176" s="17">
        <v>73.39</v>
      </c>
      <c r="BG176" s="17">
        <v>80.55</v>
      </c>
      <c r="BH176" s="17">
        <v>88.64</v>
      </c>
      <c r="BI176" s="17">
        <v>97.84</v>
      </c>
      <c r="BJ176" s="17">
        <v>108.28</v>
      </c>
      <c r="BK176" s="17">
        <v>119.9</v>
      </c>
      <c r="BL176" s="17">
        <v>132.63999999999999</v>
      </c>
      <c r="BM176" s="17">
        <v>145.94</v>
      </c>
      <c r="BN176" s="17">
        <v>159.63999999999999</v>
      </c>
      <c r="BO176" s="17">
        <v>173.22</v>
      </c>
      <c r="BP176" s="17">
        <v>186.37</v>
      </c>
      <c r="BQ176" s="17">
        <v>199</v>
      </c>
      <c r="BR176" s="17">
        <v>210.5</v>
      </c>
      <c r="BS176" s="17">
        <v>220.36</v>
      </c>
      <c r="BT176" s="17">
        <v>234.43</v>
      </c>
      <c r="BU176" s="17">
        <v>249.87</v>
      </c>
      <c r="BV176" s="17">
        <v>267.25</v>
      </c>
      <c r="BW176" s="17">
        <v>286.29000000000002</v>
      </c>
      <c r="BX176" s="17">
        <v>306.7</v>
      </c>
      <c r="BY176" s="17">
        <v>328.25</v>
      </c>
      <c r="BZ176" s="17">
        <v>350.02</v>
      </c>
      <c r="CA176" s="17">
        <v>371.65</v>
      </c>
      <c r="CB176" s="17">
        <v>392.79</v>
      </c>
      <c r="CC176" s="17">
        <v>413.05</v>
      </c>
      <c r="CD176" s="17">
        <v>432.08</v>
      </c>
      <c r="CE176" s="17">
        <v>449.51</v>
      </c>
      <c r="CF176" s="17">
        <v>464.98</v>
      </c>
      <c r="CG176" s="17">
        <v>478.12</v>
      </c>
      <c r="CH176" s="17">
        <v>488.57</v>
      </c>
      <c r="CI176" s="17">
        <v>495.95</v>
      </c>
      <c r="CJ176" s="17">
        <v>500</v>
      </c>
      <c r="CK176" s="17">
        <v>500</v>
      </c>
      <c r="CL176" s="17">
        <v>500</v>
      </c>
      <c r="CM176" s="17">
        <v>500</v>
      </c>
      <c r="CN176" s="17">
        <v>500</v>
      </c>
      <c r="CO176" s="17">
        <v>500</v>
      </c>
      <c r="CP176" s="17">
        <v>500</v>
      </c>
      <c r="CQ176" s="17">
        <v>500</v>
      </c>
      <c r="CR176" s="17">
        <v>500</v>
      </c>
      <c r="CS176" s="17">
        <v>0</v>
      </c>
      <c r="CT176" s="17">
        <v>0</v>
      </c>
      <c r="CU176" s="17">
        <v>0</v>
      </c>
      <c r="CV176" s="17">
        <v>0</v>
      </c>
      <c r="CW176" s="17">
        <v>0</v>
      </c>
    </row>
    <row r="177" spans="1:101" ht="14.25" customHeight="1">
      <c r="A177" s="67">
        <v>27</v>
      </c>
      <c r="B177" s="68">
        <v>0.36</v>
      </c>
      <c r="C177" s="68">
        <v>0.42</v>
      </c>
      <c r="D177" s="68">
        <v>0.45</v>
      </c>
      <c r="E177" s="68">
        <v>0.49</v>
      </c>
      <c r="F177" s="68">
        <v>0.54</v>
      </c>
      <c r="G177" s="68">
        <v>0.6</v>
      </c>
      <c r="H177" s="68">
        <v>0.68</v>
      </c>
      <c r="I177" s="68">
        <v>0.75</v>
      </c>
      <c r="J177" s="68">
        <v>0.83</v>
      </c>
      <c r="K177" s="68">
        <v>0.93</v>
      </c>
      <c r="L177" s="68">
        <v>1.02</v>
      </c>
      <c r="M177" s="68">
        <v>1.1499999999999999</v>
      </c>
      <c r="N177" s="68">
        <v>1.4</v>
      </c>
      <c r="O177" s="68">
        <v>1.64</v>
      </c>
      <c r="P177" s="68">
        <v>1.89</v>
      </c>
      <c r="Q177" s="68">
        <v>2.13</v>
      </c>
      <c r="R177" s="68">
        <v>2.37</v>
      </c>
      <c r="S177" s="68">
        <v>2.58</v>
      </c>
      <c r="T177" s="68">
        <v>2.75</v>
      </c>
      <c r="U177" s="68">
        <v>2.99</v>
      </c>
      <c r="V177" s="68">
        <v>3.19</v>
      </c>
      <c r="W177" s="68">
        <v>3.42</v>
      </c>
      <c r="X177" s="68">
        <v>3.68</v>
      </c>
      <c r="Y177" s="68">
        <v>3.96</v>
      </c>
      <c r="Z177" s="69">
        <v>4.29</v>
      </c>
      <c r="AA177" s="69">
        <v>4.6500000000000004</v>
      </c>
      <c r="AB177" s="17">
        <v>5.0599999999999996</v>
      </c>
      <c r="AC177" s="17">
        <v>5.51</v>
      </c>
      <c r="AD177" s="17">
        <v>6.02</v>
      </c>
      <c r="AE177" s="17">
        <v>6.61</v>
      </c>
      <c r="AF177" s="17">
        <v>7.27</v>
      </c>
      <c r="AG177" s="17">
        <v>8.0299999999999994</v>
      </c>
      <c r="AH177" s="17">
        <v>8.89</v>
      </c>
      <c r="AI177" s="17">
        <v>9.8800000000000008</v>
      </c>
      <c r="AJ177" s="17">
        <v>11.02</v>
      </c>
      <c r="AK177" s="17">
        <v>12.31</v>
      </c>
      <c r="AL177" s="17">
        <v>13.75</v>
      </c>
      <c r="AM177" s="17">
        <v>15.31</v>
      </c>
      <c r="AN177" s="17">
        <v>17.059999999999999</v>
      </c>
      <c r="AO177" s="17">
        <v>18.920000000000002</v>
      </c>
      <c r="AP177" s="17">
        <v>20.88</v>
      </c>
      <c r="AQ177" s="17">
        <v>22.94</v>
      </c>
      <c r="AR177" s="17">
        <v>25.18</v>
      </c>
      <c r="AS177" s="17">
        <v>27.68</v>
      </c>
      <c r="AT177" s="17">
        <v>30.53</v>
      </c>
      <c r="AU177" s="17">
        <v>33.75</v>
      </c>
      <c r="AV177" s="17">
        <v>37.26</v>
      </c>
      <c r="AW177" s="17">
        <v>40.97</v>
      </c>
      <c r="AX177" s="17">
        <v>44.76</v>
      </c>
      <c r="AY177" s="17">
        <v>48.52</v>
      </c>
      <c r="AZ177" s="17">
        <v>52.23</v>
      </c>
      <c r="BA177" s="17">
        <v>55.94</v>
      </c>
      <c r="BB177" s="17">
        <v>59.85</v>
      </c>
      <c r="BC177" s="17">
        <v>64.03</v>
      </c>
      <c r="BD177" s="17">
        <v>68.66</v>
      </c>
      <c r="BE177" s="17">
        <v>73.39</v>
      </c>
      <c r="BF177" s="17">
        <v>80.55</v>
      </c>
      <c r="BG177" s="17">
        <v>88.64</v>
      </c>
      <c r="BH177" s="17">
        <v>97.84</v>
      </c>
      <c r="BI177" s="17">
        <v>108.28</v>
      </c>
      <c r="BJ177" s="17">
        <v>119.9</v>
      </c>
      <c r="BK177" s="17">
        <v>132.63999999999999</v>
      </c>
      <c r="BL177" s="17">
        <v>145.94</v>
      </c>
      <c r="BM177" s="17">
        <v>159.63999999999999</v>
      </c>
      <c r="BN177" s="17">
        <v>173.22</v>
      </c>
      <c r="BO177" s="17">
        <v>186.37</v>
      </c>
      <c r="BP177" s="17">
        <v>199</v>
      </c>
      <c r="BQ177" s="17">
        <v>210.5</v>
      </c>
      <c r="BR177" s="17">
        <v>220.36</v>
      </c>
      <c r="BS177" s="17">
        <v>234.43</v>
      </c>
      <c r="BT177" s="17">
        <v>249.87</v>
      </c>
      <c r="BU177" s="17">
        <v>267.25</v>
      </c>
      <c r="BV177" s="17">
        <v>286.29000000000002</v>
      </c>
      <c r="BW177" s="17">
        <v>306.7</v>
      </c>
      <c r="BX177" s="17">
        <v>328.25</v>
      </c>
      <c r="BY177" s="17">
        <v>350.02</v>
      </c>
      <c r="BZ177" s="17">
        <v>371.65</v>
      </c>
      <c r="CA177" s="17">
        <v>392.79</v>
      </c>
      <c r="CB177" s="17">
        <v>413.05</v>
      </c>
      <c r="CC177" s="17">
        <v>432.08</v>
      </c>
      <c r="CD177" s="17">
        <v>449.51</v>
      </c>
      <c r="CE177" s="17">
        <v>464.98</v>
      </c>
      <c r="CF177" s="17">
        <v>478.12</v>
      </c>
      <c r="CG177" s="17">
        <v>488.57</v>
      </c>
      <c r="CH177" s="17">
        <v>495.95</v>
      </c>
      <c r="CI177" s="17">
        <v>500</v>
      </c>
      <c r="CJ177" s="17">
        <v>500</v>
      </c>
      <c r="CK177" s="17">
        <v>500</v>
      </c>
      <c r="CL177" s="17">
        <v>500</v>
      </c>
      <c r="CM177" s="17">
        <v>500</v>
      </c>
      <c r="CN177" s="17">
        <v>500</v>
      </c>
      <c r="CO177" s="17">
        <v>500</v>
      </c>
      <c r="CP177" s="17">
        <v>500</v>
      </c>
      <c r="CQ177" s="17">
        <v>500</v>
      </c>
      <c r="CR177" s="17">
        <v>0</v>
      </c>
      <c r="CS177" s="17">
        <v>0</v>
      </c>
      <c r="CT177" s="17">
        <v>0</v>
      </c>
      <c r="CU177" s="17">
        <v>0</v>
      </c>
      <c r="CV177" s="17">
        <v>0</v>
      </c>
      <c r="CW177" s="17">
        <v>0</v>
      </c>
    </row>
    <row r="178" spans="1:101" ht="14.25" customHeight="1">
      <c r="A178" s="67">
        <v>28</v>
      </c>
      <c r="B178" s="68">
        <v>0.33</v>
      </c>
      <c r="C178" s="68">
        <v>0.4</v>
      </c>
      <c r="D178" s="68">
        <v>0.45</v>
      </c>
      <c r="E178" s="68">
        <v>0.5</v>
      </c>
      <c r="F178" s="68">
        <v>0.56000000000000005</v>
      </c>
      <c r="G178" s="68">
        <v>0.64</v>
      </c>
      <c r="H178" s="68">
        <v>0.72</v>
      </c>
      <c r="I178" s="68">
        <v>0.8</v>
      </c>
      <c r="J178" s="68">
        <v>0.9</v>
      </c>
      <c r="K178" s="68">
        <v>1</v>
      </c>
      <c r="L178" s="68">
        <v>1.1200000000000001</v>
      </c>
      <c r="M178" s="68">
        <v>1.28</v>
      </c>
      <c r="N178" s="68">
        <v>1.56</v>
      </c>
      <c r="O178" s="68">
        <v>1.82</v>
      </c>
      <c r="P178" s="68">
        <v>2.0699999999999998</v>
      </c>
      <c r="Q178" s="68">
        <v>2.2999999999999998</v>
      </c>
      <c r="R178" s="68">
        <v>2.5299999999999998</v>
      </c>
      <c r="S178" s="68">
        <v>2.71</v>
      </c>
      <c r="T178" s="68">
        <v>2.96</v>
      </c>
      <c r="U178" s="68">
        <v>3.18</v>
      </c>
      <c r="V178" s="68">
        <v>3.42</v>
      </c>
      <c r="W178" s="68">
        <v>3.67</v>
      </c>
      <c r="X178" s="68">
        <v>3.96</v>
      </c>
      <c r="Y178" s="68">
        <v>4.28</v>
      </c>
      <c r="Z178" s="69">
        <v>4.6500000000000004</v>
      </c>
      <c r="AA178" s="69">
        <v>5.0599999999999996</v>
      </c>
      <c r="AB178" s="17">
        <v>5.51</v>
      </c>
      <c r="AC178" s="17">
        <v>6.02</v>
      </c>
      <c r="AD178" s="17">
        <v>6.61</v>
      </c>
      <c r="AE178" s="17">
        <v>7.27</v>
      </c>
      <c r="AF178" s="17">
        <v>8.0299999999999994</v>
      </c>
      <c r="AG178" s="17">
        <v>8.89</v>
      </c>
      <c r="AH178" s="17">
        <v>9.8800000000000008</v>
      </c>
      <c r="AI178" s="17">
        <v>11.02</v>
      </c>
      <c r="AJ178" s="17">
        <v>12.31</v>
      </c>
      <c r="AK178" s="17">
        <v>13.75</v>
      </c>
      <c r="AL178" s="17">
        <v>15.31</v>
      </c>
      <c r="AM178" s="17">
        <v>17.059999999999999</v>
      </c>
      <c r="AN178" s="17">
        <v>18.920000000000002</v>
      </c>
      <c r="AO178" s="17">
        <v>20.88</v>
      </c>
      <c r="AP178" s="17">
        <v>22.94</v>
      </c>
      <c r="AQ178" s="17">
        <v>25.18</v>
      </c>
      <c r="AR178" s="17">
        <v>27.68</v>
      </c>
      <c r="AS178" s="17">
        <v>30.53</v>
      </c>
      <c r="AT178" s="17">
        <v>33.75</v>
      </c>
      <c r="AU178" s="17">
        <v>37.26</v>
      </c>
      <c r="AV178" s="17">
        <v>40.97</v>
      </c>
      <c r="AW178" s="17">
        <v>44.76</v>
      </c>
      <c r="AX178" s="17">
        <v>48.52</v>
      </c>
      <c r="AY178" s="17">
        <v>52.23</v>
      </c>
      <c r="AZ178" s="17">
        <v>55.94</v>
      </c>
      <c r="BA178" s="17">
        <v>59.85</v>
      </c>
      <c r="BB178" s="17">
        <v>64.03</v>
      </c>
      <c r="BC178" s="17">
        <v>68.66</v>
      </c>
      <c r="BD178" s="17">
        <v>73.39</v>
      </c>
      <c r="BE178" s="17">
        <v>80.55</v>
      </c>
      <c r="BF178" s="17">
        <v>88.64</v>
      </c>
      <c r="BG178" s="17">
        <v>97.84</v>
      </c>
      <c r="BH178" s="17">
        <v>108.28</v>
      </c>
      <c r="BI178" s="17">
        <v>119.9</v>
      </c>
      <c r="BJ178" s="17">
        <v>132.63999999999999</v>
      </c>
      <c r="BK178" s="17">
        <v>145.94</v>
      </c>
      <c r="BL178" s="17">
        <v>159.63999999999999</v>
      </c>
      <c r="BM178" s="17">
        <v>173.22</v>
      </c>
      <c r="BN178" s="17">
        <v>186.37</v>
      </c>
      <c r="BO178" s="17">
        <v>199</v>
      </c>
      <c r="BP178" s="17">
        <v>210.5</v>
      </c>
      <c r="BQ178" s="17">
        <v>220.36</v>
      </c>
      <c r="BR178" s="17">
        <v>234.43</v>
      </c>
      <c r="BS178" s="17">
        <v>249.87</v>
      </c>
      <c r="BT178" s="17">
        <v>267.25</v>
      </c>
      <c r="BU178" s="17">
        <v>286.29000000000002</v>
      </c>
      <c r="BV178" s="17">
        <v>306.7</v>
      </c>
      <c r="BW178" s="17">
        <v>328.25</v>
      </c>
      <c r="BX178" s="17">
        <v>350.02</v>
      </c>
      <c r="BY178" s="17">
        <v>371.65</v>
      </c>
      <c r="BZ178" s="17">
        <v>392.79</v>
      </c>
      <c r="CA178" s="17">
        <v>413.05</v>
      </c>
      <c r="CB178" s="17">
        <v>432.08</v>
      </c>
      <c r="CC178" s="17">
        <v>449.51</v>
      </c>
      <c r="CD178" s="17">
        <v>464.98</v>
      </c>
      <c r="CE178" s="17">
        <v>478.12</v>
      </c>
      <c r="CF178" s="17">
        <v>488.57</v>
      </c>
      <c r="CG178" s="17">
        <v>495.95</v>
      </c>
      <c r="CH178" s="17">
        <v>500</v>
      </c>
      <c r="CI178" s="17">
        <v>500</v>
      </c>
      <c r="CJ178" s="17">
        <v>500</v>
      </c>
      <c r="CK178" s="17">
        <v>500</v>
      </c>
      <c r="CL178" s="17">
        <v>500</v>
      </c>
      <c r="CM178" s="17">
        <v>500</v>
      </c>
      <c r="CN178" s="17">
        <v>500</v>
      </c>
      <c r="CO178" s="17">
        <v>500</v>
      </c>
      <c r="CP178" s="17">
        <v>500</v>
      </c>
      <c r="CQ178" s="17">
        <v>0</v>
      </c>
      <c r="CR178" s="17">
        <v>0</v>
      </c>
      <c r="CS178" s="17">
        <v>0</v>
      </c>
      <c r="CT178" s="17">
        <v>0</v>
      </c>
      <c r="CU178" s="17">
        <v>0</v>
      </c>
      <c r="CV178" s="17">
        <v>0</v>
      </c>
      <c r="CW178" s="17">
        <v>0</v>
      </c>
    </row>
    <row r="179" spans="1:101" ht="14.25" customHeight="1">
      <c r="A179" s="67">
        <v>29</v>
      </c>
      <c r="B179" s="68">
        <v>0.32</v>
      </c>
      <c r="C179" s="68">
        <v>0.41</v>
      </c>
      <c r="D179" s="68">
        <v>0.48</v>
      </c>
      <c r="E179" s="68">
        <v>0.55000000000000004</v>
      </c>
      <c r="F179" s="68">
        <v>0.63</v>
      </c>
      <c r="G179" s="68">
        <v>0.7</v>
      </c>
      <c r="H179" s="68">
        <v>0.78</v>
      </c>
      <c r="I179" s="68">
        <v>0.87</v>
      </c>
      <c r="J179" s="68">
        <v>0.96</v>
      </c>
      <c r="K179" s="68">
        <v>1.0900000000000001</v>
      </c>
      <c r="L179" s="68">
        <v>1.24</v>
      </c>
      <c r="M179" s="68">
        <v>1.42</v>
      </c>
      <c r="N179" s="68">
        <v>1.71</v>
      </c>
      <c r="O179" s="68">
        <v>1.97</v>
      </c>
      <c r="P179" s="68">
        <v>2.21</v>
      </c>
      <c r="Q179" s="68">
        <v>2.44</v>
      </c>
      <c r="R179" s="68">
        <v>2.65</v>
      </c>
      <c r="S179" s="68">
        <v>2.91</v>
      </c>
      <c r="T179" s="68">
        <v>3.18</v>
      </c>
      <c r="U179" s="68">
        <v>3.41</v>
      </c>
      <c r="V179" s="68">
        <v>3.67</v>
      </c>
      <c r="W179" s="68">
        <v>3.95</v>
      </c>
      <c r="X179" s="68">
        <v>4.28</v>
      </c>
      <c r="Y179" s="68">
        <v>4.6399999999999997</v>
      </c>
      <c r="Z179" s="69">
        <v>5.05</v>
      </c>
      <c r="AA179" s="69">
        <v>5.51</v>
      </c>
      <c r="AB179" s="17">
        <v>6.02</v>
      </c>
      <c r="AC179" s="17">
        <v>6.61</v>
      </c>
      <c r="AD179" s="17">
        <v>7.27</v>
      </c>
      <c r="AE179" s="17">
        <v>8.0299999999999994</v>
      </c>
      <c r="AF179" s="17">
        <v>8.89</v>
      </c>
      <c r="AG179" s="17">
        <v>9.8800000000000008</v>
      </c>
      <c r="AH179" s="17">
        <v>11.02</v>
      </c>
      <c r="AI179" s="17">
        <v>12.31</v>
      </c>
      <c r="AJ179" s="17">
        <v>13.75</v>
      </c>
      <c r="AK179" s="17">
        <v>15.31</v>
      </c>
      <c r="AL179" s="17">
        <v>17.059999999999999</v>
      </c>
      <c r="AM179" s="17">
        <v>18.920000000000002</v>
      </c>
      <c r="AN179" s="17">
        <v>20.88</v>
      </c>
      <c r="AO179" s="17">
        <v>22.94</v>
      </c>
      <c r="AP179" s="17">
        <v>25.18</v>
      </c>
      <c r="AQ179" s="17">
        <v>27.68</v>
      </c>
      <c r="AR179" s="17">
        <v>30.53</v>
      </c>
      <c r="AS179" s="17">
        <v>33.75</v>
      </c>
      <c r="AT179" s="17">
        <v>37.26</v>
      </c>
      <c r="AU179" s="17">
        <v>40.97</v>
      </c>
      <c r="AV179" s="17">
        <v>44.76</v>
      </c>
      <c r="AW179" s="17">
        <v>48.52</v>
      </c>
      <c r="AX179" s="17">
        <v>52.23</v>
      </c>
      <c r="AY179" s="17">
        <v>55.94</v>
      </c>
      <c r="AZ179" s="17">
        <v>59.85</v>
      </c>
      <c r="BA179" s="17">
        <v>64.03</v>
      </c>
      <c r="BB179" s="17">
        <v>68.66</v>
      </c>
      <c r="BC179" s="17">
        <v>73.39</v>
      </c>
      <c r="BD179" s="17">
        <v>80.55</v>
      </c>
      <c r="BE179" s="17">
        <v>88.64</v>
      </c>
      <c r="BF179" s="17">
        <v>97.84</v>
      </c>
      <c r="BG179" s="17">
        <v>108.28</v>
      </c>
      <c r="BH179" s="17">
        <v>119.9</v>
      </c>
      <c r="BI179" s="17">
        <v>132.63999999999999</v>
      </c>
      <c r="BJ179" s="17">
        <v>145.94</v>
      </c>
      <c r="BK179" s="17">
        <v>159.63999999999999</v>
      </c>
      <c r="BL179" s="17">
        <v>173.22</v>
      </c>
      <c r="BM179" s="17">
        <v>186.37</v>
      </c>
      <c r="BN179" s="17">
        <v>199</v>
      </c>
      <c r="BO179" s="17">
        <v>210.5</v>
      </c>
      <c r="BP179" s="17">
        <v>220.36</v>
      </c>
      <c r="BQ179" s="17">
        <v>234.43</v>
      </c>
      <c r="BR179" s="17">
        <v>249.87</v>
      </c>
      <c r="BS179" s="17">
        <v>267.25</v>
      </c>
      <c r="BT179" s="17">
        <v>286.29000000000002</v>
      </c>
      <c r="BU179" s="17">
        <v>306.7</v>
      </c>
      <c r="BV179" s="17">
        <v>328.25</v>
      </c>
      <c r="BW179" s="17">
        <v>350.02</v>
      </c>
      <c r="BX179" s="17">
        <v>371.65</v>
      </c>
      <c r="BY179" s="17">
        <v>392.79</v>
      </c>
      <c r="BZ179" s="17">
        <v>413.05</v>
      </c>
      <c r="CA179" s="17">
        <v>432.08</v>
      </c>
      <c r="CB179" s="17">
        <v>449.51</v>
      </c>
      <c r="CC179" s="17">
        <v>464.98</v>
      </c>
      <c r="CD179" s="17">
        <v>478.12</v>
      </c>
      <c r="CE179" s="17">
        <v>488.57</v>
      </c>
      <c r="CF179" s="17">
        <v>495.95</v>
      </c>
      <c r="CG179" s="17">
        <v>500</v>
      </c>
      <c r="CH179" s="17">
        <v>500</v>
      </c>
      <c r="CI179" s="17">
        <v>500</v>
      </c>
      <c r="CJ179" s="17">
        <v>500</v>
      </c>
      <c r="CK179" s="17">
        <v>500</v>
      </c>
      <c r="CL179" s="17">
        <v>500</v>
      </c>
      <c r="CM179" s="17">
        <v>500</v>
      </c>
      <c r="CN179" s="17">
        <v>500</v>
      </c>
      <c r="CO179" s="17">
        <v>500</v>
      </c>
      <c r="CP179" s="17">
        <v>0</v>
      </c>
      <c r="CQ179" s="17">
        <v>0</v>
      </c>
      <c r="CR179" s="17">
        <v>0</v>
      </c>
      <c r="CS179" s="17">
        <v>0</v>
      </c>
      <c r="CT179" s="17">
        <v>0</v>
      </c>
      <c r="CU179" s="17">
        <v>0</v>
      </c>
      <c r="CV179" s="17">
        <v>0</v>
      </c>
      <c r="CW179" s="17">
        <v>0</v>
      </c>
    </row>
    <row r="180" spans="1:101" ht="14.25" customHeight="1">
      <c r="A180" s="67">
        <v>30</v>
      </c>
      <c r="B180" s="68">
        <v>0.31</v>
      </c>
      <c r="C180" s="68">
        <v>0.43</v>
      </c>
      <c r="D180" s="68">
        <v>0.53</v>
      </c>
      <c r="E180" s="68">
        <v>0.61</v>
      </c>
      <c r="F180" s="68">
        <v>0.7</v>
      </c>
      <c r="G180" s="68">
        <v>0.77</v>
      </c>
      <c r="H180" s="68">
        <v>0.85</v>
      </c>
      <c r="I180" s="68">
        <v>0.93</v>
      </c>
      <c r="J180" s="68">
        <v>1.05</v>
      </c>
      <c r="K180" s="68">
        <v>1.21</v>
      </c>
      <c r="L180" s="68">
        <v>1.38</v>
      </c>
      <c r="M180" s="68">
        <v>1.57</v>
      </c>
      <c r="N180" s="68">
        <v>1.85</v>
      </c>
      <c r="O180" s="68">
        <v>2.1</v>
      </c>
      <c r="P180" s="68">
        <v>2.3199999999999998</v>
      </c>
      <c r="Q180" s="68">
        <v>2.54</v>
      </c>
      <c r="R180" s="68">
        <v>2.83</v>
      </c>
      <c r="S180" s="68">
        <v>3.12</v>
      </c>
      <c r="T180" s="68">
        <v>3.41</v>
      </c>
      <c r="U180" s="68">
        <v>3.66</v>
      </c>
      <c r="V180" s="68">
        <v>3.95</v>
      </c>
      <c r="W180" s="68">
        <v>4.2699999999999996</v>
      </c>
      <c r="X180" s="68">
        <v>4.6399999999999997</v>
      </c>
      <c r="Y180" s="68">
        <v>5.05</v>
      </c>
      <c r="Z180" s="69">
        <v>5.51</v>
      </c>
      <c r="AA180" s="69">
        <v>6.02</v>
      </c>
      <c r="AB180" s="17">
        <v>6.61</v>
      </c>
      <c r="AC180" s="17">
        <v>7.27</v>
      </c>
      <c r="AD180" s="17">
        <v>8.0299999999999994</v>
      </c>
      <c r="AE180" s="17">
        <v>8.89</v>
      </c>
      <c r="AF180" s="17">
        <v>9.8800000000000008</v>
      </c>
      <c r="AG180" s="17">
        <v>11.02</v>
      </c>
      <c r="AH180" s="17">
        <v>12.31</v>
      </c>
      <c r="AI180" s="17">
        <v>13.75</v>
      </c>
      <c r="AJ180" s="17">
        <v>15.31</v>
      </c>
      <c r="AK180" s="17">
        <v>17.059999999999999</v>
      </c>
      <c r="AL180" s="17">
        <v>18.920000000000002</v>
      </c>
      <c r="AM180" s="17">
        <v>20.88</v>
      </c>
      <c r="AN180" s="17">
        <v>22.94</v>
      </c>
      <c r="AO180" s="17">
        <v>25.18</v>
      </c>
      <c r="AP180" s="17">
        <v>27.68</v>
      </c>
      <c r="AQ180" s="17">
        <v>30.53</v>
      </c>
      <c r="AR180" s="17">
        <v>33.75</v>
      </c>
      <c r="AS180" s="17">
        <v>37.26</v>
      </c>
      <c r="AT180" s="17">
        <v>40.97</v>
      </c>
      <c r="AU180" s="17">
        <v>44.76</v>
      </c>
      <c r="AV180" s="17">
        <v>48.52</v>
      </c>
      <c r="AW180" s="17">
        <v>52.23</v>
      </c>
      <c r="AX180" s="17">
        <v>55.94</v>
      </c>
      <c r="AY180" s="17">
        <v>59.85</v>
      </c>
      <c r="AZ180" s="17">
        <v>64.03</v>
      </c>
      <c r="BA180" s="17">
        <v>68.66</v>
      </c>
      <c r="BB180" s="17">
        <v>73.39</v>
      </c>
      <c r="BC180" s="17">
        <v>80.55</v>
      </c>
      <c r="BD180" s="17">
        <v>88.64</v>
      </c>
      <c r="BE180" s="17">
        <v>97.84</v>
      </c>
      <c r="BF180" s="17">
        <v>108.28</v>
      </c>
      <c r="BG180" s="17">
        <v>119.9</v>
      </c>
      <c r="BH180" s="17">
        <v>132.63999999999999</v>
      </c>
      <c r="BI180" s="17">
        <v>145.94</v>
      </c>
      <c r="BJ180" s="17">
        <v>159.63999999999999</v>
      </c>
      <c r="BK180" s="17">
        <v>173.22</v>
      </c>
      <c r="BL180" s="17">
        <v>186.37</v>
      </c>
      <c r="BM180" s="17">
        <v>199</v>
      </c>
      <c r="BN180" s="17">
        <v>210.5</v>
      </c>
      <c r="BO180" s="17">
        <v>220.36</v>
      </c>
      <c r="BP180" s="17">
        <v>234.43</v>
      </c>
      <c r="BQ180" s="17">
        <v>249.87</v>
      </c>
      <c r="BR180" s="17">
        <v>267.25</v>
      </c>
      <c r="BS180" s="17">
        <v>286.29000000000002</v>
      </c>
      <c r="BT180" s="17">
        <v>306.7</v>
      </c>
      <c r="BU180" s="17">
        <v>328.25</v>
      </c>
      <c r="BV180" s="17">
        <v>350.02</v>
      </c>
      <c r="BW180" s="17">
        <v>371.65</v>
      </c>
      <c r="BX180" s="17">
        <v>392.79</v>
      </c>
      <c r="BY180" s="17">
        <v>413.05</v>
      </c>
      <c r="BZ180" s="17">
        <v>432.08</v>
      </c>
      <c r="CA180" s="17">
        <v>449.51</v>
      </c>
      <c r="CB180" s="17">
        <v>464.98</v>
      </c>
      <c r="CC180" s="17">
        <v>478.12</v>
      </c>
      <c r="CD180" s="17">
        <v>488.57</v>
      </c>
      <c r="CE180" s="17">
        <v>495.95</v>
      </c>
      <c r="CF180" s="17">
        <v>500</v>
      </c>
      <c r="CG180" s="17">
        <v>500</v>
      </c>
      <c r="CH180" s="17">
        <v>500</v>
      </c>
      <c r="CI180" s="17">
        <v>500</v>
      </c>
      <c r="CJ180" s="17">
        <v>500</v>
      </c>
      <c r="CK180" s="17">
        <v>500</v>
      </c>
      <c r="CL180" s="17">
        <v>500</v>
      </c>
      <c r="CM180" s="17">
        <v>500</v>
      </c>
      <c r="CN180" s="17">
        <v>500</v>
      </c>
      <c r="CO180" s="17">
        <v>0</v>
      </c>
      <c r="CP180" s="17">
        <v>0</v>
      </c>
      <c r="CQ180" s="17">
        <v>0</v>
      </c>
      <c r="CR180" s="17">
        <v>0</v>
      </c>
      <c r="CS180" s="17">
        <v>0</v>
      </c>
      <c r="CT180" s="17">
        <v>0</v>
      </c>
      <c r="CU180" s="17">
        <v>0</v>
      </c>
      <c r="CV180" s="17">
        <v>0</v>
      </c>
      <c r="CW180" s="17">
        <v>0</v>
      </c>
    </row>
    <row r="181" spans="1:101" ht="14.25" customHeight="1">
      <c r="A181" s="67">
        <v>31</v>
      </c>
      <c r="B181" s="68">
        <v>0.32</v>
      </c>
      <c r="C181" s="68">
        <v>0.46</v>
      </c>
      <c r="D181" s="68">
        <v>0.59</v>
      </c>
      <c r="E181" s="68">
        <v>0.68</v>
      </c>
      <c r="F181" s="68">
        <v>0.77</v>
      </c>
      <c r="G181" s="68">
        <v>0.84</v>
      </c>
      <c r="H181" s="68">
        <v>0.91</v>
      </c>
      <c r="I181" s="68">
        <v>1.01</v>
      </c>
      <c r="J181" s="68">
        <v>1.1599999999999999</v>
      </c>
      <c r="K181" s="68">
        <v>1.35</v>
      </c>
      <c r="L181" s="68">
        <v>1.53</v>
      </c>
      <c r="M181" s="68">
        <v>1.71</v>
      </c>
      <c r="N181" s="68">
        <v>1.98</v>
      </c>
      <c r="O181" s="68">
        <v>2.21</v>
      </c>
      <c r="P181" s="68">
        <v>2.41</v>
      </c>
      <c r="Q181" s="68">
        <v>2.71</v>
      </c>
      <c r="R181" s="68">
        <v>3.03</v>
      </c>
      <c r="S181" s="68">
        <v>3.34</v>
      </c>
      <c r="T181" s="68">
        <v>3.66</v>
      </c>
      <c r="U181" s="68">
        <v>3.94</v>
      </c>
      <c r="V181" s="68">
        <v>4.2699999999999996</v>
      </c>
      <c r="W181" s="68">
        <v>4.6399999999999997</v>
      </c>
      <c r="X181" s="68">
        <v>5.04</v>
      </c>
      <c r="Y181" s="68">
        <v>5.5</v>
      </c>
      <c r="Z181" s="69">
        <v>6.02</v>
      </c>
      <c r="AA181" s="69">
        <v>6.61</v>
      </c>
      <c r="AB181" s="17">
        <v>7.27</v>
      </c>
      <c r="AC181" s="17">
        <v>8.0299999999999994</v>
      </c>
      <c r="AD181" s="17">
        <v>8.89</v>
      </c>
      <c r="AE181" s="17">
        <v>9.8800000000000008</v>
      </c>
      <c r="AF181" s="17">
        <v>11.02</v>
      </c>
      <c r="AG181" s="17">
        <v>12.31</v>
      </c>
      <c r="AH181" s="17">
        <v>13.75</v>
      </c>
      <c r="AI181" s="17">
        <v>15.31</v>
      </c>
      <c r="AJ181" s="17">
        <v>17.059999999999999</v>
      </c>
      <c r="AK181" s="17">
        <v>18.920000000000002</v>
      </c>
      <c r="AL181" s="17">
        <v>20.88</v>
      </c>
      <c r="AM181" s="17">
        <v>22.94</v>
      </c>
      <c r="AN181" s="17">
        <v>25.18</v>
      </c>
      <c r="AO181" s="17">
        <v>27.68</v>
      </c>
      <c r="AP181" s="17">
        <v>30.53</v>
      </c>
      <c r="AQ181" s="17">
        <v>33.75</v>
      </c>
      <c r="AR181" s="17">
        <v>37.26</v>
      </c>
      <c r="AS181" s="17">
        <v>40.97</v>
      </c>
      <c r="AT181" s="17">
        <v>44.76</v>
      </c>
      <c r="AU181" s="17">
        <v>48.52</v>
      </c>
      <c r="AV181" s="17">
        <v>52.23</v>
      </c>
      <c r="AW181" s="17">
        <v>55.94</v>
      </c>
      <c r="AX181" s="17">
        <v>59.85</v>
      </c>
      <c r="AY181" s="17">
        <v>64.03</v>
      </c>
      <c r="AZ181" s="17">
        <v>68.66</v>
      </c>
      <c r="BA181" s="17">
        <v>73.39</v>
      </c>
      <c r="BB181" s="17">
        <v>80.55</v>
      </c>
      <c r="BC181" s="17">
        <v>88.64</v>
      </c>
      <c r="BD181" s="17">
        <v>97.84</v>
      </c>
      <c r="BE181" s="17">
        <v>108.28</v>
      </c>
      <c r="BF181" s="17">
        <v>119.9</v>
      </c>
      <c r="BG181" s="17">
        <v>132.63999999999999</v>
      </c>
      <c r="BH181" s="17">
        <v>145.94</v>
      </c>
      <c r="BI181" s="17">
        <v>159.63999999999999</v>
      </c>
      <c r="BJ181" s="17">
        <v>173.22</v>
      </c>
      <c r="BK181" s="17">
        <v>186.37</v>
      </c>
      <c r="BL181" s="17">
        <v>199</v>
      </c>
      <c r="BM181" s="17">
        <v>210.5</v>
      </c>
      <c r="BN181" s="17">
        <v>220.36</v>
      </c>
      <c r="BO181" s="17">
        <v>234.43</v>
      </c>
      <c r="BP181" s="17">
        <v>249.87</v>
      </c>
      <c r="BQ181" s="17">
        <v>267.25</v>
      </c>
      <c r="BR181" s="17">
        <v>286.29000000000002</v>
      </c>
      <c r="BS181" s="17">
        <v>306.7</v>
      </c>
      <c r="BT181" s="17">
        <v>328.25</v>
      </c>
      <c r="BU181" s="17">
        <v>350.02</v>
      </c>
      <c r="BV181" s="17">
        <v>371.65</v>
      </c>
      <c r="BW181" s="17">
        <v>392.79</v>
      </c>
      <c r="BX181" s="17">
        <v>413.05</v>
      </c>
      <c r="BY181" s="17">
        <v>432.08</v>
      </c>
      <c r="BZ181" s="17">
        <v>449.51</v>
      </c>
      <c r="CA181" s="17">
        <v>464.98</v>
      </c>
      <c r="CB181" s="17">
        <v>478.12</v>
      </c>
      <c r="CC181" s="17">
        <v>488.57</v>
      </c>
      <c r="CD181" s="17">
        <v>495.95</v>
      </c>
      <c r="CE181" s="17">
        <v>500</v>
      </c>
      <c r="CF181" s="17">
        <v>500</v>
      </c>
      <c r="CG181" s="17">
        <v>500</v>
      </c>
      <c r="CH181" s="17">
        <v>500</v>
      </c>
      <c r="CI181" s="17">
        <v>500</v>
      </c>
      <c r="CJ181" s="17">
        <v>500</v>
      </c>
      <c r="CK181" s="17">
        <v>500</v>
      </c>
      <c r="CL181" s="17">
        <v>500</v>
      </c>
      <c r="CM181" s="17">
        <v>500</v>
      </c>
      <c r="CN181" s="17">
        <v>0</v>
      </c>
      <c r="CO181" s="17">
        <v>0</v>
      </c>
      <c r="CP181" s="17">
        <v>0</v>
      </c>
      <c r="CQ181" s="17">
        <v>0</v>
      </c>
      <c r="CR181" s="17">
        <v>0</v>
      </c>
      <c r="CS181" s="17">
        <v>0</v>
      </c>
      <c r="CT181" s="17">
        <v>0</v>
      </c>
      <c r="CU181" s="17">
        <v>0</v>
      </c>
      <c r="CV181" s="17">
        <v>0</v>
      </c>
      <c r="CW181" s="17">
        <v>0</v>
      </c>
    </row>
    <row r="182" spans="1:101" ht="14.25" customHeight="1">
      <c r="A182" s="67">
        <v>32</v>
      </c>
      <c r="B182" s="68">
        <v>0.32</v>
      </c>
      <c r="C182" s="68">
        <v>0.48</v>
      </c>
      <c r="D182" s="68">
        <v>0.64</v>
      </c>
      <c r="E182" s="68">
        <v>0.74</v>
      </c>
      <c r="F182" s="68">
        <v>0.84</v>
      </c>
      <c r="G182" s="68">
        <v>0.9</v>
      </c>
      <c r="H182" s="68">
        <v>0.99</v>
      </c>
      <c r="I182" s="68">
        <v>1.1200000000000001</v>
      </c>
      <c r="J182" s="68">
        <v>1.29</v>
      </c>
      <c r="K182" s="68">
        <v>1.49</v>
      </c>
      <c r="L182" s="68">
        <v>1.67</v>
      </c>
      <c r="M182" s="68">
        <v>1.84</v>
      </c>
      <c r="N182" s="68">
        <v>2.09</v>
      </c>
      <c r="O182" s="68">
        <v>2.31</v>
      </c>
      <c r="P182" s="68">
        <v>2.58</v>
      </c>
      <c r="Q182" s="68">
        <v>2.91</v>
      </c>
      <c r="R182" s="68">
        <v>3.26</v>
      </c>
      <c r="S182" s="68">
        <v>3.59</v>
      </c>
      <c r="T182" s="68">
        <v>3.94</v>
      </c>
      <c r="U182" s="68">
        <v>4.26</v>
      </c>
      <c r="V182" s="68">
        <v>4.63</v>
      </c>
      <c r="W182" s="68">
        <v>5.04</v>
      </c>
      <c r="X182" s="68">
        <v>5.5</v>
      </c>
      <c r="Y182" s="68">
        <v>6.01</v>
      </c>
      <c r="Z182" s="69">
        <v>6.6</v>
      </c>
      <c r="AA182" s="69">
        <v>7.27</v>
      </c>
      <c r="AB182" s="17">
        <v>8.0299999999999994</v>
      </c>
      <c r="AC182" s="17">
        <v>8.89</v>
      </c>
      <c r="AD182" s="17">
        <v>9.8800000000000008</v>
      </c>
      <c r="AE182" s="17">
        <v>11.02</v>
      </c>
      <c r="AF182" s="17">
        <v>12.31</v>
      </c>
      <c r="AG182" s="17">
        <v>13.75</v>
      </c>
      <c r="AH182" s="17">
        <v>15.31</v>
      </c>
      <c r="AI182" s="17">
        <v>17.059999999999999</v>
      </c>
      <c r="AJ182" s="17">
        <v>18.920000000000002</v>
      </c>
      <c r="AK182" s="17">
        <v>20.88</v>
      </c>
      <c r="AL182" s="17">
        <v>22.94</v>
      </c>
      <c r="AM182" s="17">
        <v>25.18</v>
      </c>
      <c r="AN182" s="17">
        <v>27.68</v>
      </c>
      <c r="AO182" s="17">
        <v>30.53</v>
      </c>
      <c r="AP182" s="17">
        <v>33.75</v>
      </c>
      <c r="AQ182" s="17">
        <v>37.26</v>
      </c>
      <c r="AR182" s="17">
        <v>40.97</v>
      </c>
      <c r="AS182" s="17">
        <v>44.76</v>
      </c>
      <c r="AT182" s="17">
        <v>48.52</v>
      </c>
      <c r="AU182" s="17">
        <v>52.23</v>
      </c>
      <c r="AV182" s="17">
        <v>55.94</v>
      </c>
      <c r="AW182" s="17">
        <v>59.85</v>
      </c>
      <c r="AX182" s="17">
        <v>64.03</v>
      </c>
      <c r="AY182" s="17">
        <v>68.66</v>
      </c>
      <c r="AZ182" s="17">
        <v>73.39</v>
      </c>
      <c r="BA182" s="17">
        <v>80.55</v>
      </c>
      <c r="BB182" s="17">
        <v>88.64</v>
      </c>
      <c r="BC182" s="17">
        <v>97.84</v>
      </c>
      <c r="BD182" s="17">
        <v>108.28</v>
      </c>
      <c r="BE182" s="17">
        <v>119.9</v>
      </c>
      <c r="BF182" s="17">
        <v>132.63999999999999</v>
      </c>
      <c r="BG182" s="17">
        <v>145.94</v>
      </c>
      <c r="BH182" s="17">
        <v>159.63999999999999</v>
      </c>
      <c r="BI182" s="17">
        <v>173.22</v>
      </c>
      <c r="BJ182" s="17">
        <v>186.37</v>
      </c>
      <c r="BK182" s="17">
        <v>199</v>
      </c>
      <c r="BL182" s="17">
        <v>210.5</v>
      </c>
      <c r="BM182" s="17">
        <v>220.36</v>
      </c>
      <c r="BN182" s="17">
        <v>234.43</v>
      </c>
      <c r="BO182" s="17">
        <v>249.87</v>
      </c>
      <c r="BP182" s="17">
        <v>267.25</v>
      </c>
      <c r="BQ182" s="17">
        <v>286.29000000000002</v>
      </c>
      <c r="BR182" s="17">
        <v>306.7</v>
      </c>
      <c r="BS182" s="17">
        <v>328.25</v>
      </c>
      <c r="BT182" s="17">
        <v>350.02</v>
      </c>
      <c r="BU182" s="17">
        <v>371.65</v>
      </c>
      <c r="BV182" s="17">
        <v>392.79</v>
      </c>
      <c r="BW182" s="17">
        <v>413.05</v>
      </c>
      <c r="BX182" s="17">
        <v>432.08</v>
      </c>
      <c r="BY182" s="17">
        <v>449.51</v>
      </c>
      <c r="BZ182" s="17">
        <v>464.98</v>
      </c>
      <c r="CA182" s="17">
        <v>478.12</v>
      </c>
      <c r="CB182" s="17">
        <v>488.57</v>
      </c>
      <c r="CC182" s="17">
        <v>495.95</v>
      </c>
      <c r="CD182" s="17">
        <v>500</v>
      </c>
      <c r="CE182" s="17">
        <v>500</v>
      </c>
      <c r="CF182" s="17">
        <v>500</v>
      </c>
      <c r="CG182" s="17">
        <v>500</v>
      </c>
      <c r="CH182" s="17">
        <v>500</v>
      </c>
      <c r="CI182" s="17">
        <v>500</v>
      </c>
      <c r="CJ182" s="17">
        <v>500</v>
      </c>
      <c r="CK182" s="17">
        <v>500</v>
      </c>
      <c r="CL182" s="17">
        <v>500</v>
      </c>
      <c r="CM182" s="17">
        <v>0</v>
      </c>
      <c r="CN182" s="17">
        <v>0</v>
      </c>
      <c r="CO182" s="17">
        <v>0</v>
      </c>
      <c r="CP182" s="17">
        <v>0</v>
      </c>
      <c r="CQ182" s="17">
        <v>0</v>
      </c>
      <c r="CR182" s="17">
        <v>0</v>
      </c>
      <c r="CS182" s="17">
        <v>0</v>
      </c>
      <c r="CT182" s="17">
        <v>0</v>
      </c>
      <c r="CU182" s="17">
        <v>0</v>
      </c>
      <c r="CV182" s="17">
        <v>0</v>
      </c>
      <c r="CW182" s="17">
        <v>0</v>
      </c>
    </row>
    <row r="183" spans="1:101" ht="14.25" customHeight="1">
      <c r="A183" s="67">
        <v>33</v>
      </c>
      <c r="B183" s="68">
        <v>0.33</v>
      </c>
      <c r="C183" s="68">
        <v>0.51</v>
      </c>
      <c r="D183" s="68">
        <v>0.68</v>
      </c>
      <c r="E183" s="68">
        <v>0.8</v>
      </c>
      <c r="F183" s="68">
        <v>0.89</v>
      </c>
      <c r="G183" s="68">
        <v>0.98</v>
      </c>
      <c r="H183" s="68">
        <v>1.08</v>
      </c>
      <c r="I183" s="68">
        <v>1.24</v>
      </c>
      <c r="J183" s="68">
        <v>1.43</v>
      </c>
      <c r="K183" s="68">
        <v>1.64</v>
      </c>
      <c r="L183" s="68">
        <v>1.8</v>
      </c>
      <c r="M183" s="68">
        <v>1.96</v>
      </c>
      <c r="N183" s="68">
        <v>2.19</v>
      </c>
      <c r="O183" s="68">
        <v>2.4700000000000002</v>
      </c>
      <c r="P183" s="68">
        <v>2.77</v>
      </c>
      <c r="Q183" s="68">
        <v>3.12</v>
      </c>
      <c r="R183" s="68">
        <v>3.51</v>
      </c>
      <c r="S183" s="68">
        <v>3.87</v>
      </c>
      <c r="T183" s="68">
        <v>4.26</v>
      </c>
      <c r="U183" s="68">
        <v>4.63</v>
      </c>
      <c r="V183" s="68">
        <v>5.04</v>
      </c>
      <c r="W183" s="68">
        <v>5.49</v>
      </c>
      <c r="X183" s="68">
        <v>6.01</v>
      </c>
      <c r="Y183" s="68">
        <v>6.59</v>
      </c>
      <c r="Z183" s="69">
        <v>7.26</v>
      </c>
      <c r="AA183" s="69">
        <v>8.0299999999999994</v>
      </c>
      <c r="AB183" s="17">
        <v>8.89</v>
      </c>
      <c r="AC183" s="17">
        <v>9.8800000000000008</v>
      </c>
      <c r="AD183" s="17">
        <v>11.02</v>
      </c>
      <c r="AE183" s="17">
        <v>12.31</v>
      </c>
      <c r="AF183" s="17">
        <v>13.75</v>
      </c>
      <c r="AG183" s="17">
        <v>15.31</v>
      </c>
      <c r="AH183" s="17">
        <v>17.059999999999999</v>
      </c>
      <c r="AI183" s="17">
        <v>18.920000000000002</v>
      </c>
      <c r="AJ183" s="17">
        <v>20.88</v>
      </c>
      <c r="AK183" s="17">
        <v>22.94</v>
      </c>
      <c r="AL183" s="17">
        <v>25.18</v>
      </c>
      <c r="AM183" s="17">
        <v>27.68</v>
      </c>
      <c r="AN183" s="17">
        <v>30.53</v>
      </c>
      <c r="AO183" s="17">
        <v>33.75</v>
      </c>
      <c r="AP183" s="17">
        <v>37.26</v>
      </c>
      <c r="AQ183" s="17">
        <v>40.97</v>
      </c>
      <c r="AR183" s="17">
        <v>44.76</v>
      </c>
      <c r="AS183" s="17">
        <v>48.52</v>
      </c>
      <c r="AT183" s="17">
        <v>52.23</v>
      </c>
      <c r="AU183" s="17">
        <v>55.94</v>
      </c>
      <c r="AV183" s="17">
        <v>59.85</v>
      </c>
      <c r="AW183" s="17">
        <v>64.03</v>
      </c>
      <c r="AX183" s="17">
        <v>68.66</v>
      </c>
      <c r="AY183" s="17">
        <v>73.39</v>
      </c>
      <c r="AZ183" s="17">
        <v>80.55</v>
      </c>
      <c r="BA183" s="17">
        <v>88.64</v>
      </c>
      <c r="BB183" s="17">
        <v>97.84</v>
      </c>
      <c r="BC183" s="17">
        <v>108.28</v>
      </c>
      <c r="BD183" s="17">
        <v>119.9</v>
      </c>
      <c r="BE183" s="17">
        <v>132.63999999999999</v>
      </c>
      <c r="BF183" s="17">
        <v>145.94</v>
      </c>
      <c r="BG183" s="17">
        <v>159.63999999999999</v>
      </c>
      <c r="BH183" s="17">
        <v>173.22</v>
      </c>
      <c r="BI183" s="17">
        <v>186.37</v>
      </c>
      <c r="BJ183" s="17">
        <v>199</v>
      </c>
      <c r="BK183" s="17">
        <v>210.5</v>
      </c>
      <c r="BL183" s="17">
        <v>220.36</v>
      </c>
      <c r="BM183" s="17">
        <v>234.43</v>
      </c>
      <c r="BN183" s="17">
        <v>249.87</v>
      </c>
      <c r="BO183" s="17">
        <v>267.25</v>
      </c>
      <c r="BP183" s="17">
        <v>286.29000000000002</v>
      </c>
      <c r="BQ183" s="17">
        <v>306.7</v>
      </c>
      <c r="BR183" s="17">
        <v>328.25</v>
      </c>
      <c r="BS183" s="17">
        <v>350.02</v>
      </c>
      <c r="BT183" s="17">
        <v>371.65</v>
      </c>
      <c r="BU183" s="17">
        <v>392.79</v>
      </c>
      <c r="BV183" s="17">
        <v>413.05</v>
      </c>
      <c r="BW183" s="17">
        <v>432.08</v>
      </c>
      <c r="BX183" s="17">
        <v>449.51</v>
      </c>
      <c r="BY183" s="17">
        <v>464.98</v>
      </c>
      <c r="BZ183" s="17">
        <v>478.12</v>
      </c>
      <c r="CA183" s="17">
        <v>488.57</v>
      </c>
      <c r="CB183" s="17">
        <v>495.95</v>
      </c>
      <c r="CC183" s="17">
        <v>500</v>
      </c>
      <c r="CD183" s="17">
        <v>500</v>
      </c>
      <c r="CE183" s="17">
        <v>500</v>
      </c>
      <c r="CF183" s="17">
        <v>500</v>
      </c>
      <c r="CG183" s="17">
        <v>500</v>
      </c>
      <c r="CH183" s="17">
        <v>500</v>
      </c>
      <c r="CI183" s="17">
        <v>500</v>
      </c>
      <c r="CJ183" s="17">
        <v>500</v>
      </c>
      <c r="CK183" s="17">
        <v>500</v>
      </c>
      <c r="CL183" s="17">
        <v>0</v>
      </c>
      <c r="CM183" s="17">
        <v>0</v>
      </c>
      <c r="CN183" s="17">
        <v>0</v>
      </c>
      <c r="CO183" s="17">
        <v>0</v>
      </c>
      <c r="CP183" s="17">
        <v>0</v>
      </c>
      <c r="CQ183" s="17">
        <v>0</v>
      </c>
      <c r="CR183" s="17">
        <v>0</v>
      </c>
      <c r="CS183" s="17">
        <v>0</v>
      </c>
      <c r="CT183" s="17">
        <v>0</v>
      </c>
      <c r="CU183" s="17">
        <v>0</v>
      </c>
      <c r="CV183" s="17">
        <v>0</v>
      </c>
      <c r="CW183" s="17">
        <v>0</v>
      </c>
    </row>
    <row r="184" spans="1:101" ht="14.25" customHeight="1">
      <c r="A184" s="67">
        <v>34</v>
      </c>
      <c r="B184" s="68">
        <v>0.34</v>
      </c>
      <c r="C184" s="68">
        <v>0.53</v>
      </c>
      <c r="D184" s="68">
        <v>0.71</v>
      </c>
      <c r="E184" s="68">
        <v>0.83</v>
      </c>
      <c r="F184" s="68">
        <v>0.94</v>
      </c>
      <c r="G184" s="68">
        <v>1.06</v>
      </c>
      <c r="H184" s="68">
        <v>1.18</v>
      </c>
      <c r="I184" s="68">
        <v>1.37</v>
      </c>
      <c r="J184" s="68">
        <v>1.57</v>
      </c>
      <c r="K184" s="68">
        <v>1.77</v>
      </c>
      <c r="L184" s="68">
        <v>1.86</v>
      </c>
      <c r="M184" s="68">
        <v>2.06</v>
      </c>
      <c r="N184" s="68">
        <v>2.36</v>
      </c>
      <c r="O184" s="68">
        <v>2.66</v>
      </c>
      <c r="P184" s="68">
        <v>2.99</v>
      </c>
      <c r="Q184" s="68">
        <v>3.37</v>
      </c>
      <c r="R184" s="68">
        <v>3.8</v>
      </c>
      <c r="S184" s="68">
        <v>4.2</v>
      </c>
      <c r="T184" s="68">
        <v>4.62</v>
      </c>
      <c r="U184" s="68">
        <v>5.03</v>
      </c>
      <c r="V184" s="68">
        <v>5.49</v>
      </c>
      <c r="W184" s="68">
        <v>6</v>
      </c>
      <c r="X184" s="68">
        <v>6.58</v>
      </c>
      <c r="Y184" s="68">
        <v>7.25</v>
      </c>
      <c r="Z184" s="69">
        <v>8.0299999999999994</v>
      </c>
      <c r="AA184" s="69">
        <v>8.89</v>
      </c>
      <c r="AB184" s="17">
        <v>9.8800000000000008</v>
      </c>
      <c r="AC184" s="17">
        <v>11.02</v>
      </c>
      <c r="AD184" s="17">
        <v>12.31</v>
      </c>
      <c r="AE184" s="17">
        <v>13.75</v>
      </c>
      <c r="AF184" s="17">
        <v>15.31</v>
      </c>
      <c r="AG184" s="17">
        <v>17.059999999999999</v>
      </c>
      <c r="AH184" s="17">
        <v>18.920000000000002</v>
      </c>
      <c r="AI184" s="17">
        <v>20.88</v>
      </c>
      <c r="AJ184" s="17">
        <v>22.94</v>
      </c>
      <c r="AK184" s="17">
        <v>25.18</v>
      </c>
      <c r="AL184" s="17">
        <v>27.68</v>
      </c>
      <c r="AM184" s="17">
        <v>30.53</v>
      </c>
      <c r="AN184" s="17">
        <v>33.75</v>
      </c>
      <c r="AO184" s="17">
        <v>37.26</v>
      </c>
      <c r="AP184" s="17">
        <v>40.97</v>
      </c>
      <c r="AQ184" s="17">
        <v>44.76</v>
      </c>
      <c r="AR184" s="17">
        <v>48.52</v>
      </c>
      <c r="AS184" s="17">
        <v>52.23</v>
      </c>
      <c r="AT184" s="17">
        <v>55.94</v>
      </c>
      <c r="AU184" s="17">
        <v>59.85</v>
      </c>
      <c r="AV184" s="17">
        <v>64.03</v>
      </c>
      <c r="AW184" s="17">
        <v>68.66</v>
      </c>
      <c r="AX184" s="17">
        <v>73.39</v>
      </c>
      <c r="AY184" s="17">
        <v>80.55</v>
      </c>
      <c r="AZ184" s="17">
        <v>88.64</v>
      </c>
      <c r="BA184" s="17">
        <v>97.84</v>
      </c>
      <c r="BB184" s="17">
        <v>108.28</v>
      </c>
      <c r="BC184" s="17">
        <v>119.9</v>
      </c>
      <c r="BD184" s="17">
        <v>132.63999999999999</v>
      </c>
      <c r="BE184" s="17">
        <v>145.94</v>
      </c>
      <c r="BF184" s="17">
        <v>159.63999999999999</v>
      </c>
      <c r="BG184" s="17">
        <v>173.22</v>
      </c>
      <c r="BH184" s="17">
        <v>186.37</v>
      </c>
      <c r="BI184" s="17">
        <v>199</v>
      </c>
      <c r="BJ184" s="17">
        <v>210.5</v>
      </c>
      <c r="BK184" s="17">
        <v>220.36</v>
      </c>
      <c r="BL184" s="17">
        <v>234.43</v>
      </c>
      <c r="BM184" s="17">
        <v>249.87</v>
      </c>
      <c r="BN184" s="17">
        <v>267.25</v>
      </c>
      <c r="BO184" s="17">
        <v>286.29000000000002</v>
      </c>
      <c r="BP184" s="17">
        <v>306.7</v>
      </c>
      <c r="BQ184" s="17">
        <v>328.25</v>
      </c>
      <c r="BR184" s="17">
        <v>350.02</v>
      </c>
      <c r="BS184" s="17">
        <v>371.65</v>
      </c>
      <c r="BT184" s="17">
        <v>392.79</v>
      </c>
      <c r="BU184" s="17">
        <v>413.05</v>
      </c>
      <c r="BV184" s="17">
        <v>432.08</v>
      </c>
      <c r="BW184" s="17">
        <v>449.51</v>
      </c>
      <c r="BX184" s="17">
        <v>464.98</v>
      </c>
      <c r="BY184" s="17">
        <v>478.12</v>
      </c>
      <c r="BZ184" s="17">
        <v>488.57</v>
      </c>
      <c r="CA184" s="17">
        <v>495.95</v>
      </c>
      <c r="CB184" s="17">
        <v>500</v>
      </c>
      <c r="CC184" s="17">
        <v>500</v>
      </c>
      <c r="CD184" s="17">
        <v>500</v>
      </c>
      <c r="CE184" s="17">
        <v>500</v>
      </c>
      <c r="CF184" s="17">
        <v>500</v>
      </c>
      <c r="CG184" s="17">
        <v>500</v>
      </c>
      <c r="CH184" s="17">
        <v>500</v>
      </c>
      <c r="CI184" s="17">
        <v>500</v>
      </c>
      <c r="CJ184" s="17">
        <v>500</v>
      </c>
      <c r="CK184" s="17">
        <v>0</v>
      </c>
      <c r="CL184" s="17">
        <v>0</v>
      </c>
      <c r="CM184" s="17">
        <v>0</v>
      </c>
      <c r="CN184" s="17">
        <v>0</v>
      </c>
      <c r="CO184" s="17">
        <v>0</v>
      </c>
      <c r="CP184" s="17">
        <v>0</v>
      </c>
      <c r="CQ184" s="17">
        <v>0</v>
      </c>
      <c r="CR184" s="17">
        <v>0</v>
      </c>
      <c r="CS184" s="17">
        <v>0</v>
      </c>
      <c r="CT184" s="17">
        <v>0</v>
      </c>
      <c r="CU184" s="17">
        <v>0</v>
      </c>
      <c r="CV184" s="17">
        <v>0</v>
      </c>
      <c r="CW184" s="17">
        <v>0</v>
      </c>
    </row>
    <row r="185" spans="1:101" ht="14.25" customHeight="1">
      <c r="A185" s="67">
        <v>35</v>
      </c>
      <c r="B185" s="68">
        <v>0.34</v>
      </c>
      <c r="C185" s="68">
        <v>0.55000000000000004</v>
      </c>
      <c r="D185" s="68">
        <v>0.76</v>
      </c>
      <c r="E185" s="68">
        <v>0.86</v>
      </c>
      <c r="F185" s="68">
        <v>1</v>
      </c>
      <c r="G185" s="68">
        <v>1.1399999999999999</v>
      </c>
      <c r="H185" s="68">
        <v>1.31</v>
      </c>
      <c r="I185" s="68">
        <v>1.5</v>
      </c>
      <c r="J185" s="68">
        <v>1.69</v>
      </c>
      <c r="K185" s="68">
        <v>1.82</v>
      </c>
      <c r="L185" s="68">
        <v>1.97</v>
      </c>
      <c r="M185" s="68">
        <v>2.23</v>
      </c>
      <c r="N185" s="68">
        <v>2.5499999999999998</v>
      </c>
      <c r="O185" s="68">
        <v>2.88</v>
      </c>
      <c r="P185" s="68">
        <v>3.23</v>
      </c>
      <c r="Q185" s="68">
        <v>3.66</v>
      </c>
      <c r="R185" s="68">
        <v>4.12</v>
      </c>
      <c r="S185" s="68">
        <v>4.5599999999999996</v>
      </c>
      <c r="T185" s="68">
        <v>5.03</v>
      </c>
      <c r="U185" s="68">
        <v>5.48</v>
      </c>
      <c r="V185" s="68">
        <v>5.99</v>
      </c>
      <c r="W185" s="68">
        <v>6.58</v>
      </c>
      <c r="X185" s="68">
        <v>7.24</v>
      </c>
      <c r="Y185" s="68">
        <v>8.0299999999999994</v>
      </c>
      <c r="Z185" s="69">
        <v>8.89</v>
      </c>
      <c r="AA185" s="69">
        <v>9.8800000000000008</v>
      </c>
      <c r="AB185" s="17">
        <v>11.02</v>
      </c>
      <c r="AC185" s="17">
        <v>12.31</v>
      </c>
      <c r="AD185" s="17">
        <v>13.75</v>
      </c>
      <c r="AE185" s="17">
        <v>15.31</v>
      </c>
      <c r="AF185" s="17">
        <v>17.059999999999999</v>
      </c>
      <c r="AG185" s="17">
        <v>18.920000000000002</v>
      </c>
      <c r="AH185" s="17">
        <v>20.88</v>
      </c>
      <c r="AI185" s="17">
        <v>22.94</v>
      </c>
      <c r="AJ185" s="17">
        <v>25.18</v>
      </c>
      <c r="AK185" s="17">
        <v>27.68</v>
      </c>
      <c r="AL185" s="17">
        <v>30.53</v>
      </c>
      <c r="AM185" s="17">
        <v>33.75</v>
      </c>
      <c r="AN185" s="17">
        <v>37.26</v>
      </c>
      <c r="AO185" s="17">
        <v>40.97</v>
      </c>
      <c r="AP185" s="17">
        <v>44.76</v>
      </c>
      <c r="AQ185" s="17">
        <v>48.52</v>
      </c>
      <c r="AR185" s="17">
        <v>52.23</v>
      </c>
      <c r="AS185" s="17">
        <v>55.94</v>
      </c>
      <c r="AT185" s="17">
        <v>59.85</v>
      </c>
      <c r="AU185" s="17">
        <v>64.03</v>
      </c>
      <c r="AV185" s="17">
        <v>68.66</v>
      </c>
      <c r="AW185" s="17">
        <v>73.39</v>
      </c>
      <c r="AX185" s="17">
        <v>80.55</v>
      </c>
      <c r="AY185" s="17">
        <v>88.64</v>
      </c>
      <c r="AZ185" s="17">
        <v>97.84</v>
      </c>
      <c r="BA185" s="17">
        <v>108.28</v>
      </c>
      <c r="BB185" s="17">
        <v>119.9</v>
      </c>
      <c r="BC185" s="17">
        <v>132.63999999999999</v>
      </c>
      <c r="BD185" s="17">
        <v>145.94</v>
      </c>
      <c r="BE185" s="17">
        <v>159.63999999999999</v>
      </c>
      <c r="BF185" s="17">
        <v>173.22</v>
      </c>
      <c r="BG185" s="17">
        <v>186.37</v>
      </c>
      <c r="BH185" s="17">
        <v>199</v>
      </c>
      <c r="BI185" s="17">
        <v>210.5</v>
      </c>
      <c r="BJ185" s="17">
        <v>220.36</v>
      </c>
      <c r="BK185" s="17">
        <v>234.43</v>
      </c>
      <c r="BL185" s="17">
        <v>249.87</v>
      </c>
      <c r="BM185" s="17">
        <v>267.25</v>
      </c>
      <c r="BN185" s="17">
        <v>286.29000000000002</v>
      </c>
      <c r="BO185" s="17">
        <v>306.7</v>
      </c>
      <c r="BP185" s="17">
        <v>328.25</v>
      </c>
      <c r="BQ185" s="17">
        <v>350.02</v>
      </c>
      <c r="BR185" s="17">
        <v>371.65</v>
      </c>
      <c r="BS185" s="17">
        <v>392.79</v>
      </c>
      <c r="BT185" s="17">
        <v>413.05</v>
      </c>
      <c r="BU185" s="17">
        <v>432.08</v>
      </c>
      <c r="BV185" s="17">
        <v>449.51</v>
      </c>
      <c r="BW185" s="17">
        <v>464.98</v>
      </c>
      <c r="BX185" s="17">
        <v>478.12</v>
      </c>
      <c r="BY185" s="17">
        <v>488.57</v>
      </c>
      <c r="BZ185" s="17">
        <v>495.95</v>
      </c>
      <c r="CA185" s="17">
        <v>500</v>
      </c>
      <c r="CB185" s="17">
        <v>500</v>
      </c>
      <c r="CC185" s="17">
        <v>500</v>
      </c>
      <c r="CD185" s="17">
        <v>500</v>
      </c>
      <c r="CE185" s="17">
        <v>500</v>
      </c>
      <c r="CF185" s="17">
        <v>500</v>
      </c>
      <c r="CG185" s="17">
        <v>500</v>
      </c>
      <c r="CH185" s="17">
        <v>500</v>
      </c>
      <c r="CI185" s="17">
        <v>500</v>
      </c>
      <c r="CJ185" s="17">
        <v>0</v>
      </c>
      <c r="CK185" s="17">
        <v>0</v>
      </c>
      <c r="CL185" s="17">
        <v>0</v>
      </c>
      <c r="CM185" s="17">
        <v>0</v>
      </c>
      <c r="CN185" s="17">
        <v>0</v>
      </c>
      <c r="CO185" s="17">
        <v>0</v>
      </c>
      <c r="CP185" s="17">
        <v>0</v>
      </c>
      <c r="CQ185" s="17">
        <v>0</v>
      </c>
      <c r="CR185" s="17">
        <v>0</v>
      </c>
      <c r="CS185" s="17">
        <v>0</v>
      </c>
      <c r="CT185" s="17">
        <v>0</v>
      </c>
      <c r="CU185" s="17">
        <v>0</v>
      </c>
      <c r="CV185" s="17">
        <v>0</v>
      </c>
      <c r="CW185" s="17">
        <v>0</v>
      </c>
    </row>
    <row r="186" spans="1:101" ht="14.25" customHeight="1">
      <c r="A186" s="67">
        <v>36</v>
      </c>
      <c r="B186" s="68">
        <v>0.36</v>
      </c>
      <c r="C186" s="68">
        <v>0.57999999999999996</v>
      </c>
      <c r="D186" s="68">
        <v>0.81</v>
      </c>
      <c r="E186" s="68">
        <v>0.91</v>
      </c>
      <c r="F186" s="68">
        <v>1.06</v>
      </c>
      <c r="G186" s="68">
        <v>1.24</v>
      </c>
      <c r="H186" s="68">
        <v>1.43</v>
      </c>
      <c r="I186" s="68">
        <v>1.62</v>
      </c>
      <c r="J186" s="68">
        <v>1.75</v>
      </c>
      <c r="K186" s="68">
        <v>1.88</v>
      </c>
      <c r="L186" s="68">
        <v>2.14</v>
      </c>
      <c r="M186" s="68">
        <v>2.42</v>
      </c>
      <c r="N186" s="68">
        <v>2.76</v>
      </c>
      <c r="O186" s="68">
        <v>3.12</v>
      </c>
      <c r="P186" s="68">
        <v>3.51</v>
      </c>
      <c r="Q186" s="68">
        <v>3.98</v>
      </c>
      <c r="R186" s="68">
        <v>4.4800000000000004</v>
      </c>
      <c r="S186" s="68">
        <v>4.96</v>
      </c>
      <c r="T186" s="68">
        <v>5.48</v>
      </c>
      <c r="U186" s="68">
        <v>5.99</v>
      </c>
      <c r="V186" s="68">
        <v>6.57</v>
      </c>
      <c r="W186" s="68">
        <v>7.23</v>
      </c>
      <c r="X186" s="68">
        <v>8.02</v>
      </c>
      <c r="Y186" s="68">
        <v>8.8800000000000008</v>
      </c>
      <c r="Z186" s="69">
        <v>9.8800000000000008</v>
      </c>
      <c r="AA186" s="69">
        <v>11.02</v>
      </c>
      <c r="AB186" s="17">
        <v>12.31</v>
      </c>
      <c r="AC186" s="17">
        <v>13.75</v>
      </c>
      <c r="AD186" s="17">
        <v>15.31</v>
      </c>
      <c r="AE186" s="17">
        <v>17.059999999999999</v>
      </c>
      <c r="AF186" s="17">
        <v>18.920000000000002</v>
      </c>
      <c r="AG186" s="17">
        <v>20.88</v>
      </c>
      <c r="AH186" s="17">
        <v>22.94</v>
      </c>
      <c r="AI186" s="17">
        <v>25.18</v>
      </c>
      <c r="AJ186" s="17">
        <v>27.68</v>
      </c>
      <c r="AK186" s="17">
        <v>30.53</v>
      </c>
      <c r="AL186" s="17">
        <v>33.75</v>
      </c>
      <c r="AM186" s="17">
        <v>37.26</v>
      </c>
      <c r="AN186" s="17">
        <v>40.97</v>
      </c>
      <c r="AO186" s="17">
        <v>44.76</v>
      </c>
      <c r="AP186" s="17">
        <v>48.52</v>
      </c>
      <c r="AQ186" s="17">
        <v>52.23</v>
      </c>
      <c r="AR186" s="17">
        <v>55.94</v>
      </c>
      <c r="AS186" s="17">
        <v>59.85</v>
      </c>
      <c r="AT186" s="17">
        <v>64.03</v>
      </c>
      <c r="AU186" s="17">
        <v>68.66</v>
      </c>
      <c r="AV186" s="17">
        <v>73.39</v>
      </c>
      <c r="AW186" s="17">
        <v>80.55</v>
      </c>
      <c r="AX186" s="17">
        <v>88.64</v>
      </c>
      <c r="AY186" s="17">
        <v>97.84</v>
      </c>
      <c r="AZ186" s="17">
        <v>108.28</v>
      </c>
      <c r="BA186" s="17">
        <v>119.9</v>
      </c>
      <c r="BB186" s="17">
        <v>132.63999999999999</v>
      </c>
      <c r="BC186" s="17">
        <v>145.94</v>
      </c>
      <c r="BD186" s="17">
        <v>159.63999999999999</v>
      </c>
      <c r="BE186" s="17">
        <v>173.22</v>
      </c>
      <c r="BF186" s="17">
        <v>186.37</v>
      </c>
      <c r="BG186" s="17">
        <v>199</v>
      </c>
      <c r="BH186" s="17">
        <v>210.5</v>
      </c>
      <c r="BI186" s="17">
        <v>220.36</v>
      </c>
      <c r="BJ186" s="17">
        <v>234.43</v>
      </c>
      <c r="BK186" s="17">
        <v>249.87</v>
      </c>
      <c r="BL186" s="17">
        <v>267.25</v>
      </c>
      <c r="BM186" s="17">
        <v>286.29000000000002</v>
      </c>
      <c r="BN186" s="17">
        <v>306.7</v>
      </c>
      <c r="BO186" s="17">
        <v>328.25</v>
      </c>
      <c r="BP186" s="17">
        <v>350.02</v>
      </c>
      <c r="BQ186" s="17">
        <v>371.65</v>
      </c>
      <c r="BR186" s="17">
        <v>392.79</v>
      </c>
      <c r="BS186" s="17">
        <v>413.05</v>
      </c>
      <c r="BT186" s="17">
        <v>432.08</v>
      </c>
      <c r="BU186" s="17">
        <v>449.51</v>
      </c>
      <c r="BV186" s="17">
        <v>464.98</v>
      </c>
      <c r="BW186" s="17">
        <v>478.12</v>
      </c>
      <c r="BX186" s="17">
        <v>488.57</v>
      </c>
      <c r="BY186" s="17">
        <v>495.95</v>
      </c>
      <c r="BZ186" s="17">
        <v>500</v>
      </c>
      <c r="CA186" s="17">
        <v>500</v>
      </c>
      <c r="CB186" s="17">
        <v>500</v>
      </c>
      <c r="CC186" s="17">
        <v>500</v>
      </c>
      <c r="CD186" s="17">
        <v>500</v>
      </c>
      <c r="CE186" s="17">
        <v>500</v>
      </c>
      <c r="CF186" s="17">
        <v>500</v>
      </c>
      <c r="CG186" s="17">
        <v>500</v>
      </c>
      <c r="CH186" s="17">
        <v>500</v>
      </c>
      <c r="CI186" s="17">
        <v>0</v>
      </c>
      <c r="CJ186" s="17">
        <v>0</v>
      </c>
      <c r="CK186" s="17">
        <v>0</v>
      </c>
      <c r="CL186" s="17">
        <v>0</v>
      </c>
      <c r="CM186" s="17">
        <v>0</v>
      </c>
      <c r="CN186" s="17">
        <v>0</v>
      </c>
      <c r="CO186" s="17">
        <v>0</v>
      </c>
      <c r="CP186" s="17">
        <v>0</v>
      </c>
      <c r="CQ186" s="17">
        <v>0</v>
      </c>
      <c r="CR186" s="17">
        <v>0</v>
      </c>
      <c r="CS186" s="17">
        <v>0</v>
      </c>
      <c r="CT186" s="17">
        <v>0</v>
      </c>
      <c r="CU186" s="17">
        <v>0</v>
      </c>
      <c r="CV186" s="17">
        <v>0</v>
      </c>
      <c r="CW186" s="17">
        <v>0</v>
      </c>
    </row>
    <row r="187" spans="1:101" ht="14.25" customHeight="1">
      <c r="A187" s="67">
        <v>37</v>
      </c>
      <c r="B187" s="68">
        <v>0.38</v>
      </c>
      <c r="C187" s="68">
        <v>0.61</v>
      </c>
      <c r="D187" s="68">
        <v>0.87</v>
      </c>
      <c r="E187" s="68">
        <v>1.01</v>
      </c>
      <c r="F187" s="68">
        <v>1.17</v>
      </c>
      <c r="G187" s="68">
        <v>1.35</v>
      </c>
      <c r="H187" s="68">
        <v>1.54</v>
      </c>
      <c r="I187" s="68">
        <v>1.69</v>
      </c>
      <c r="J187" s="68">
        <v>1.78</v>
      </c>
      <c r="K187" s="68">
        <v>2.06</v>
      </c>
      <c r="L187" s="68">
        <v>2.34</v>
      </c>
      <c r="M187" s="68">
        <v>2.64</v>
      </c>
      <c r="N187" s="68">
        <v>3.01</v>
      </c>
      <c r="O187" s="68">
        <v>3.4</v>
      </c>
      <c r="P187" s="68">
        <v>3.83</v>
      </c>
      <c r="Q187" s="68">
        <v>4.34</v>
      </c>
      <c r="R187" s="68">
        <v>4.88</v>
      </c>
      <c r="S187" s="68">
        <v>5.41</v>
      </c>
      <c r="T187" s="68">
        <v>5.98</v>
      </c>
      <c r="U187" s="68">
        <v>6.56</v>
      </c>
      <c r="V187" s="68">
        <v>7.22</v>
      </c>
      <c r="W187" s="68">
        <v>8.02</v>
      </c>
      <c r="X187" s="68">
        <v>8.8699999999999992</v>
      </c>
      <c r="Y187" s="68">
        <v>9.8800000000000008</v>
      </c>
      <c r="Z187" s="69">
        <v>11.02</v>
      </c>
      <c r="AA187" s="69">
        <v>12.31</v>
      </c>
      <c r="AB187" s="17">
        <v>13.75</v>
      </c>
      <c r="AC187" s="17">
        <v>15.31</v>
      </c>
      <c r="AD187" s="17">
        <v>17.059999999999999</v>
      </c>
      <c r="AE187" s="17">
        <v>18.920000000000002</v>
      </c>
      <c r="AF187" s="17">
        <v>20.88</v>
      </c>
      <c r="AG187" s="17">
        <v>22.94</v>
      </c>
      <c r="AH187" s="17">
        <v>25.18</v>
      </c>
      <c r="AI187" s="17">
        <v>27.68</v>
      </c>
      <c r="AJ187" s="17">
        <v>30.53</v>
      </c>
      <c r="AK187" s="17">
        <v>33.75</v>
      </c>
      <c r="AL187" s="17">
        <v>37.26</v>
      </c>
      <c r="AM187" s="17">
        <v>40.97</v>
      </c>
      <c r="AN187" s="17">
        <v>44.76</v>
      </c>
      <c r="AO187" s="17">
        <v>48.52</v>
      </c>
      <c r="AP187" s="17">
        <v>52.23</v>
      </c>
      <c r="AQ187" s="17">
        <v>55.94</v>
      </c>
      <c r="AR187" s="17">
        <v>59.85</v>
      </c>
      <c r="AS187" s="17">
        <v>64.03</v>
      </c>
      <c r="AT187" s="17">
        <v>68.66</v>
      </c>
      <c r="AU187" s="17">
        <v>73.39</v>
      </c>
      <c r="AV187" s="17">
        <v>80.55</v>
      </c>
      <c r="AW187" s="17">
        <v>88.64</v>
      </c>
      <c r="AX187" s="17">
        <v>97.84</v>
      </c>
      <c r="AY187" s="17">
        <v>108.28</v>
      </c>
      <c r="AZ187" s="17">
        <v>119.9</v>
      </c>
      <c r="BA187" s="17">
        <v>132.63999999999999</v>
      </c>
      <c r="BB187" s="17">
        <v>145.94</v>
      </c>
      <c r="BC187" s="17">
        <v>159.63999999999999</v>
      </c>
      <c r="BD187" s="17">
        <v>173.22</v>
      </c>
      <c r="BE187" s="17">
        <v>186.37</v>
      </c>
      <c r="BF187" s="17">
        <v>199</v>
      </c>
      <c r="BG187" s="17">
        <v>210.5</v>
      </c>
      <c r="BH187" s="17">
        <v>220.36</v>
      </c>
      <c r="BI187" s="17">
        <v>234.43</v>
      </c>
      <c r="BJ187" s="17">
        <v>249.87</v>
      </c>
      <c r="BK187" s="17">
        <v>267.25</v>
      </c>
      <c r="BL187" s="17">
        <v>286.29000000000002</v>
      </c>
      <c r="BM187" s="17">
        <v>306.7</v>
      </c>
      <c r="BN187" s="17">
        <v>328.25</v>
      </c>
      <c r="BO187" s="17">
        <v>350.02</v>
      </c>
      <c r="BP187" s="17">
        <v>371.65</v>
      </c>
      <c r="BQ187" s="17">
        <v>392.79</v>
      </c>
      <c r="BR187" s="17">
        <v>413.05</v>
      </c>
      <c r="BS187" s="17">
        <v>432.08</v>
      </c>
      <c r="BT187" s="17">
        <v>449.51</v>
      </c>
      <c r="BU187" s="17">
        <v>464.98</v>
      </c>
      <c r="BV187" s="17">
        <v>478.12</v>
      </c>
      <c r="BW187" s="17">
        <v>488.57</v>
      </c>
      <c r="BX187" s="17">
        <v>495.95</v>
      </c>
      <c r="BY187" s="17">
        <v>500</v>
      </c>
      <c r="BZ187" s="17">
        <v>500</v>
      </c>
      <c r="CA187" s="17">
        <v>500</v>
      </c>
      <c r="CB187" s="17">
        <v>500</v>
      </c>
      <c r="CC187" s="17">
        <v>500</v>
      </c>
      <c r="CD187" s="17">
        <v>500</v>
      </c>
      <c r="CE187" s="17">
        <v>500</v>
      </c>
      <c r="CF187" s="17">
        <v>500</v>
      </c>
      <c r="CG187" s="17">
        <v>500</v>
      </c>
      <c r="CH187" s="17">
        <v>0</v>
      </c>
      <c r="CI187" s="17">
        <v>0</v>
      </c>
      <c r="CJ187" s="17">
        <v>0</v>
      </c>
      <c r="CK187" s="17">
        <v>0</v>
      </c>
      <c r="CL187" s="17">
        <v>0</v>
      </c>
      <c r="CM187" s="17">
        <v>0</v>
      </c>
      <c r="CN187" s="17">
        <v>0</v>
      </c>
      <c r="CO187" s="17">
        <v>0</v>
      </c>
      <c r="CP187" s="17">
        <v>0</v>
      </c>
      <c r="CQ187" s="17">
        <v>0</v>
      </c>
      <c r="CR187" s="17">
        <v>0</v>
      </c>
      <c r="CS187" s="17">
        <v>0</v>
      </c>
      <c r="CT187" s="17">
        <v>0</v>
      </c>
      <c r="CU187" s="17">
        <v>0</v>
      </c>
      <c r="CV187" s="17">
        <v>0</v>
      </c>
      <c r="CW187" s="17">
        <v>0</v>
      </c>
    </row>
    <row r="188" spans="1:101" ht="14.25" customHeight="1">
      <c r="A188" s="67">
        <v>38</v>
      </c>
      <c r="B188" s="68">
        <v>0.41</v>
      </c>
      <c r="C188" s="68">
        <v>0.67</v>
      </c>
      <c r="D188" s="68">
        <v>0.95</v>
      </c>
      <c r="E188" s="68">
        <v>1.1100000000000001</v>
      </c>
      <c r="F188" s="68">
        <v>1.28</v>
      </c>
      <c r="G188" s="68">
        <v>1.46</v>
      </c>
      <c r="H188" s="68">
        <v>1.62</v>
      </c>
      <c r="I188" s="68">
        <v>1.7</v>
      </c>
      <c r="J188" s="68">
        <v>1.96</v>
      </c>
      <c r="K188" s="68">
        <v>2.27</v>
      </c>
      <c r="L188" s="68">
        <v>2.56</v>
      </c>
      <c r="M188" s="68">
        <v>2.89</v>
      </c>
      <c r="N188" s="68">
        <v>3.29</v>
      </c>
      <c r="O188" s="68">
        <v>3.73</v>
      </c>
      <c r="P188" s="68">
        <v>4.2</v>
      </c>
      <c r="Q188" s="68">
        <v>4.75</v>
      </c>
      <c r="R188" s="68">
        <v>5.34</v>
      </c>
      <c r="S188" s="68">
        <v>5.91</v>
      </c>
      <c r="T188" s="68">
        <v>6.55</v>
      </c>
      <c r="U188" s="68">
        <v>7.2</v>
      </c>
      <c r="V188" s="68">
        <v>8.02</v>
      </c>
      <c r="W188" s="68">
        <v>8.8699999999999992</v>
      </c>
      <c r="X188" s="68">
        <v>9.8800000000000008</v>
      </c>
      <c r="Y188" s="68">
        <v>11.01</v>
      </c>
      <c r="Z188" s="69">
        <v>12.31</v>
      </c>
      <c r="AA188" s="69">
        <v>13.75</v>
      </c>
      <c r="AB188" s="17">
        <v>15.31</v>
      </c>
      <c r="AC188" s="17">
        <v>17.059999999999999</v>
      </c>
      <c r="AD188" s="17">
        <v>18.920000000000002</v>
      </c>
      <c r="AE188" s="17">
        <v>20.88</v>
      </c>
      <c r="AF188" s="17">
        <v>22.94</v>
      </c>
      <c r="AG188" s="17">
        <v>25.18</v>
      </c>
      <c r="AH188" s="17">
        <v>27.68</v>
      </c>
      <c r="AI188" s="17">
        <v>30.53</v>
      </c>
      <c r="AJ188" s="17">
        <v>33.75</v>
      </c>
      <c r="AK188" s="17">
        <v>37.26</v>
      </c>
      <c r="AL188" s="17">
        <v>40.97</v>
      </c>
      <c r="AM188" s="17">
        <v>44.76</v>
      </c>
      <c r="AN188" s="17">
        <v>48.52</v>
      </c>
      <c r="AO188" s="17">
        <v>52.23</v>
      </c>
      <c r="AP188" s="17">
        <v>55.94</v>
      </c>
      <c r="AQ188" s="17">
        <v>59.85</v>
      </c>
      <c r="AR188" s="17">
        <v>64.03</v>
      </c>
      <c r="AS188" s="17">
        <v>68.66</v>
      </c>
      <c r="AT188" s="17">
        <v>73.39</v>
      </c>
      <c r="AU188" s="17">
        <v>80.55</v>
      </c>
      <c r="AV188" s="17">
        <v>88.64</v>
      </c>
      <c r="AW188" s="17">
        <v>97.84</v>
      </c>
      <c r="AX188" s="17">
        <v>108.28</v>
      </c>
      <c r="AY188" s="17">
        <v>119.9</v>
      </c>
      <c r="AZ188" s="17">
        <v>132.63999999999999</v>
      </c>
      <c r="BA188" s="17">
        <v>145.94</v>
      </c>
      <c r="BB188" s="17">
        <v>159.63999999999999</v>
      </c>
      <c r="BC188" s="17">
        <v>173.22</v>
      </c>
      <c r="BD188" s="17">
        <v>186.37</v>
      </c>
      <c r="BE188" s="17">
        <v>199</v>
      </c>
      <c r="BF188" s="17">
        <v>210.5</v>
      </c>
      <c r="BG188" s="17">
        <v>220.36</v>
      </c>
      <c r="BH188" s="17">
        <v>234.43</v>
      </c>
      <c r="BI188" s="17">
        <v>249.87</v>
      </c>
      <c r="BJ188" s="17">
        <v>267.25</v>
      </c>
      <c r="BK188" s="17">
        <v>286.29000000000002</v>
      </c>
      <c r="BL188" s="17">
        <v>306.7</v>
      </c>
      <c r="BM188" s="17">
        <v>328.25</v>
      </c>
      <c r="BN188" s="17">
        <v>350.02</v>
      </c>
      <c r="BO188" s="17">
        <v>371.65</v>
      </c>
      <c r="BP188" s="17">
        <v>392.79</v>
      </c>
      <c r="BQ188" s="17">
        <v>413.05</v>
      </c>
      <c r="BR188" s="17">
        <v>432.08</v>
      </c>
      <c r="BS188" s="17">
        <v>449.51</v>
      </c>
      <c r="BT188" s="17">
        <v>464.98</v>
      </c>
      <c r="BU188" s="17">
        <v>478.12</v>
      </c>
      <c r="BV188" s="17">
        <v>488.57</v>
      </c>
      <c r="BW188" s="17">
        <v>495.95</v>
      </c>
      <c r="BX188" s="17">
        <v>500</v>
      </c>
      <c r="BY188" s="17">
        <v>500</v>
      </c>
      <c r="BZ188" s="17">
        <v>500</v>
      </c>
      <c r="CA188" s="17">
        <v>500</v>
      </c>
      <c r="CB188" s="17">
        <v>500</v>
      </c>
      <c r="CC188" s="17">
        <v>500</v>
      </c>
      <c r="CD188" s="17">
        <v>500</v>
      </c>
      <c r="CE188" s="17">
        <v>500</v>
      </c>
      <c r="CF188" s="17">
        <v>500</v>
      </c>
      <c r="CG188" s="17">
        <v>0</v>
      </c>
      <c r="CH188" s="17">
        <v>0</v>
      </c>
      <c r="CI188" s="17">
        <v>0</v>
      </c>
      <c r="CJ188" s="17">
        <v>0</v>
      </c>
      <c r="CK188" s="17">
        <v>0</v>
      </c>
      <c r="CL188" s="17">
        <v>0</v>
      </c>
      <c r="CM188" s="17">
        <v>0</v>
      </c>
      <c r="CN188" s="17">
        <v>0</v>
      </c>
      <c r="CO188" s="17">
        <v>0</v>
      </c>
      <c r="CP188" s="17">
        <v>0</v>
      </c>
      <c r="CQ188" s="17">
        <v>0</v>
      </c>
      <c r="CR188" s="17">
        <v>0</v>
      </c>
      <c r="CS188" s="17">
        <v>0</v>
      </c>
      <c r="CT188" s="17">
        <v>0</v>
      </c>
      <c r="CU188" s="17">
        <v>0</v>
      </c>
      <c r="CV188" s="17">
        <v>0</v>
      </c>
      <c r="CW188" s="17">
        <v>0</v>
      </c>
    </row>
    <row r="189" spans="1:101" ht="14.25" customHeight="1">
      <c r="A189" s="67">
        <v>39</v>
      </c>
      <c r="B189" s="68">
        <v>0.44</v>
      </c>
      <c r="C189" s="68">
        <v>0.73</v>
      </c>
      <c r="D189" s="68">
        <v>1.04</v>
      </c>
      <c r="E189" s="68">
        <v>1.21</v>
      </c>
      <c r="F189" s="68">
        <v>1.38</v>
      </c>
      <c r="G189" s="68">
        <v>1.54</v>
      </c>
      <c r="H189" s="68">
        <v>1.64</v>
      </c>
      <c r="I189" s="68">
        <v>1.89</v>
      </c>
      <c r="J189" s="68">
        <v>2.1800000000000002</v>
      </c>
      <c r="K189" s="68">
        <v>2.5</v>
      </c>
      <c r="L189" s="68">
        <v>2.82</v>
      </c>
      <c r="M189" s="68">
        <v>3.18</v>
      </c>
      <c r="N189" s="68">
        <v>3.62</v>
      </c>
      <c r="O189" s="68">
        <v>4.1100000000000003</v>
      </c>
      <c r="P189" s="68">
        <v>4.63</v>
      </c>
      <c r="Q189" s="68">
        <v>5.22</v>
      </c>
      <c r="R189" s="68">
        <v>5.84</v>
      </c>
      <c r="S189" s="68">
        <v>6.47</v>
      </c>
      <c r="T189" s="68">
        <v>7.19</v>
      </c>
      <c r="U189" s="68">
        <v>8.02</v>
      </c>
      <c r="V189" s="68">
        <v>8.86</v>
      </c>
      <c r="W189" s="68">
        <v>9.8800000000000008</v>
      </c>
      <c r="X189" s="68">
        <v>11.01</v>
      </c>
      <c r="Y189" s="68">
        <v>12.31</v>
      </c>
      <c r="Z189" s="69">
        <v>13.75</v>
      </c>
      <c r="AA189" s="69">
        <v>15.31</v>
      </c>
      <c r="AB189" s="17">
        <v>17.059999999999999</v>
      </c>
      <c r="AC189" s="17">
        <v>18.920000000000002</v>
      </c>
      <c r="AD189" s="17">
        <v>20.88</v>
      </c>
      <c r="AE189" s="17">
        <v>22.94</v>
      </c>
      <c r="AF189" s="17">
        <v>25.18</v>
      </c>
      <c r="AG189" s="17">
        <v>27.68</v>
      </c>
      <c r="AH189" s="17">
        <v>30.53</v>
      </c>
      <c r="AI189" s="17">
        <v>33.75</v>
      </c>
      <c r="AJ189" s="17">
        <v>37.26</v>
      </c>
      <c r="AK189" s="17">
        <v>40.97</v>
      </c>
      <c r="AL189" s="17">
        <v>44.76</v>
      </c>
      <c r="AM189" s="17">
        <v>48.52</v>
      </c>
      <c r="AN189" s="17">
        <v>52.23</v>
      </c>
      <c r="AO189" s="17">
        <v>55.94</v>
      </c>
      <c r="AP189" s="17">
        <v>59.85</v>
      </c>
      <c r="AQ189" s="17">
        <v>64.03</v>
      </c>
      <c r="AR189" s="17">
        <v>68.66</v>
      </c>
      <c r="AS189" s="17">
        <v>73.39</v>
      </c>
      <c r="AT189" s="17">
        <v>80.55</v>
      </c>
      <c r="AU189" s="17">
        <v>88.64</v>
      </c>
      <c r="AV189" s="17">
        <v>97.84</v>
      </c>
      <c r="AW189" s="17">
        <v>108.28</v>
      </c>
      <c r="AX189" s="17">
        <v>119.9</v>
      </c>
      <c r="AY189" s="17">
        <v>132.63999999999999</v>
      </c>
      <c r="AZ189" s="17">
        <v>145.94</v>
      </c>
      <c r="BA189" s="17">
        <v>159.63999999999999</v>
      </c>
      <c r="BB189" s="17">
        <v>173.22</v>
      </c>
      <c r="BC189" s="17">
        <v>186.37</v>
      </c>
      <c r="BD189" s="17">
        <v>199</v>
      </c>
      <c r="BE189" s="17">
        <v>210.5</v>
      </c>
      <c r="BF189" s="17">
        <v>220.36</v>
      </c>
      <c r="BG189" s="17">
        <v>234.43</v>
      </c>
      <c r="BH189" s="17">
        <v>249.87</v>
      </c>
      <c r="BI189" s="17">
        <v>267.25</v>
      </c>
      <c r="BJ189" s="17">
        <v>286.29000000000002</v>
      </c>
      <c r="BK189" s="17">
        <v>306.7</v>
      </c>
      <c r="BL189" s="17">
        <v>328.25</v>
      </c>
      <c r="BM189" s="17">
        <v>350.02</v>
      </c>
      <c r="BN189" s="17">
        <v>371.65</v>
      </c>
      <c r="BO189" s="17">
        <v>392.79</v>
      </c>
      <c r="BP189" s="17">
        <v>413.05</v>
      </c>
      <c r="BQ189" s="17">
        <v>432.08</v>
      </c>
      <c r="BR189" s="17">
        <v>449.51</v>
      </c>
      <c r="BS189" s="17">
        <v>464.98</v>
      </c>
      <c r="BT189" s="17">
        <v>478.12</v>
      </c>
      <c r="BU189" s="17">
        <v>488.57</v>
      </c>
      <c r="BV189" s="17">
        <v>495.95</v>
      </c>
      <c r="BW189" s="17">
        <v>500</v>
      </c>
      <c r="BX189" s="17">
        <v>500</v>
      </c>
      <c r="BY189" s="17">
        <v>500</v>
      </c>
      <c r="BZ189" s="17">
        <v>500</v>
      </c>
      <c r="CA189" s="17">
        <v>500</v>
      </c>
      <c r="CB189" s="17">
        <v>500</v>
      </c>
      <c r="CC189" s="17">
        <v>500</v>
      </c>
      <c r="CD189" s="17">
        <v>500</v>
      </c>
      <c r="CE189" s="17">
        <v>500</v>
      </c>
      <c r="CF189" s="17">
        <v>0</v>
      </c>
      <c r="CG189" s="17">
        <v>0</v>
      </c>
      <c r="CH189" s="17">
        <v>0</v>
      </c>
      <c r="CI189" s="17">
        <v>0</v>
      </c>
      <c r="CJ189" s="17">
        <v>0</v>
      </c>
      <c r="CK189" s="17">
        <v>0</v>
      </c>
      <c r="CL189" s="17">
        <v>0</v>
      </c>
      <c r="CM189" s="17">
        <v>0</v>
      </c>
      <c r="CN189" s="17">
        <v>0</v>
      </c>
      <c r="CO189" s="17">
        <v>0</v>
      </c>
      <c r="CP189" s="17">
        <v>0</v>
      </c>
      <c r="CQ189" s="17">
        <v>0</v>
      </c>
      <c r="CR189" s="17">
        <v>0</v>
      </c>
      <c r="CS189" s="17">
        <v>0</v>
      </c>
      <c r="CT189" s="17">
        <v>0</v>
      </c>
      <c r="CU189" s="17">
        <v>0</v>
      </c>
      <c r="CV189" s="17">
        <v>0</v>
      </c>
      <c r="CW189" s="17">
        <v>0</v>
      </c>
    </row>
    <row r="190" spans="1:101" ht="14.25" customHeight="1">
      <c r="A190" s="67">
        <v>40</v>
      </c>
      <c r="B190" s="68">
        <v>0.49</v>
      </c>
      <c r="C190" s="68">
        <v>0.81</v>
      </c>
      <c r="D190" s="68">
        <v>1.1299999999999999</v>
      </c>
      <c r="E190" s="68">
        <v>1.3</v>
      </c>
      <c r="F190" s="68">
        <v>1.47</v>
      </c>
      <c r="G190" s="68">
        <v>1.59</v>
      </c>
      <c r="H190" s="68">
        <v>1.83</v>
      </c>
      <c r="I190" s="68">
        <v>2.11</v>
      </c>
      <c r="J190" s="68">
        <v>2.42</v>
      </c>
      <c r="K190" s="68">
        <v>2.76</v>
      </c>
      <c r="L190" s="68">
        <v>3.12</v>
      </c>
      <c r="M190" s="68">
        <v>3.51</v>
      </c>
      <c r="N190" s="68">
        <v>4.01</v>
      </c>
      <c r="O190" s="68">
        <v>4.55</v>
      </c>
      <c r="P190" s="68">
        <v>5.1100000000000003</v>
      </c>
      <c r="Q190" s="68">
        <v>5.74</v>
      </c>
      <c r="R190" s="68">
        <v>6.41</v>
      </c>
      <c r="S190" s="68">
        <v>7.11</v>
      </c>
      <c r="T190" s="68">
        <v>8.02</v>
      </c>
      <c r="U190" s="68">
        <v>8.85</v>
      </c>
      <c r="V190" s="68">
        <v>9.8699999999999992</v>
      </c>
      <c r="W190" s="68">
        <v>11.01</v>
      </c>
      <c r="X190" s="68">
        <v>12.31</v>
      </c>
      <c r="Y190" s="68">
        <v>13.75</v>
      </c>
      <c r="Z190" s="69">
        <v>15.3</v>
      </c>
      <c r="AA190" s="69">
        <v>17.059999999999999</v>
      </c>
      <c r="AB190" s="17">
        <v>18.920000000000002</v>
      </c>
      <c r="AC190" s="17">
        <v>20.88</v>
      </c>
      <c r="AD190" s="17">
        <v>22.94</v>
      </c>
      <c r="AE190" s="17">
        <v>25.18</v>
      </c>
      <c r="AF190" s="17">
        <v>27.68</v>
      </c>
      <c r="AG190" s="17">
        <v>30.53</v>
      </c>
      <c r="AH190" s="17">
        <v>33.75</v>
      </c>
      <c r="AI190" s="17">
        <v>37.26</v>
      </c>
      <c r="AJ190" s="17">
        <v>40.97</v>
      </c>
      <c r="AK190" s="17">
        <v>44.76</v>
      </c>
      <c r="AL190" s="17">
        <v>48.52</v>
      </c>
      <c r="AM190" s="17">
        <v>52.23</v>
      </c>
      <c r="AN190" s="17">
        <v>55.94</v>
      </c>
      <c r="AO190" s="17">
        <v>59.85</v>
      </c>
      <c r="AP190" s="17">
        <v>64.03</v>
      </c>
      <c r="AQ190" s="17">
        <v>68.66</v>
      </c>
      <c r="AR190" s="17">
        <v>73.39</v>
      </c>
      <c r="AS190" s="17">
        <v>80.55</v>
      </c>
      <c r="AT190" s="17">
        <v>88.64</v>
      </c>
      <c r="AU190" s="17">
        <v>97.84</v>
      </c>
      <c r="AV190" s="17">
        <v>108.28</v>
      </c>
      <c r="AW190" s="17">
        <v>119.9</v>
      </c>
      <c r="AX190" s="17">
        <v>132.63999999999999</v>
      </c>
      <c r="AY190" s="17">
        <v>145.94</v>
      </c>
      <c r="AZ190" s="17">
        <v>159.63999999999999</v>
      </c>
      <c r="BA190" s="17">
        <v>173.22</v>
      </c>
      <c r="BB190" s="17">
        <v>186.37</v>
      </c>
      <c r="BC190" s="17">
        <v>199</v>
      </c>
      <c r="BD190" s="17">
        <v>210.5</v>
      </c>
      <c r="BE190" s="17">
        <v>220.36</v>
      </c>
      <c r="BF190" s="17">
        <v>234.43</v>
      </c>
      <c r="BG190" s="17">
        <v>249.87</v>
      </c>
      <c r="BH190" s="17">
        <v>267.25</v>
      </c>
      <c r="BI190" s="17">
        <v>286.29000000000002</v>
      </c>
      <c r="BJ190" s="17">
        <v>306.7</v>
      </c>
      <c r="BK190" s="17">
        <v>328.25</v>
      </c>
      <c r="BL190" s="17">
        <v>350.02</v>
      </c>
      <c r="BM190" s="17">
        <v>371.65</v>
      </c>
      <c r="BN190" s="17">
        <v>392.79</v>
      </c>
      <c r="BO190" s="17">
        <v>413.05</v>
      </c>
      <c r="BP190" s="17">
        <v>432.08</v>
      </c>
      <c r="BQ190" s="17">
        <v>449.51</v>
      </c>
      <c r="BR190" s="17">
        <v>464.98</v>
      </c>
      <c r="BS190" s="17">
        <v>478.12</v>
      </c>
      <c r="BT190" s="17">
        <v>488.57</v>
      </c>
      <c r="BU190" s="17">
        <v>495.95</v>
      </c>
      <c r="BV190" s="17">
        <v>500</v>
      </c>
      <c r="BW190" s="17">
        <v>500</v>
      </c>
      <c r="BX190" s="17">
        <v>500</v>
      </c>
      <c r="BY190" s="17">
        <v>500</v>
      </c>
      <c r="BZ190" s="17">
        <v>500</v>
      </c>
      <c r="CA190" s="17">
        <v>500</v>
      </c>
      <c r="CB190" s="17">
        <v>500</v>
      </c>
      <c r="CC190" s="17">
        <v>500</v>
      </c>
      <c r="CD190" s="17">
        <v>500</v>
      </c>
      <c r="CE190" s="17">
        <v>0</v>
      </c>
      <c r="CF190" s="17">
        <v>0</v>
      </c>
      <c r="CG190" s="17">
        <v>0</v>
      </c>
      <c r="CH190" s="17">
        <v>0</v>
      </c>
      <c r="CI190" s="17">
        <v>0</v>
      </c>
      <c r="CJ190" s="17">
        <v>0</v>
      </c>
      <c r="CK190" s="17">
        <v>0</v>
      </c>
      <c r="CL190" s="17">
        <v>0</v>
      </c>
      <c r="CM190" s="17">
        <v>0</v>
      </c>
      <c r="CN190" s="17">
        <v>0</v>
      </c>
      <c r="CO190" s="17">
        <v>0</v>
      </c>
      <c r="CP190" s="17">
        <v>0</v>
      </c>
      <c r="CQ190" s="17">
        <v>0</v>
      </c>
      <c r="CR190" s="17">
        <v>0</v>
      </c>
      <c r="CS190" s="17">
        <v>0</v>
      </c>
      <c r="CT190" s="17">
        <v>0</v>
      </c>
      <c r="CU190" s="17">
        <v>0</v>
      </c>
      <c r="CV190" s="17">
        <v>0</v>
      </c>
      <c r="CW190" s="17">
        <v>0</v>
      </c>
    </row>
    <row r="191" spans="1:101" ht="14.25" customHeight="1">
      <c r="A191" s="67">
        <v>41</v>
      </c>
      <c r="B191" s="68">
        <v>0.54</v>
      </c>
      <c r="C191" s="68">
        <v>0.89</v>
      </c>
      <c r="D191" s="68">
        <v>1.22</v>
      </c>
      <c r="E191" s="68">
        <v>1.39</v>
      </c>
      <c r="F191" s="68">
        <v>1.54</v>
      </c>
      <c r="G191" s="68">
        <v>1.77</v>
      </c>
      <c r="H191" s="68">
        <v>2.0499999999999998</v>
      </c>
      <c r="I191" s="68">
        <v>2.36</v>
      </c>
      <c r="J191" s="68">
        <v>2.68</v>
      </c>
      <c r="K191" s="68">
        <v>3.06</v>
      </c>
      <c r="L191" s="68">
        <v>3.45</v>
      </c>
      <c r="M191" s="68">
        <v>3.9</v>
      </c>
      <c r="N191" s="68">
        <v>4.46</v>
      </c>
      <c r="O191" s="68">
        <v>5.05</v>
      </c>
      <c r="P191" s="68">
        <v>5.66</v>
      </c>
      <c r="Q191" s="68">
        <v>6.33</v>
      </c>
      <c r="R191" s="68">
        <v>7.05</v>
      </c>
      <c r="S191" s="68">
        <v>8.02</v>
      </c>
      <c r="T191" s="68">
        <v>8.85</v>
      </c>
      <c r="U191" s="68">
        <v>9.8699999999999992</v>
      </c>
      <c r="V191" s="68">
        <v>11</v>
      </c>
      <c r="W191" s="68">
        <v>12.31</v>
      </c>
      <c r="X191" s="68">
        <v>13.75</v>
      </c>
      <c r="Y191" s="68">
        <v>15.3</v>
      </c>
      <c r="Z191" s="69">
        <v>17.04</v>
      </c>
      <c r="AA191" s="69">
        <v>18.920000000000002</v>
      </c>
      <c r="AB191" s="17">
        <v>20.88</v>
      </c>
      <c r="AC191" s="17">
        <v>22.94</v>
      </c>
      <c r="AD191" s="17">
        <v>25.18</v>
      </c>
      <c r="AE191" s="17">
        <v>27.68</v>
      </c>
      <c r="AF191" s="17">
        <v>30.53</v>
      </c>
      <c r="AG191" s="17">
        <v>33.75</v>
      </c>
      <c r="AH191" s="17">
        <v>37.26</v>
      </c>
      <c r="AI191" s="17">
        <v>40.97</v>
      </c>
      <c r="AJ191" s="17">
        <v>44.76</v>
      </c>
      <c r="AK191" s="17">
        <v>48.52</v>
      </c>
      <c r="AL191" s="17">
        <v>52.23</v>
      </c>
      <c r="AM191" s="17">
        <v>55.94</v>
      </c>
      <c r="AN191" s="17">
        <v>59.85</v>
      </c>
      <c r="AO191" s="17">
        <v>64.03</v>
      </c>
      <c r="AP191" s="17">
        <v>68.66</v>
      </c>
      <c r="AQ191" s="17">
        <v>73.39</v>
      </c>
      <c r="AR191" s="17">
        <v>80.55</v>
      </c>
      <c r="AS191" s="17">
        <v>88.64</v>
      </c>
      <c r="AT191" s="17">
        <v>97.84</v>
      </c>
      <c r="AU191" s="17">
        <v>108.28</v>
      </c>
      <c r="AV191" s="17">
        <v>119.9</v>
      </c>
      <c r="AW191" s="17">
        <v>132.63999999999999</v>
      </c>
      <c r="AX191" s="17">
        <v>145.94</v>
      </c>
      <c r="AY191" s="17">
        <v>159.63999999999999</v>
      </c>
      <c r="AZ191" s="17">
        <v>173.22</v>
      </c>
      <c r="BA191" s="17">
        <v>186.37</v>
      </c>
      <c r="BB191" s="17">
        <v>199</v>
      </c>
      <c r="BC191" s="17">
        <v>210.5</v>
      </c>
      <c r="BD191" s="17">
        <v>220.36</v>
      </c>
      <c r="BE191" s="17">
        <v>234.43</v>
      </c>
      <c r="BF191" s="17">
        <v>249.87</v>
      </c>
      <c r="BG191" s="17">
        <v>267.25</v>
      </c>
      <c r="BH191" s="17">
        <v>286.29000000000002</v>
      </c>
      <c r="BI191" s="17">
        <v>306.7</v>
      </c>
      <c r="BJ191" s="17">
        <v>328.25</v>
      </c>
      <c r="BK191" s="17">
        <v>350.02</v>
      </c>
      <c r="BL191" s="17">
        <v>371.65</v>
      </c>
      <c r="BM191" s="17">
        <v>392.79</v>
      </c>
      <c r="BN191" s="17">
        <v>413.05</v>
      </c>
      <c r="BO191" s="17">
        <v>432.08</v>
      </c>
      <c r="BP191" s="17">
        <v>449.51</v>
      </c>
      <c r="BQ191" s="17">
        <v>464.98</v>
      </c>
      <c r="BR191" s="17">
        <v>478.12</v>
      </c>
      <c r="BS191" s="17">
        <v>488.57</v>
      </c>
      <c r="BT191" s="17">
        <v>495.95</v>
      </c>
      <c r="BU191" s="17">
        <v>500</v>
      </c>
      <c r="BV191" s="17">
        <v>500</v>
      </c>
      <c r="BW191" s="17">
        <v>500</v>
      </c>
      <c r="BX191" s="17">
        <v>500</v>
      </c>
      <c r="BY191" s="17">
        <v>500</v>
      </c>
      <c r="BZ191" s="17">
        <v>500</v>
      </c>
      <c r="CA191" s="17">
        <v>500</v>
      </c>
      <c r="CB191" s="17">
        <v>500</v>
      </c>
      <c r="CC191" s="17">
        <v>500</v>
      </c>
      <c r="CD191" s="17">
        <v>0</v>
      </c>
      <c r="CE191" s="17">
        <v>0</v>
      </c>
      <c r="CF191" s="17">
        <v>0</v>
      </c>
      <c r="CG191" s="17">
        <v>0</v>
      </c>
      <c r="CH191" s="17">
        <v>0</v>
      </c>
      <c r="CI191" s="17">
        <v>0</v>
      </c>
      <c r="CJ191" s="17">
        <v>0</v>
      </c>
      <c r="CK191" s="17">
        <v>0</v>
      </c>
      <c r="CL191" s="17">
        <v>0</v>
      </c>
      <c r="CM191" s="17">
        <v>0</v>
      </c>
      <c r="CN191" s="17">
        <v>0</v>
      </c>
      <c r="CO191" s="17">
        <v>0</v>
      </c>
      <c r="CP191" s="17">
        <v>0</v>
      </c>
      <c r="CQ191" s="17">
        <v>0</v>
      </c>
      <c r="CR191" s="17">
        <v>0</v>
      </c>
      <c r="CS191" s="17">
        <v>0</v>
      </c>
      <c r="CT191" s="17">
        <v>0</v>
      </c>
      <c r="CU191" s="17">
        <v>0</v>
      </c>
      <c r="CV191" s="17">
        <v>0</v>
      </c>
      <c r="CW191" s="17">
        <v>0</v>
      </c>
    </row>
    <row r="192" spans="1:101" ht="14.25" customHeight="1">
      <c r="A192" s="67">
        <v>42</v>
      </c>
      <c r="B192" s="68">
        <v>0.59</v>
      </c>
      <c r="C192" s="68">
        <v>0.97</v>
      </c>
      <c r="D192" s="68">
        <v>1.29</v>
      </c>
      <c r="E192" s="68">
        <v>1.48</v>
      </c>
      <c r="F192" s="68">
        <v>1.7</v>
      </c>
      <c r="G192" s="68">
        <v>1.99</v>
      </c>
      <c r="H192" s="68">
        <v>2.2999999999999998</v>
      </c>
      <c r="I192" s="68">
        <v>2.63</v>
      </c>
      <c r="J192" s="68">
        <v>2.98</v>
      </c>
      <c r="K192" s="68">
        <v>3.4</v>
      </c>
      <c r="L192" s="68">
        <v>3.83</v>
      </c>
      <c r="M192" s="68">
        <v>4.34</v>
      </c>
      <c r="N192" s="68">
        <v>4.96</v>
      </c>
      <c r="O192" s="68">
        <v>5.61</v>
      </c>
      <c r="P192" s="68">
        <v>6.27</v>
      </c>
      <c r="Q192" s="68">
        <v>6.99</v>
      </c>
      <c r="R192" s="68">
        <v>8.01</v>
      </c>
      <c r="S192" s="68">
        <v>8.84</v>
      </c>
      <c r="T192" s="68">
        <v>9.8699999999999992</v>
      </c>
      <c r="U192" s="68">
        <v>11</v>
      </c>
      <c r="V192" s="68">
        <v>12.31</v>
      </c>
      <c r="W192" s="68">
        <v>13.75</v>
      </c>
      <c r="X192" s="68">
        <v>15.29</v>
      </c>
      <c r="Y192" s="68">
        <v>17.03</v>
      </c>
      <c r="Z192" s="69">
        <v>18.920000000000002</v>
      </c>
      <c r="AA192" s="69">
        <v>20.88</v>
      </c>
      <c r="AB192" s="17">
        <v>22.94</v>
      </c>
      <c r="AC192" s="17">
        <v>25.18</v>
      </c>
      <c r="AD192" s="17">
        <v>27.68</v>
      </c>
      <c r="AE192" s="17">
        <v>30.53</v>
      </c>
      <c r="AF192" s="17">
        <v>33.75</v>
      </c>
      <c r="AG192" s="17">
        <v>37.26</v>
      </c>
      <c r="AH192" s="17">
        <v>40.97</v>
      </c>
      <c r="AI192" s="17">
        <v>44.76</v>
      </c>
      <c r="AJ192" s="17">
        <v>48.52</v>
      </c>
      <c r="AK192" s="17">
        <v>52.23</v>
      </c>
      <c r="AL192" s="17">
        <v>55.94</v>
      </c>
      <c r="AM192" s="17">
        <v>59.85</v>
      </c>
      <c r="AN192" s="17">
        <v>64.03</v>
      </c>
      <c r="AO192" s="17">
        <v>68.66</v>
      </c>
      <c r="AP192" s="17">
        <v>73.39</v>
      </c>
      <c r="AQ192" s="17">
        <v>80.55</v>
      </c>
      <c r="AR192" s="17">
        <v>88.64</v>
      </c>
      <c r="AS192" s="17">
        <v>97.84</v>
      </c>
      <c r="AT192" s="17">
        <v>108.28</v>
      </c>
      <c r="AU192" s="17">
        <v>119.9</v>
      </c>
      <c r="AV192" s="17">
        <v>132.63999999999999</v>
      </c>
      <c r="AW192" s="17">
        <v>145.94</v>
      </c>
      <c r="AX192" s="17">
        <v>159.63999999999999</v>
      </c>
      <c r="AY192" s="17">
        <v>173.22</v>
      </c>
      <c r="AZ192" s="17">
        <v>186.37</v>
      </c>
      <c r="BA192" s="17">
        <v>199</v>
      </c>
      <c r="BB192" s="17">
        <v>210.5</v>
      </c>
      <c r="BC192" s="17">
        <v>220.36</v>
      </c>
      <c r="BD192" s="17">
        <v>234.43</v>
      </c>
      <c r="BE192" s="17">
        <v>249.87</v>
      </c>
      <c r="BF192" s="17">
        <v>267.25</v>
      </c>
      <c r="BG192" s="17">
        <v>286.29000000000002</v>
      </c>
      <c r="BH192" s="17">
        <v>306.7</v>
      </c>
      <c r="BI192" s="17">
        <v>328.25</v>
      </c>
      <c r="BJ192" s="17">
        <v>350.02</v>
      </c>
      <c r="BK192" s="17">
        <v>371.65</v>
      </c>
      <c r="BL192" s="17">
        <v>392.79</v>
      </c>
      <c r="BM192" s="17">
        <v>413.05</v>
      </c>
      <c r="BN192" s="17">
        <v>432.08</v>
      </c>
      <c r="BO192" s="17">
        <v>449.51</v>
      </c>
      <c r="BP192" s="17">
        <v>464.98</v>
      </c>
      <c r="BQ192" s="17">
        <v>478.12</v>
      </c>
      <c r="BR192" s="17">
        <v>488.57</v>
      </c>
      <c r="BS192" s="17">
        <v>495.95</v>
      </c>
      <c r="BT192" s="17">
        <v>500</v>
      </c>
      <c r="BU192" s="17">
        <v>500</v>
      </c>
      <c r="BV192" s="17">
        <v>500</v>
      </c>
      <c r="BW192" s="17">
        <v>500</v>
      </c>
      <c r="BX192" s="17">
        <v>500</v>
      </c>
      <c r="BY192" s="17">
        <v>500</v>
      </c>
      <c r="BZ192" s="17">
        <v>500</v>
      </c>
      <c r="CA192" s="17">
        <v>500</v>
      </c>
      <c r="CB192" s="17">
        <v>500</v>
      </c>
      <c r="CC192" s="17">
        <v>0</v>
      </c>
      <c r="CD192" s="17">
        <v>0</v>
      </c>
      <c r="CE192" s="17">
        <v>0</v>
      </c>
      <c r="CF192" s="17">
        <v>0</v>
      </c>
      <c r="CG192" s="17">
        <v>0</v>
      </c>
      <c r="CH192" s="17">
        <v>0</v>
      </c>
      <c r="CI192" s="17">
        <v>0</v>
      </c>
      <c r="CJ192" s="17">
        <v>0</v>
      </c>
      <c r="CK192" s="17">
        <v>0</v>
      </c>
      <c r="CL192" s="17">
        <v>0</v>
      </c>
      <c r="CM192" s="17">
        <v>0</v>
      </c>
      <c r="CN192" s="17">
        <v>0</v>
      </c>
      <c r="CO192" s="17">
        <v>0</v>
      </c>
      <c r="CP192" s="17">
        <v>0</v>
      </c>
      <c r="CQ192" s="17">
        <v>0</v>
      </c>
      <c r="CR192" s="17">
        <v>0</v>
      </c>
      <c r="CS192" s="17">
        <v>0</v>
      </c>
      <c r="CT192" s="17">
        <v>0</v>
      </c>
      <c r="CU192" s="17">
        <v>0</v>
      </c>
      <c r="CV192" s="17">
        <v>0</v>
      </c>
      <c r="CW192" s="17">
        <v>0</v>
      </c>
    </row>
    <row r="193" spans="1:101" ht="14.25" customHeight="1">
      <c r="A193" s="67">
        <v>43</v>
      </c>
      <c r="B193" s="68">
        <v>0.64</v>
      </c>
      <c r="C193" s="68">
        <v>1.04</v>
      </c>
      <c r="D193" s="68">
        <v>1.36</v>
      </c>
      <c r="E193" s="68">
        <v>1.61</v>
      </c>
      <c r="F193" s="68">
        <v>1.89</v>
      </c>
      <c r="G193" s="68">
        <v>2.2200000000000002</v>
      </c>
      <c r="H193" s="68">
        <v>2.57</v>
      </c>
      <c r="I193" s="68">
        <v>2.93</v>
      </c>
      <c r="J193" s="68">
        <v>3.31</v>
      </c>
      <c r="K193" s="68">
        <v>3.77</v>
      </c>
      <c r="L193" s="68">
        <v>4.2699999999999996</v>
      </c>
      <c r="M193" s="68">
        <v>4.84</v>
      </c>
      <c r="N193" s="68">
        <v>5.53</v>
      </c>
      <c r="O193" s="68">
        <v>6.24</v>
      </c>
      <c r="P193" s="68">
        <v>6.98</v>
      </c>
      <c r="Q193" s="68">
        <v>7.91</v>
      </c>
      <c r="R193" s="68">
        <v>8.83</v>
      </c>
      <c r="S193" s="68">
        <v>9.8699999999999992</v>
      </c>
      <c r="T193" s="68">
        <v>11</v>
      </c>
      <c r="U193" s="68">
        <v>12.31</v>
      </c>
      <c r="V193" s="68">
        <v>13.75</v>
      </c>
      <c r="W193" s="68">
        <v>15.28</v>
      </c>
      <c r="X193" s="68">
        <v>17.010000000000002</v>
      </c>
      <c r="Y193" s="68">
        <v>18.920000000000002</v>
      </c>
      <c r="Z193" s="69">
        <v>20.87</v>
      </c>
      <c r="AA193" s="69">
        <v>22.94</v>
      </c>
      <c r="AB193" s="17">
        <v>25.18</v>
      </c>
      <c r="AC193" s="17">
        <v>27.68</v>
      </c>
      <c r="AD193" s="17">
        <v>30.53</v>
      </c>
      <c r="AE193" s="17">
        <v>33.75</v>
      </c>
      <c r="AF193" s="17">
        <v>37.26</v>
      </c>
      <c r="AG193" s="17">
        <v>40.97</v>
      </c>
      <c r="AH193" s="17">
        <v>44.76</v>
      </c>
      <c r="AI193" s="17">
        <v>48.52</v>
      </c>
      <c r="AJ193" s="17">
        <v>52.23</v>
      </c>
      <c r="AK193" s="17">
        <v>55.94</v>
      </c>
      <c r="AL193" s="17">
        <v>59.85</v>
      </c>
      <c r="AM193" s="17">
        <v>64.03</v>
      </c>
      <c r="AN193" s="17">
        <v>68.66</v>
      </c>
      <c r="AO193" s="17">
        <v>73.39</v>
      </c>
      <c r="AP193" s="17">
        <v>80.55</v>
      </c>
      <c r="AQ193" s="17">
        <v>88.64</v>
      </c>
      <c r="AR193" s="17">
        <v>97.84</v>
      </c>
      <c r="AS193" s="17">
        <v>108.28</v>
      </c>
      <c r="AT193" s="17">
        <v>119.9</v>
      </c>
      <c r="AU193" s="17">
        <v>132.63999999999999</v>
      </c>
      <c r="AV193" s="17">
        <v>145.94</v>
      </c>
      <c r="AW193" s="17">
        <v>159.63999999999999</v>
      </c>
      <c r="AX193" s="17">
        <v>173.22</v>
      </c>
      <c r="AY193" s="17">
        <v>186.37</v>
      </c>
      <c r="AZ193" s="17">
        <v>199</v>
      </c>
      <c r="BA193" s="17">
        <v>210.5</v>
      </c>
      <c r="BB193" s="17">
        <v>220.36</v>
      </c>
      <c r="BC193" s="17">
        <v>234.43</v>
      </c>
      <c r="BD193" s="17">
        <v>249.87</v>
      </c>
      <c r="BE193" s="17">
        <v>267.25</v>
      </c>
      <c r="BF193" s="17">
        <v>286.29000000000002</v>
      </c>
      <c r="BG193" s="17">
        <v>306.7</v>
      </c>
      <c r="BH193" s="17">
        <v>328.25</v>
      </c>
      <c r="BI193" s="17">
        <v>350.02</v>
      </c>
      <c r="BJ193" s="17">
        <v>371.65</v>
      </c>
      <c r="BK193" s="17">
        <v>392.79</v>
      </c>
      <c r="BL193" s="17">
        <v>413.05</v>
      </c>
      <c r="BM193" s="17">
        <v>432.08</v>
      </c>
      <c r="BN193" s="17">
        <v>449.51</v>
      </c>
      <c r="BO193" s="17">
        <v>464.98</v>
      </c>
      <c r="BP193" s="17">
        <v>478.12</v>
      </c>
      <c r="BQ193" s="17">
        <v>488.57</v>
      </c>
      <c r="BR193" s="17">
        <v>495.95</v>
      </c>
      <c r="BS193" s="17">
        <v>500</v>
      </c>
      <c r="BT193" s="17">
        <v>500</v>
      </c>
      <c r="BU193" s="17">
        <v>500</v>
      </c>
      <c r="BV193" s="17">
        <v>500</v>
      </c>
      <c r="BW193" s="17">
        <v>500</v>
      </c>
      <c r="BX193" s="17">
        <v>500</v>
      </c>
      <c r="BY193" s="17">
        <v>500</v>
      </c>
      <c r="BZ193" s="17">
        <v>500</v>
      </c>
      <c r="CA193" s="17">
        <v>500</v>
      </c>
      <c r="CB193" s="17">
        <v>0</v>
      </c>
      <c r="CC193" s="17">
        <v>0</v>
      </c>
      <c r="CD193" s="17">
        <v>0</v>
      </c>
      <c r="CE193" s="17">
        <v>0</v>
      </c>
      <c r="CF193" s="17">
        <v>0</v>
      </c>
      <c r="CG193" s="17">
        <v>0</v>
      </c>
      <c r="CH193" s="17">
        <v>0</v>
      </c>
      <c r="CI193" s="17">
        <v>0</v>
      </c>
      <c r="CJ193" s="17">
        <v>0</v>
      </c>
      <c r="CK193" s="17">
        <v>0</v>
      </c>
      <c r="CL193" s="17">
        <v>0</v>
      </c>
      <c r="CM193" s="17">
        <v>0</v>
      </c>
      <c r="CN193" s="17">
        <v>0</v>
      </c>
      <c r="CO193" s="17">
        <v>0</v>
      </c>
      <c r="CP193" s="17">
        <v>0</v>
      </c>
      <c r="CQ193" s="17">
        <v>0</v>
      </c>
      <c r="CR193" s="17">
        <v>0</v>
      </c>
      <c r="CS193" s="17">
        <v>0</v>
      </c>
      <c r="CT193" s="17">
        <v>0</v>
      </c>
      <c r="CU193" s="17">
        <v>0</v>
      </c>
      <c r="CV193" s="17">
        <v>0</v>
      </c>
      <c r="CW193" s="17">
        <v>0</v>
      </c>
    </row>
    <row r="194" spans="1:101" ht="14.25" customHeight="1">
      <c r="A194" s="67">
        <v>44</v>
      </c>
      <c r="B194" s="68">
        <v>0.68</v>
      </c>
      <c r="C194" s="68">
        <v>1.1100000000000001</v>
      </c>
      <c r="D194" s="68">
        <v>1.47</v>
      </c>
      <c r="E194" s="68">
        <v>1.77</v>
      </c>
      <c r="F194" s="68">
        <v>2.11</v>
      </c>
      <c r="G194" s="68">
        <v>2.4900000000000002</v>
      </c>
      <c r="H194" s="68">
        <v>2.87</v>
      </c>
      <c r="I194" s="68">
        <v>3.25</v>
      </c>
      <c r="J194" s="68">
        <v>3.68</v>
      </c>
      <c r="K194" s="68">
        <v>4.2</v>
      </c>
      <c r="L194" s="68">
        <v>4.76</v>
      </c>
      <c r="M194" s="68">
        <v>5.41</v>
      </c>
      <c r="N194" s="68">
        <v>6.18</v>
      </c>
      <c r="O194" s="68">
        <v>6.96</v>
      </c>
      <c r="P194" s="68">
        <v>7.82</v>
      </c>
      <c r="Q194" s="68">
        <v>8.83</v>
      </c>
      <c r="R194" s="68">
        <v>9.8699999999999992</v>
      </c>
      <c r="S194" s="68">
        <v>11</v>
      </c>
      <c r="T194" s="68">
        <v>12.31</v>
      </c>
      <c r="U194" s="68">
        <v>13.75</v>
      </c>
      <c r="V194" s="68">
        <v>15.27</v>
      </c>
      <c r="W194" s="68">
        <v>16.989999999999998</v>
      </c>
      <c r="X194" s="68">
        <v>18.920000000000002</v>
      </c>
      <c r="Y194" s="68">
        <v>20.87</v>
      </c>
      <c r="Z194" s="69">
        <v>22.93</v>
      </c>
      <c r="AA194" s="69">
        <v>25.18</v>
      </c>
      <c r="AB194" s="17">
        <v>27.68</v>
      </c>
      <c r="AC194" s="17">
        <v>30.53</v>
      </c>
      <c r="AD194" s="17">
        <v>33.75</v>
      </c>
      <c r="AE194" s="17">
        <v>37.26</v>
      </c>
      <c r="AF194" s="17">
        <v>40.97</v>
      </c>
      <c r="AG194" s="17">
        <v>44.76</v>
      </c>
      <c r="AH194" s="17">
        <v>48.52</v>
      </c>
      <c r="AI194" s="17">
        <v>52.23</v>
      </c>
      <c r="AJ194" s="17">
        <v>55.94</v>
      </c>
      <c r="AK194" s="17">
        <v>59.85</v>
      </c>
      <c r="AL194" s="17">
        <v>64.03</v>
      </c>
      <c r="AM194" s="17">
        <v>68.66</v>
      </c>
      <c r="AN194" s="17">
        <v>73.39</v>
      </c>
      <c r="AO194" s="17">
        <v>80.55</v>
      </c>
      <c r="AP194" s="17">
        <v>88.64</v>
      </c>
      <c r="AQ194" s="17">
        <v>97.84</v>
      </c>
      <c r="AR194" s="17">
        <v>108.28</v>
      </c>
      <c r="AS194" s="17">
        <v>119.9</v>
      </c>
      <c r="AT194" s="17">
        <v>132.63999999999999</v>
      </c>
      <c r="AU194" s="17">
        <v>145.94</v>
      </c>
      <c r="AV194" s="17">
        <v>159.63999999999999</v>
      </c>
      <c r="AW194" s="17">
        <v>173.22</v>
      </c>
      <c r="AX194" s="17">
        <v>186.37</v>
      </c>
      <c r="AY194" s="17">
        <v>199</v>
      </c>
      <c r="AZ194" s="17">
        <v>210.5</v>
      </c>
      <c r="BA194" s="17">
        <v>220.36</v>
      </c>
      <c r="BB194" s="17">
        <v>234.43</v>
      </c>
      <c r="BC194" s="17">
        <v>249.87</v>
      </c>
      <c r="BD194" s="17">
        <v>267.25</v>
      </c>
      <c r="BE194" s="17">
        <v>286.29000000000002</v>
      </c>
      <c r="BF194" s="17">
        <v>306.7</v>
      </c>
      <c r="BG194" s="17">
        <v>328.25</v>
      </c>
      <c r="BH194" s="17">
        <v>350.02</v>
      </c>
      <c r="BI194" s="17">
        <v>371.65</v>
      </c>
      <c r="BJ194" s="17">
        <v>392.79</v>
      </c>
      <c r="BK194" s="17">
        <v>413.05</v>
      </c>
      <c r="BL194" s="17">
        <v>432.08</v>
      </c>
      <c r="BM194" s="17">
        <v>449.51</v>
      </c>
      <c r="BN194" s="17">
        <v>464.98</v>
      </c>
      <c r="BO194" s="17">
        <v>478.12</v>
      </c>
      <c r="BP194" s="17">
        <v>488.57</v>
      </c>
      <c r="BQ194" s="17">
        <v>495.95</v>
      </c>
      <c r="BR194" s="17">
        <v>500</v>
      </c>
      <c r="BS194" s="17">
        <v>500</v>
      </c>
      <c r="BT194" s="17">
        <v>500</v>
      </c>
      <c r="BU194" s="17">
        <v>500</v>
      </c>
      <c r="BV194" s="17">
        <v>500</v>
      </c>
      <c r="BW194" s="17">
        <v>500</v>
      </c>
      <c r="BX194" s="17">
        <v>500</v>
      </c>
      <c r="BY194" s="17">
        <v>500</v>
      </c>
      <c r="BZ194" s="17">
        <v>500</v>
      </c>
      <c r="CA194" s="17">
        <v>0</v>
      </c>
      <c r="CB194" s="17">
        <v>0</v>
      </c>
      <c r="CC194" s="17">
        <v>0</v>
      </c>
      <c r="CD194" s="17">
        <v>0</v>
      </c>
      <c r="CE194" s="17">
        <v>0</v>
      </c>
      <c r="CF194" s="17">
        <v>0</v>
      </c>
      <c r="CG194" s="17">
        <v>0</v>
      </c>
      <c r="CH194" s="17">
        <v>0</v>
      </c>
      <c r="CI194" s="17">
        <v>0</v>
      </c>
      <c r="CJ194" s="17">
        <v>0</v>
      </c>
      <c r="CK194" s="17">
        <v>0</v>
      </c>
      <c r="CL194" s="17">
        <v>0</v>
      </c>
      <c r="CM194" s="17">
        <v>0</v>
      </c>
      <c r="CN194" s="17">
        <v>0</v>
      </c>
      <c r="CO194" s="17">
        <v>0</v>
      </c>
      <c r="CP194" s="17">
        <v>0</v>
      </c>
      <c r="CQ194" s="17">
        <v>0</v>
      </c>
      <c r="CR194" s="17">
        <v>0</v>
      </c>
      <c r="CS194" s="17">
        <v>0</v>
      </c>
      <c r="CT194" s="17">
        <v>0</v>
      </c>
      <c r="CU194" s="17">
        <v>0</v>
      </c>
      <c r="CV194" s="17">
        <v>0</v>
      </c>
      <c r="CW194" s="17">
        <v>0</v>
      </c>
    </row>
    <row r="195" spans="1:101" ht="14.25" customHeight="1">
      <c r="A195" s="67">
        <v>45</v>
      </c>
      <c r="B195" s="68">
        <v>0.72</v>
      </c>
      <c r="C195" s="68">
        <v>1.2</v>
      </c>
      <c r="D195" s="68">
        <v>1.59</v>
      </c>
      <c r="E195" s="68">
        <v>1.95</v>
      </c>
      <c r="F195" s="68">
        <v>2.35</v>
      </c>
      <c r="G195" s="68">
        <v>2.78</v>
      </c>
      <c r="H195" s="68">
        <v>3.19</v>
      </c>
      <c r="I195" s="68">
        <v>3.61</v>
      </c>
      <c r="J195" s="68">
        <v>4.09</v>
      </c>
      <c r="K195" s="68">
        <v>4.68</v>
      </c>
      <c r="L195" s="68">
        <v>5.32</v>
      </c>
      <c r="M195" s="68">
        <v>6.06</v>
      </c>
      <c r="N195" s="68">
        <v>6.92</v>
      </c>
      <c r="O195" s="68">
        <v>7.79</v>
      </c>
      <c r="P195" s="68">
        <v>8.74</v>
      </c>
      <c r="Q195" s="68">
        <v>9.86</v>
      </c>
      <c r="R195" s="68">
        <v>10.99</v>
      </c>
      <c r="S195" s="68">
        <v>12.3</v>
      </c>
      <c r="T195" s="68">
        <v>13.75</v>
      </c>
      <c r="U195" s="68">
        <v>15.27</v>
      </c>
      <c r="V195" s="68">
        <v>16.98</v>
      </c>
      <c r="W195" s="68">
        <v>18.920000000000002</v>
      </c>
      <c r="X195" s="68">
        <v>20.87</v>
      </c>
      <c r="Y195" s="68">
        <v>22.93</v>
      </c>
      <c r="Z195" s="69">
        <v>25.16</v>
      </c>
      <c r="AA195" s="69">
        <v>27.68</v>
      </c>
      <c r="AB195" s="17">
        <v>30.53</v>
      </c>
      <c r="AC195" s="17">
        <v>33.75</v>
      </c>
      <c r="AD195" s="17">
        <v>37.26</v>
      </c>
      <c r="AE195" s="17">
        <v>40.97</v>
      </c>
      <c r="AF195" s="17">
        <v>44.76</v>
      </c>
      <c r="AG195" s="17">
        <v>48.52</v>
      </c>
      <c r="AH195" s="17">
        <v>52.23</v>
      </c>
      <c r="AI195" s="17">
        <v>55.94</v>
      </c>
      <c r="AJ195" s="17">
        <v>59.85</v>
      </c>
      <c r="AK195" s="17">
        <v>64.03</v>
      </c>
      <c r="AL195" s="17">
        <v>68.66</v>
      </c>
      <c r="AM195" s="17">
        <v>73.39</v>
      </c>
      <c r="AN195" s="17">
        <v>80.55</v>
      </c>
      <c r="AO195" s="17">
        <v>88.64</v>
      </c>
      <c r="AP195" s="17">
        <v>97.84</v>
      </c>
      <c r="AQ195" s="17">
        <v>108.28</v>
      </c>
      <c r="AR195" s="17">
        <v>119.9</v>
      </c>
      <c r="AS195" s="17">
        <v>132.63999999999999</v>
      </c>
      <c r="AT195" s="17">
        <v>145.94</v>
      </c>
      <c r="AU195" s="17">
        <v>159.63999999999999</v>
      </c>
      <c r="AV195" s="17">
        <v>173.22</v>
      </c>
      <c r="AW195" s="17">
        <v>186.37</v>
      </c>
      <c r="AX195" s="17">
        <v>199</v>
      </c>
      <c r="AY195" s="17">
        <v>210.5</v>
      </c>
      <c r="AZ195" s="17">
        <v>220.36</v>
      </c>
      <c r="BA195" s="17">
        <v>234.43</v>
      </c>
      <c r="BB195" s="17">
        <v>249.87</v>
      </c>
      <c r="BC195" s="17">
        <v>267.25</v>
      </c>
      <c r="BD195" s="17">
        <v>286.29000000000002</v>
      </c>
      <c r="BE195" s="17">
        <v>306.7</v>
      </c>
      <c r="BF195" s="17">
        <v>328.25</v>
      </c>
      <c r="BG195" s="17">
        <v>350.02</v>
      </c>
      <c r="BH195" s="17">
        <v>371.65</v>
      </c>
      <c r="BI195" s="17">
        <v>392.79</v>
      </c>
      <c r="BJ195" s="17">
        <v>413.05</v>
      </c>
      <c r="BK195" s="17">
        <v>432.08</v>
      </c>
      <c r="BL195" s="17">
        <v>449.51</v>
      </c>
      <c r="BM195" s="17">
        <v>464.98</v>
      </c>
      <c r="BN195" s="17">
        <v>478.12</v>
      </c>
      <c r="BO195" s="17">
        <v>488.57</v>
      </c>
      <c r="BP195" s="17">
        <v>495.95</v>
      </c>
      <c r="BQ195" s="17">
        <v>500</v>
      </c>
      <c r="BR195" s="17">
        <v>500</v>
      </c>
      <c r="BS195" s="17">
        <v>500</v>
      </c>
      <c r="BT195" s="17">
        <v>500</v>
      </c>
      <c r="BU195" s="17">
        <v>500</v>
      </c>
      <c r="BV195" s="17">
        <v>500</v>
      </c>
      <c r="BW195" s="17">
        <v>500</v>
      </c>
      <c r="BX195" s="17">
        <v>500</v>
      </c>
      <c r="BY195" s="17">
        <v>500</v>
      </c>
      <c r="BZ195" s="17">
        <v>0</v>
      </c>
      <c r="CA195" s="17">
        <v>0</v>
      </c>
      <c r="CB195" s="17">
        <v>0</v>
      </c>
      <c r="CC195" s="17">
        <v>0</v>
      </c>
      <c r="CD195" s="17">
        <v>0</v>
      </c>
      <c r="CE195" s="17">
        <v>0</v>
      </c>
      <c r="CF195" s="17">
        <v>0</v>
      </c>
      <c r="CG195" s="17">
        <v>0</v>
      </c>
      <c r="CH195" s="17">
        <v>0</v>
      </c>
      <c r="CI195" s="17">
        <v>0</v>
      </c>
      <c r="CJ195" s="17">
        <v>0</v>
      </c>
      <c r="CK195" s="17">
        <v>0</v>
      </c>
      <c r="CL195" s="17">
        <v>0</v>
      </c>
      <c r="CM195" s="17">
        <v>0</v>
      </c>
      <c r="CN195" s="17">
        <v>0</v>
      </c>
      <c r="CO195" s="17">
        <v>0</v>
      </c>
      <c r="CP195" s="17">
        <v>0</v>
      </c>
      <c r="CQ195" s="17">
        <v>0</v>
      </c>
      <c r="CR195" s="17">
        <v>0</v>
      </c>
      <c r="CS195" s="17">
        <v>0</v>
      </c>
      <c r="CT195" s="17">
        <v>0</v>
      </c>
      <c r="CU195" s="17">
        <v>0</v>
      </c>
      <c r="CV195" s="17">
        <v>0</v>
      </c>
      <c r="CW195" s="17">
        <v>0</v>
      </c>
    </row>
    <row r="196" spans="1:101" ht="14.25" customHeight="1">
      <c r="A196" s="67">
        <v>46</v>
      </c>
      <c r="B196" s="68">
        <v>0.78</v>
      </c>
      <c r="C196" s="68">
        <v>1.31</v>
      </c>
      <c r="D196" s="68">
        <v>1.74</v>
      </c>
      <c r="E196" s="68">
        <v>2.16</v>
      </c>
      <c r="F196" s="68">
        <v>2.63</v>
      </c>
      <c r="G196" s="68">
        <v>3.09</v>
      </c>
      <c r="H196" s="68">
        <v>3.54</v>
      </c>
      <c r="I196" s="68">
        <v>4</v>
      </c>
      <c r="J196" s="68">
        <v>4.55</v>
      </c>
      <c r="K196" s="68">
        <v>5.22</v>
      </c>
      <c r="L196" s="68">
        <v>5.97</v>
      </c>
      <c r="M196" s="68">
        <v>6.8</v>
      </c>
      <c r="N196" s="68">
        <v>7.75</v>
      </c>
      <c r="O196" s="68">
        <v>8.73</v>
      </c>
      <c r="P196" s="68">
        <v>9.8000000000000007</v>
      </c>
      <c r="Q196" s="68">
        <v>10.99</v>
      </c>
      <c r="R196" s="68">
        <v>12.3</v>
      </c>
      <c r="S196" s="68">
        <v>13.75</v>
      </c>
      <c r="T196" s="68">
        <v>15.26</v>
      </c>
      <c r="U196" s="68">
        <v>16.96</v>
      </c>
      <c r="V196" s="68">
        <v>18.91</v>
      </c>
      <c r="W196" s="68">
        <v>20.87</v>
      </c>
      <c r="X196" s="68">
        <v>22.92</v>
      </c>
      <c r="Y196" s="68">
        <v>25.14</v>
      </c>
      <c r="Z196" s="69">
        <v>27.61</v>
      </c>
      <c r="AA196" s="69">
        <v>30.53</v>
      </c>
      <c r="AB196" s="17">
        <v>33.75</v>
      </c>
      <c r="AC196" s="17">
        <v>37.26</v>
      </c>
      <c r="AD196" s="17">
        <v>40.97</v>
      </c>
      <c r="AE196" s="17">
        <v>44.76</v>
      </c>
      <c r="AF196" s="17">
        <v>48.52</v>
      </c>
      <c r="AG196" s="17">
        <v>52.23</v>
      </c>
      <c r="AH196" s="17">
        <v>55.94</v>
      </c>
      <c r="AI196" s="17">
        <v>59.85</v>
      </c>
      <c r="AJ196" s="17">
        <v>64.03</v>
      </c>
      <c r="AK196" s="17">
        <v>68.66</v>
      </c>
      <c r="AL196" s="17">
        <v>73.39</v>
      </c>
      <c r="AM196" s="17">
        <v>80.55</v>
      </c>
      <c r="AN196" s="17">
        <v>88.64</v>
      </c>
      <c r="AO196" s="17">
        <v>97.84</v>
      </c>
      <c r="AP196" s="17">
        <v>108.28</v>
      </c>
      <c r="AQ196" s="17">
        <v>119.9</v>
      </c>
      <c r="AR196" s="17">
        <v>132.63999999999999</v>
      </c>
      <c r="AS196" s="17">
        <v>145.94</v>
      </c>
      <c r="AT196" s="17">
        <v>159.63999999999999</v>
      </c>
      <c r="AU196" s="17">
        <v>173.22</v>
      </c>
      <c r="AV196" s="17">
        <v>186.37</v>
      </c>
      <c r="AW196" s="17">
        <v>199</v>
      </c>
      <c r="AX196" s="17">
        <v>210.5</v>
      </c>
      <c r="AY196" s="17">
        <v>220.36</v>
      </c>
      <c r="AZ196" s="17">
        <v>234.43</v>
      </c>
      <c r="BA196" s="17">
        <v>249.87</v>
      </c>
      <c r="BB196" s="17">
        <v>267.25</v>
      </c>
      <c r="BC196" s="17">
        <v>286.29000000000002</v>
      </c>
      <c r="BD196" s="17">
        <v>306.7</v>
      </c>
      <c r="BE196" s="17">
        <v>328.25</v>
      </c>
      <c r="BF196" s="17">
        <v>350.02</v>
      </c>
      <c r="BG196" s="17">
        <v>371.65</v>
      </c>
      <c r="BH196" s="17">
        <v>392.79</v>
      </c>
      <c r="BI196" s="17">
        <v>413.05</v>
      </c>
      <c r="BJ196" s="17">
        <v>432.08</v>
      </c>
      <c r="BK196" s="17">
        <v>449.51</v>
      </c>
      <c r="BL196" s="17">
        <v>464.98</v>
      </c>
      <c r="BM196" s="17">
        <v>478.12</v>
      </c>
      <c r="BN196" s="17">
        <v>488.57</v>
      </c>
      <c r="BO196" s="17">
        <v>495.95</v>
      </c>
      <c r="BP196" s="17">
        <v>500</v>
      </c>
      <c r="BQ196" s="17">
        <v>500</v>
      </c>
      <c r="BR196" s="17">
        <v>500</v>
      </c>
      <c r="BS196" s="17">
        <v>500</v>
      </c>
      <c r="BT196" s="17">
        <v>500</v>
      </c>
      <c r="BU196" s="17">
        <v>500</v>
      </c>
      <c r="BV196" s="17">
        <v>500</v>
      </c>
      <c r="BW196" s="17">
        <v>500</v>
      </c>
      <c r="BX196" s="17">
        <v>500</v>
      </c>
      <c r="BY196" s="17">
        <v>0</v>
      </c>
      <c r="BZ196" s="17">
        <v>0</v>
      </c>
      <c r="CA196" s="17">
        <v>0</v>
      </c>
      <c r="CB196" s="17">
        <v>0</v>
      </c>
      <c r="CC196" s="17">
        <v>0</v>
      </c>
      <c r="CD196" s="17">
        <v>0</v>
      </c>
      <c r="CE196" s="17">
        <v>0</v>
      </c>
      <c r="CF196" s="17">
        <v>0</v>
      </c>
      <c r="CG196" s="17">
        <v>0</v>
      </c>
      <c r="CH196" s="17">
        <v>0</v>
      </c>
      <c r="CI196" s="17">
        <v>0</v>
      </c>
      <c r="CJ196" s="17">
        <v>0</v>
      </c>
      <c r="CK196" s="17">
        <v>0</v>
      </c>
      <c r="CL196" s="17">
        <v>0</v>
      </c>
      <c r="CM196" s="17">
        <v>0</v>
      </c>
      <c r="CN196" s="17">
        <v>0</v>
      </c>
      <c r="CO196" s="17">
        <v>0</v>
      </c>
      <c r="CP196" s="17">
        <v>0</v>
      </c>
      <c r="CQ196" s="17">
        <v>0</v>
      </c>
      <c r="CR196" s="17">
        <v>0</v>
      </c>
      <c r="CS196" s="17">
        <v>0</v>
      </c>
      <c r="CT196" s="17">
        <v>0</v>
      </c>
      <c r="CU196" s="17">
        <v>0</v>
      </c>
      <c r="CV196" s="17">
        <v>0</v>
      </c>
      <c r="CW196" s="17">
        <v>0</v>
      </c>
    </row>
    <row r="197" spans="1:101" ht="14.25" customHeight="1">
      <c r="A197" s="67">
        <v>47</v>
      </c>
      <c r="B197" s="68">
        <v>0.85</v>
      </c>
      <c r="C197" s="68">
        <v>1.42</v>
      </c>
      <c r="D197" s="68">
        <v>1.91</v>
      </c>
      <c r="E197" s="68">
        <v>2.41</v>
      </c>
      <c r="F197" s="68">
        <v>2.94</v>
      </c>
      <c r="G197" s="68">
        <v>3.44</v>
      </c>
      <c r="H197" s="68">
        <v>3.92</v>
      </c>
      <c r="I197" s="68">
        <v>4.4400000000000004</v>
      </c>
      <c r="J197" s="68">
        <v>5.07</v>
      </c>
      <c r="K197" s="68">
        <v>5.85</v>
      </c>
      <c r="L197" s="68">
        <v>6.7</v>
      </c>
      <c r="M197" s="68">
        <v>7.75</v>
      </c>
      <c r="N197" s="68">
        <v>8.7100000000000009</v>
      </c>
      <c r="O197" s="68">
        <v>9.8000000000000007</v>
      </c>
      <c r="P197" s="68">
        <v>10.99</v>
      </c>
      <c r="Q197" s="68">
        <v>12.3</v>
      </c>
      <c r="R197" s="68">
        <v>13.75</v>
      </c>
      <c r="S197" s="68">
        <v>15.25</v>
      </c>
      <c r="T197" s="68">
        <v>16.940000000000001</v>
      </c>
      <c r="U197" s="68">
        <v>18.91</v>
      </c>
      <c r="V197" s="68">
        <v>20.86</v>
      </c>
      <c r="W197" s="68">
        <v>22.91</v>
      </c>
      <c r="X197" s="68">
        <v>25.13</v>
      </c>
      <c r="Y197" s="68">
        <v>27.54</v>
      </c>
      <c r="Z197" s="69">
        <v>30.47</v>
      </c>
      <c r="AA197" s="69">
        <v>33.75</v>
      </c>
      <c r="AB197" s="17">
        <v>37.26</v>
      </c>
      <c r="AC197" s="17">
        <v>40.97</v>
      </c>
      <c r="AD197" s="17">
        <v>44.76</v>
      </c>
      <c r="AE197" s="17">
        <v>48.52</v>
      </c>
      <c r="AF197" s="17">
        <v>52.23</v>
      </c>
      <c r="AG197" s="17">
        <v>55.94</v>
      </c>
      <c r="AH197" s="17">
        <v>59.85</v>
      </c>
      <c r="AI197" s="17">
        <v>64.03</v>
      </c>
      <c r="AJ197" s="17">
        <v>68.66</v>
      </c>
      <c r="AK197" s="17">
        <v>73.39</v>
      </c>
      <c r="AL197" s="17">
        <v>80.55</v>
      </c>
      <c r="AM197" s="17">
        <v>88.64</v>
      </c>
      <c r="AN197" s="17">
        <v>97.84</v>
      </c>
      <c r="AO197" s="17">
        <v>108.28</v>
      </c>
      <c r="AP197" s="17">
        <v>119.9</v>
      </c>
      <c r="AQ197" s="17">
        <v>132.63999999999999</v>
      </c>
      <c r="AR197" s="17">
        <v>145.94</v>
      </c>
      <c r="AS197" s="17">
        <v>159.63999999999999</v>
      </c>
      <c r="AT197" s="17">
        <v>173.22</v>
      </c>
      <c r="AU197" s="17">
        <v>186.37</v>
      </c>
      <c r="AV197" s="17">
        <v>199</v>
      </c>
      <c r="AW197" s="17">
        <v>210.5</v>
      </c>
      <c r="AX197" s="17">
        <v>220.36</v>
      </c>
      <c r="AY197" s="17">
        <v>234.43</v>
      </c>
      <c r="AZ197" s="17">
        <v>249.87</v>
      </c>
      <c r="BA197" s="17">
        <v>267.25</v>
      </c>
      <c r="BB197" s="17">
        <v>286.29000000000002</v>
      </c>
      <c r="BC197" s="17">
        <v>306.7</v>
      </c>
      <c r="BD197" s="17">
        <v>328.25</v>
      </c>
      <c r="BE197" s="17">
        <v>350.02</v>
      </c>
      <c r="BF197" s="17">
        <v>371.65</v>
      </c>
      <c r="BG197" s="17">
        <v>392.79</v>
      </c>
      <c r="BH197" s="17">
        <v>413.05</v>
      </c>
      <c r="BI197" s="17">
        <v>432.08</v>
      </c>
      <c r="BJ197" s="17">
        <v>449.51</v>
      </c>
      <c r="BK197" s="17">
        <v>464.98</v>
      </c>
      <c r="BL197" s="17">
        <v>478.12</v>
      </c>
      <c r="BM197" s="17">
        <v>488.57</v>
      </c>
      <c r="BN197" s="17">
        <v>495.95</v>
      </c>
      <c r="BO197" s="17">
        <v>500</v>
      </c>
      <c r="BP197" s="17">
        <v>500</v>
      </c>
      <c r="BQ197" s="17">
        <v>500</v>
      </c>
      <c r="BR197" s="17">
        <v>500</v>
      </c>
      <c r="BS197" s="17">
        <v>500</v>
      </c>
      <c r="BT197" s="17">
        <v>500</v>
      </c>
      <c r="BU197" s="17">
        <v>500</v>
      </c>
      <c r="BV197" s="17">
        <v>500</v>
      </c>
      <c r="BW197" s="17">
        <v>500</v>
      </c>
      <c r="BX197" s="17">
        <v>0</v>
      </c>
      <c r="BY197" s="17">
        <v>0</v>
      </c>
      <c r="BZ197" s="17">
        <v>0</v>
      </c>
      <c r="CA197" s="17">
        <v>0</v>
      </c>
      <c r="CB197" s="17">
        <v>0</v>
      </c>
      <c r="CC197" s="17">
        <v>0</v>
      </c>
      <c r="CD197" s="17">
        <v>0</v>
      </c>
      <c r="CE197" s="17">
        <v>0</v>
      </c>
      <c r="CF197" s="17">
        <v>0</v>
      </c>
      <c r="CG197" s="17">
        <v>0</v>
      </c>
      <c r="CH197" s="17">
        <v>0</v>
      </c>
      <c r="CI197" s="17">
        <v>0</v>
      </c>
      <c r="CJ197" s="17">
        <v>0</v>
      </c>
      <c r="CK197" s="17">
        <v>0</v>
      </c>
      <c r="CL197" s="17">
        <v>0</v>
      </c>
      <c r="CM197" s="17">
        <v>0</v>
      </c>
      <c r="CN197" s="17">
        <v>0</v>
      </c>
      <c r="CO197" s="17">
        <v>0</v>
      </c>
      <c r="CP197" s="17">
        <v>0</v>
      </c>
      <c r="CQ197" s="17">
        <v>0</v>
      </c>
      <c r="CR197" s="17">
        <v>0</v>
      </c>
      <c r="CS197" s="17">
        <v>0</v>
      </c>
      <c r="CT197" s="17">
        <v>0</v>
      </c>
      <c r="CU197" s="17">
        <v>0</v>
      </c>
      <c r="CV197" s="17">
        <v>0</v>
      </c>
      <c r="CW197" s="17">
        <v>0</v>
      </c>
    </row>
    <row r="198" spans="1:101" ht="14.25" customHeight="1">
      <c r="A198" s="67">
        <v>48</v>
      </c>
      <c r="B198" s="68">
        <v>0.93</v>
      </c>
      <c r="C198" s="68">
        <v>1.54</v>
      </c>
      <c r="D198" s="68">
        <v>2.11</v>
      </c>
      <c r="E198" s="68">
        <v>2.71</v>
      </c>
      <c r="F198" s="68">
        <v>3.29</v>
      </c>
      <c r="G198" s="68">
        <v>3.82</v>
      </c>
      <c r="H198" s="68">
        <v>4.34</v>
      </c>
      <c r="I198" s="68">
        <v>4.93</v>
      </c>
      <c r="J198" s="68">
        <v>5.66</v>
      </c>
      <c r="K198" s="68">
        <v>6.56</v>
      </c>
      <c r="L198" s="68">
        <v>7.74</v>
      </c>
      <c r="M198" s="68">
        <v>8.7100000000000009</v>
      </c>
      <c r="N198" s="68">
        <v>9.8000000000000007</v>
      </c>
      <c r="O198" s="68">
        <v>10.98</v>
      </c>
      <c r="P198" s="68">
        <v>12.3</v>
      </c>
      <c r="Q198" s="68">
        <v>13.75</v>
      </c>
      <c r="R198" s="68">
        <v>15.24</v>
      </c>
      <c r="S198" s="68">
        <v>16.920000000000002</v>
      </c>
      <c r="T198" s="68">
        <v>18.91</v>
      </c>
      <c r="U198" s="68">
        <v>20.86</v>
      </c>
      <c r="V198" s="68">
        <v>22.91</v>
      </c>
      <c r="W198" s="68">
        <v>25.11</v>
      </c>
      <c r="X198" s="68">
        <v>27.48</v>
      </c>
      <c r="Y198" s="68">
        <v>30.42</v>
      </c>
      <c r="Z198" s="69">
        <v>33.69</v>
      </c>
      <c r="AA198" s="69">
        <v>37.26</v>
      </c>
      <c r="AB198" s="17">
        <v>40.97</v>
      </c>
      <c r="AC198" s="17">
        <v>44.76</v>
      </c>
      <c r="AD198" s="17">
        <v>48.52</v>
      </c>
      <c r="AE198" s="17">
        <v>52.23</v>
      </c>
      <c r="AF198" s="17">
        <v>55.94</v>
      </c>
      <c r="AG198" s="17">
        <v>59.85</v>
      </c>
      <c r="AH198" s="17">
        <v>64.03</v>
      </c>
      <c r="AI198" s="17">
        <v>68.66</v>
      </c>
      <c r="AJ198" s="17">
        <v>73.39</v>
      </c>
      <c r="AK198" s="17">
        <v>80.55</v>
      </c>
      <c r="AL198" s="17">
        <v>88.64</v>
      </c>
      <c r="AM198" s="17">
        <v>97.84</v>
      </c>
      <c r="AN198" s="17">
        <v>108.28</v>
      </c>
      <c r="AO198" s="17">
        <v>119.9</v>
      </c>
      <c r="AP198" s="17">
        <v>132.63999999999999</v>
      </c>
      <c r="AQ198" s="17">
        <v>145.94</v>
      </c>
      <c r="AR198" s="17">
        <v>159.63999999999999</v>
      </c>
      <c r="AS198" s="17">
        <v>173.22</v>
      </c>
      <c r="AT198" s="17">
        <v>186.37</v>
      </c>
      <c r="AU198" s="17">
        <v>199</v>
      </c>
      <c r="AV198" s="17">
        <v>210.5</v>
      </c>
      <c r="AW198" s="17">
        <v>220.36</v>
      </c>
      <c r="AX198" s="17">
        <v>234.43</v>
      </c>
      <c r="AY198" s="17">
        <v>249.87</v>
      </c>
      <c r="AZ198" s="17">
        <v>267.25</v>
      </c>
      <c r="BA198" s="17">
        <v>286.29000000000002</v>
      </c>
      <c r="BB198" s="17">
        <v>306.7</v>
      </c>
      <c r="BC198" s="17">
        <v>328.25</v>
      </c>
      <c r="BD198" s="17">
        <v>350.02</v>
      </c>
      <c r="BE198" s="17">
        <v>371.65</v>
      </c>
      <c r="BF198" s="17">
        <v>392.79</v>
      </c>
      <c r="BG198" s="17">
        <v>413.05</v>
      </c>
      <c r="BH198" s="17">
        <v>432.08</v>
      </c>
      <c r="BI198" s="17">
        <v>449.51</v>
      </c>
      <c r="BJ198" s="17">
        <v>464.98</v>
      </c>
      <c r="BK198" s="17">
        <v>478.12</v>
      </c>
      <c r="BL198" s="17">
        <v>488.57</v>
      </c>
      <c r="BM198" s="17">
        <v>495.95</v>
      </c>
      <c r="BN198" s="17">
        <v>500</v>
      </c>
      <c r="BO198" s="17">
        <v>500</v>
      </c>
      <c r="BP198" s="17">
        <v>500</v>
      </c>
      <c r="BQ198" s="17">
        <v>500</v>
      </c>
      <c r="BR198" s="17">
        <v>500</v>
      </c>
      <c r="BS198" s="17">
        <v>500</v>
      </c>
      <c r="BT198" s="17">
        <v>500</v>
      </c>
      <c r="BU198" s="17">
        <v>500</v>
      </c>
      <c r="BV198" s="17">
        <v>500</v>
      </c>
      <c r="BW198" s="17">
        <v>0</v>
      </c>
      <c r="BX198" s="17">
        <v>0</v>
      </c>
      <c r="BY198" s="17">
        <v>0</v>
      </c>
      <c r="BZ198" s="17">
        <v>0</v>
      </c>
      <c r="CA198" s="17">
        <v>0</v>
      </c>
      <c r="CB198" s="17">
        <v>0</v>
      </c>
      <c r="CC198" s="17">
        <v>0</v>
      </c>
      <c r="CD198" s="17">
        <v>0</v>
      </c>
      <c r="CE198" s="17">
        <v>0</v>
      </c>
      <c r="CF198" s="17">
        <v>0</v>
      </c>
      <c r="CG198" s="17">
        <v>0</v>
      </c>
      <c r="CH198" s="17">
        <v>0</v>
      </c>
      <c r="CI198" s="17">
        <v>0</v>
      </c>
      <c r="CJ198" s="17">
        <v>0</v>
      </c>
      <c r="CK198" s="17">
        <v>0</v>
      </c>
      <c r="CL198" s="17">
        <v>0</v>
      </c>
      <c r="CM198" s="17">
        <v>0</v>
      </c>
      <c r="CN198" s="17">
        <v>0</v>
      </c>
      <c r="CO198" s="17">
        <v>0</v>
      </c>
      <c r="CP198" s="17">
        <v>0</v>
      </c>
      <c r="CQ198" s="17">
        <v>0</v>
      </c>
      <c r="CR198" s="17">
        <v>0</v>
      </c>
      <c r="CS198" s="17">
        <v>0</v>
      </c>
      <c r="CT198" s="17">
        <v>0</v>
      </c>
      <c r="CU198" s="17">
        <v>0</v>
      </c>
      <c r="CV198" s="17">
        <v>0</v>
      </c>
      <c r="CW198" s="17">
        <v>0</v>
      </c>
    </row>
    <row r="199" spans="1:101" ht="14.25" customHeight="1">
      <c r="A199" s="67">
        <v>49</v>
      </c>
      <c r="B199" s="68">
        <v>1.01</v>
      </c>
      <c r="C199" s="68">
        <v>1.68</v>
      </c>
      <c r="D199" s="68">
        <v>2.36</v>
      </c>
      <c r="E199" s="68">
        <v>3.05</v>
      </c>
      <c r="F199" s="68">
        <v>3.68</v>
      </c>
      <c r="G199" s="68">
        <v>4.24</v>
      </c>
      <c r="H199" s="68">
        <v>4.8099999999999996</v>
      </c>
      <c r="I199" s="68">
        <v>5.48</v>
      </c>
      <c r="J199" s="68">
        <v>6.33</v>
      </c>
      <c r="K199" s="68">
        <v>7.74</v>
      </c>
      <c r="L199" s="68">
        <v>8.6999999999999993</v>
      </c>
      <c r="M199" s="68">
        <v>9.76</v>
      </c>
      <c r="N199" s="68">
        <v>10.98</v>
      </c>
      <c r="O199" s="68">
        <v>12.3</v>
      </c>
      <c r="P199" s="68">
        <v>13.75</v>
      </c>
      <c r="Q199" s="68">
        <v>15.24</v>
      </c>
      <c r="R199" s="68">
        <v>16.91</v>
      </c>
      <c r="S199" s="68">
        <v>18.91</v>
      </c>
      <c r="T199" s="68">
        <v>20.86</v>
      </c>
      <c r="U199" s="68">
        <v>22.9</v>
      </c>
      <c r="V199" s="68">
        <v>25.09</v>
      </c>
      <c r="W199" s="68">
        <v>27.41</v>
      </c>
      <c r="X199" s="68">
        <v>30.36</v>
      </c>
      <c r="Y199" s="68">
        <v>33.630000000000003</v>
      </c>
      <c r="Z199" s="69">
        <v>37.25</v>
      </c>
      <c r="AA199" s="69">
        <v>40.97</v>
      </c>
      <c r="AB199" s="17">
        <v>44.76</v>
      </c>
      <c r="AC199" s="17">
        <v>48.52</v>
      </c>
      <c r="AD199" s="17">
        <v>52.23</v>
      </c>
      <c r="AE199" s="17">
        <v>55.94</v>
      </c>
      <c r="AF199" s="17">
        <v>59.85</v>
      </c>
      <c r="AG199" s="17">
        <v>64.03</v>
      </c>
      <c r="AH199" s="17">
        <v>68.66</v>
      </c>
      <c r="AI199" s="17">
        <v>73.39</v>
      </c>
      <c r="AJ199" s="17">
        <v>80.55</v>
      </c>
      <c r="AK199" s="17">
        <v>88.64</v>
      </c>
      <c r="AL199" s="17">
        <v>97.84</v>
      </c>
      <c r="AM199" s="17">
        <v>108.28</v>
      </c>
      <c r="AN199" s="17">
        <v>119.9</v>
      </c>
      <c r="AO199" s="17">
        <v>132.63999999999999</v>
      </c>
      <c r="AP199" s="17">
        <v>145.94</v>
      </c>
      <c r="AQ199" s="17">
        <v>159.63999999999999</v>
      </c>
      <c r="AR199" s="17">
        <v>173.22</v>
      </c>
      <c r="AS199" s="17">
        <v>186.37</v>
      </c>
      <c r="AT199" s="17">
        <v>199</v>
      </c>
      <c r="AU199" s="17">
        <v>210.5</v>
      </c>
      <c r="AV199" s="17">
        <v>220.36</v>
      </c>
      <c r="AW199" s="17">
        <v>234.43</v>
      </c>
      <c r="AX199" s="17">
        <v>249.87</v>
      </c>
      <c r="AY199" s="17">
        <v>267.25</v>
      </c>
      <c r="AZ199" s="17">
        <v>286.29000000000002</v>
      </c>
      <c r="BA199" s="17">
        <v>306.7</v>
      </c>
      <c r="BB199" s="17">
        <v>328.25</v>
      </c>
      <c r="BC199" s="17">
        <v>350.02</v>
      </c>
      <c r="BD199" s="17">
        <v>371.65</v>
      </c>
      <c r="BE199" s="17">
        <v>392.79</v>
      </c>
      <c r="BF199" s="17">
        <v>413.05</v>
      </c>
      <c r="BG199" s="17">
        <v>432.08</v>
      </c>
      <c r="BH199" s="17">
        <v>449.51</v>
      </c>
      <c r="BI199" s="17">
        <v>464.98</v>
      </c>
      <c r="BJ199" s="17">
        <v>478.12</v>
      </c>
      <c r="BK199" s="17">
        <v>488.57</v>
      </c>
      <c r="BL199" s="17">
        <v>495.95</v>
      </c>
      <c r="BM199" s="17">
        <v>500</v>
      </c>
      <c r="BN199" s="17">
        <v>500</v>
      </c>
      <c r="BO199" s="17">
        <v>500</v>
      </c>
      <c r="BP199" s="17">
        <v>500</v>
      </c>
      <c r="BQ199" s="17">
        <v>500</v>
      </c>
      <c r="BR199" s="17">
        <v>500</v>
      </c>
      <c r="BS199" s="17">
        <v>500</v>
      </c>
      <c r="BT199" s="17">
        <v>500</v>
      </c>
      <c r="BU199" s="17">
        <v>500</v>
      </c>
      <c r="BV199" s="17">
        <v>0</v>
      </c>
      <c r="BW199" s="17">
        <v>0</v>
      </c>
      <c r="BX199" s="17">
        <v>0</v>
      </c>
      <c r="BY199" s="17">
        <v>0</v>
      </c>
      <c r="BZ199" s="17">
        <v>0</v>
      </c>
      <c r="CA199" s="17">
        <v>0</v>
      </c>
      <c r="CB199" s="17">
        <v>0</v>
      </c>
      <c r="CC199" s="17">
        <v>0</v>
      </c>
      <c r="CD199" s="17">
        <v>0</v>
      </c>
      <c r="CE199" s="17">
        <v>0</v>
      </c>
      <c r="CF199" s="17">
        <v>0</v>
      </c>
      <c r="CG199" s="17">
        <v>0</v>
      </c>
      <c r="CH199" s="17">
        <v>0</v>
      </c>
      <c r="CI199" s="17">
        <v>0</v>
      </c>
      <c r="CJ199" s="17">
        <v>0</v>
      </c>
      <c r="CK199" s="17">
        <v>0</v>
      </c>
      <c r="CL199" s="17">
        <v>0</v>
      </c>
      <c r="CM199" s="17">
        <v>0</v>
      </c>
      <c r="CN199" s="17">
        <v>0</v>
      </c>
      <c r="CO199" s="17">
        <v>0</v>
      </c>
      <c r="CP199" s="17">
        <v>0</v>
      </c>
      <c r="CQ199" s="17">
        <v>0</v>
      </c>
      <c r="CR199" s="17">
        <v>0</v>
      </c>
      <c r="CS199" s="17">
        <v>0</v>
      </c>
      <c r="CT199" s="17">
        <v>0</v>
      </c>
      <c r="CU199" s="17">
        <v>0</v>
      </c>
      <c r="CV199" s="17">
        <v>0</v>
      </c>
      <c r="CW199" s="17">
        <v>0</v>
      </c>
    </row>
    <row r="200" spans="1:101" ht="14.25" customHeight="1">
      <c r="A200" s="67">
        <v>50</v>
      </c>
      <c r="B200" s="68">
        <v>1.1100000000000001</v>
      </c>
      <c r="C200" s="68">
        <v>1.84</v>
      </c>
      <c r="D200" s="68">
        <v>2.64</v>
      </c>
      <c r="E200" s="68">
        <v>3.46</v>
      </c>
      <c r="F200" s="68">
        <v>4.13</v>
      </c>
      <c r="G200" s="68">
        <v>4.71</v>
      </c>
      <c r="H200" s="68">
        <v>5.34</v>
      </c>
      <c r="I200" s="68">
        <v>6.11</v>
      </c>
      <c r="J200" s="68">
        <v>7.73</v>
      </c>
      <c r="K200" s="68">
        <v>8.6999999999999993</v>
      </c>
      <c r="L200" s="68">
        <v>9.73</v>
      </c>
      <c r="M200" s="68">
        <v>10.95</v>
      </c>
      <c r="N200" s="68">
        <v>12.3</v>
      </c>
      <c r="O200" s="68">
        <v>13.75</v>
      </c>
      <c r="P200" s="68">
        <v>15.23</v>
      </c>
      <c r="Q200" s="68">
        <v>16.89</v>
      </c>
      <c r="R200" s="68">
        <v>18.899999999999999</v>
      </c>
      <c r="S200" s="68">
        <v>20.85</v>
      </c>
      <c r="T200" s="68">
        <v>22.89</v>
      </c>
      <c r="U200" s="68">
        <v>25.07</v>
      </c>
      <c r="V200" s="68">
        <v>27.35</v>
      </c>
      <c r="W200" s="68">
        <v>30.3</v>
      </c>
      <c r="X200" s="68">
        <v>33.57</v>
      </c>
      <c r="Y200" s="68">
        <v>37.24</v>
      </c>
      <c r="Z200" s="69">
        <v>40.86</v>
      </c>
      <c r="AA200" s="69">
        <v>44.76</v>
      </c>
      <c r="AB200" s="17">
        <v>48.52</v>
      </c>
      <c r="AC200" s="17">
        <v>52.23</v>
      </c>
      <c r="AD200" s="17">
        <v>55.94</v>
      </c>
      <c r="AE200" s="17">
        <v>59.85</v>
      </c>
      <c r="AF200" s="17">
        <v>64.03</v>
      </c>
      <c r="AG200" s="17">
        <v>68.66</v>
      </c>
      <c r="AH200" s="17">
        <v>73.39</v>
      </c>
      <c r="AI200" s="17">
        <v>80.55</v>
      </c>
      <c r="AJ200" s="17">
        <v>88.64</v>
      </c>
      <c r="AK200" s="17">
        <v>97.84</v>
      </c>
      <c r="AL200" s="17">
        <v>108.28</v>
      </c>
      <c r="AM200" s="17">
        <v>119.9</v>
      </c>
      <c r="AN200" s="17">
        <v>132.63999999999999</v>
      </c>
      <c r="AO200" s="17">
        <v>145.94</v>
      </c>
      <c r="AP200" s="17">
        <v>159.63999999999999</v>
      </c>
      <c r="AQ200" s="17">
        <v>173.22</v>
      </c>
      <c r="AR200" s="17">
        <v>186.37</v>
      </c>
      <c r="AS200" s="17">
        <v>199</v>
      </c>
      <c r="AT200" s="17">
        <v>210.5</v>
      </c>
      <c r="AU200" s="17">
        <v>220.36</v>
      </c>
      <c r="AV200" s="17">
        <v>234.43</v>
      </c>
      <c r="AW200" s="17">
        <v>249.87</v>
      </c>
      <c r="AX200" s="17">
        <v>267.25</v>
      </c>
      <c r="AY200" s="17">
        <v>286.29000000000002</v>
      </c>
      <c r="AZ200" s="17">
        <v>306.7</v>
      </c>
      <c r="BA200" s="17">
        <v>328.25</v>
      </c>
      <c r="BB200" s="17">
        <v>350.02</v>
      </c>
      <c r="BC200" s="17">
        <v>371.65</v>
      </c>
      <c r="BD200" s="17">
        <v>392.79</v>
      </c>
      <c r="BE200" s="17">
        <v>413.05</v>
      </c>
      <c r="BF200" s="17">
        <v>432.08</v>
      </c>
      <c r="BG200" s="17">
        <v>449.51</v>
      </c>
      <c r="BH200" s="17">
        <v>464.98</v>
      </c>
      <c r="BI200" s="17">
        <v>478.12</v>
      </c>
      <c r="BJ200" s="17">
        <v>488.57</v>
      </c>
      <c r="BK200" s="17">
        <v>495.95</v>
      </c>
      <c r="BL200" s="17">
        <v>500</v>
      </c>
      <c r="BM200" s="17">
        <v>500</v>
      </c>
      <c r="BN200" s="17">
        <v>500</v>
      </c>
      <c r="BO200" s="17">
        <v>500</v>
      </c>
      <c r="BP200" s="17">
        <v>500</v>
      </c>
      <c r="BQ200" s="17">
        <v>500</v>
      </c>
      <c r="BR200" s="17">
        <v>500</v>
      </c>
      <c r="BS200" s="17">
        <v>500</v>
      </c>
      <c r="BT200" s="17">
        <v>500</v>
      </c>
      <c r="BU200" s="17">
        <v>0</v>
      </c>
      <c r="BV200" s="17">
        <v>0</v>
      </c>
      <c r="BW200" s="17">
        <v>0</v>
      </c>
      <c r="BX200" s="17">
        <v>0</v>
      </c>
      <c r="BY200" s="17">
        <v>0</v>
      </c>
      <c r="BZ200" s="17">
        <v>0</v>
      </c>
      <c r="CA200" s="17">
        <v>0</v>
      </c>
      <c r="CB200" s="17">
        <v>0</v>
      </c>
      <c r="CC200" s="17">
        <v>0</v>
      </c>
      <c r="CD200" s="17">
        <v>0</v>
      </c>
      <c r="CE200" s="17">
        <v>0</v>
      </c>
      <c r="CF200" s="17">
        <v>0</v>
      </c>
      <c r="CG200" s="17">
        <v>0</v>
      </c>
      <c r="CH200" s="17">
        <v>0</v>
      </c>
      <c r="CI200" s="17">
        <v>0</v>
      </c>
      <c r="CJ200" s="17">
        <v>0</v>
      </c>
      <c r="CK200" s="17">
        <v>0</v>
      </c>
      <c r="CL200" s="17">
        <v>0</v>
      </c>
      <c r="CM200" s="17">
        <v>0</v>
      </c>
      <c r="CN200" s="17">
        <v>0</v>
      </c>
      <c r="CO200" s="17">
        <v>0</v>
      </c>
      <c r="CP200" s="17">
        <v>0</v>
      </c>
      <c r="CQ200" s="17">
        <v>0</v>
      </c>
      <c r="CR200" s="17">
        <v>0</v>
      </c>
      <c r="CS200" s="17">
        <v>0</v>
      </c>
      <c r="CT200" s="17">
        <v>0</v>
      </c>
      <c r="CU200" s="17">
        <v>0</v>
      </c>
      <c r="CV200" s="17">
        <v>0</v>
      </c>
      <c r="CW200" s="17">
        <v>0</v>
      </c>
    </row>
    <row r="201" spans="1:101" ht="14.25" customHeight="1">
      <c r="A201" s="67">
        <v>51</v>
      </c>
      <c r="B201" s="68">
        <v>1.21</v>
      </c>
      <c r="C201" s="68">
        <v>2.02</v>
      </c>
      <c r="D201" s="68">
        <v>2.98</v>
      </c>
      <c r="E201" s="68">
        <v>3.93</v>
      </c>
      <c r="F201" s="68">
        <v>4.63</v>
      </c>
      <c r="G201" s="68">
        <v>5.24</v>
      </c>
      <c r="H201" s="68">
        <v>6.05</v>
      </c>
      <c r="I201" s="68">
        <v>7.59</v>
      </c>
      <c r="J201" s="68">
        <v>8.6999999999999993</v>
      </c>
      <c r="K201" s="68">
        <v>9.6999999999999993</v>
      </c>
      <c r="L201" s="68">
        <v>10.93</v>
      </c>
      <c r="M201" s="68">
        <v>12.28</v>
      </c>
      <c r="N201" s="68">
        <v>13.75</v>
      </c>
      <c r="O201" s="68">
        <v>15.22</v>
      </c>
      <c r="P201" s="68">
        <v>16.87</v>
      </c>
      <c r="Q201" s="68">
        <v>18.899999999999999</v>
      </c>
      <c r="R201" s="68">
        <v>20.85</v>
      </c>
      <c r="S201" s="68">
        <v>22.88</v>
      </c>
      <c r="T201" s="68">
        <v>24.94</v>
      </c>
      <c r="U201" s="68">
        <v>27.28</v>
      </c>
      <c r="V201" s="68">
        <v>30.24</v>
      </c>
      <c r="W201" s="68">
        <v>33.51</v>
      </c>
      <c r="X201" s="68">
        <v>37.229999999999997</v>
      </c>
      <c r="Y201" s="68">
        <v>40.75</v>
      </c>
      <c r="Z201" s="69">
        <v>44.75</v>
      </c>
      <c r="AA201" s="69">
        <v>48.52</v>
      </c>
      <c r="AB201" s="17">
        <v>52.23</v>
      </c>
      <c r="AC201" s="17">
        <v>55.94</v>
      </c>
      <c r="AD201" s="17">
        <v>59.85</v>
      </c>
      <c r="AE201" s="17">
        <v>64.03</v>
      </c>
      <c r="AF201" s="17">
        <v>68.66</v>
      </c>
      <c r="AG201" s="17">
        <v>73.39</v>
      </c>
      <c r="AH201" s="17">
        <v>80.55</v>
      </c>
      <c r="AI201" s="17">
        <v>88.64</v>
      </c>
      <c r="AJ201" s="17">
        <v>97.84</v>
      </c>
      <c r="AK201" s="17">
        <v>108.28</v>
      </c>
      <c r="AL201" s="17">
        <v>119.9</v>
      </c>
      <c r="AM201" s="17">
        <v>132.63999999999999</v>
      </c>
      <c r="AN201" s="17">
        <v>145.94</v>
      </c>
      <c r="AO201" s="17">
        <v>159.63999999999999</v>
      </c>
      <c r="AP201" s="17">
        <v>173.22</v>
      </c>
      <c r="AQ201" s="17">
        <v>186.37</v>
      </c>
      <c r="AR201" s="17">
        <v>199</v>
      </c>
      <c r="AS201" s="17">
        <v>210.5</v>
      </c>
      <c r="AT201" s="17">
        <v>220.36</v>
      </c>
      <c r="AU201" s="17">
        <v>234.43</v>
      </c>
      <c r="AV201" s="17">
        <v>249.87</v>
      </c>
      <c r="AW201" s="17">
        <v>267.25</v>
      </c>
      <c r="AX201" s="17">
        <v>286.29000000000002</v>
      </c>
      <c r="AY201" s="17">
        <v>306.7</v>
      </c>
      <c r="AZ201" s="17">
        <v>328.25</v>
      </c>
      <c r="BA201" s="17">
        <v>350.02</v>
      </c>
      <c r="BB201" s="17">
        <v>371.65</v>
      </c>
      <c r="BC201" s="17">
        <v>392.79</v>
      </c>
      <c r="BD201" s="17">
        <v>413.05</v>
      </c>
      <c r="BE201" s="17">
        <v>432.08</v>
      </c>
      <c r="BF201" s="17">
        <v>449.51</v>
      </c>
      <c r="BG201" s="17">
        <v>464.98</v>
      </c>
      <c r="BH201" s="17">
        <v>478.12</v>
      </c>
      <c r="BI201" s="17">
        <v>488.57</v>
      </c>
      <c r="BJ201" s="17">
        <v>495.95</v>
      </c>
      <c r="BK201" s="17">
        <v>500</v>
      </c>
      <c r="BL201" s="17">
        <v>500</v>
      </c>
      <c r="BM201" s="17">
        <v>500</v>
      </c>
      <c r="BN201" s="17">
        <v>500</v>
      </c>
      <c r="BO201" s="17">
        <v>500</v>
      </c>
      <c r="BP201" s="17">
        <v>500</v>
      </c>
      <c r="BQ201" s="17">
        <v>500</v>
      </c>
      <c r="BR201" s="17">
        <v>500</v>
      </c>
      <c r="BS201" s="17">
        <v>500</v>
      </c>
      <c r="BT201" s="17">
        <v>0</v>
      </c>
      <c r="BU201" s="17">
        <v>0</v>
      </c>
      <c r="BV201" s="17">
        <v>0</v>
      </c>
      <c r="BW201" s="17">
        <v>0</v>
      </c>
      <c r="BX201" s="17">
        <v>0</v>
      </c>
      <c r="BY201" s="17">
        <v>0</v>
      </c>
      <c r="BZ201" s="17">
        <v>0</v>
      </c>
      <c r="CA201" s="17">
        <v>0</v>
      </c>
      <c r="CB201" s="17">
        <v>0</v>
      </c>
      <c r="CC201" s="17">
        <v>0</v>
      </c>
      <c r="CD201" s="17">
        <v>0</v>
      </c>
      <c r="CE201" s="17">
        <v>0</v>
      </c>
      <c r="CF201" s="17">
        <v>0</v>
      </c>
      <c r="CG201" s="17">
        <v>0</v>
      </c>
      <c r="CH201" s="17">
        <v>0</v>
      </c>
      <c r="CI201" s="17">
        <v>0</v>
      </c>
      <c r="CJ201" s="17">
        <v>0</v>
      </c>
      <c r="CK201" s="17">
        <v>0</v>
      </c>
      <c r="CL201" s="17">
        <v>0</v>
      </c>
      <c r="CM201" s="17">
        <v>0</v>
      </c>
      <c r="CN201" s="17">
        <v>0</v>
      </c>
      <c r="CO201" s="17">
        <v>0</v>
      </c>
      <c r="CP201" s="17">
        <v>0</v>
      </c>
      <c r="CQ201" s="17">
        <v>0</v>
      </c>
      <c r="CR201" s="17">
        <v>0</v>
      </c>
      <c r="CS201" s="17">
        <v>0</v>
      </c>
      <c r="CT201" s="17">
        <v>0</v>
      </c>
      <c r="CU201" s="17">
        <v>0</v>
      </c>
      <c r="CV201" s="17">
        <v>0</v>
      </c>
      <c r="CW201" s="17">
        <v>0</v>
      </c>
    </row>
    <row r="202" spans="1:101" ht="14.25" customHeight="1">
      <c r="A202" s="67">
        <v>52</v>
      </c>
      <c r="B202" s="68">
        <v>1.33</v>
      </c>
      <c r="C202" s="68">
        <v>2.23</v>
      </c>
      <c r="D202" s="68">
        <v>3.38</v>
      </c>
      <c r="E202" s="68">
        <v>4.4800000000000004</v>
      </c>
      <c r="F202" s="68">
        <v>5.2</v>
      </c>
      <c r="G202" s="68">
        <v>5.98</v>
      </c>
      <c r="H202" s="68">
        <v>7.41</v>
      </c>
      <c r="I202" s="68">
        <v>8.5500000000000007</v>
      </c>
      <c r="J202" s="68">
        <v>9.67</v>
      </c>
      <c r="K202" s="68">
        <v>10.9</v>
      </c>
      <c r="L202" s="68">
        <v>12.26</v>
      </c>
      <c r="M202" s="68">
        <v>13.73</v>
      </c>
      <c r="N202" s="68">
        <v>15.21</v>
      </c>
      <c r="O202" s="68">
        <v>16.86</v>
      </c>
      <c r="P202" s="68">
        <v>18.89</v>
      </c>
      <c r="Q202" s="68">
        <v>20.85</v>
      </c>
      <c r="R202" s="68">
        <v>22.87</v>
      </c>
      <c r="S202" s="68">
        <v>24.82</v>
      </c>
      <c r="T202" s="68">
        <v>27.21</v>
      </c>
      <c r="U202" s="68">
        <v>30.19</v>
      </c>
      <c r="V202" s="68">
        <v>33.450000000000003</v>
      </c>
      <c r="W202" s="68">
        <v>37.22</v>
      </c>
      <c r="X202" s="68">
        <v>40.630000000000003</v>
      </c>
      <c r="Y202" s="68">
        <v>44.74</v>
      </c>
      <c r="Z202" s="69">
        <v>48.37</v>
      </c>
      <c r="AA202" s="69">
        <v>52.23</v>
      </c>
      <c r="AB202" s="17">
        <v>55.94</v>
      </c>
      <c r="AC202" s="17">
        <v>59.85</v>
      </c>
      <c r="AD202" s="17">
        <v>64.03</v>
      </c>
      <c r="AE202" s="17">
        <v>68.66</v>
      </c>
      <c r="AF202" s="17">
        <v>73.39</v>
      </c>
      <c r="AG202" s="17">
        <v>80.55</v>
      </c>
      <c r="AH202" s="17">
        <v>88.64</v>
      </c>
      <c r="AI202" s="17">
        <v>97.84</v>
      </c>
      <c r="AJ202" s="17">
        <v>108.28</v>
      </c>
      <c r="AK202" s="17">
        <v>119.9</v>
      </c>
      <c r="AL202" s="17">
        <v>132.63999999999999</v>
      </c>
      <c r="AM202" s="17">
        <v>145.94</v>
      </c>
      <c r="AN202" s="17">
        <v>159.63999999999999</v>
      </c>
      <c r="AO202" s="17">
        <v>173.22</v>
      </c>
      <c r="AP202" s="17">
        <v>186.37</v>
      </c>
      <c r="AQ202" s="17">
        <v>199</v>
      </c>
      <c r="AR202" s="17">
        <v>210.5</v>
      </c>
      <c r="AS202" s="17">
        <v>220.36</v>
      </c>
      <c r="AT202" s="17">
        <v>234.43</v>
      </c>
      <c r="AU202" s="17">
        <v>249.87</v>
      </c>
      <c r="AV202" s="17">
        <v>267.25</v>
      </c>
      <c r="AW202" s="17">
        <v>286.29000000000002</v>
      </c>
      <c r="AX202" s="17">
        <v>306.7</v>
      </c>
      <c r="AY202" s="17">
        <v>328.25</v>
      </c>
      <c r="AZ202" s="17">
        <v>350.02</v>
      </c>
      <c r="BA202" s="17">
        <v>371.65</v>
      </c>
      <c r="BB202" s="17">
        <v>392.79</v>
      </c>
      <c r="BC202" s="17">
        <v>413.05</v>
      </c>
      <c r="BD202" s="17">
        <v>432.08</v>
      </c>
      <c r="BE202" s="17">
        <v>449.51</v>
      </c>
      <c r="BF202" s="17">
        <v>464.98</v>
      </c>
      <c r="BG202" s="17">
        <v>478.12</v>
      </c>
      <c r="BH202" s="17">
        <v>488.57</v>
      </c>
      <c r="BI202" s="17">
        <v>495.95</v>
      </c>
      <c r="BJ202" s="17">
        <v>500</v>
      </c>
      <c r="BK202" s="17">
        <v>500</v>
      </c>
      <c r="BL202" s="17">
        <v>500</v>
      </c>
      <c r="BM202" s="17">
        <v>500</v>
      </c>
      <c r="BN202" s="17">
        <v>500</v>
      </c>
      <c r="BO202" s="17">
        <v>500</v>
      </c>
      <c r="BP202" s="17">
        <v>500</v>
      </c>
      <c r="BQ202" s="17">
        <v>500</v>
      </c>
      <c r="BR202" s="17">
        <v>500</v>
      </c>
      <c r="BS202" s="17">
        <v>0</v>
      </c>
      <c r="BT202" s="17">
        <v>0</v>
      </c>
      <c r="BU202" s="17">
        <v>0</v>
      </c>
      <c r="BV202" s="17">
        <v>0</v>
      </c>
      <c r="BW202" s="17">
        <v>0</v>
      </c>
      <c r="BX202" s="17">
        <v>0</v>
      </c>
      <c r="BY202" s="17">
        <v>0</v>
      </c>
      <c r="BZ202" s="17">
        <v>0</v>
      </c>
      <c r="CA202" s="17">
        <v>0</v>
      </c>
      <c r="CB202" s="17">
        <v>0</v>
      </c>
      <c r="CC202" s="17">
        <v>0</v>
      </c>
      <c r="CD202" s="17">
        <v>0</v>
      </c>
      <c r="CE202" s="17">
        <v>0</v>
      </c>
      <c r="CF202" s="17">
        <v>0</v>
      </c>
      <c r="CG202" s="17">
        <v>0</v>
      </c>
      <c r="CH202" s="17">
        <v>0</v>
      </c>
      <c r="CI202" s="17">
        <v>0</v>
      </c>
      <c r="CJ202" s="17">
        <v>0</v>
      </c>
      <c r="CK202" s="17">
        <v>0</v>
      </c>
      <c r="CL202" s="17">
        <v>0</v>
      </c>
      <c r="CM202" s="17">
        <v>0</v>
      </c>
      <c r="CN202" s="17">
        <v>0</v>
      </c>
      <c r="CO202" s="17">
        <v>0</v>
      </c>
      <c r="CP202" s="17">
        <v>0</v>
      </c>
      <c r="CQ202" s="17">
        <v>0</v>
      </c>
      <c r="CR202" s="17">
        <v>0</v>
      </c>
      <c r="CS202" s="17">
        <v>0</v>
      </c>
      <c r="CT202" s="17">
        <v>0</v>
      </c>
      <c r="CU202" s="17">
        <v>0</v>
      </c>
      <c r="CV202" s="17">
        <v>0</v>
      </c>
      <c r="CW202" s="17">
        <v>0</v>
      </c>
    </row>
    <row r="203" spans="1:101" ht="14.25" customHeight="1">
      <c r="A203" s="67">
        <v>53</v>
      </c>
      <c r="B203" s="68">
        <v>1.47</v>
      </c>
      <c r="C203" s="68">
        <v>2.46</v>
      </c>
      <c r="D203" s="68">
        <v>3.85</v>
      </c>
      <c r="E203" s="68">
        <v>5.1100000000000003</v>
      </c>
      <c r="F203" s="68">
        <v>5.9</v>
      </c>
      <c r="G203" s="68">
        <v>7.2</v>
      </c>
      <c r="H203" s="68">
        <v>8.3699999999999992</v>
      </c>
      <c r="I203" s="68">
        <v>9.6300000000000008</v>
      </c>
      <c r="J203" s="68">
        <v>10.87</v>
      </c>
      <c r="K203" s="68">
        <v>12.23</v>
      </c>
      <c r="L203" s="68">
        <v>13.7</v>
      </c>
      <c r="M203" s="68">
        <v>15.2</v>
      </c>
      <c r="N203" s="68">
        <v>16.84</v>
      </c>
      <c r="O203" s="68">
        <v>18.87</v>
      </c>
      <c r="P203" s="68">
        <v>20.8</v>
      </c>
      <c r="Q203" s="68">
        <v>22.86</v>
      </c>
      <c r="R203" s="68">
        <v>24.69</v>
      </c>
      <c r="S203" s="68">
        <v>27.15</v>
      </c>
      <c r="T203" s="68">
        <v>30.13</v>
      </c>
      <c r="U203" s="68">
        <v>33.39</v>
      </c>
      <c r="V203" s="68">
        <v>37.21</v>
      </c>
      <c r="W203" s="68">
        <v>40.520000000000003</v>
      </c>
      <c r="X203" s="68">
        <v>44.73</v>
      </c>
      <c r="Y203" s="68">
        <v>48.23</v>
      </c>
      <c r="Z203" s="69">
        <v>52.02</v>
      </c>
      <c r="AA203" s="69">
        <v>55.94</v>
      </c>
      <c r="AB203" s="17">
        <v>59.85</v>
      </c>
      <c r="AC203" s="17">
        <v>64.03</v>
      </c>
      <c r="AD203" s="17">
        <v>68.66</v>
      </c>
      <c r="AE203" s="17">
        <v>73.39</v>
      </c>
      <c r="AF203" s="17">
        <v>80.55</v>
      </c>
      <c r="AG203" s="17">
        <v>88.64</v>
      </c>
      <c r="AH203" s="17">
        <v>97.84</v>
      </c>
      <c r="AI203" s="17">
        <v>108.28</v>
      </c>
      <c r="AJ203" s="17">
        <v>119.9</v>
      </c>
      <c r="AK203" s="17">
        <v>132.63999999999999</v>
      </c>
      <c r="AL203" s="17">
        <v>145.94</v>
      </c>
      <c r="AM203" s="17">
        <v>159.63999999999999</v>
      </c>
      <c r="AN203" s="17">
        <v>173.22</v>
      </c>
      <c r="AO203" s="17">
        <v>186.37</v>
      </c>
      <c r="AP203" s="17">
        <v>199</v>
      </c>
      <c r="AQ203" s="17">
        <v>210.5</v>
      </c>
      <c r="AR203" s="17">
        <v>220.36</v>
      </c>
      <c r="AS203" s="17">
        <v>234.43</v>
      </c>
      <c r="AT203" s="17">
        <v>249.87</v>
      </c>
      <c r="AU203" s="17">
        <v>267.25</v>
      </c>
      <c r="AV203" s="17">
        <v>286.29000000000002</v>
      </c>
      <c r="AW203" s="17">
        <v>306.7</v>
      </c>
      <c r="AX203" s="17">
        <v>328.25</v>
      </c>
      <c r="AY203" s="17">
        <v>350.02</v>
      </c>
      <c r="AZ203" s="17">
        <v>371.65</v>
      </c>
      <c r="BA203" s="17">
        <v>392.79</v>
      </c>
      <c r="BB203" s="17">
        <v>413.05</v>
      </c>
      <c r="BC203" s="17">
        <v>432.08</v>
      </c>
      <c r="BD203" s="17">
        <v>449.51</v>
      </c>
      <c r="BE203" s="17">
        <v>464.98</v>
      </c>
      <c r="BF203" s="17">
        <v>478.12</v>
      </c>
      <c r="BG203" s="17">
        <v>488.57</v>
      </c>
      <c r="BH203" s="17">
        <v>495.95</v>
      </c>
      <c r="BI203" s="17">
        <v>500</v>
      </c>
      <c r="BJ203" s="17">
        <v>500</v>
      </c>
      <c r="BK203" s="17">
        <v>500</v>
      </c>
      <c r="BL203" s="17">
        <v>500</v>
      </c>
      <c r="BM203" s="17">
        <v>500</v>
      </c>
      <c r="BN203" s="17">
        <v>500</v>
      </c>
      <c r="BO203" s="17">
        <v>500</v>
      </c>
      <c r="BP203" s="17">
        <v>500</v>
      </c>
      <c r="BQ203" s="17">
        <v>500</v>
      </c>
      <c r="BR203" s="17">
        <v>0</v>
      </c>
      <c r="BS203" s="17">
        <v>0</v>
      </c>
      <c r="BT203" s="17">
        <v>0</v>
      </c>
      <c r="BU203" s="17">
        <v>0</v>
      </c>
      <c r="BV203" s="17">
        <v>0</v>
      </c>
      <c r="BW203" s="17">
        <v>0</v>
      </c>
      <c r="BX203" s="17">
        <v>0</v>
      </c>
      <c r="BY203" s="17">
        <v>0</v>
      </c>
      <c r="BZ203" s="17">
        <v>0</v>
      </c>
      <c r="CA203" s="17">
        <v>0</v>
      </c>
      <c r="CB203" s="17">
        <v>0</v>
      </c>
      <c r="CC203" s="17">
        <v>0</v>
      </c>
      <c r="CD203" s="17">
        <v>0</v>
      </c>
      <c r="CE203" s="17">
        <v>0</v>
      </c>
      <c r="CF203" s="17">
        <v>0</v>
      </c>
      <c r="CG203" s="17">
        <v>0</v>
      </c>
      <c r="CH203" s="17">
        <v>0</v>
      </c>
      <c r="CI203" s="17">
        <v>0</v>
      </c>
      <c r="CJ203" s="17">
        <v>0</v>
      </c>
      <c r="CK203" s="17">
        <v>0</v>
      </c>
      <c r="CL203" s="17">
        <v>0</v>
      </c>
      <c r="CM203" s="17">
        <v>0</v>
      </c>
      <c r="CN203" s="17">
        <v>0</v>
      </c>
      <c r="CO203" s="17">
        <v>0</v>
      </c>
      <c r="CP203" s="17">
        <v>0</v>
      </c>
      <c r="CQ203" s="17">
        <v>0</v>
      </c>
      <c r="CR203" s="17">
        <v>0</v>
      </c>
      <c r="CS203" s="17">
        <v>0</v>
      </c>
      <c r="CT203" s="17">
        <v>0</v>
      </c>
      <c r="CU203" s="17">
        <v>0</v>
      </c>
      <c r="CV203" s="17">
        <v>0</v>
      </c>
      <c r="CW203" s="17">
        <v>0</v>
      </c>
    </row>
    <row r="204" spans="1:101" ht="14.25" customHeight="1">
      <c r="A204" s="67">
        <v>54</v>
      </c>
      <c r="B204" s="68">
        <v>1.62</v>
      </c>
      <c r="C204" s="68">
        <v>2.73</v>
      </c>
      <c r="D204" s="68">
        <v>4.3899999999999997</v>
      </c>
      <c r="E204" s="68">
        <v>5.83</v>
      </c>
      <c r="F204" s="68">
        <v>6.94</v>
      </c>
      <c r="G204" s="68">
        <v>8.14</v>
      </c>
      <c r="H204" s="68">
        <v>9.44</v>
      </c>
      <c r="I204" s="68">
        <v>10.85</v>
      </c>
      <c r="J204" s="68">
        <v>12.21</v>
      </c>
      <c r="K204" s="68">
        <v>13.68</v>
      </c>
      <c r="L204" s="68">
        <v>15.2</v>
      </c>
      <c r="M204" s="68">
        <v>16.82</v>
      </c>
      <c r="N204" s="68">
        <v>18.86</v>
      </c>
      <c r="O204" s="68">
        <v>20.75</v>
      </c>
      <c r="P204" s="68">
        <v>22.85</v>
      </c>
      <c r="Q204" s="68">
        <v>24.57</v>
      </c>
      <c r="R204" s="68">
        <v>27.08</v>
      </c>
      <c r="S204" s="68">
        <v>30.07</v>
      </c>
      <c r="T204" s="68">
        <v>33.33</v>
      </c>
      <c r="U204" s="68">
        <v>37.200000000000003</v>
      </c>
      <c r="V204" s="68">
        <v>40.4</v>
      </c>
      <c r="W204" s="68">
        <v>44.71</v>
      </c>
      <c r="X204" s="68">
        <v>48.08</v>
      </c>
      <c r="Y204" s="68">
        <v>51.81</v>
      </c>
      <c r="Z204" s="70">
        <v>55.66</v>
      </c>
      <c r="AA204" s="69">
        <v>59.85</v>
      </c>
      <c r="AB204" s="17">
        <v>64.03</v>
      </c>
      <c r="AC204" s="17">
        <v>68.66</v>
      </c>
      <c r="AD204" s="17">
        <v>73.39</v>
      </c>
      <c r="AE204" s="17">
        <v>80.55</v>
      </c>
      <c r="AF204" s="17">
        <v>88.64</v>
      </c>
      <c r="AG204" s="17">
        <v>97.84</v>
      </c>
      <c r="AH204" s="17">
        <v>108.28</v>
      </c>
      <c r="AI204" s="17">
        <v>119.9</v>
      </c>
      <c r="AJ204" s="17">
        <v>132.63999999999999</v>
      </c>
      <c r="AK204" s="17">
        <v>145.94</v>
      </c>
      <c r="AL204" s="17">
        <v>159.63999999999999</v>
      </c>
      <c r="AM204" s="17">
        <v>173.22</v>
      </c>
      <c r="AN204" s="17">
        <v>186.37</v>
      </c>
      <c r="AO204" s="17">
        <v>199</v>
      </c>
      <c r="AP204" s="17">
        <v>210.5</v>
      </c>
      <c r="AQ204" s="17">
        <v>220.36</v>
      </c>
      <c r="AR204" s="17">
        <v>234.43</v>
      </c>
      <c r="AS204" s="17">
        <v>249.87</v>
      </c>
      <c r="AT204" s="17">
        <v>267.25</v>
      </c>
      <c r="AU204" s="17">
        <v>286.29000000000002</v>
      </c>
      <c r="AV204" s="17">
        <v>306.7</v>
      </c>
      <c r="AW204" s="17">
        <v>328.25</v>
      </c>
      <c r="AX204" s="17">
        <v>350.02</v>
      </c>
      <c r="AY204" s="17">
        <v>371.65</v>
      </c>
      <c r="AZ204" s="17">
        <v>392.79</v>
      </c>
      <c r="BA204" s="17">
        <v>413.05</v>
      </c>
      <c r="BB204" s="17">
        <v>432.08</v>
      </c>
      <c r="BC204" s="17">
        <v>449.51</v>
      </c>
      <c r="BD204" s="17">
        <v>464.98</v>
      </c>
      <c r="BE204" s="17">
        <v>478.12</v>
      </c>
      <c r="BF204" s="17">
        <v>488.57</v>
      </c>
      <c r="BG204" s="17">
        <v>495.95</v>
      </c>
      <c r="BH204" s="17">
        <v>500</v>
      </c>
      <c r="BI204" s="17">
        <v>500</v>
      </c>
      <c r="BJ204" s="17">
        <v>500</v>
      </c>
      <c r="BK204" s="17">
        <v>500</v>
      </c>
      <c r="BL204" s="17">
        <v>500</v>
      </c>
      <c r="BM204" s="17">
        <v>500</v>
      </c>
      <c r="BN204" s="17">
        <v>500</v>
      </c>
      <c r="BO204" s="17">
        <v>500</v>
      </c>
      <c r="BP204" s="17">
        <v>500</v>
      </c>
      <c r="BQ204" s="17">
        <v>0</v>
      </c>
      <c r="BR204" s="17">
        <v>0</v>
      </c>
      <c r="BS204" s="17">
        <v>0</v>
      </c>
      <c r="BT204" s="17">
        <v>0</v>
      </c>
      <c r="BU204" s="17">
        <v>0</v>
      </c>
      <c r="BV204" s="17">
        <v>0</v>
      </c>
      <c r="BW204" s="17">
        <v>0</v>
      </c>
      <c r="BX204" s="17">
        <v>0</v>
      </c>
      <c r="BY204" s="17">
        <v>0</v>
      </c>
      <c r="BZ204" s="17">
        <v>0</v>
      </c>
      <c r="CA204" s="17">
        <v>0</v>
      </c>
      <c r="CB204" s="17">
        <v>0</v>
      </c>
      <c r="CC204" s="17">
        <v>0</v>
      </c>
      <c r="CD204" s="17">
        <v>0</v>
      </c>
      <c r="CE204" s="17">
        <v>0</v>
      </c>
      <c r="CF204" s="17">
        <v>0</v>
      </c>
      <c r="CG204" s="17">
        <v>0</v>
      </c>
      <c r="CH204" s="17">
        <v>0</v>
      </c>
      <c r="CI204" s="17">
        <v>0</v>
      </c>
      <c r="CJ204" s="17">
        <v>0</v>
      </c>
      <c r="CK204" s="17">
        <v>0</v>
      </c>
      <c r="CL204" s="17">
        <v>0</v>
      </c>
      <c r="CM204" s="17">
        <v>0</v>
      </c>
      <c r="CN204" s="17">
        <v>0</v>
      </c>
      <c r="CO204" s="17">
        <v>0</v>
      </c>
      <c r="CP204" s="17">
        <v>0</v>
      </c>
      <c r="CQ204" s="17">
        <v>0</v>
      </c>
      <c r="CR204" s="17">
        <v>0</v>
      </c>
      <c r="CS204" s="17">
        <v>0</v>
      </c>
      <c r="CT204" s="17">
        <v>0</v>
      </c>
      <c r="CU204" s="17">
        <v>0</v>
      </c>
      <c r="CV204" s="17">
        <v>0</v>
      </c>
      <c r="CW204" s="17">
        <v>0</v>
      </c>
    </row>
    <row r="205" spans="1:101" ht="14.25" customHeight="1">
      <c r="A205" s="67">
        <v>55</v>
      </c>
      <c r="B205" s="68">
        <v>1.79</v>
      </c>
      <c r="C205" s="68">
        <v>3.03</v>
      </c>
      <c r="D205" s="68">
        <v>5.01</v>
      </c>
      <c r="E205" s="68">
        <v>6.65</v>
      </c>
      <c r="F205" s="68">
        <v>7.87</v>
      </c>
      <c r="G205" s="68">
        <v>9.19</v>
      </c>
      <c r="H205" s="68">
        <v>10.63</v>
      </c>
      <c r="I205" s="68">
        <v>12.18</v>
      </c>
      <c r="J205" s="68">
        <v>13.66</v>
      </c>
      <c r="K205" s="68">
        <v>15.19</v>
      </c>
      <c r="L205" s="68">
        <v>16.8</v>
      </c>
      <c r="M205" s="68">
        <v>18.84</v>
      </c>
      <c r="N205" s="68">
        <v>20.7</v>
      </c>
      <c r="O205" s="68">
        <v>22.83</v>
      </c>
      <c r="P205" s="68">
        <v>24.44</v>
      </c>
      <c r="Q205" s="68">
        <v>27.02</v>
      </c>
      <c r="R205" s="68">
        <v>30.01</v>
      </c>
      <c r="S205" s="68">
        <v>33.270000000000003</v>
      </c>
      <c r="T205" s="68">
        <v>37.19</v>
      </c>
      <c r="U205" s="68">
        <v>40.29</v>
      </c>
      <c r="V205" s="68">
        <v>44.7</v>
      </c>
      <c r="W205" s="68">
        <v>47.94</v>
      </c>
      <c r="X205" s="68">
        <v>51.59</v>
      </c>
      <c r="Y205" s="70">
        <v>55.37</v>
      </c>
      <c r="Z205" s="68">
        <v>59.85</v>
      </c>
      <c r="AA205" s="69">
        <v>64.03</v>
      </c>
      <c r="AB205" s="17">
        <v>68.66</v>
      </c>
      <c r="AC205" s="17">
        <v>73.39</v>
      </c>
      <c r="AD205" s="17">
        <v>80.55</v>
      </c>
      <c r="AE205" s="17">
        <v>88.64</v>
      </c>
      <c r="AF205" s="17">
        <v>97.84</v>
      </c>
      <c r="AG205" s="17">
        <v>108.28</v>
      </c>
      <c r="AH205" s="17">
        <v>119.9</v>
      </c>
      <c r="AI205" s="17">
        <v>132.63999999999999</v>
      </c>
      <c r="AJ205" s="17">
        <v>145.94</v>
      </c>
      <c r="AK205" s="17">
        <v>159.63999999999999</v>
      </c>
      <c r="AL205" s="17">
        <v>173.22</v>
      </c>
      <c r="AM205" s="17">
        <v>186.37</v>
      </c>
      <c r="AN205" s="17">
        <v>199</v>
      </c>
      <c r="AO205" s="17">
        <v>210.5</v>
      </c>
      <c r="AP205" s="17">
        <v>220.36</v>
      </c>
      <c r="AQ205" s="17">
        <v>234.43</v>
      </c>
      <c r="AR205" s="17">
        <v>249.87</v>
      </c>
      <c r="AS205" s="17">
        <v>267.25</v>
      </c>
      <c r="AT205" s="17">
        <v>286.29000000000002</v>
      </c>
      <c r="AU205" s="17">
        <v>306.7</v>
      </c>
      <c r="AV205" s="17">
        <v>328.25</v>
      </c>
      <c r="AW205" s="17">
        <v>350.02</v>
      </c>
      <c r="AX205" s="17">
        <v>371.65</v>
      </c>
      <c r="AY205" s="17">
        <v>392.79</v>
      </c>
      <c r="AZ205" s="17">
        <v>413.05</v>
      </c>
      <c r="BA205" s="17">
        <v>432.08</v>
      </c>
      <c r="BB205" s="17">
        <v>449.51</v>
      </c>
      <c r="BC205" s="17">
        <v>464.98</v>
      </c>
      <c r="BD205" s="17">
        <v>478.12</v>
      </c>
      <c r="BE205" s="17">
        <v>488.57</v>
      </c>
      <c r="BF205" s="17">
        <v>495.95</v>
      </c>
      <c r="BG205" s="17">
        <v>500</v>
      </c>
      <c r="BH205" s="17">
        <v>500</v>
      </c>
      <c r="BI205" s="17">
        <v>500</v>
      </c>
      <c r="BJ205" s="17">
        <v>500</v>
      </c>
      <c r="BK205" s="17">
        <v>500</v>
      </c>
      <c r="BL205" s="17">
        <v>500</v>
      </c>
      <c r="BM205" s="17">
        <v>500</v>
      </c>
      <c r="BN205" s="17">
        <v>500</v>
      </c>
      <c r="BO205" s="17">
        <v>500</v>
      </c>
      <c r="BP205" s="17">
        <v>0</v>
      </c>
      <c r="BQ205" s="17">
        <v>0</v>
      </c>
      <c r="BR205" s="17">
        <v>0</v>
      </c>
      <c r="BS205" s="17">
        <v>0</v>
      </c>
      <c r="BT205" s="17">
        <v>0</v>
      </c>
      <c r="BU205" s="17">
        <v>0</v>
      </c>
      <c r="BV205" s="17">
        <v>0</v>
      </c>
      <c r="BW205" s="17">
        <v>0</v>
      </c>
      <c r="BX205" s="17">
        <v>0</v>
      </c>
      <c r="BY205" s="17">
        <v>0</v>
      </c>
      <c r="BZ205" s="17">
        <v>0</v>
      </c>
      <c r="CA205" s="17">
        <v>0</v>
      </c>
      <c r="CB205" s="17">
        <v>0</v>
      </c>
      <c r="CC205" s="17">
        <v>0</v>
      </c>
      <c r="CD205" s="17">
        <v>0</v>
      </c>
      <c r="CE205" s="17">
        <v>0</v>
      </c>
      <c r="CF205" s="17">
        <v>0</v>
      </c>
      <c r="CG205" s="17">
        <v>0</v>
      </c>
      <c r="CH205" s="17">
        <v>0</v>
      </c>
      <c r="CI205" s="17">
        <v>0</v>
      </c>
      <c r="CJ205" s="17">
        <v>0</v>
      </c>
      <c r="CK205" s="17">
        <v>0</v>
      </c>
      <c r="CL205" s="17">
        <v>0</v>
      </c>
      <c r="CM205" s="17">
        <v>0</v>
      </c>
      <c r="CN205" s="17">
        <v>0</v>
      </c>
      <c r="CO205" s="17">
        <v>0</v>
      </c>
      <c r="CP205" s="17">
        <v>0</v>
      </c>
      <c r="CQ205" s="17">
        <v>0</v>
      </c>
      <c r="CR205" s="17">
        <v>0</v>
      </c>
      <c r="CS205" s="17">
        <v>0</v>
      </c>
      <c r="CT205" s="17">
        <v>0</v>
      </c>
      <c r="CU205" s="17">
        <v>0</v>
      </c>
      <c r="CV205" s="17">
        <v>0</v>
      </c>
      <c r="CW205" s="17">
        <v>0</v>
      </c>
    </row>
    <row r="206" spans="1:101" ht="14.25" customHeight="1">
      <c r="A206" s="67">
        <v>56</v>
      </c>
      <c r="B206" s="68">
        <v>1.98</v>
      </c>
      <c r="C206" s="68">
        <v>3.38</v>
      </c>
      <c r="D206" s="68">
        <v>5.7</v>
      </c>
      <c r="E206" s="68">
        <v>7.56</v>
      </c>
      <c r="F206" s="68">
        <v>8.9</v>
      </c>
      <c r="G206" s="68">
        <v>10.35</v>
      </c>
      <c r="H206" s="68">
        <v>11.94</v>
      </c>
      <c r="I206" s="68">
        <v>13.64</v>
      </c>
      <c r="J206" s="68">
        <v>15.18</v>
      </c>
      <c r="K206" s="68">
        <v>16.79</v>
      </c>
      <c r="L206" s="68">
        <v>18.829999999999998</v>
      </c>
      <c r="M206" s="68">
        <v>20.65</v>
      </c>
      <c r="N206" s="68">
        <v>22.82</v>
      </c>
      <c r="O206" s="68">
        <v>24.32</v>
      </c>
      <c r="P206" s="68">
        <v>26.95</v>
      </c>
      <c r="Q206" s="68">
        <v>29.95</v>
      </c>
      <c r="R206" s="68">
        <v>33.21</v>
      </c>
      <c r="S206" s="68">
        <v>37.18</v>
      </c>
      <c r="T206" s="68">
        <v>40.18</v>
      </c>
      <c r="U206" s="68">
        <v>44.69</v>
      </c>
      <c r="V206" s="68">
        <v>47.79</v>
      </c>
      <c r="W206" s="68">
        <v>51.38</v>
      </c>
      <c r="X206" s="69">
        <v>55.08</v>
      </c>
      <c r="Y206" s="68">
        <v>59.85</v>
      </c>
      <c r="Z206" s="68">
        <v>64.03</v>
      </c>
      <c r="AA206" s="69">
        <v>68.66</v>
      </c>
      <c r="AB206" s="17">
        <v>73.39</v>
      </c>
      <c r="AC206" s="17">
        <v>80.55</v>
      </c>
      <c r="AD206" s="17">
        <v>88.64</v>
      </c>
      <c r="AE206" s="17">
        <v>97.84</v>
      </c>
      <c r="AF206" s="17">
        <v>108.28</v>
      </c>
      <c r="AG206" s="17">
        <v>119.9</v>
      </c>
      <c r="AH206" s="17">
        <v>132.63999999999999</v>
      </c>
      <c r="AI206" s="17">
        <v>145.94</v>
      </c>
      <c r="AJ206" s="17">
        <v>159.63999999999999</v>
      </c>
      <c r="AK206" s="17">
        <v>173.22</v>
      </c>
      <c r="AL206" s="17">
        <v>186.37</v>
      </c>
      <c r="AM206" s="17">
        <v>199</v>
      </c>
      <c r="AN206" s="17">
        <v>210.5</v>
      </c>
      <c r="AO206" s="17">
        <v>220.36</v>
      </c>
      <c r="AP206" s="17">
        <v>234.43</v>
      </c>
      <c r="AQ206" s="17">
        <v>249.87</v>
      </c>
      <c r="AR206" s="17">
        <v>267.25</v>
      </c>
      <c r="AS206" s="17">
        <v>286.29000000000002</v>
      </c>
      <c r="AT206" s="17">
        <v>306.7</v>
      </c>
      <c r="AU206" s="17">
        <v>328.25</v>
      </c>
      <c r="AV206" s="17">
        <v>350.02</v>
      </c>
      <c r="AW206" s="17">
        <v>371.65</v>
      </c>
      <c r="AX206" s="17">
        <v>392.79</v>
      </c>
      <c r="AY206" s="17">
        <v>413.05</v>
      </c>
      <c r="AZ206" s="17">
        <v>432.08</v>
      </c>
      <c r="BA206" s="17">
        <v>449.51</v>
      </c>
      <c r="BB206" s="17">
        <v>464.98</v>
      </c>
      <c r="BC206" s="17">
        <v>478.12</v>
      </c>
      <c r="BD206" s="17">
        <v>488.57</v>
      </c>
      <c r="BE206" s="17">
        <v>495.95</v>
      </c>
      <c r="BF206" s="17">
        <v>500</v>
      </c>
      <c r="BG206" s="17">
        <v>500</v>
      </c>
      <c r="BH206" s="17">
        <v>500</v>
      </c>
      <c r="BI206" s="17">
        <v>500</v>
      </c>
      <c r="BJ206" s="17">
        <v>500</v>
      </c>
      <c r="BK206" s="17">
        <v>500</v>
      </c>
      <c r="BL206" s="17">
        <v>500</v>
      </c>
      <c r="BM206" s="17">
        <v>500</v>
      </c>
      <c r="BN206" s="17">
        <v>500</v>
      </c>
      <c r="BO206" s="17">
        <v>0</v>
      </c>
      <c r="BP206" s="17">
        <v>0</v>
      </c>
      <c r="BQ206" s="17">
        <v>0</v>
      </c>
      <c r="BR206" s="17">
        <v>0</v>
      </c>
      <c r="BS206" s="17">
        <v>0</v>
      </c>
      <c r="BT206" s="17">
        <v>0</v>
      </c>
      <c r="BU206" s="17">
        <v>0</v>
      </c>
      <c r="BV206" s="17">
        <v>0</v>
      </c>
      <c r="BW206" s="17">
        <v>0</v>
      </c>
      <c r="BX206" s="17">
        <v>0</v>
      </c>
      <c r="BY206" s="17">
        <v>0</v>
      </c>
      <c r="BZ206" s="17">
        <v>0</v>
      </c>
      <c r="CA206" s="17">
        <v>0</v>
      </c>
      <c r="CB206" s="17">
        <v>0</v>
      </c>
      <c r="CC206" s="17">
        <v>0</v>
      </c>
      <c r="CD206" s="17">
        <v>0</v>
      </c>
      <c r="CE206" s="17">
        <v>0</v>
      </c>
      <c r="CF206" s="17">
        <v>0</v>
      </c>
      <c r="CG206" s="17">
        <v>0</v>
      </c>
      <c r="CH206" s="17">
        <v>0</v>
      </c>
      <c r="CI206" s="17">
        <v>0</v>
      </c>
      <c r="CJ206" s="17">
        <v>0</v>
      </c>
      <c r="CK206" s="17">
        <v>0</v>
      </c>
      <c r="CL206" s="17">
        <v>0</v>
      </c>
      <c r="CM206" s="17">
        <v>0</v>
      </c>
      <c r="CN206" s="17">
        <v>0</v>
      </c>
      <c r="CO206" s="17">
        <v>0</v>
      </c>
      <c r="CP206" s="17">
        <v>0</v>
      </c>
      <c r="CQ206" s="17">
        <v>0</v>
      </c>
      <c r="CR206" s="17">
        <v>0</v>
      </c>
      <c r="CS206" s="17">
        <v>0</v>
      </c>
      <c r="CT206" s="17">
        <v>0</v>
      </c>
      <c r="CU206" s="17">
        <v>0</v>
      </c>
      <c r="CV206" s="17">
        <v>0</v>
      </c>
      <c r="CW206" s="17">
        <v>0</v>
      </c>
    </row>
    <row r="207" spans="1:101" ht="14.25" customHeight="1">
      <c r="A207" s="67">
        <v>57</v>
      </c>
      <c r="B207" s="68">
        <v>2.19</v>
      </c>
      <c r="C207" s="68">
        <v>3.78</v>
      </c>
      <c r="D207" s="68">
        <v>6.47</v>
      </c>
      <c r="E207" s="68">
        <v>8.56</v>
      </c>
      <c r="F207" s="68">
        <v>10.02</v>
      </c>
      <c r="G207" s="68">
        <v>11.61</v>
      </c>
      <c r="H207" s="68">
        <v>13.34</v>
      </c>
      <c r="I207" s="68">
        <v>15.17</v>
      </c>
      <c r="J207" s="68">
        <v>16.77</v>
      </c>
      <c r="K207" s="68">
        <v>18.809999999999999</v>
      </c>
      <c r="L207" s="68">
        <v>20.6</v>
      </c>
      <c r="M207" s="68">
        <v>22.81</v>
      </c>
      <c r="N207" s="68">
        <v>24.2</v>
      </c>
      <c r="O207" s="68">
        <v>26.88</v>
      </c>
      <c r="P207" s="68">
        <v>29.9</v>
      </c>
      <c r="Q207" s="68">
        <v>33.159999999999997</v>
      </c>
      <c r="R207" s="68">
        <v>37.17</v>
      </c>
      <c r="S207" s="68">
        <v>40.06</v>
      </c>
      <c r="T207" s="68">
        <v>44.67</v>
      </c>
      <c r="U207" s="68">
        <v>47.65</v>
      </c>
      <c r="V207" s="68">
        <v>51.17</v>
      </c>
      <c r="W207" s="68">
        <v>54.8</v>
      </c>
      <c r="X207" s="70">
        <v>59.77</v>
      </c>
      <c r="Y207" s="68">
        <v>64.03</v>
      </c>
      <c r="Z207" s="68">
        <v>68.66</v>
      </c>
      <c r="AA207" s="69">
        <v>73.39</v>
      </c>
      <c r="AB207" s="17">
        <v>80.55</v>
      </c>
      <c r="AC207" s="17">
        <v>88.64</v>
      </c>
      <c r="AD207" s="17">
        <v>97.84</v>
      </c>
      <c r="AE207" s="17">
        <v>108.28</v>
      </c>
      <c r="AF207" s="17">
        <v>119.9</v>
      </c>
      <c r="AG207" s="17">
        <v>132.63999999999999</v>
      </c>
      <c r="AH207" s="17">
        <v>145.94</v>
      </c>
      <c r="AI207" s="17">
        <v>159.63999999999999</v>
      </c>
      <c r="AJ207" s="17">
        <v>173.22</v>
      </c>
      <c r="AK207" s="17">
        <v>186.37</v>
      </c>
      <c r="AL207" s="17">
        <v>199</v>
      </c>
      <c r="AM207" s="17">
        <v>210.5</v>
      </c>
      <c r="AN207" s="17">
        <v>220.36</v>
      </c>
      <c r="AO207" s="17">
        <v>234.43</v>
      </c>
      <c r="AP207" s="17">
        <v>249.87</v>
      </c>
      <c r="AQ207" s="17">
        <v>267.25</v>
      </c>
      <c r="AR207" s="17">
        <v>286.29000000000002</v>
      </c>
      <c r="AS207" s="17">
        <v>306.7</v>
      </c>
      <c r="AT207" s="17">
        <v>328.25</v>
      </c>
      <c r="AU207" s="17">
        <v>350.02</v>
      </c>
      <c r="AV207" s="17">
        <v>371.65</v>
      </c>
      <c r="AW207" s="17">
        <v>392.79</v>
      </c>
      <c r="AX207" s="17">
        <v>413.05</v>
      </c>
      <c r="AY207" s="17">
        <v>432.08</v>
      </c>
      <c r="AZ207" s="17">
        <v>449.51</v>
      </c>
      <c r="BA207" s="17">
        <v>464.98</v>
      </c>
      <c r="BB207" s="17">
        <v>478.12</v>
      </c>
      <c r="BC207" s="17">
        <v>488.57</v>
      </c>
      <c r="BD207" s="17">
        <v>495.95</v>
      </c>
      <c r="BE207" s="17">
        <v>500</v>
      </c>
      <c r="BF207" s="17">
        <v>500</v>
      </c>
      <c r="BG207" s="17">
        <v>500</v>
      </c>
      <c r="BH207" s="17">
        <v>500</v>
      </c>
      <c r="BI207" s="17">
        <v>500</v>
      </c>
      <c r="BJ207" s="17">
        <v>500</v>
      </c>
      <c r="BK207" s="17">
        <v>500</v>
      </c>
      <c r="BL207" s="17">
        <v>500</v>
      </c>
      <c r="BM207" s="17">
        <v>500</v>
      </c>
      <c r="BN207" s="17">
        <v>0</v>
      </c>
      <c r="BO207" s="17">
        <v>0</v>
      </c>
      <c r="BP207" s="17">
        <v>0</v>
      </c>
      <c r="BQ207" s="17">
        <v>0</v>
      </c>
      <c r="BR207" s="17">
        <v>0</v>
      </c>
      <c r="BS207" s="17">
        <v>0</v>
      </c>
      <c r="BT207" s="17">
        <v>0</v>
      </c>
      <c r="BU207" s="17">
        <v>0</v>
      </c>
      <c r="BV207" s="17">
        <v>0</v>
      </c>
      <c r="BW207" s="17">
        <v>0</v>
      </c>
      <c r="BX207" s="17">
        <v>0</v>
      </c>
      <c r="BY207" s="17">
        <v>0</v>
      </c>
      <c r="BZ207" s="17">
        <v>0</v>
      </c>
      <c r="CA207" s="17">
        <v>0</v>
      </c>
      <c r="CB207" s="17">
        <v>0</v>
      </c>
      <c r="CC207" s="17">
        <v>0</v>
      </c>
      <c r="CD207" s="17">
        <v>0</v>
      </c>
      <c r="CE207" s="17">
        <v>0</v>
      </c>
      <c r="CF207" s="17">
        <v>0</v>
      </c>
      <c r="CG207" s="17">
        <v>0</v>
      </c>
      <c r="CH207" s="17">
        <v>0</v>
      </c>
      <c r="CI207" s="17">
        <v>0</v>
      </c>
      <c r="CJ207" s="17">
        <v>0</v>
      </c>
      <c r="CK207" s="17">
        <v>0</v>
      </c>
      <c r="CL207" s="17">
        <v>0</v>
      </c>
      <c r="CM207" s="17">
        <v>0</v>
      </c>
      <c r="CN207" s="17">
        <v>0</v>
      </c>
      <c r="CO207" s="17">
        <v>0</v>
      </c>
      <c r="CP207" s="17">
        <v>0</v>
      </c>
      <c r="CQ207" s="17">
        <v>0</v>
      </c>
      <c r="CR207" s="17">
        <v>0</v>
      </c>
      <c r="CS207" s="17">
        <v>0</v>
      </c>
      <c r="CT207" s="17">
        <v>0</v>
      </c>
      <c r="CU207" s="17">
        <v>0</v>
      </c>
      <c r="CV207" s="17">
        <v>0</v>
      </c>
      <c r="CW207" s="17">
        <v>0</v>
      </c>
    </row>
    <row r="208" spans="1:101" ht="14.25" customHeight="1">
      <c r="A208" s="67">
        <v>58</v>
      </c>
      <c r="B208" s="68">
        <v>2.4300000000000002</v>
      </c>
      <c r="C208" s="68">
        <v>4.2300000000000004</v>
      </c>
      <c r="D208" s="68">
        <v>7.3</v>
      </c>
      <c r="E208" s="68">
        <v>9.64</v>
      </c>
      <c r="F208" s="68">
        <v>11.22</v>
      </c>
      <c r="G208" s="68">
        <v>12.95</v>
      </c>
      <c r="H208" s="68">
        <v>14.8</v>
      </c>
      <c r="I208" s="68">
        <v>16.75</v>
      </c>
      <c r="J208" s="68">
        <v>18.8</v>
      </c>
      <c r="K208" s="68">
        <v>20.56</v>
      </c>
      <c r="L208" s="68">
        <v>22.8</v>
      </c>
      <c r="M208" s="68">
        <v>24.07</v>
      </c>
      <c r="N208" s="68">
        <v>26.82</v>
      </c>
      <c r="O208" s="68">
        <v>29.84</v>
      </c>
      <c r="P208" s="68">
        <v>33.1</v>
      </c>
      <c r="Q208" s="68">
        <v>37.159999999999997</v>
      </c>
      <c r="R208" s="68">
        <v>39.950000000000003</v>
      </c>
      <c r="S208" s="68">
        <v>44.66</v>
      </c>
      <c r="T208" s="68">
        <v>47.5</v>
      </c>
      <c r="U208" s="68">
        <v>50.96</v>
      </c>
      <c r="V208" s="68">
        <v>54.51</v>
      </c>
      <c r="W208" s="69">
        <v>59.68</v>
      </c>
      <c r="X208" s="68">
        <v>64.03</v>
      </c>
      <c r="Y208" s="68">
        <v>68.66</v>
      </c>
      <c r="Z208" s="68">
        <v>73.39</v>
      </c>
      <c r="AA208" s="71">
        <v>80.55</v>
      </c>
      <c r="AB208" s="17">
        <v>88.64</v>
      </c>
      <c r="AC208" s="17">
        <v>97.84</v>
      </c>
      <c r="AD208" s="17">
        <v>108.28</v>
      </c>
      <c r="AE208" s="17">
        <v>119.9</v>
      </c>
      <c r="AF208" s="17">
        <v>132.63999999999999</v>
      </c>
      <c r="AG208" s="17">
        <v>145.94</v>
      </c>
      <c r="AH208" s="17">
        <v>159.63999999999999</v>
      </c>
      <c r="AI208" s="17">
        <v>173.22</v>
      </c>
      <c r="AJ208" s="17">
        <v>186.37</v>
      </c>
      <c r="AK208" s="17">
        <v>199</v>
      </c>
      <c r="AL208" s="17">
        <v>210.5</v>
      </c>
      <c r="AM208" s="17">
        <v>220.36</v>
      </c>
      <c r="AN208" s="17">
        <v>234.43</v>
      </c>
      <c r="AO208" s="17">
        <v>249.87</v>
      </c>
      <c r="AP208" s="17">
        <v>267.25</v>
      </c>
      <c r="AQ208" s="17">
        <v>286.29000000000002</v>
      </c>
      <c r="AR208" s="17">
        <v>306.7</v>
      </c>
      <c r="AS208" s="17">
        <v>328.25</v>
      </c>
      <c r="AT208" s="17">
        <v>350.02</v>
      </c>
      <c r="AU208" s="17">
        <v>371.65</v>
      </c>
      <c r="AV208" s="17">
        <v>392.79</v>
      </c>
      <c r="AW208" s="17">
        <v>413.05</v>
      </c>
      <c r="AX208" s="17">
        <v>432.08</v>
      </c>
      <c r="AY208" s="17">
        <v>449.51</v>
      </c>
      <c r="AZ208" s="17">
        <v>464.98</v>
      </c>
      <c r="BA208" s="17">
        <v>478.12</v>
      </c>
      <c r="BB208" s="17">
        <v>488.57</v>
      </c>
      <c r="BC208" s="17">
        <v>495.95</v>
      </c>
      <c r="BD208" s="17">
        <v>500</v>
      </c>
      <c r="BE208" s="17">
        <v>500</v>
      </c>
      <c r="BF208" s="17">
        <v>500</v>
      </c>
      <c r="BG208" s="17">
        <v>500</v>
      </c>
      <c r="BH208" s="17">
        <v>500</v>
      </c>
      <c r="BI208" s="17">
        <v>500</v>
      </c>
      <c r="BJ208" s="17">
        <v>500</v>
      </c>
      <c r="BK208" s="17">
        <v>500</v>
      </c>
      <c r="BL208" s="17">
        <v>500</v>
      </c>
      <c r="BM208" s="17">
        <v>0</v>
      </c>
      <c r="BN208" s="17">
        <v>0</v>
      </c>
      <c r="BO208" s="17">
        <v>0</v>
      </c>
      <c r="BP208" s="17">
        <v>0</v>
      </c>
      <c r="BQ208" s="17">
        <v>0</v>
      </c>
      <c r="BR208" s="17">
        <v>0</v>
      </c>
      <c r="BS208" s="17">
        <v>0</v>
      </c>
      <c r="BT208" s="17">
        <v>0</v>
      </c>
      <c r="BU208" s="17">
        <v>0</v>
      </c>
      <c r="BV208" s="17">
        <v>0</v>
      </c>
      <c r="BW208" s="17">
        <v>0</v>
      </c>
      <c r="BX208" s="17">
        <v>0</v>
      </c>
      <c r="BY208" s="17">
        <v>0</v>
      </c>
      <c r="BZ208" s="17">
        <v>0</v>
      </c>
      <c r="CA208" s="17">
        <v>0</v>
      </c>
      <c r="CB208" s="17">
        <v>0</v>
      </c>
      <c r="CC208" s="17">
        <v>0</v>
      </c>
      <c r="CD208" s="17">
        <v>0</v>
      </c>
      <c r="CE208" s="17">
        <v>0</v>
      </c>
      <c r="CF208" s="17">
        <v>0</v>
      </c>
      <c r="CG208" s="17">
        <v>0</v>
      </c>
      <c r="CH208" s="17">
        <v>0</v>
      </c>
      <c r="CI208" s="17">
        <v>0</v>
      </c>
      <c r="CJ208" s="17">
        <v>0</v>
      </c>
      <c r="CK208" s="17">
        <v>0</v>
      </c>
      <c r="CL208" s="17">
        <v>0</v>
      </c>
      <c r="CM208" s="17">
        <v>0</v>
      </c>
      <c r="CN208" s="17">
        <v>0</v>
      </c>
      <c r="CO208" s="17">
        <v>0</v>
      </c>
      <c r="CP208" s="17">
        <v>0</v>
      </c>
      <c r="CQ208" s="17">
        <v>0</v>
      </c>
      <c r="CR208" s="17">
        <v>0</v>
      </c>
      <c r="CS208" s="17">
        <v>0</v>
      </c>
      <c r="CT208" s="17">
        <v>0</v>
      </c>
      <c r="CU208" s="17">
        <v>0</v>
      </c>
      <c r="CV208" s="17">
        <v>0</v>
      </c>
      <c r="CW208" s="17">
        <v>0</v>
      </c>
    </row>
    <row r="209" spans="1:101" ht="14.25" customHeight="1">
      <c r="A209" s="67">
        <v>59</v>
      </c>
      <c r="B209" s="68">
        <v>2.69</v>
      </c>
      <c r="C209" s="68">
        <v>4.7300000000000004</v>
      </c>
      <c r="D209" s="68">
        <v>8.17</v>
      </c>
      <c r="E209" s="68">
        <v>10.79</v>
      </c>
      <c r="F209" s="68">
        <v>12.5</v>
      </c>
      <c r="G209" s="68">
        <v>14.34</v>
      </c>
      <c r="H209" s="68">
        <v>16.309999999999999</v>
      </c>
      <c r="I209" s="68">
        <v>18.350000000000001</v>
      </c>
      <c r="J209" s="68">
        <v>20.51</v>
      </c>
      <c r="K209" s="68">
        <v>22.78</v>
      </c>
      <c r="L209" s="68">
        <v>23.95</v>
      </c>
      <c r="M209" s="68">
        <v>26.75</v>
      </c>
      <c r="N209" s="68">
        <v>29.78</v>
      </c>
      <c r="O209" s="68">
        <v>33.04</v>
      </c>
      <c r="P209" s="68">
        <v>37.15</v>
      </c>
      <c r="Q209" s="68">
        <v>39.840000000000003</v>
      </c>
      <c r="R209" s="68">
        <v>44.65</v>
      </c>
      <c r="S209" s="68">
        <v>47.35</v>
      </c>
      <c r="T209" s="68">
        <v>50.74</v>
      </c>
      <c r="U209" s="68">
        <v>54.22</v>
      </c>
      <c r="V209" s="68">
        <v>59.6</v>
      </c>
      <c r="W209" s="70">
        <v>64</v>
      </c>
      <c r="X209" s="68">
        <v>68.66</v>
      </c>
      <c r="Y209" s="68">
        <v>73.39</v>
      </c>
      <c r="Z209" s="68">
        <v>80.55</v>
      </c>
      <c r="AA209" s="71">
        <v>88.64</v>
      </c>
      <c r="AB209" s="17">
        <v>97.84</v>
      </c>
      <c r="AC209" s="17">
        <v>108.28</v>
      </c>
      <c r="AD209" s="17">
        <v>119.9</v>
      </c>
      <c r="AE209" s="17">
        <v>132.63999999999999</v>
      </c>
      <c r="AF209" s="17">
        <v>145.94</v>
      </c>
      <c r="AG209" s="17">
        <v>159.63999999999999</v>
      </c>
      <c r="AH209" s="17">
        <v>173.22</v>
      </c>
      <c r="AI209" s="17">
        <v>186.37</v>
      </c>
      <c r="AJ209" s="17">
        <v>199</v>
      </c>
      <c r="AK209" s="17">
        <v>210.5</v>
      </c>
      <c r="AL209" s="17">
        <v>220.36</v>
      </c>
      <c r="AM209" s="17">
        <v>234.43</v>
      </c>
      <c r="AN209" s="17">
        <v>249.87</v>
      </c>
      <c r="AO209" s="17">
        <v>267.25</v>
      </c>
      <c r="AP209" s="17">
        <v>286.29000000000002</v>
      </c>
      <c r="AQ209" s="17">
        <v>306.7</v>
      </c>
      <c r="AR209" s="17">
        <v>328.25</v>
      </c>
      <c r="AS209" s="17">
        <v>350.02</v>
      </c>
      <c r="AT209" s="17">
        <v>371.65</v>
      </c>
      <c r="AU209" s="17">
        <v>392.79</v>
      </c>
      <c r="AV209" s="17">
        <v>413.05</v>
      </c>
      <c r="AW209" s="17">
        <v>432.08</v>
      </c>
      <c r="AX209" s="17">
        <v>449.51</v>
      </c>
      <c r="AY209" s="17">
        <v>464.98</v>
      </c>
      <c r="AZ209" s="17">
        <v>478.12</v>
      </c>
      <c r="BA209" s="17">
        <v>488.57</v>
      </c>
      <c r="BB209" s="17">
        <v>495.95</v>
      </c>
      <c r="BC209" s="17">
        <v>500</v>
      </c>
      <c r="BD209" s="17">
        <v>500</v>
      </c>
      <c r="BE209" s="17">
        <v>500</v>
      </c>
      <c r="BF209" s="17">
        <v>500</v>
      </c>
      <c r="BG209" s="17">
        <v>500</v>
      </c>
      <c r="BH209" s="17">
        <v>500</v>
      </c>
      <c r="BI209" s="17">
        <v>500</v>
      </c>
      <c r="BJ209" s="17">
        <v>500</v>
      </c>
      <c r="BK209" s="17">
        <v>500</v>
      </c>
      <c r="BL209" s="17">
        <v>0</v>
      </c>
      <c r="BM209" s="17">
        <v>0</v>
      </c>
      <c r="BN209" s="17">
        <v>0</v>
      </c>
      <c r="BO209" s="17">
        <v>0</v>
      </c>
      <c r="BP209" s="17">
        <v>0</v>
      </c>
      <c r="BQ209" s="17">
        <v>0</v>
      </c>
      <c r="BR209" s="17">
        <v>0</v>
      </c>
      <c r="BS209" s="17">
        <v>0</v>
      </c>
      <c r="BT209" s="17">
        <v>0</v>
      </c>
      <c r="BU209" s="17">
        <v>0</v>
      </c>
      <c r="BV209" s="17">
        <v>0</v>
      </c>
      <c r="BW209" s="17">
        <v>0</v>
      </c>
      <c r="BX209" s="17">
        <v>0</v>
      </c>
      <c r="BY209" s="17">
        <v>0</v>
      </c>
      <c r="BZ209" s="17">
        <v>0</v>
      </c>
      <c r="CA209" s="17">
        <v>0</v>
      </c>
      <c r="CB209" s="17">
        <v>0</v>
      </c>
      <c r="CC209" s="17">
        <v>0</v>
      </c>
      <c r="CD209" s="17">
        <v>0</v>
      </c>
      <c r="CE209" s="17">
        <v>0</v>
      </c>
      <c r="CF209" s="17">
        <v>0</v>
      </c>
      <c r="CG209" s="17">
        <v>0</v>
      </c>
      <c r="CH209" s="17">
        <v>0</v>
      </c>
      <c r="CI209" s="17">
        <v>0</v>
      </c>
      <c r="CJ209" s="17">
        <v>0</v>
      </c>
      <c r="CK209" s="17">
        <v>0</v>
      </c>
      <c r="CL209" s="17">
        <v>0</v>
      </c>
      <c r="CM209" s="17">
        <v>0</v>
      </c>
      <c r="CN209" s="17">
        <v>0</v>
      </c>
      <c r="CO209" s="17">
        <v>0</v>
      </c>
      <c r="CP209" s="17">
        <v>0</v>
      </c>
      <c r="CQ209" s="17">
        <v>0</v>
      </c>
      <c r="CR209" s="17">
        <v>0</v>
      </c>
      <c r="CS209" s="17">
        <v>0</v>
      </c>
      <c r="CT209" s="17">
        <v>0</v>
      </c>
      <c r="CU209" s="17">
        <v>0</v>
      </c>
      <c r="CV209" s="17">
        <v>0</v>
      </c>
      <c r="CW209" s="17">
        <v>0</v>
      </c>
    </row>
    <row r="210" spans="1:101" ht="14.25" customHeight="1">
      <c r="A210" s="67">
        <v>60</v>
      </c>
      <c r="B210" s="68">
        <v>2.99</v>
      </c>
      <c r="C210" s="68">
        <v>5.29</v>
      </c>
      <c r="D210" s="68">
        <v>9.06</v>
      </c>
      <c r="E210" s="68">
        <v>11.99</v>
      </c>
      <c r="F210" s="68">
        <v>13.81</v>
      </c>
      <c r="G210" s="68">
        <v>15.75</v>
      </c>
      <c r="H210" s="68">
        <v>17.809999999999999</v>
      </c>
      <c r="I210" s="68">
        <v>19.98</v>
      </c>
      <c r="J210" s="68">
        <v>22.3</v>
      </c>
      <c r="K210" s="68">
        <v>23.82</v>
      </c>
      <c r="L210" s="68">
        <v>26.68</v>
      </c>
      <c r="M210" s="68">
        <v>29.72</v>
      </c>
      <c r="N210" s="68">
        <v>32.979999999999997</v>
      </c>
      <c r="O210" s="68">
        <v>37.14</v>
      </c>
      <c r="P210" s="68">
        <v>39.72</v>
      </c>
      <c r="Q210" s="68">
        <v>44.63</v>
      </c>
      <c r="R210" s="68">
        <v>47.21</v>
      </c>
      <c r="S210" s="68">
        <v>50.53</v>
      </c>
      <c r="T210" s="68">
        <v>53.94</v>
      </c>
      <c r="U210" s="68">
        <v>59.52</v>
      </c>
      <c r="V210" s="69">
        <v>63.96</v>
      </c>
      <c r="W210" s="68">
        <v>68.66</v>
      </c>
      <c r="X210" s="68">
        <v>73.39</v>
      </c>
      <c r="Y210" s="68">
        <v>80.55</v>
      </c>
      <c r="Z210" s="68">
        <v>88.64</v>
      </c>
      <c r="AA210" s="71">
        <v>97.84</v>
      </c>
      <c r="AB210" s="17">
        <v>108.28</v>
      </c>
      <c r="AC210" s="17">
        <v>119.9</v>
      </c>
      <c r="AD210" s="17">
        <v>132.63999999999999</v>
      </c>
      <c r="AE210" s="17">
        <v>145.94</v>
      </c>
      <c r="AF210" s="17">
        <v>159.63999999999999</v>
      </c>
      <c r="AG210" s="17">
        <v>173.22</v>
      </c>
      <c r="AH210" s="17">
        <v>186.37</v>
      </c>
      <c r="AI210" s="17">
        <v>199</v>
      </c>
      <c r="AJ210" s="17">
        <v>210.5</v>
      </c>
      <c r="AK210" s="17">
        <v>220.36</v>
      </c>
      <c r="AL210" s="17">
        <v>234.43</v>
      </c>
      <c r="AM210" s="17">
        <v>249.87</v>
      </c>
      <c r="AN210" s="17">
        <v>267.25</v>
      </c>
      <c r="AO210" s="17">
        <v>286.29000000000002</v>
      </c>
      <c r="AP210" s="17">
        <v>306.7</v>
      </c>
      <c r="AQ210" s="17">
        <v>328.25</v>
      </c>
      <c r="AR210" s="17">
        <v>350.02</v>
      </c>
      <c r="AS210" s="17">
        <v>371.65</v>
      </c>
      <c r="AT210" s="17">
        <v>392.79</v>
      </c>
      <c r="AU210" s="17">
        <v>413.05</v>
      </c>
      <c r="AV210" s="17">
        <v>432.08</v>
      </c>
      <c r="AW210" s="17">
        <v>449.51</v>
      </c>
      <c r="AX210" s="17">
        <v>464.98</v>
      </c>
      <c r="AY210" s="17">
        <v>478.12</v>
      </c>
      <c r="AZ210" s="17">
        <v>488.57</v>
      </c>
      <c r="BA210" s="17">
        <v>495.95</v>
      </c>
      <c r="BB210" s="17">
        <v>500</v>
      </c>
      <c r="BC210" s="17">
        <v>500</v>
      </c>
      <c r="BD210" s="17">
        <v>500</v>
      </c>
      <c r="BE210" s="17">
        <v>500</v>
      </c>
      <c r="BF210" s="17">
        <v>500</v>
      </c>
      <c r="BG210" s="17">
        <v>500</v>
      </c>
      <c r="BH210" s="17">
        <v>500</v>
      </c>
      <c r="BI210" s="17">
        <v>500</v>
      </c>
      <c r="BJ210" s="17">
        <v>500</v>
      </c>
      <c r="BK210" s="17">
        <v>0</v>
      </c>
      <c r="BL210" s="17">
        <v>0</v>
      </c>
      <c r="BM210" s="17">
        <v>0</v>
      </c>
      <c r="BN210" s="17">
        <v>0</v>
      </c>
      <c r="BO210" s="17">
        <v>0</v>
      </c>
      <c r="BP210" s="17">
        <v>0</v>
      </c>
      <c r="BQ210" s="17">
        <v>0</v>
      </c>
      <c r="BR210" s="17">
        <v>0</v>
      </c>
      <c r="BS210" s="17">
        <v>0</v>
      </c>
      <c r="BT210" s="17">
        <v>0</v>
      </c>
      <c r="BU210" s="17">
        <v>0</v>
      </c>
      <c r="BV210" s="17">
        <v>0</v>
      </c>
      <c r="BW210" s="17">
        <v>0</v>
      </c>
      <c r="BX210" s="17">
        <v>0</v>
      </c>
      <c r="BY210" s="17">
        <v>0</v>
      </c>
      <c r="BZ210" s="17">
        <v>0</v>
      </c>
      <c r="CA210" s="17">
        <v>0</v>
      </c>
      <c r="CB210" s="17">
        <v>0</v>
      </c>
      <c r="CC210" s="17">
        <v>0</v>
      </c>
      <c r="CD210" s="17">
        <v>0</v>
      </c>
      <c r="CE210" s="17">
        <v>0</v>
      </c>
      <c r="CF210" s="17">
        <v>0</v>
      </c>
      <c r="CG210" s="17">
        <v>0</v>
      </c>
      <c r="CH210" s="17">
        <v>0</v>
      </c>
      <c r="CI210" s="17">
        <v>0</v>
      </c>
      <c r="CJ210" s="17">
        <v>0</v>
      </c>
      <c r="CK210" s="17">
        <v>0</v>
      </c>
      <c r="CL210" s="17">
        <v>0</v>
      </c>
      <c r="CM210" s="17">
        <v>0</v>
      </c>
      <c r="CN210" s="17">
        <v>0</v>
      </c>
      <c r="CO210" s="17">
        <v>0</v>
      </c>
      <c r="CP210" s="17">
        <v>0</v>
      </c>
      <c r="CQ210" s="17">
        <v>0</v>
      </c>
      <c r="CR210" s="17">
        <v>0</v>
      </c>
      <c r="CS210" s="17">
        <v>0</v>
      </c>
      <c r="CT210" s="17">
        <v>0</v>
      </c>
      <c r="CU210" s="17">
        <v>0</v>
      </c>
      <c r="CV210" s="17">
        <v>0</v>
      </c>
      <c r="CW210" s="17">
        <v>0</v>
      </c>
    </row>
    <row r="211" spans="1:101" ht="14.25" customHeight="1">
      <c r="A211" s="67">
        <v>61</v>
      </c>
      <c r="B211" s="68">
        <v>3.31</v>
      </c>
      <c r="C211" s="68">
        <v>5.91</v>
      </c>
      <c r="D211" s="68">
        <v>9.9700000000000006</v>
      </c>
      <c r="E211" s="68">
        <v>13.21</v>
      </c>
      <c r="F211" s="68">
        <v>15.12</v>
      </c>
      <c r="G211" s="68">
        <v>17.16</v>
      </c>
      <c r="H211" s="68">
        <v>18.96</v>
      </c>
      <c r="I211" s="68">
        <v>21.24</v>
      </c>
      <c r="J211" s="68">
        <v>23.7</v>
      </c>
      <c r="K211" s="68">
        <v>26.62</v>
      </c>
      <c r="L211" s="68">
        <v>29.66</v>
      </c>
      <c r="M211" s="68">
        <v>32.92</v>
      </c>
      <c r="N211" s="68">
        <v>37.130000000000003</v>
      </c>
      <c r="O211" s="68">
        <v>39.61</v>
      </c>
      <c r="P211" s="68">
        <v>44.62</v>
      </c>
      <c r="Q211" s="68">
        <v>47.06</v>
      </c>
      <c r="R211" s="68">
        <v>50.32</v>
      </c>
      <c r="S211" s="68">
        <v>53.65</v>
      </c>
      <c r="T211" s="68">
        <v>59.44</v>
      </c>
      <c r="U211" s="68">
        <v>63.92</v>
      </c>
      <c r="V211" s="70">
        <v>68.56</v>
      </c>
      <c r="W211" s="68">
        <v>73.39</v>
      </c>
      <c r="X211" s="68">
        <v>80.55</v>
      </c>
      <c r="Y211" s="68">
        <v>88.64</v>
      </c>
      <c r="Z211" s="68">
        <v>97.84</v>
      </c>
      <c r="AA211" s="71">
        <v>108.28</v>
      </c>
      <c r="AB211" s="17">
        <v>119.9</v>
      </c>
      <c r="AC211" s="17">
        <v>132.63999999999999</v>
      </c>
      <c r="AD211" s="17">
        <v>145.94</v>
      </c>
      <c r="AE211" s="17">
        <v>159.63999999999999</v>
      </c>
      <c r="AF211" s="17">
        <v>173.22</v>
      </c>
      <c r="AG211" s="17">
        <v>186.37</v>
      </c>
      <c r="AH211" s="17">
        <v>199</v>
      </c>
      <c r="AI211" s="17">
        <v>210.5</v>
      </c>
      <c r="AJ211" s="17">
        <v>220.36</v>
      </c>
      <c r="AK211" s="17">
        <v>234.43</v>
      </c>
      <c r="AL211" s="17">
        <v>249.87</v>
      </c>
      <c r="AM211" s="17">
        <v>267.25</v>
      </c>
      <c r="AN211" s="17">
        <v>286.29000000000002</v>
      </c>
      <c r="AO211" s="17">
        <v>306.7</v>
      </c>
      <c r="AP211" s="17">
        <v>328.25</v>
      </c>
      <c r="AQ211" s="17">
        <v>350.02</v>
      </c>
      <c r="AR211" s="17">
        <v>371.65</v>
      </c>
      <c r="AS211" s="17">
        <v>392.79</v>
      </c>
      <c r="AT211" s="17">
        <v>413.05</v>
      </c>
      <c r="AU211" s="17">
        <v>432.08</v>
      </c>
      <c r="AV211" s="17">
        <v>449.51</v>
      </c>
      <c r="AW211" s="17">
        <v>464.98</v>
      </c>
      <c r="AX211" s="17">
        <v>478.12</v>
      </c>
      <c r="AY211" s="17">
        <v>488.57</v>
      </c>
      <c r="AZ211" s="17">
        <v>495.95</v>
      </c>
      <c r="BA211" s="17">
        <v>500</v>
      </c>
      <c r="BB211" s="17">
        <v>500</v>
      </c>
      <c r="BC211" s="17">
        <v>500</v>
      </c>
      <c r="BD211" s="17">
        <v>500</v>
      </c>
      <c r="BE211" s="17">
        <v>500</v>
      </c>
      <c r="BF211" s="17">
        <v>500</v>
      </c>
      <c r="BG211" s="17">
        <v>500</v>
      </c>
      <c r="BH211" s="17">
        <v>500</v>
      </c>
      <c r="BI211" s="17">
        <v>500</v>
      </c>
      <c r="BJ211" s="17">
        <v>0</v>
      </c>
      <c r="BK211" s="17">
        <v>0</v>
      </c>
      <c r="BL211" s="17">
        <v>0</v>
      </c>
      <c r="BM211" s="17">
        <v>0</v>
      </c>
      <c r="BN211" s="17">
        <v>0</v>
      </c>
      <c r="BO211" s="17">
        <v>0</v>
      </c>
      <c r="BP211" s="17">
        <v>0</v>
      </c>
      <c r="BQ211" s="17">
        <v>0</v>
      </c>
      <c r="BR211" s="17">
        <v>0</v>
      </c>
      <c r="BS211" s="17">
        <v>0</v>
      </c>
      <c r="BT211" s="17">
        <v>0</v>
      </c>
      <c r="BU211" s="17">
        <v>0</v>
      </c>
      <c r="BV211" s="17">
        <v>0</v>
      </c>
      <c r="BW211" s="17">
        <v>0</v>
      </c>
      <c r="BX211" s="17">
        <v>0</v>
      </c>
      <c r="BY211" s="17">
        <v>0</v>
      </c>
      <c r="BZ211" s="17">
        <v>0</v>
      </c>
      <c r="CA211" s="17">
        <v>0</v>
      </c>
      <c r="CB211" s="17">
        <v>0</v>
      </c>
      <c r="CC211" s="17">
        <v>0</v>
      </c>
      <c r="CD211" s="17">
        <v>0</v>
      </c>
      <c r="CE211" s="17">
        <v>0</v>
      </c>
      <c r="CF211" s="17">
        <v>0</v>
      </c>
      <c r="CG211" s="17">
        <v>0</v>
      </c>
      <c r="CH211" s="17">
        <v>0</v>
      </c>
      <c r="CI211" s="17">
        <v>0</v>
      </c>
      <c r="CJ211" s="17">
        <v>0</v>
      </c>
      <c r="CK211" s="17">
        <v>0</v>
      </c>
      <c r="CL211" s="17">
        <v>0</v>
      </c>
      <c r="CM211" s="17">
        <v>0</v>
      </c>
      <c r="CN211" s="17">
        <v>0</v>
      </c>
      <c r="CO211" s="17">
        <v>0</v>
      </c>
      <c r="CP211" s="17">
        <v>0</v>
      </c>
      <c r="CQ211" s="17">
        <v>0</v>
      </c>
      <c r="CR211" s="17">
        <v>0</v>
      </c>
      <c r="CS211" s="17">
        <v>0</v>
      </c>
      <c r="CT211" s="17">
        <v>0</v>
      </c>
      <c r="CU211" s="17">
        <v>0</v>
      </c>
      <c r="CV211" s="17">
        <v>0</v>
      </c>
      <c r="CW211" s="17">
        <v>0</v>
      </c>
    </row>
    <row r="212" spans="1:101" ht="14.25" customHeight="1">
      <c r="A212" s="67">
        <v>62</v>
      </c>
      <c r="B212" s="68">
        <v>3.67</v>
      </c>
      <c r="C212" s="68">
        <v>6.57</v>
      </c>
      <c r="D212" s="68">
        <v>10.87</v>
      </c>
      <c r="E212" s="68">
        <v>14.42</v>
      </c>
      <c r="F212" s="68">
        <v>16.420000000000002</v>
      </c>
      <c r="G212" s="68">
        <v>18.2</v>
      </c>
      <c r="H212" s="68">
        <v>19.899999999999999</v>
      </c>
      <c r="I212" s="68">
        <v>22.23</v>
      </c>
      <c r="J212" s="68">
        <v>24.86</v>
      </c>
      <c r="K212" s="68">
        <v>28.05</v>
      </c>
      <c r="L212" s="68">
        <v>31.31</v>
      </c>
      <c r="M212" s="68">
        <v>34.700000000000003</v>
      </c>
      <c r="N212" s="68">
        <v>39.5</v>
      </c>
      <c r="O212" s="68">
        <v>44.61</v>
      </c>
      <c r="P212" s="68">
        <v>46.92</v>
      </c>
      <c r="Q212" s="68">
        <v>50.1</v>
      </c>
      <c r="R212" s="68">
        <v>53.36</v>
      </c>
      <c r="S212" s="68">
        <v>59.36</v>
      </c>
      <c r="T212" s="68">
        <v>63.89</v>
      </c>
      <c r="U212" s="69">
        <v>68.52</v>
      </c>
      <c r="V212" s="68">
        <v>73.39</v>
      </c>
      <c r="W212" s="68">
        <v>80.55</v>
      </c>
      <c r="X212" s="68">
        <v>88.64</v>
      </c>
      <c r="Y212" s="68">
        <v>97.84</v>
      </c>
      <c r="Z212" s="68">
        <v>108.28</v>
      </c>
      <c r="AA212" s="71">
        <v>119.9</v>
      </c>
      <c r="AB212" s="17">
        <v>132.63999999999999</v>
      </c>
      <c r="AC212" s="17">
        <v>145.94</v>
      </c>
      <c r="AD212" s="17">
        <v>159.63999999999999</v>
      </c>
      <c r="AE212" s="17">
        <v>173.22</v>
      </c>
      <c r="AF212" s="17">
        <v>186.37</v>
      </c>
      <c r="AG212" s="17">
        <v>199</v>
      </c>
      <c r="AH212" s="17">
        <v>210.5</v>
      </c>
      <c r="AI212" s="17">
        <v>220.36</v>
      </c>
      <c r="AJ212" s="17">
        <v>234.43</v>
      </c>
      <c r="AK212" s="17">
        <v>249.87</v>
      </c>
      <c r="AL212" s="17">
        <v>267.25</v>
      </c>
      <c r="AM212" s="17">
        <v>286.29000000000002</v>
      </c>
      <c r="AN212" s="17">
        <v>306.7</v>
      </c>
      <c r="AO212" s="17">
        <v>328.25</v>
      </c>
      <c r="AP212" s="17">
        <v>350.02</v>
      </c>
      <c r="AQ212" s="17">
        <v>371.65</v>
      </c>
      <c r="AR212" s="17">
        <v>392.79</v>
      </c>
      <c r="AS212" s="17">
        <v>413.05</v>
      </c>
      <c r="AT212" s="17">
        <v>432.08</v>
      </c>
      <c r="AU212" s="17">
        <v>449.51</v>
      </c>
      <c r="AV212" s="17">
        <v>464.98</v>
      </c>
      <c r="AW212" s="17">
        <v>478.12</v>
      </c>
      <c r="AX212" s="17">
        <v>488.57</v>
      </c>
      <c r="AY212" s="17">
        <v>495.95</v>
      </c>
      <c r="AZ212" s="17">
        <v>500</v>
      </c>
      <c r="BA212" s="17">
        <v>500</v>
      </c>
      <c r="BB212" s="17">
        <v>500</v>
      </c>
      <c r="BC212" s="17">
        <v>500</v>
      </c>
      <c r="BD212" s="17">
        <v>500</v>
      </c>
      <c r="BE212" s="17">
        <v>500</v>
      </c>
      <c r="BF212" s="17">
        <v>500</v>
      </c>
      <c r="BG212" s="17">
        <v>500</v>
      </c>
      <c r="BH212" s="17">
        <v>500</v>
      </c>
      <c r="BI212" s="17">
        <v>0</v>
      </c>
      <c r="BJ212" s="17">
        <v>0</v>
      </c>
      <c r="BK212" s="17">
        <v>0</v>
      </c>
      <c r="BL212" s="17">
        <v>0</v>
      </c>
      <c r="BM212" s="17">
        <v>0</v>
      </c>
      <c r="BN212" s="17">
        <v>0</v>
      </c>
      <c r="BO212" s="17">
        <v>0</v>
      </c>
      <c r="BP212" s="17">
        <v>0</v>
      </c>
      <c r="BQ212" s="17">
        <v>0</v>
      </c>
      <c r="BR212" s="17">
        <v>0</v>
      </c>
      <c r="BS212" s="17">
        <v>0</v>
      </c>
      <c r="BT212" s="17">
        <v>0</v>
      </c>
      <c r="BU212" s="17">
        <v>0</v>
      </c>
      <c r="BV212" s="17">
        <v>0</v>
      </c>
      <c r="BW212" s="17">
        <v>0</v>
      </c>
      <c r="BX212" s="17">
        <v>0</v>
      </c>
      <c r="BY212" s="17">
        <v>0</v>
      </c>
      <c r="BZ212" s="17">
        <v>0</v>
      </c>
      <c r="CA212" s="17">
        <v>0</v>
      </c>
      <c r="CB212" s="17">
        <v>0</v>
      </c>
      <c r="CC212" s="17">
        <v>0</v>
      </c>
      <c r="CD212" s="17">
        <v>0</v>
      </c>
      <c r="CE212" s="17">
        <v>0</v>
      </c>
      <c r="CF212" s="17">
        <v>0</v>
      </c>
      <c r="CG212" s="17">
        <v>0</v>
      </c>
      <c r="CH212" s="17">
        <v>0</v>
      </c>
      <c r="CI212" s="17">
        <v>0</v>
      </c>
      <c r="CJ212" s="17">
        <v>0</v>
      </c>
      <c r="CK212" s="17">
        <v>0</v>
      </c>
      <c r="CL212" s="17">
        <v>0</v>
      </c>
      <c r="CM212" s="17">
        <v>0</v>
      </c>
      <c r="CN212" s="17">
        <v>0</v>
      </c>
      <c r="CO212" s="17">
        <v>0</v>
      </c>
      <c r="CP212" s="17">
        <v>0</v>
      </c>
      <c r="CQ212" s="17">
        <v>0</v>
      </c>
      <c r="CR212" s="17">
        <v>0</v>
      </c>
      <c r="CS212" s="17">
        <v>0</v>
      </c>
      <c r="CT212" s="17">
        <v>0</v>
      </c>
      <c r="CU212" s="17">
        <v>0</v>
      </c>
      <c r="CV212" s="17">
        <v>0</v>
      </c>
      <c r="CW212" s="17">
        <v>0</v>
      </c>
    </row>
    <row r="213" spans="1:101" ht="14.25" customHeight="1">
      <c r="A213" s="67">
        <v>63</v>
      </c>
      <c r="B213" s="68">
        <v>4.05</v>
      </c>
      <c r="C213" s="68">
        <v>7.27</v>
      </c>
      <c r="D213" s="68">
        <v>11.77</v>
      </c>
      <c r="E213" s="68">
        <v>15.59</v>
      </c>
      <c r="F213" s="68">
        <v>17.73</v>
      </c>
      <c r="G213" s="68">
        <v>19.670000000000002</v>
      </c>
      <c r="H213" s="68">
        <v>20.94</v>
      </c>
      <c r="I213" s="68">
        <v>23.01</v>
      </c>
      <c r="J213" s="68">
        <v>25.84</v>
      </c>
      <c r="K213" s="68">
        <v>29.21</v>
      </c>
      <c r="L213" s="68">
        <v>32.56</v>
      </c>
      <c r="M213" s="68">
        <v>36.01</v>
      </c>
      <c r="N213" s="68">
        <v>40.79</v>
      </c>
      <c r="O213" s="68">
        <v>46.77</v>
      </c>
      <c r="P213" s="68">
        <v>49.89</v>
      </c>
      <c r="Q213" s="68">
        <v>53.08</v>
      </c>
      <c r="R213" s="68">
        <v>59.28</v>
      </c>
      <c r="S213" s="68">
        <v>63.85</v>
      </c>
      <c r="T213" s="68">
        <v>68.290000000000006</v>
      </c>
      <c r="U213" s="70">
        <v>73.08</v>
      </c>
      <c r="V213" s="68">
        <v>80.55</v>
      </c>
      <c r="W213" s="68">
        <v>88.64</v>
      </c>
      <c r="X213" s="68">
        <v>97.84</v>
      </c>
      <c r="Y213" s="68">
        <v>108.28</v>
      </c>
      <c r="Z213" s="68">
        <v>119.9</v>
      </c>
      <c r="AA213" s="71">
        <v>132.63999999999999</v>
      </c>
      <c r="AB213" s="17">
        <v>145.94</v>
      </c>
      <c r="AC213" s="17">
        <v>159.63999999999999</v>
      </c>
      <c r="AD213" s="17">
        <v>173.22</v>
      </c>
      <c r="AE213" s="17">
        <v>186.37</v>
      </c>
      <c r="AF213" s="17">
        <v>199</v>
      </c>
      <c r="AG213" s="17">
        <v>210.5</v>
      </c>
      <c r="AH213" s="17">
        <v>220.36</v>
      </c>
      <c r="AI213" s="17">
        <v>234.43</v>
      </c>
      <c r="AJ213" s="17">
        <v>249.87</v>
      </c>
      <c r="AK213" s="17">
        <v>267.25</v>
      </c>
      <c r="AL213" s="17">
        <v>286.29000000000002</v>
      </c>
      <c r="AM213" s="17">
        <v>306.7</v>
      </c>
      <c r="AN213" s="17">
        <v>328.25</v>
      </c>
      <c r="AO213" s="17">
        <v>350.02</v>
      </c>
      <c r="AP213" s="17">
        <v>371.65</v>
      </c>
      <c r="AQ213" s="17">
        <v>392.79</v>
      </c>
      <c r="AR213" s="17">
        <v>413.05</v>
      </c>
      <c r="AS213" s="17">
        <v>432.08</v>
      </c>
      <c r="AT213" s="17">
        <v>449.51</v>
      </c>
      <c r="AU213" s="17">
        <v>464.98</v>
      </c>
      <c r="AV213" s="17">
        <v>478.12</v>
      </c>
      <c r="AW213" s="17">
        <v>488.57</v>
      </c>
      <c r="AX213" s="17">
        <v>495.95</v>
      </c>
      <c r="AY213" s="17">
        <v>500</v>
      </c>
      <c r="AZ213" s="17">
        <v>500</v>
      </c>
      <c r="BA213" s="17">
        <v>500</v>
      </c>
      <c r="BB213" s="17">
        <v>500</v>
      </c>
      <c r="BC213" s="17">
        <v>500</v>
      </c>
      <c r="BD213" s="17">
        <v>500</v>
      </c>
      <c r="BE213" s="17">
        <v>500</v>
      </c>
      <c r="BF213" s="17">
        <v>500</v>
      </c>
      <c r="BG213" s="17">
        <v>500</v>
      </c>
      <c r="BH213" s="17">
        <v>0</v>
      </c>
      <c r="BI213" s="17">
        <v>0</v>
      </c>
      <c r="BJ213" s="17">
        <v>0</v>
      </c>
      <c r="BK213" s="17">
        <v>0</v>
      </c>
      <c r="BL213" s="17">
        <v>0</v>
      </c>
      <c r="BM213" s="17">
        <v>0</v>
      </c>
      <c r="BN213" s="17">
        <v>0</v>
      </c>
      <c r="BO213" s="17">
        <v>0</v>
      </c>
      <c r="BP213" s="17">
        <v>0</v>
      </c>
      <c r="BQ213" s="17">
        <v>0</v>
      </c>
      <c r="BR213" s="17">
        <v>0</v>
      </c>
      <c r="BS213" s="17">
        <v>0</v>
      </c>
      <c r="BT213" s="17">
        <v>0</v>
      </c>
      <c r="BU213" s="17">
        <v>0</v>
      </c>
      <c r="BV213" s="17">
        <v>0</v>
      </c>
      <c r="BW213" s="17">
        <v>0</v>
      </c>
      <c r="BX213" s="17">
        <v>0</v>
      </c>
      <c r="BY213" s="17">
        <v>0</v>
      </c>
      <c r="BZ213" s="17">
        <v>0</v>
      </c>
      <c r="CA213" s="17">
        <v>0</v>
      </c>
      <c r="CB213" s="17">
        <v>0</v>
      </c>
      <c r="CC213" s="17">
        <v>0</v>
      </c>
      <c r="CD213" s="17">
        <v>0</v>
      </c>
      <c r="CE213" s="17">
        <v>0</v>
      </c>
      <c r="CF213" s="17">
        <v>0</v>
      </c>
      <c r="CG213" s="17">
        <v>0</v>
      </c>
      <c r="CH213" s="17">
        <v>0</v>
      </c>
      <c r="CI213" s="17">
        <v>0</v>
      </c>
      <c r="CJ213" s="17">
        <v>0</v>
      </c>
      <c r="CK213" s="17">
        <v>0</v>
      </c>
      <c r="CL213" s="17">
        <v>0</v>
      </c>
      <c r="CM213" s="17">
        <v>0</v>
      </c>
      <c r="CN213" s="17">
        <v>0</v>
      </c>
      <c r="CO213" s="17">
        <v>0</v>
      </c>
      <c r="CP213" s="17">
        <v>0</v>
      </c>
      <c r="CQ213" s="17">
        <v>0</v>
      </c>
      <c r="CR213" s="17">
        <v>0</v>
      </c>
      <c r="CS213" s="17">
        <v>0</v>
      </c>
      <c r="CT213" s="17">
        <v>0</v>
      </c>
      <c r="CU213" s="17">
        <v>0</v>
      </c>
      <c r="CV213" s="17">
        <v>0</v>
      </c>
      <c r="CW213" s="17">
        <v>0</v>
      </c>
    </row>
    <row r="214" spans="1:101" ht="14.25" customHeight="1">
      <c r="A214" s="67">
        <v>64</v>
      </c>
      <c r="B214" s="68">
        <v>4.45</v>
      </c>
      <c r="C214" s="68">
        <v>7.99</v>
      </c>
      <c r="D214" s="68">
        <v>12.63</v>
      </c>
      <c r="E214" s="68">
        <v>16.75</v>
      </c>
      <c r="F214" s="68">
        <v>19.09</v>
      </c>
      <c r="G214" s="68">
        <v>20.61</v>
      </c>
      <c r="H214" s="68">
        <v>22.35</v>
      </c>
      <c r="I214" s="68">
        <v>24.98</v>
      </c>
      <c r="J214" s="68">
        <v>28.35</v>
      </c>
      <c r="K214" s="68">
        <v>31.02</v>
      </c>
      <c r="L214" s="68">
        <v>34.31</v>
      </c>
      <c r="M214" s="68">
        <v>37.47</v>
      </c>
      <c r="N214" s="68">
        <v>42.16</v>
      </c>
      <c r="O214" s="68">
        <v>49.68</v>
      </c>
      <c r="P214" s="68">
        <v>52.79</v>
      </c>
      <c r="Q214" s="68">
        <v>59.2</v>
      </c>
      <c r="R214" s="68">
        <v>63.81</v>
      </c>
      <c r="S214" s="68">
        <v>68.05</v>
      </c>
      <c r="T214" s="69">
        <v>72.83</v>
      </c>
      <c r="U214" s="68">
        <v>80.55</v>
      </c>
      <c r="V214" s="68">
        <v>88.64</v>
      </c>
      <c r="W214" s="68">
        <v>97.84</v>
      </c>
      <c r="X214" s="68">
        <v>108.28</v>
      </c>
      <c r="Y214" s="68">
        <v>119.9</v>
      </c>
      <c r="Z214" s="17">
        <v>132.63999999999999</v>
      </c>
      <c r="AA214" s="71">
        <v>145.94</v>
      </c>
      <c r="AB214" s="17">
        <v>159.63999999999999</v>
      </c>
      <c r="AC214" s="17">
        <v>173.22</v>
      </c>
      <c r="AD214" s="17">
        <v>186.37</v>
      </c>
      <c r="AE214" s="17">
        <v>199</v>
      </c>
      <c r="AF214" s="17">
        <v>210.5</v>
      </c>
      <c r="AG214" s="17">
        <v>220.36</v>
      </c>
      <c r="AH214" s="17">
        <v>234.43</v>
      </c>
      <c r="AI214" s="17">
        <v>249.87</v>
      </c>
      <c r="AJ214" s="17">
        <v>267.25</v>
      </c>
      <c r="AK214" s="17">
        <v>286.29000000000002</v>
      </c>
      <c r="AL214" s="17">
        <v>306.7</v>
      </c>
      <c r="AM214" s="17">
        <v>328.25</v>
      </c>
      <c r="AN214" s="17">
        <v>350.02</v>
      </c>
      <c r="AO214" s="17">
        <v>371.65</v>
      </c>
      <c r="AP214" s="17">
        <v>392.79</v>
      </c>
      <c r="AQ214" s="17">
        <v>413.05</v>
      </c>
      <c r="AR214" s="17">
        <v>432.08</v>
      </c>
      <c r="AS214" s="17">
        <v>449.51</v>
      </c>
      <c r="AT214" s="17">
        <v>464.98</v>
      </c>
      <c r="AU214" s="17">
        <v>478.12</v>
      </c>
      <c r="AV214" s="17">
        <v>488.57</v>
      </c>
      <c r="AW214" s="17">
        <v>495.95</v>
      </c>
      <c r="AX214" s="17">
        <v>500</v>
      </c>
      <c r="AY214" s="17">
        <v>500</v>
      </c>
      <c r="AZ214" s="17">
        <v>500</v>
      </c>
      <c r="BA214" s="17">
        <v>500</v>
      </c>
      <c r="BB214" s="17">
        <v>500</v>
      </c>
      <c r="BC214" s="17">
        <v>500</v>
      </c>
      <c r="BD214" s="17">
        <v>500</v>
      </c>
      <c r="BE214" s="17">
        <v>500</v>
      </c>
      <c r="BF214" s="17">
        <v>500</v>
      </c>
      <c r="BG214" s="17">
        <v>0</v>
      </c>
      <c r="BH214" s="17">
        <v>0</v>
      </c>
      <c r="BI214" s="17">
        <v>0</v>
      </c>
      <c r="BJ214" s="17">
        <v>0</v>
      </c>
      <c r="BK214" s="17">
        <v>0</v>
      </c>
      <c r="BL214" s="17">
        <v>0</v>
      </c>
      <c r="BM214" s="17">
        <v>0</v>
      </c>
      <c r="BN214" s="17">
        <v>0</v>
      </c>
      <c r="BO214" s="17">
        <v>0</v>
      </c>
      <c r="BP214" s="17">
        <v>0</v>
      </c>
      <c r="BQ214" s="17">
        <v>0</v>
      </c>
      <c r="BR214" s="17">
        <v>0</v>
      </c>
      <c r="BS214" s="17">
        <v>0</v>
      </c>
      <c r="BT214" s="17">
        <v>0</v>
      </c>
      <c r="BU214" s="17">
        <v>0</v>
      </c>
      <c r="BV214" s="17">
        <v>0</v>
      </c>
      <c r="BW214" s="17">
        <v>0</v>
      </c>
      <c r="BX214" s="17">
        <v>0</v>
      </c>
      <c r="BY214" s="17">
        <v>0</v>
      </c>
      <c r="BZ214" s="17">
        <v>0</v>
      </c>
      <c r="CA214" s="17">
        <v>0</v>
      </c>
      <c r="CB214" s="17">
        <v>0</v>
      </c>
      <c r="CC214" s="17">
        <v>0</v>
      </c>
      <c r="CD214" s="17">
        <v>0</v>
      </c>
      <c r="CE214" s="17">
        <v>0</v>
      </c>
      <c r="CF214" s="17">
        <v>0</v>
      </c>
      <c r="CG214" s="17">
        <v>0</v>
      </c>
      <c r="CH214" s="17">
        <v>0</v>
      </c>
      <c r="CI214" s="17">
        <v>0</v>
      </c>
      <c r="CJ214" s="17">
        <v>0</v>
      </c>
      <c r="CK214" s="17">
        <v>0</v>
      </c>
      <c r="CL214" s="17">
        <v>0</v>
      </c>
      <c r="CM214" s="17">
        <v>0</v>
      </c>
      <c r="CN214" s="17">
        <v>0</v>
      </c>
      <c r="CO214" s="17">
        <v>0</v>
      </c>
      <c r="CP214" s="17">
        <v>0</v>
      </c>
      <c r="CQ214" s="17">
        <v>0</v>
      </c>
      <c r="CR214" s="17">
        <v>0</v>
      </c>
      <c r="CS214" s="17">
        <v>0</v>
      </c>
      <c r="CT214" s="17">
        <v>0</v>
      </c>
      <c r="CU214" s="17">
        <v>0</v>
      </c>
      <c r="CV214" s="17">
        <v>0</v>
      </c>
      <c r="CW214" s="17">
        <v>0</v>
      </c>
    </row>
    <row r="215" spans="1:101" ht="14.25" customHeight="1">
      <c r="A215" s="67">
        <v>65</v>
      </c>
      <c r="B215" s="68">
        <v>4.87</v>
      </c>
      <c r="C215" s="68">
        <v>8.6999999999999993</v>
      </c>
      <c r="D215" s="68">
        <v>13.49</v>
      </c>
      <c r="E215" s="68">
        <v>17.97</v>
      </c>
      <c r="F215" s="68">
        <v>20.29</v>
      </c>
      <c r="G215" s="68">
        <v>22.2</v>
      </c>
      <c r="H215" s="68">
        <v>24.52</v>
      </c>
      <c r="I215" s="68">
        <v>27.49</v>
      </c>
      <c r="J215" s="68">
        <v>30.21</v>
      </c>
      <c r="K215" s="68">
        <v>34.04</v>
      </c>
      <c r="L215" s="68">
        <v>37.19</v>
      </c>
      <c r="M215" s="68">
        <v>40.06</v>
      </c>
      <c r="N215" s="68">
        <v>44.78</v>
      </c>
      <c r="O215" s="68">
        <v>52.51</v>
      </c>
      <c r="P215" s="68">
        <v>59.12</v>
      </c>
      <c r="Q215" s="68">
        <v>63.78</v>
      </c>
      <c r="R215" s="68">
        <v>67.819999999999993</v>
      </c>
      <c r="S215" s="68">
        <v>72.59</v>
      </c>
      <c r="T215" s="70">
        <v>80.290000000000006</v>
      </c>
      <c r="U215" s="68">
        <v>88.64</v>
      </c>
      <c r="V215" s="68">
        <v>97.84</v>
      </c>
      <c r="W215" s="68">
        <v>108.28</v>
      </c>
      <c r="X215" s="68">
        <v>119.9</v>
      </c>
      <c r="Y215" s="17">
        <v>132.63999999999999</v>
      </c>
      <c r="Z215" s="17">
        <v>145.94</v>
      </c>
      <c r="AA215" s="71">
        <v>159.63999999999999</v>
      </c>
      <c r="AB215" s="17">
        <v>173.22</v>
      </c>
      <c r="AC215" s="17">
        <v>186.37</v>
      </c>
      <c r="AD215" s="17">
        <v>199</v>
      </c>
      <c r="AE215" s="17">
        <v>210.5</v>
      </c>
      <c r="AF215" s="17">
        <v>220.36</v>
      </c>
      <c r="AG215" s="17">
        <v>234.43</v>
      </c>
      <c r="AH215" s="17">
        <v>249.87</v>
      </c>
      <c r="AI215" s="17">
        <v>267.25</v>
      </c>
      <c r="AJ215" s="17">
        <v>286.29000000000002</v>
      </c>
      <c r="AK215" s="17">
        <v>306.7</v>
      </c>
      <c r="AL215" s="17">
        <v>328.25</v>
      </c>
      <c r="AM215" s="17">
        <v>350.02</v>
      </c>
      <c r="AN215" s="17">
        <v>371.65</v>
      </c>
      <c r="AO215" s="17">
        <v>392.79</v>
      </c>
      <c r="AP215" s="17">
        <v>413.05</v>
      </c>
      <c r="AQ215" s="17">
        <v>432.08</v>
      </c>
      <c r="AR215" s="17">
        <v>449.51</v>
      </c>
      <c r="AS215" s="17">
        <v>464.98</v>
      </c>
      <c r="AT215" s="17">
        <v>478.12</v>
      </c>
      <c r="AU215" s="17">
        <v>488.57</v>
      </c>
      <c r="AV215" s="17">
        <v>495.95</v>
      </c>
      <c r="AW215" s="17">
        <v>500</v>
      </c>
      <c r="AX215" s="17">
        <v>500</v>
      </c>
      <c r="AY215" s="17">
        <v>500</v>
      </c>
      <c r="AZ215" s="17">
        <v>500</v>
      </c>
      <c r="BA215" s="17">
        <v>500</v>
      </c>
      <c r="BB215" s="17">
        <v>500</v>
      </c>
      <c r="BC215" s="17">
        <v>500</v>
      </c>
      <c r="BD215" s="17">
        <v>500</v>
      </c>
      <c r="BE215" s="17">
        <v>500</v>
      </c>
      <c r="BF215" s="17">
        <v>0</v>
      </c>
      <c r="BG215" s="17">
        <v>0</v>
      </c>
      <c r="BH215" s="17">
        <v>0</v>
      </c>
      <c r="BI215" s="17">
        <v>0</v>
      </c>
      <c r="BJ215" s="17">
        <v>0</v>
      </c>
      <c r="BK215" s="17">
        <v>0</v>
      </c>
      <c r="BL215" s="17">
        <v>0</v>
      </c>
      <c r="BM215" s="17">
        <v>0</v>
      </c>
      <c r="BN215" s="17">
        <v>0</v>
      </c>
      <c r="BO215" s="17">
        <v>0</v>
      </c>
      <c r="BP215" s="17">
        <v>0</v>
      </c>
      <c r="BQ215" s="17">
        <v>0</v>
      </c>
      <c r="BR215" s="17">
        <v>0</v>
      </c>
      <c r="BS215" s="17">
        <v>0</v>
      </c>
      <c r="BT215" s="17">
        <v>0</v>
      </c>
      <c r="BU215" s="17">
        <v>0</v>
      </c>
      <c r="BV215" s="17">
        <v>0</v>
      </c>
      <c r="BW215" s="17">
        <v>0</v>
      </c>
      <c r="BX215" s="17">
        <v>0</v>
      </c>
      <c r="BY215" s="17">
        <v>0</v>
      </c>
      <c r="BZ215" s="17">
        <v>0</v>
      </c>
      <c r="CA215" s="17">
        <v>0</v>
      </c>
      <c r="CB215" s="17">
        <v>0</v>
      </c>
      <c r="CC215" s="17">
        <v>0</v>
      </c>
      <c r="CD215" s="17">
        <v>0</v>
      </c>
      <c r="CE215" s="17">
        <v>0</v>
      </c>
      <c r="CF215" s="17">
        <v>0</v>
      </c>
      <c r="CG215" s="17">
        <v>0</v>
      </c>
      <c r="CH215" s="17">
        <v>0</v>
      </c>
      <c r="CI215" s="17">
        <v>0</v>
      </c>
      <c r="CJ215" s="17">
        <v>0</v>
      </c>
      <c r="CK215" s="17">
        <v>0</v>
      </c>
      <c r="CL215" s="17">
        <v>0</v>
      </c>
      <c r="CM215" s="17">
        <v>0</v>
      </c>
      <c r="CN215" s="17">
        <v>0</v>
      </c>
      <c r="CO215" s="17">
        <v>0</v>
      </c>
      <c r="CP215" s="17">
        <v>0</v>
      </c>
      <c r="CQ215" s="17">
        <v>0</v>
      </c>
      <c r="CR215" s="17">
        <v>0</v>
      </c>
      <c r="CS215" s="17">
        <v>0</v>
      </c>
      <c r="CT215" s="17">
        <v>0</v>
      </c>
      <c r="CU215" s="17">
        <v>0</v>
      </c>
      <c r="CV215" s="17">
        <v>0</v>
      </c>
      <c r="CW215" s="17">
        <v>0</v>
      </c>
    </row>
    <row r="216" spans="1:101" ht="14.25" customHeight="1">
      <c r="A216" s="67">
        <v>66</v>
      </c>
      <c r="B216" s="68">
        <v>5.29</v>
      </c>
      <c r="C216" s="68">
        <v>9.42</v>
      </c>
      <c r="D216" s="68">
        <v>14.38</v>
      </c>
      <c r="E216" s="68">
        <v>19.3</v>
      </c>
      <c r="F216" s="68">
        <v>22.02</v>
      </c>
      <c r="G216" s="68">
        <v>24.31</v>
      </c>
      <c r="H216" s="68">
        <v>26.97</v>
      </c>
      <c r="I216" s="68">
        <v>29.89</v>
      </c>
      <c r="J216" s="68">
        <v>33.159999999999997</v>
      </c>
      <c r="K216" s="68">
        <v>37.119999999999997</v>
      </c>
      <c r="L216" s="68">
        <v>39.78</v>
      </c>
      <c r="M216" s="68">
        <v>44.27</v>
      </c>
      <c r="N216" s="68">
        <v>47.32</v>
      </c>
      <c r="O216" s="68">
        <v>55.32</v>
      </c>
      <c r="P216" s="68">
        <v>62.23</v>
      </c>
      <c r="Q216" s="68">
        <v>67.59</v>
      </c>
      <c r="R216" s="68">
        <v>72.34</v>
      </c>
      <c r="S216" s="69">
        <v>80.150000000000006</v>
      </c>
      <c r="T216" s="68">
        <v>88.64</v>
      </c>
      <c r="U216" s="68">
        <v>97.84</v>
      </c>
      <c r="V216" s="68">
        <v>108.28</v>
      </c>
      <c r="W216" s="68">
        <v>119.9</v>
      </c>
      <c r="X216" s="68">
        <v>132.63999999999999</v>
      </c>
      <c r="Y216" s="17">
        <v>145.94</v>
      </c>
      <c r="Z216" s="17">
        <v>159.63999999999999</v>
      </c>
      <c r="AA216" s="71">
        <v>173.22</v>
      </c>
      <c r="AB216" s="17">
        <v>186.37</v>
      </c>
      <c r="AC216" s="17">
        <v>199</v>
      </c>
      <c r="AD216" s="17">
        <v>210.5</v>
      </c>
      <c r="AE216" s="17">
        <v>220.36</v>
      </c>
      <c r="AF216" s="17">
        <v>234.43</v>
      </c>
      <c r="AG216" s="17">
        <v>249.87</v>
      </c>
      <c r="AH216" s="17">
        <v>267.25</v>
      </c>
      <c r="AI216" s="17">
        <v>286.29000000000002</v>
      </c>
      <c r="AJ216" s="17">
        <v>306.7</v>
      </c>
      <c r="AK216" s="17">
        <v>328.25</v>
      </c>
      <c r="AL216" s="17">
        <v>350.02</v>
      </c>
      <c r="AM216" s="17">
        <v>371.65</v>
      </c>
      <c r="AN216" s="17">
        <v>392.79</v>
      </c>
      <c r="AO216" s="17">
        <v>413.05</v>
      </c>
      <c r="AP216" s="17">
        <v>432.08</v>
      </c>
      <c r="AQ216" s="17">
        <v>449.51</v>
      </c>
      <c r="AR216" s="17">
        <v>464.98</v>
      </c>
      <c r="AS216" s="17">
        <v>478.12</v>
      </c>
      <c r="AT216" s="17">
        <v>488.57</v>
      </c>
      <c r="AU216" s="17">
        <v>495.95</v>
      </c>
      <c r="AV216" s="17">
        <v>500</v>
      </c>
      <c r="AW216" s="17">
        <v>500</v>
      </c>
      <c r="AX216" s="17">
        <v>500</v>
      </c>
      <c r="AY216" s="17">
        <v>500</v>
      </c>
      <c r="AZ216" s="17">
        <v>500</v>
      </c>
      <c r="BA216" s="17">
        <v>500</v>
      </c>
      <c r="BB216" s="17">
        <v>500</v>
      </c>
      <c r="BC216" s="17">
        <v>500</v>
      </c>
      <c r="BD216" s="17">
        <v>500</v>
      </c>
      <c r="BE216" s="17">
        <v>0</v>
      </c>
      <c r="BF216" s="17">
        <v>0</v>
      </c>
      <c r="BG216" s="17">
        <v>0</v>
      </c>
      <c r="BH216" s="17">
        <v>0</v>
      </c>
      <c r="BI216" s="17">
        <v>0</v>
      </c>
      <c r="BJ216" s="17">
        <v>0</v>
      </c>
      <c r="BK216" s="17">
        <v>0</v>
      </c>
      <c r="BL216" s="17">
        <v>0</v>
      </c>
      <c r="BM216" s="17">
        <v>0</v>
      </c>
      <c r="BN216" s="17">
        <v>0</v>
      </c>
      <c r="BO216" s="17">
        <v>0</v>
      </c>
      <c r="BP216" s="17">
        <v>0</v>
      </c>
      <c r="BQ216" s="17">
        <v>0</v>
      </c>
      <c r="BR216" s="17">
        <v>0</v>
      </c>
      <c r="BS216" s="17">
        <v>0</v>
      </c>
      <c r="BT216" s="17">
        <v>0</v>
      </c>
      <c r="BU216" s="17">
        <v>0</v>
      </c>
      <c r="BV216" s="17">
        <v>0</v>
      </c>
      <c r="BW216" s="17">
        <v>0</v>
      </c>
      <c r="BX216" s="17">
        <v>0</v>
      </c>
      <c r="BY216" s="17">
        <v>0</v>
      </c>
      <c r="BZ216" s="17">
        <v>0</v>
      </c>
      <c r="CA216" s="17">
        <v>0</v>
      </c>
      <c r="CB216" s="17">
        <v>0</v>
      </c>
      <c r="CC216" s="17">
        <v>0</v>
      </c>
      <c r="CD216" s="17">
        <v>0</v>
      </c>
      <c r="CE216" s="17">
        <v>0</v>
      </c>
      <c r="CF216" s="17">
        <v>0</v>
      </c>
      <c r="CG216" s="17">
        <v>0</v>
      </c>
      <c r="CH216" s="17">
        <v>0</v>
      </c>
      <c r="CI216" s="17">
        <v>0</v>
      </c>
      <c r="CJ216" s="17">
        <v>0</v>
      </c>
      <c r="CK216" s="17">
        <v>0</v>
      </c>
      <c r="CL216" s="17">
        <v>0</v>
      </c>
      <c r="CM216" s="17">
        <v>0</v>
      </c>
      <c r="CN216" s="17">
        <v>0</v>
      </c>
      <c r="CO216" s="17">
        <v>0</v>
      </c>
      <c r="CP216" s="17">
        <v>0</v>
      </c>
      <c r="CQ216" s="17">
        <v>0</v>
      </c>
      <c r="CR216" s="17">
        <v>0</v>
      </c>
      <c r="CS216" s="17">
        <v>0</v>
      </c>
      <c r="CT216" s="17">
        <v>0</v>
      </c>
      <c r="CU216" s="17">
        <v>0</v>
      </c>
      <c r="CV216" s="17">
        <v>0</v>
      </c>
      <c r="CW216" s="17">
        <v>0</v>
      </c>
    </row>
    <row r="217" spans="1:101" ht="14.25" customHeight="1">
      <c r="A217" s="67">
        <v>67</v>
      </c>
      <c r="B217" s="68">
        <v>5.74</v>
      </c>
      <c r="C217" s="68">
        <v>10.17</v>
      </c>
      <c r="D217" s="68">
        <v>15.35</v>
      </c>
      <c r="E217" s="68">
        <v>20.86</v>
      </c>
      <c r="F217" s="68">
        <v>24.07</v>
      </c>
      <c r="G217" s="68">
        <v>26.73</v>
      </c>
      <c r="H217" s="68">
        <v>29.66</v>
      </c>
      <c r="I217" s="68">
        <v>32.81</v>
      </c>
      <c r="J217" s="68">
        <v>36.17</v>
      </c>
      <c r="K217" s="68">
        <v>39.5</v>
      </c>
      <c r="L217" s="68">
        <v>43.77</v>
      </c>
      <c r="M217" s="68">
        <v>47</v>
      </c>
      <c r="N217" s="68">
        <v>50.45</v>
      </c>
      <c r="O217" s="68">
        <v>58.92</v>
      </c>
      <c r="P217" s="68">
        <v>66.31</v>
      </c>
      <c r="Q217" s="68">
        <v>72.09</v>
      </c>
      <c r="R217" s="68">
        <v>80.069999999999993</v>
      </c>
      <c r="S217" s="69">
        <v>88.35</v>
      </c>
      <c r="T217" s="68">
        <v>97.84</v>
      </c>
      <c r="U217" s="68">
        <v>108.28</v>
      </c>
      <c r="V217" s="68">
        <v>119.9</v>
      </c>
      <c r="W217" s="68">
        <v>132.63999999999999</v>
      </c>
      <c r="X217" s="17">
        <v>145.94</v>
      </c>
      <c r="Y217" s="17">
        <v>159.63999999999999</v>
      </c>
      <c r="Z217" s="17">
        <v>173.22</v>
      </c>
      <c r="AA217" s="71">
        <v>186.37</v>
      </c>
      <c r="AB217" s="17">
        <v>199</v>
      </c>
      <c r="AC217" s="17">
        <v>210.5</v>
      </c>
      <c r="AD217" s="17">
        <v>220.36</v>
      </c>
      <c r="AE217" s="17">
        <v>234.43</v>
      </c>
      <c r="AF217" s="17">
        <v>249.87</v>
      </c>
      <c r="AG217" s="17">
        <v>267.25</v>
      </c>
      <c r="AH217" s="17">
        <v>286.29000000000002</v>
      </c>
      <c r="AI217" s="17">
        <v>306.7</v>
      </c>
      <c r="AJ217" s="17">
        <v>328.25</v>
      </c>
      <c r="AK217" s="17">
        <v>350.02</v>
      </c>
      <c r="AL217" s="17">
        <v>371.65</v>
      </c>
      <c r="AM217" s="17">
        <v>392.79</v>
      </c>
      <c r="AN217" s="17">
        <v>413.05</v>
      </c>
      <c r="AO217" s="17">
        <v>432.08</v>
      </c>
      <c r="AP217" s="17">
        <v>449.51</v>
      </c>
      <c r="AQ217" s="17">
        <v>464.98</v>
      </c>
      <c r="AR217" s="17">
        <v>478.12</v>
      </c>
      <c r="AS217" s="17">
        <v>488.57</v>
      </c>
      <c r="AT217" s="17">
        <v>495.95</v>
      </c>
      <c r="AU217" s="17">
        <v>500</v>
      </c>
      <c r="AV217" s="17">
        <v>500</v>
      </c>
      <c r="AW217" s="17">
        <v>500</v>
      </c>
      <c r="AX217" s="17">
        <v>500</v>
      </c>
      <c r="AY217" s="17">
        <v>500</v>
      </c>
      <c r="AZ217" s="17">
        <v>500</v>
      </c>
      <c r="BA217" s="17">
        <v>500</v>
      </c>
      <c r="BB217" s="17">
        <v>500</v>
      </c>
      <c r="BC217" s="17">
        <v>500</v>
      </c>
      <c r="BD217" s="17">
        <v>0</v>
      </c>
      <c r="BE217" s="17">
        <v>0</v>
      </c>
      <c r="BF217" s="17">
        <v>0</v>
      </c>
      <c r="BG217" s="17">
        <v>0</v>
      </c>
      <c r="BH217" s="17">
        <v>0</v>
      </c>
      <c r="BI217" s="17">
        <v>0</v>
      </c>
      <c r="BJ217" s="17">
        <v>0</v>
      </c>
      <c r="BK217" s="17">
        <v>0</v>
      </c>
      <c r="BL217" s="17">
        <v>0</v>
      </c>
      <c r="BM217" s="17">
        <v>0</v>
      </c>
      <c r="BN217" s="17">
        <v>0</v>
      </c>
      <c r="BO217" s="17">
        <v>0</v>
      </c>
      <c r="BP217" s="17">
        <v>0</v>
      </c>
      <c r="BQ217" s="17">
        <v>0</v>
      </c>
      <c r="BR217" s="17">
        <v>0</v>
      </c>
      <c r="BS217" s="17">
        <v>0</v>
      </c>
      <c r="BT217" s="17">
        <v>0</v>
      </c>
      <c r="BU217" s="17">
        <v>0</v>
      </c>
      <c r="BV217" s="17">
        <v>0</v>
      </c>
      <c r="BW217" s="17">
        <v>0</v>
      </c>
      <c r="BX217" s="17">
        <v>0</v>
      </c>
      <c r="BY217" s="17">
        <v>0</v>
      </c>
      <c r="BZ217" s="17">
        <v>0</v>
      </c>
      <c r="CA217" s="17">
        <v>0</v>
      </c>
      <c r="CB217" s="17">
        <v>0</v>
      </c>
      <c r="CC217" s="17">
        <v>0</v>
      </c>
      <c r="CD217" s="17">
        <v>0</v>
      </c>
      <c r="CE217" s="17">
        <v>0</v>
      </c>
      <c r="CF217" s="17">
        <v>0</v>
      </c>
      <c r="CG217" s="17">
        <v>0</v>
      </c>
      <c r="CH217" s="17">
        <v>0</v>
      </c>
      <c r="CI217" s="17">
        <v>0</v>
      </c>
      <c r="CJ217" s="17">
        <v>0</v>
      </c>
      <c r="CK217" s="17">
        <v>0</v>
      </c>
      <c r="CL217" s="17">
        <v>0</v>
      </c>
      <c r="CM217" s="17">
        <v>0</v>
      </c>
      <c r="CN217" s="17">
        <v>0</v>
      </c>
      <c r="CO217" s="17">
        <v>0</v>
      </c>
      <c r="CP217" s="17">
        <v>0</v>
      </c>
      <c r="CQ217" s="17">
        <v>0</v>
      </c>
      <c r="CR217" s="17">
        <v>0</v>
      </c>
      <c r="CS217" s="17">
        <v>0</v>
      </c>
      <c r="CT217" s="17">
        <v>0</v>
      </c>
      <c r="CU217" s="17">
        <v>0</v>
      </c>
      <c r="CV217" s="17">
        <v>0</v>
      </c>
      <c r="CW217" s="17">
        <v>0</v>
      </c>
    </row>
    <row r="218" spans="1:101" ht="14.25" customHeight="1">
      <c r="A218" s="67">
        <v>68</v>
      </c>
      <c r="B218" s="68">
        <v>6.21</v>
      </c>
      <c r="C218" s="68">
        <v>10.97</v>
      </c>
      <c r="D218" s="68">
        <v>16.45</v>
      </c>
      <c r="E218" s="68">
        <v>22.75</v>
      </c>
      <c r="F218" s="68">
        <v>26.45</v>
      </c>
      <c r="G218" s="68">
        <v>29.42</v>
      </c>
      <c r="H218" s="68">
        <v>32.6</v>
      </c>
      <c r="I218" s="68">
        <v>35.85</v>
      </c>
      <c r="J218" s="68">
        <v>39.21</v>
      </c>
      <c r="K218" s="68">
        <v>43.26</v>
      </c>
      <c r="L218" s="68">
        <v>46.68</v>
      </c>
      <c r="M218" s="68">
        <v>50.41</v>
      </c>
      <c r="N218" s="68">
        <v>58.04</v>
      </c>
      <c r="O218" s="68">
        <v>62.97</v>
      </c>
      <c r="P218" s="68">
        <v>70.94</v>
      </c>
      <c r="Q218" s="68">
        <v>78.459999999999994</v>
      </c>
      <c r="R218" s="68">
        <v>88.06</v>
      </c>
      <c r="S218" s="69">
        <v>97.33</v>
      </c>
      <c r="T218" s="68">
        <v>108.28</v>
      </c>
      <c r="U218" s="68">
        <v>119.9</v>
      </c>
      <c r="V218" s="68">
        <v>132.63999999999999</v>
      </c>
      <c r="W218" s="17">
        <v>145.94</v>
      </c>
      <c r="X218" s="17">
        <v>159.63999999999999</v>
      </c>
      <c r="Y218" s="17">
        <v>173.22</v>
      </c>
      <c r="Z218" s="17">
        <v>186.37</v>
      </c>
      <c r="AA218" s="71">
        <v>199</v>
      </c>
      <c r="AB218" s="17">
        <v>210.5</v>
      </c>
      <c r="AC218" s="17">
        <v>220.36</v>
      </c>
      <c r="AD218" s="17">
        <v>234.43</v>
      </c>
      <c r="AE218" s="17">
        <v>249.87</v>
      </c>
      <c r="AF218" s="17">
        <v>267.25</v>
      </c>
      <c r="AG218" s="17">
        <v>286.29000000000002</v>
      </c>
      <c r="AH218" s="17">
        <v>306.7</v>
      </c>
      <c r="AI218" s="17">
        <v>328.25</v>
      </c>
      <c r="AJ218" s="17">
        <v>350.02</v>
      </c>
      <c r="AK218" s="17">
        <v>371.65</v>
      </c>
      <c r="AL218" s="17">
        <v>392.79</v>
      </c>
      <c r="AM218" s="17">
        <v>413.05</v>
      </c>
      <c r="AN218" s="17">
        <v>432.08</v>
      </c>
      <c r="AO218" s="17">
        <v>449.51</v>
      </c>
      <c r="AP218" s="17">
        <v>464.98</v>
      </c>
      <c r="AQ218" s="17">
        <v>478.12</v>
      </c>
      <c r="AR218" s="17">
        <v>488.57</v>
      </c>
      <c r="AS218" s="17">
        <v>495.95</v>
      </c>
      <c r="AT218" s="17">
        <v>500</v>
      </c>
      <c r="AU218" s="17">
        <v>500</v>
      </c>
      <c r="AV218" s="17">
        <v>500</v>
      </c>
      <c r="AW218" s="17">
        <v>500</v>
      </c>
      <c r="AX218" s="17">
        <v>500</v>
      </c>
      <c r="AY218" s="17">
        <v>500</v>
      </c>
      <c r="AZ218" s="17">
        <v>500</v>
      </c>
      <c r="BA218" s="17">
        <v>500</v>
      </c>
      <c r="BB218" s="17">
        <v>500</v>
      </c>
      <c r="BC218" s="17">
        <v>0</v>
      </c>
      <c r="BD218" s="17">
        <v>0</v>
      </c>
      <c r="BE218" s="17">
        <v>0</v>
      </c>
      <c r="BF218" s="17">
        <v>0</v>
      </c>
      <c r="BG218" s="17">
        <v>0</v>
      </c>
      <c r="BH218" s="17">
        <v>0</v>
      </c>
      <c r="BI218" s="17">
        <v>0</v>
      </c>
      <c r="BJ218" s="17">
        <v>0</v>
      </c>
      <c r="BK218" s="17">
        <v>0</v>
      </c>
      <c r="BL218" s="17">
        <v>0</v>
      </c>
      <c r="BM218" s="17">
        <v>0</v>
      </c>
      <c r="BN218" s="17">
        <v>0</v>
      </c>
      <c r="BO218" s="17">
        <v>0</v>
      </c>
      <c r="BP218" s="17">
        <v>0</v>
      </c>
      <c r="BQ218" s="17">
        <v>0</v>
      </c>
      <c r="BR218" s="17">
        <v>0</v>
      </c>
      <c r="BS218" s="17">
        <v>0</v>
      </c>
      <c r="BT218" s="17">
        <v>0</v>
      </c>
      <c r="BU218" s="17">
        <v>0</v>
      </c>
      <c r="BV218" s="17">
        <v>0</v>
      </c>
      <c r="BW218" s="17">
        <v>0</v>
      </c>
      <c r="BX218" s="17">
        <v>0</v>
      </c>
      <c r="BY218" s="17">
        <v>0</v>
      </c>
      <c r="BZ218" s="17">
        <v>0</v>
      </c>
      <c r="CA218" s="17">
        <v>0</v>
      </c>
      <c r="CB218" s="17">
        <v>0</v>
      </c>
      <c r="CC218" s="17">
        <v>0</v>
      </c>
      <c r="CD218" s="17">
        <v>0</v>
      </c>
      <c r="CE218" s="17">
        <v>0</v>
      </c>
      <c r="CF218" s="17">
        <v>0</v>
      </c>
      <c r="CG218" s="17">
        <v>0</v>
      </c>
      <c r="CH218" s="17">
        <v>0</v>
      </c>
      <c r="CI218" s="17">
        <v>0</v>
      </c>
      <c r="CJ218" s="17">
        <v>0</v>
      </c>
      <c r="CK218" s="17">
        <v>0</v>
      </c>
      <c r="CL218" s="17">
        <v>0</v>
      </c>
      <c r="CM218" s="17">
        <v>0</v>
      </c>
      <c r="CN218" s="17">
        <v>0</v>
      </c>
      <c r="CO218" s="17">
        <v>0</v>
      </c>
      <c r="CP218" s="17">
        <v>0</v>
      </c>
      <c r="CQ218" s="17">
        <v>0</v>
      </c>
      <c r="CR218" s="17">
        <v>0</v>
      </c>
      <c r="CS218" s="17">
        <v>0</v>
      </c>
      <c r="CT218" s="17">
        <v>0</v>
      </c>
      <c r="CU218" s="17">
        <v>0</v>
      </c>
      <c r="CV218" s="17">
        <v>0</v>
      </c>
      <c r="CW218" s="17">
        <v>0</v>
      </c>
    </row>
    <row r="219" spans="1:101" ht="14.25" customHeight="1">
      <c r="A219" s="67">
        <v>69</v>
      </c>
      <c r="B219" s="68">
        <v>6.72</v>
      </c>
      <c r="C219" s="68">
        <v>11.87</v>
      </c>
      <c r="D219" s="68">
        <v>17.75</v>
      </c>
      <c r="E219" s="68">
        <v>24.96</v>
      </c>
      <c r="F219" s="68">
        <v>29.1</v>
      </c>
      <c r="G219" s="68">
        <v>32.340000000000003</v>
      </c>
      <c r="H219" s="68">
        <v>35.619999999999997</v>
      </c>
      <c r="I219" s="68">
        <v>38.880000000000003</v>
      </c>
      <c r="J219" s="68">
        <v>42.23</v>
      </c>
      <c r="K219" s="68">
        <v>46.36</v>
      </c>
      <c r="L219" s="68">
        <v>50.37</v>
      </c>
      <c r="M219" s="68">
        <v>57.17</v>
      </c>
      <c r="N219" s="68">
        <v>62.35</v>
      </c>
      <c r="O219" s="68">
        <v>68.239999999999995</v>
      </c>
      <c r="P219" s="68">
        <v>77.77</v>
      </c>
      <c r="Q219" s="68">
        <v>86.49</v>
      </c>
      <c r="R219" s="68">
        <v>96.95</v>
      </c>
      <c r="S219" s="70">
        <v>107.57</v>
      </c>
      <c r="T219" s="68">
        <v>119.9</v>
      </c>
      <c r="U219" s="68">
        <v>132.63999999999999</v>
      </c>
      <c r="V219" s="17">
        <v>145.94</v>
      </c>
      <c r="W219" s="17">
        <v>159.63999999999999</v>
      </c>
      <c r="X219" s="17">
        <v>173.22</v>
      </c>
      <c r="Y219" s="17">
        <v>186.37</v>
      </c>
      <c r="Z219" s="17">
        <v>199</v>
      </c>
      <c r="AA219" s="71">
        <v>210.5</v>
      </c>
      <c r="AB219" s="17">
        <v>220.36</v>
      </c>
      <c r="AC219" s="17">
        <v>234.43</v>
      </c>
      <c r="AD219" s="17">
        <v>249.87</v>
      </c>
      <c r="AE219" s="17">
        <v>267.25</v>
      </c>
      <c r="AF219" s="17">
        <v>286.29000000000002</v>
      </c>
      <c r="AG219" s="17">
        <v>306.7</v>
      </c>
      <c r="AH219" s="17">
        <v>328.25</v>
      </c>
      <c r="AI219" s="17">
        <v>350.02</v>
      </c>
      <c r="AJ219" s="17">
        <v>371.65</v>
      </c>
      <c r="AK219" s="17">
        <v>392.79</v>
      </c>
      <c r="AL219" s="17">
        <v>413.05</v>
      </c>
      <c r="AM219" s="17">
        <v>432.08</v>
      </c>
      <c r="AN219" s="17">
        <v>449.51</v>
      </c>
      <c r="AO219" s="17">
        <v>464.98</v>
      </c>
      <c r="AP219" s="17">
        <v>478.12</v>
      </c>
      <c r="AQ219" s="17">
        <v>488.57</v>
      </c>
      <c r="AR219" s="17">
        <v>495.95</v>
      </c>
      <c r="AS219" s="17">
        <v>500</v>
      </c>
      <c r="AT219" s="17">
        <v>500</v>
      </c>
      <c r="AU219" s="17">
        <v>500</v>
      </c>
      <c r="AV219" s="17">
        <v>500</v>
      </c>
      <c r="AW219" s="17">
        <v>500</v>
      </c>
      <c r="AX219" s="17">
        <v>500</v>
      </c>
      <c r="AY219" s="17">
        <v>500</v>
      </c>
      <c r="AZ219" s="17">
        <v>500</v>
      </c>
      <c r="BA219" s="17">
        <v>500</v>
      </c>
      <c r="BB219" s="17">
        <v>0</v>
      </c>
      <c r="BC219" s="17">
        <v>0</v>
      </c>
      <c r="BD219" s="17">
        <v>0</v>
      </c>
      <c r="BE219" s="17">
        <v>0</v>
      </c>
      <c r="BF219" s="17">
        <v>0</v>
      </c>
      <c r="BG219" s="17">
        <v>0</v>
      </c>
      <c r="BH219" s="17">
        <v>0</v>
      </c>
      <c r="BI219" s="17">
        <v>0</v>
      </c>
      <c r="BJ219" s="17">
        <v>0</v>
      </c>
      <c r="BK219" s="17">
        <v>0</v>
      </c>
      <c r="BL219" s="17">
        <v>0</v>
      </c>
      <c r="BM219" s="17">
        <v>0</v>
      </c>
      <c r="BN219" s="17">
        <v>0</v>
      </c>
      <c r="BO219" s="17">
        <v>0</v>
      </c>
      <c r="BP219" s="17">
        <v>0</v>
      </c>
      <c r="BQ219" s="17">
        <v>0</v>
      </c>
      <c r="BR219" s="17">
        <v>0</v>
      </c>
      <c r="BS219" s="17">
        <v>0</v>
      </c>
      <c r="BT219" s="17">
        <v>0</v>
      </c>
      <c r="BU219" s="17">
        <v>0</v>
      </c>
      <c r="BV219" s="17">
        <v>0</v>
      </c>
      <c r="BW219" s="17">
        <v>0</v>
      </c>
      <c r="BX219" s="17">
        <v>0</v>
      </c>
      <c r="BY219" s="17">
        <v>0</v>
      </c>
      <c r="BZ219" s="17">
        <v>0</v>
      </c>
      <c r="CA219" s="17">
        <v>0</v>
      </c>
      <c r="CB219" s="17">
        <v>0</v>
      </c>
      <c r="CC219" s="17">
        <v>0</v>
      </c>
      <c r="CD219" s="17">
        <v>0</v>
      </c>
      <c r="CE219" s="17">
        <v>0</v>
      </c>
      <c r="CF219" s="17">
        <v>0</v>
      </c>
      <c r="CG219" s="17">
        <v>0</v>
      </c>
      <c r="CH219" s="17">
        <v>0</v>
      </c>
      <c r="CI219" s="17">
        <v>0</v>
      </c>
      <c r="CJ219" s="17">
        <v>0</v>
      </c>
      <c r="CK219" s="17">
        <v>0</v>
      </c>
      <c r="CL219" s="17">
        <v>0</v>
      </c>
      <c r="CM219" s="17">
        <v>0</v>
      </c>
      <c r="CN219" s="17">
        <v>0</v>
      </c>
      <c r="CO219" s="17">
        <v>0</v>
      </c>
      <c r="CP219" s="17">
        <v>0</v>
      </c>
      <c r="CQ219" s="17">
        <v>0</v>
      </c>
      <c r="CR219" s="17">
        <v>0</v>
      </c>
      <c r="CS219" s="17">
        <v>0</v>
      </c>
      <c r="CT219" s="17">
        <v>0</v>
      </c>
      <c r="CU219" s="17">
        <v>0</v>
      </c>
      <c r="CV219" s="17">
        <v>0</v>
      </c>
      <c r="CW219" s="17">
        <v>0</v>
      </c>
    </row>
    <row r="220" spans="1:101" ht="14.25" customHeight="1">
      <c r="A220" s="67">
        <v>70</v>
      </c>
      <c r="B220" s="68">
        <v>7.31</v>
      </c>
      <c r="C220" s="68">
        <v>12.9</v>
      </c>
      <c r="D220" s="68">
        <v>19.25</v>
      </c>
      <c r="E220" s="68">
        <v>27.46</v>
      </c>
      <c r="F220" s="68">
        <v>31.98</v>
      </c>
      <c r="G220" s="68">
        <v>35.35</v>
      </c>
      <c r="H220" s="68">
        <v>38.619999999999997</v>
      </c>
      <c r="I220" s="68">
        <v>42.08</v>
      </c>
      <c r="J220" s="68">
        <v>46.29</v>
      </c>
      <c r="K220" s="68">
        <v>50.33</v>
      </c>
      <c r="L220" s="68">
        <v>56.29</v>
      </c>
      <c r="M220" s="68">
        <v>61.73</v>
      </c>
      <c r="N220" s="68">
        <v>66.84</v>
      </c>
      <c r="O220" s="68">
        <v>74.790000000000006</v>
      </c>
      <c r="P220" s="68">
        <v>85.7</v>
      </c>
      <c r="Q220" s="68">
        <v>95.42</v>
      </c>
      <c r="R220" s="69">
        <v>107</v>
      </c>
      <c r="S220" s="17">
        <v>119.9</v>
      </c>
      <c r="T220" s="17">
        <v>132.63999999999999</v>
      </c>
      <c r="U220" s="17">
        <v>145.94</v>
      </c>
      <c r="V220" s="17">
        <v>159.63999999999999</v>
      </c>
      <c r="W220" s="17">
        <v>173.22</v>
      </c>
      <c r="X220" s="17">
        <v>186.37</v>
      </c>
      <c r="Y220" s="17">
        <v>199</v>
      </c>
      <c r="Z220" s="17">
        <v>210.5</v>
      </c>
      <c r="AA220" s="71">
        <v>220.36</v>
      </c>
      <c r="AB220" s="17">
        <v>234.43</v>
      </c>
      <c r="AC220" s="17">
        <v>249.87</v>
      </c>
      <c r="AD220" s="17">
        <v>267.25</v>
      </c>
      <c r="AE220" s="17">
        <v>286.29000000000002</v>
      </c>
      <c r="AF220" s="17">
        <v>306.7</v>
      </c>
      <c r="AG220" s="17">
        <v>328.25</v>
      </c>
      <c r="AH220" s="17">
        <v>350.02</v>
      </c>
      <c r="AI220" s="17">
        <v>371.65</v>
      </c>
      <c r="AJ220" s="17">
        <v>392.79</v>
      </c>
      <c r="AK220" s="17">
        <v>413.05</v>
      </c>
      <c r="AL220" s="17">
        <v>432.08</v>
      </c>
      <c r="AM220" s="17">
        <v>449.51</v>
      </c>
      <c r="AN220" s="17">
        <v>464.98</v>
      </c>
      <c r="AO220" s="17">
        <v>478.12</v>
      </c>
      <c r="AP220" s="17">
        <v>488.57</v>
      </c>
      <c r="AQ220" s="17">
        <v>495.95</v>
      </c>
      <c r="AR220" s="17">
        <v>500</v>
      </c>
      <c r="AS220" s="17">
        <v>500</v>
      </c>
      <c r="AT220" s="17">
        <v>500</v>
      </c>
      <c r="AU220" s="17">
        <v>500</v>
      </c>
      <c r="AV220" s="17">
        <v>500</v>
      </c>
      <c r="AW220" s="17">
        <v>500</v>
      </c>
      <c r="AX220" s="17">
        <v>500</v>
      </c>
      <c r="AY220" s="17">
        <v>500</v>
      </c>
      <c r="AZ220" s="17">
        <v>500</v>
      </c>
      <c r="BA220" s="17">
        <v>0</v>
      </c>
      <c r="BB220" s="17">
        <v>0</v>
      </c>
      <c r="BC220" s="17">
        <v>0</v>
      </c>
      <c r="BD220" s="17">
        <v>0</v>
      </c>
      <c r="BE220" s="17">
        <v>0</v>
      </c>
      <c r="BF220" s="17">
        <v>0</v>
      </c>
      <c r="BG220" s="17">
        <v>0</v>
      </c>
      <c r="BH220" s="17">
        <v>0</v>
      </c>
      <c r="BI220" s="17">
        <v>0</v>
      </c>
      <c r="BJ220" s="17">
        <v>0</v>
      </c>
      <c r="BK220" s="17">
        <v>0</v>
      </c>
      <c r="BL220" s="17">
        <v>0</v>
      </c>
      <c r="BM220" s="17">
        <v>0</v>
      </c>
      <c r="BN220" s="17">
        <v>0</v>
      </c>
      <c r="BO220" s="17">
        <v>0</v>
      </c>
      <c r="BP220" s="17">
        <v>0</v>
      </c>
      <c r="BQ220" s="17">
        <v>0</v>
      </c>
      <c r="BR220" s="17">
        <v>0</v>
      </c>
      <c r="BS220" s="17">
        <v>0</v>
      </c>
      <c r="BT220" s="17">
        <v>0</v>
      </c>
      <c r="BU220" s="17">
        <v>0</v>
      </c>
      <c r="BV220" s="17">
        <v>0</v>
      </c>
      <c r="BW220" s="17">
        <v>0</v>
      </c>
      <c r="BX220" s="17">
        <v>0</v>
      </c>
      <c r="BY220" s="17">
        <v>0</v>
      </c>
      <c r="BZ220" s="17">
        <v>0</v>
      </c>
      <c r="CA220" s="17">
        <v>0</v>
      </c>
      <c r="CB220" s="17">
        <v>0</v>
      </c>
      <c r="CC220" s="17">
        <v>0</v>
      </c>
      <c r="CD220" s="17">
        <v>0</v>
      </c>
      <c r="CE220" s="17">
        <v>0</v>
      </c>
      <c r="CF220" s="17">
        <v>0</v>
      </c>
      <c r="CG220" s="17">
        <v>0</v>
      </c>
      <c r="CH220" s="17">
        <v>0</v>
      </c>
      <c r="CI220" s="17">
        <v>0</v>
      </c>
      <c r="CJ220" s="17">
        <v>0</v>
      </c>
      <c r="CK220" s="17">
        <v>0</v>
      </c>
      <c r="CL220" s="17">
        <v>0</v>
      </c>
      <c r="CM220" s="17">
        <v>0</v>
      </c>
      <c r="CN220" s="17">
        <v>0</v>
      </c>
      <c r="CO220" s="17">
        <v>0</v>
      </c>
      <c r="CP220" s="17">
        <v>0</v>
      </c>
      <c r="CQ220" s="17">
        <v>0</v>
      </c>
      <c r="CR220" s="17">
        <v>0</v>
      </c>
      <c r="CS220" s="17">
        <v>0</v>
      </c>
      <c r="CT220" s="17">
        <v>0</v>
      </c>
      <c r="CU220" s="17">
        <v>0</v>
      </c>
      <c r="CV220" s="17">
        <v>0</v>
      </c>
      <c r="CW220" s="17">
        <v>0</v>
      </c>
    </row>
    <row r="221" spans="1:101" ht="14.25" customHeight="1">
      <c r="A221" s="67">
        <v>71</v>
      </c>
      <c r="B221" s="68">
        <v>7.99</v>
      </c>
      <c r="C221" s="68">
        <v>14.06</v>
      </c>
      <c r="D221" s="68">
        <v>20.93</v>
      </c>
      <c r="E221" s="68">
        <v>30.18</v>
      </c>
      <c r="F221" s="68">
        <v>34.96</v>
      </c>
      <c r="G221" s="68">
        <v>38.33</v>
      </c>
      <c r="H221" s="68">
        <v>41.93</v>
      </c>
      <c r="I221" s="68">
        <v>46.19</v>
      </c>
      <c r="J221" s="68">
        <v>50.26</v>
      </c>
      <c r="K221" s="68">
        <v>55.41</v>
      </c>
      <c r="L221" s="68">
        <v>61.1</v>
      </c>
      <c r="M221" s="68">
        <v>66.02</v>
      </c>
      <c r="N221" s="68">
        <v>71.650000000000006</v>
      </c>
      <c r="O221" s="68">
        <v>82.39</v>
      </c>
      <c r="P221" s="68">
        <v>94.56</v>
      </c>
      <c r="Q221" s="68">
        <v>105.71</v>
      </c>
      <c r="R221" s="69">
        <v>119.77</v>
      </c>
      <c r="S221" s="17">
        <v>132.63999999999999</v>
      </c>
      <c r="T221" s="17">
        <v>145.94</v>
      </c>
      <c r="U221" s="17">
        <v>159.63999999999999</v>
      </c>
      <c r="V221" s="17">
        <v>173.22</v>
      </c>
      <c r="W221" s="17">
        <v>186.37</v>
      </c>
      <c r="X221" s="17">
        <v>199</v>
      </c>
      <c r="Y221" s="17">
        <v>210.5</v>
      </c>
      <c r="Z221" s="17">
        <v>220.36</v>
      </c>
      <c r="AA221" s="71">
        <v>234.43</v>
      </c>
      <c r="AB221" s="17">
        <v>249.87</v>
      </c>
      <c r="AC221" s="17">
        <v>267.25</v>
      </c>
      <c r="AD221" s="17">
        <v>286.29000000000002</v>
      </c>
      <c r="AE221" s="17">
        <v>306.7</v>
      </c>
      <c r="AF221" s="17">
        <v>328.25</v>
      </c>
      <c r="AG221" s="17">
        <v>350.02</v>
      </c>
      <c r="AH221" s="17">
        <v>371.65</v>
      </c>
      <c r="AI221" s="17">
        <v>392.79</v>
      </c>
      <c r="AJ221" s="17">
        <v>413.05</v>
      </c>
      <c r="AK221" s="17">
        <v>432.08</v>
      </c>
      <c r="AL221" s="17">
        <v>449.51</v>
      </c>
      <c r="AM221" s="17">
        <v>464.98</v>
      </c>
      <c r="AN221" s="17">
        <v>478.12</v>
      </c>
      <c r="AO221" s="17">
        <v>488.57</v>
      </c>
      <c r="AP221" s="17">
        <v>495.95</v>
      </c>
      <c r="AQ221" s="17">
        <v>500</v>
      </c>
      <c r="AR221" s="17">
        <v>500</v>
      </c>
      <c r="AS221" s="17">
        <v>500</v>
      </c>
      <c r="AT221" s="17">
        <v>500</v>
      </c>
      <c r="AU221" s="17">
        <v>500</v>
      </c>
      <c r="AV221" s="17">
        <v>500</v>
      </c>
      <c r="AW221" s="17">
        <v>500</v>
      </c>
      <c r="AX221" s="17">
        <v>500</v>
      </c>
      <c r="AY221" s="17">
        <v>500</v>
      </c>
      <c r="AZ221" s="17">
        <v>0</v>
      </c>
      <c r="BA221" s="17">
        <v>0</v>
      </c>
      <c r="BB221" s="17">
        <v>0</v>
      </c>
      <c r="BC221" s="17">
        <v>0</v>
      </c>
      <c r="BD221" s="17">
        <v>0</v>
      </c>
      <c r="BE221" s="17">
        <v>0</v>
      </c>
      <c r="BF221" s="17">
        <v>0</v>
      </c>
      <c r="BG221" s="17">
        <v>0</v>
      </c>
      <c r="BH221" s="17">
        <v>0</v>
      </c>
      <c r="BI221" s="17">
        <v>0</v>
      </c>
      <c r="BJ221" s="17">
        <v>0</v>
      </c>
      <c r="BK221" s="17">
        <v>0</v>
      </c>
      <c r="BL221" s="17">
        <v>0</v>
      </c>
      <c r="BM221" s="17">
        <v>0</v>
      </c>
      <c r="BN221" s="17">
        <v>0</v>
      </c>
      <c r="BO221" s="17">
        <v>0</v>
      </c>
      <c r="BP221" s="17">
        <v>0</v>
      </c>
      <c r="BQ221" s="17">
        <v>0</v>
      </c>
      <c r="BR221" s="17">
        <v>0</v>
      </c>
      <c r="BS221" s="17">
        <v>0</v>
      </c>
      <c r="BT221" s="17">
        <v>0</v>
      </c>
      <c r="BU221" s="17">
        <v>0</v>
      </c>
      <c r="BV221" s="17">
        <v>0</v>
      </c>
      <c r="BW221" s="17">
        <v>0</v>
      </c>
      <c r="BX221" s="17">
        <v>0</v>
      </c>
      <c r="BY221" s="17">
        <v>0</v>
      </c>
      <c r="BZ221" s="17">
        <v>0</v>
      </c>
      <c r="CA221" s="17">
        <v>0</v>
      </c>
      <c r="CB221" s="17">
        <v>0</v>
      </c>
      <c r="CC221" s="17">
        <v>0</v>
      </c>
      <c r="CD221" s="17">
        <v>0</v>
      </c>
      <c r="CE221" s="17">
        <v>0</v>
      </c>
      <c r="CF221" s="17">
        <v>0</v>
      </c>
      <c r="CG221" s="17">
        <v>0</v>
      </c>
      <c r="CH221" s="17">
        <v>0</v>
      </c>
      <c r="CI221" s="17">
        <v>0</v>
      </c>
      <c r="CJ221" s="17">
        <v>0</v>
      </c>
      <c r="CK221" s="17">
        <v>0</v>
      </c>
      <c r="CL221" s="17">
        <v>0</v>
      </c>
      <c r="CM221" s="17">
        <v>0</v>
      </c>
      <c r="CN221" s="17">
        <v>0</v>
      </c>
      <c r="CO221" s="17">
        <v>0</v>
      </c>
      <c r="CP221" s="17">
        <v>0</v>
      </c>
      <c r="CQ221" s="17">
        <v>0</v>
      </c>
      <c r="CR221" s="17">
        <v>0</v>
      </c>
      <c r="CS221" s="17">
        <v>0</v>
      </c>
      <c r="CT221" s="17">
        <v>0</v>
      </c>
      <c r="CU221" s="17">
        <v>0</v>
      </c>
      <c r="CV221" s="17">
        <v>0</v>
      </c>
      <c r="CW221" s="17">
        <v>0</v>
      </c>
    </row>
    <row r="222" spans="1:101" ht="14.25" customHeight="1">
      <c r="A222" s="67">
        <v>72</v>
      </c>
      <c r="B222" s="68">
        <v>8.7799999999999994</v>
      </c>
      <c r="C222" s="68">
        <v>15.35</v>
      </c>
      <c r="D222" s="68">
        <v>22.76</v>
      </c>
      <c r="E222" s="68">
        <v>33.01</v>
      </c>
      <c r="F222" s="68">
        <v>37.93</v>
      </c>
      <c r="G222" s="68">
        <v>41.74</v>
      </c>
      <c r="H222" s="68">
        <v>46.08</v>
      </c>
      <c r="I222" s="68">
        <v>50.17</v>
      </c>
      <c r="J222" s="68">
        <v>55.29</v>
      </c>
      <c r="K222" s="68">
        <v>60.48</v>
      </c>
      <c r="L222" s="68">
        <v>65.55</v>
      </c>
      <c r="M222" s="68">
        <v>71.41</v>
      </c>
      <c r="N222" s="68">
        <v>79.67</v>
      </c>
      <c r="O222" s="68">
        <v>90.71</v>
      </c>
      <c r="P222" s="68">
        <v>103.72</v>
      </c>
      <c r="Q222" s="68">
        <v>119.16</v>
      </c>
      <c r="R222" s="70">
        <v>132.31</v>
      </c>
      <c r="S222" s="17">
        <v>145.94</v>
      </c>
      <c r="T222" s="17">
        <v>159.63999999999999</v>
      </c>
      <c r="U222" s="17">
        <v>173.22</v>
      </c>
      <c r="V222" s="17">
        <v>186.37</v>
      </c>
      <c r="W222" s="17">
        <v>199</v>
      </c>
      <c r="X222" s="17">
        <v>210.5</v>
      </c>
      <c r="Y222" s="17">
        <v>220.36</v>
      </c>
      <c r="Z222" s="17">
        <v>234.43</v>
      </c>
      <c r="AA222" s="71">
        <v>249.87</v>
      </c>
      <c r="AB222" s="17">
        <v>267.25</v>
      </c>
      <c r="AC222" s="17">
        <v>286.29000000000002</v>
      </c>
      <c r="AD222" s="17">
        <v>306.7</v>
      </c>
      <c r="AE222" s="17">
        <v>328.25</v>
      </c>
      <c r="AF222" s="17">
        <v>350.02</v>
      </c>
      <c r="AG222" s="17">
        <v>371.65</v>
      </c>
      <c r="AH222" s="17">
        <v>392.79</v>
      </c>
      <c r="AI222" s="17">
        <v>413.05</v>
      </c>
      <c r="AJ222" s="17">
        <v>432.08</v>
      </c>
      <c r="AK222" s="17">
        <v>449.51</v>
      </c>
      <c r="AL222" s="17">
        <v>464.98</v>
      </c>
      <c r="AM222" s="17">
        <v>478.12</v>
      </c>
      <c r="AN222" s="17">
        <v>488.57</v>
      </c>
      <c r="AO222" s="17">
        <v>495.95</v>
      </c>
      <c r="AP222" s="17">
        <v>500</v>
      </c>
      <c r="AQ222" s="17">
        <v>500</v>
      </c>
      <c r="AR222" s="17">
        <v>500</v>
      </c>
      <c r="AS222" s="17">
        <v>500</v>
      </c>
      <c r="AT222" s="17">
        <v>500</v>
      </c>
      <c r="AU222" s="17">
        <v>500</v>
      </c>
      <c r="AV222" s="17">
        <v>500</v>
      </c>
      <c r="AW222" s="17">
        <v>500</v>
      </c>
      <c r="AX222" s="17">
        <v>500</v>
      </c>
      <c r="AY222" s="17">
        <v>0</v>
      </c>
      <c r="AZ222" s="17">
        <v>0</v>
      </c>
      <c r="BA222" s="17">
        <v>0</v>
      </c>
      <c r="BB222" s="17">
        <v>0</v>
      </c>
      <c r="BC222" s="17">
        <v>0</v>
      </c>
      <c r="BD222" s="17">
        <v>0</v>
      </c>
      <c r="BE222" s="17">
        <v>0</v>
      </c>
      <c r="BF222" s="17">
        <v>0</v>
      </c>
      <c r="BG222" s="17">
        <v>0</v>
      </c>
      <c r="BH222" s="17">
        <v>0</v>
      </c>
      <c r="BI222" s="17">
        <v>0</v>
      </c>
      <c r="BJ222" s="17">
        <v>0</v>
      </c>
      <c r="BK222" s="17">
        <v>0</v>
      </c>
      <c r="BL222" s="17">
        <v>0</v>
      </c>
      <c r="BM222" s="17">
        <v>0</v>
      </c>
      <c r="BN222" s="17">
        <v>0</v>
      </c>
      <c r="BO222" s="17">
        <v>0</v>
      </c>
      <c r="BP222" s="17">
        <v>0</v>
      </c>
      <c r="BQ222" s="17">
        <v>0</v>
      </c>
      <c r="BR222" s="17">
        <v>0</v>
      </c>
      <c r="BS222" s="17">
        <v>0</v>
      </c>
      <c r="BT222" s="17">
        <v>0</v>
      </c>
      <c r="BU222" s="17">
        <v>0</v>
      </c>
      <c r="BV222" s="17">
        <v>0</v>
      </c>
      <c r="BW222" s="17">
        <v>0</v>
      </c>
      <c r="BX222" s="17">
        <v>0</v>
      </c>
      <c r="BY222" s="17">
        <v>0</v>
      </c>
      <c r="BZ222" s="17">
        <v>0</v>
      </c>
      <c r="CA222" s="17">
        <v>0</v>
      </c>
      <c r="CB222" s="17">
        <v>0</v>
      </c>
      <c r="CC222" s="17">
        <v>0</v>
      </c>
      <c r="CD222" s="17">
        <v>0</v>
      </c>
      <c r="CE222" s="17">
        <v>0</v>
      </c>
      <c r="CF222" s="17">
        <v>0</v>
      </c>
      <c r="CG222" s="17">
        <v>0</v>
      </c>
      <c r="CH222" s="17">
        <v>0</v>
      </c>
      <c r="CI222" s="17">
        <v>0</v>
      </c>
      <c r="CJ222" s="17">
        <v>0</v>
      </c>
      <c r="CK222" s="17">
        <v>0</v>
      </c>
      <c r="CL222" s="17">
        <v>0</v>
      </c>
      <c r="CM222" s="17">
        <v>0</v>
      </c>
      <c r="CN222" s="17">
        <v>0</v>
      </c>
      <c r="CO222" s="17">
        <v>0</v>
      </c>
      <c r="CP222" s="17">
        <v>0</v>
      </c>
      <c r="CQ222" s="17">
        <v>0</v>
      </c>
      <c r="CR222" s="17">
        <v>0</v>
      </c>
      <c r="CS222" s="17">
        <v>0</v>
      </c>
      <c r="CT222" s="17">
        <v>0</v>
      </c>
      <c r="CU222" s="17">
        <v>0</v>
      </c>
      <c r="CV222" s="17">
        <v>0</v>
      </c>
      <c r="CW222" s="17">
        <v>0</v>
      </c>
    </row>
    <row r="223" spans="1:101" ht="14.25" customHeight="1">
      <c r="A223" s="67">
        <v>73</v>
      </c>
      <c r="B223" s="68">
        <v>9.66</v>
      </c>
      <c r="C223" s="68">
        <v>16.739999999999998</v>
      </c>
      <c r="D223" s="68">
        <v>24.67</v>
      </c>
      <c r="E223" s="68">
        <v>35.82</v>
      </c>
      <c r="F223" s="68">
        <v>40.840000000000003</v>
      </c>
      <c r="G223" s="68">
        <v>45.17</v>
      </c>
      <c r="H223" s="68">
        <v>49.69</v>
      </c>
      <c r="I223" s="68">
        <v>54.04</v>
      </c>
      <c r="J223" s="68">
        <v>58.91</v>
      </c>
      <c r="K223" s="68">
        <v>64.489999999999995</v>
      </c>
      <c r="L223" s="68">
        <v>70.709999999999994</v>
      </c>
      <c r="M223" s="68">
        <v>77.709999999999994</v>
      </c>
      <c r="N223" s="68">
        <v>87.47</v>
      </c>
      <c r="O223" s="68">
        <v>99.18</v>
      </c>
      <c r="P223" s="68">
        <v>117.64</v>
      </c>
      <c r="Q223" s="69">
        <v>131.13999999999999</v>
      </c>
      <c r="R223" s="17">
        <v>145.94</v>
      </c>
      <c r="S223" s="17">
        <v>159.63999999999999</v>
      </c>
      <c r="T223" s="17">
        <v>173.22</v>
      </c>
      <c r="U223" s="17">
        <v>186.37</v>
      </c>
      <c r="V223" s="17">
        <v>199</v>
      </c>
      <c r="W223" s="17">
        <v>210.5</v>
      </c>
      <c r="X223" s="17">
        <v>220.36</v>
      </c>
      <c r="Y223" s="17">
        <v>234.43</v>
      </c>
      <c r="Z223" s="17">
        <v>249.87</v>
      </c>
      <c r="AA223" s="71">
        <v>267.25</v>
      </c>
      <c r="AB223" s="17">
        <v>286.29000000000002</v>
      </c>
      <c r="AC223" s="17">
        <v>306.7</v>
      </c>
      <c r="AD223" s="17">
        <v>328.25</v>
      </c>
      <c r="AE223" s="17">
        <v>350.02</v>
      </c>
      <c r="AF223" s="17">
        <v>371.65</v>
      </c>
      <c r="AG223" s="17">
        <v>392.79</v>
      </c>
      <c r="AH223" s="17">
        <v>413.05</v>
      </c>
      <c r="AI223" s="17">
        <v>432.08</v>
      </c>
      <c r="AJ223" s="17">
        <v>449.51</v>
      </c>
      <c r="AK223" s="17">
        <v>464.98</v>
      </c>
      <c r="AL223" s="17">
        <v>478.12</v>
      </c>
      <c r="AM223" s="17">
        <v>488.57</v>
      </c>
      <c r="AN223" s="17">
        <v>495.95</v>
      </c>
      <c r="AO223" s="17">
        <v>500</v>
      </c>
      <c r="AP223" s="17">
        <v>500</v>
      </c>
      <c r="AQ223" s="17">
        <v>500</v>
      </c>
      <c r="AR223" s="17">
        <v>500</v>
      </c>
      <c r="AS223" s="17">
        <v>500</v>
      </c>
      <c r="AT223" s="17">
        <v>500</v>
      </c>
      <c r="AU223" s="17">
        <v>500</v>
      </c>
      <c r="AV223" s="17">
        <v>500</v>
      </c>
      <c r="AW223" s="17">
        <v>500</v>
      </c>
      <c r="AX223" s="17">
        <v>0</v>
      </c>
      <c r="AY223" s="17">
        <v>0</v>
      </c>
      <c r="AZ223" s="17">
        <v>0</v>
      </c>
      <c r="BA223" s="17">
        <v>0</v>
      </c>
      <c r="BB223" s="17">
        <v>0</v>
      </c>
      <c r="BC223" s="17">
        <v>0</v>
      </c>
      <c r="BD223" s="17">
        <v>0</v>
      </c>
      <c r="BE223" s="17">
        <v>0</v>
      </c>
      <c r="BF223" s="17">
        <v>0</v>
      </c>
      <c r="BG223" s="17">
        <v>0</v>
      </c>
      <c r="BH223" s="17">
        <v>0</v>
      </c>
      <c r="BI223" s="17">
        <v>0</v>
      </c>
      <c r="BJ223" s="17">
        <v>0</v>
      </c>
      <c r="BK223" s="17">
        <v>0</v>
      </c>
      <c r="BL223" s="17">
        <v>0</v>
      </c>
      <c r="BM223" s="17">
        <v>0</v>
      </c>
      <c r="BN223" s="17">
        <v>0</v>
      </c>
      <c r="BO223" s="17">
        <v>0</v>
      </c>
      <c r="BP223" s="17">
        <v>0</v>
      </c>
      <c r="BQ223" s="17">
        <v>0</v>
      </c>
      <c r="BR223" s="17">
        <v>0</v>
      </c>
      <c r="BS223" s="17">
        <v>0</v>
      </c>
      <c r="BT223" s="17">
        <v>0</v>
      </c>
      <c r="BU223" s="17">
        <v>0</v>
      </c>
      <c r="BV223" s="17">
        <v>0</v>
      </c>
      <c r="BW223" s="17">
        <v>0</v>
      </c>
      <c r="BX223" s="17">
        <v>0</v>
      </c>
      <c r="BY223" s="17">
        <v>0</v>
      </c>
      <c r="BZ223" s="17">
        <v>0</v>
      </c>
      <c r="CA223" s="17">
        <v>0</v>
      </c>
      <c r="CB223" s="17">
        <v>0</v>
      </c>
      <c r="CC223" s="17">
        <v>0</v>
      </c>
      <c r="CD223" s="17">
        <v>0</v>
      </c>
      <c r="CE223" s="17">
        <v>0</v>
      </c>
      <c r="CF223" s="17">
        <v>0</v>
      </c>
      <c r="CG223" s="17">
        <v>0</v>
      </c>
      <c r="CH223" s="17">
        <v>0</v>
      </c>
      <c r="CI223" s="17">
        <v>0</v>
      </c>
      <c r="CJ223" s="17">
        <v>0</v>
      </c>
      <c r="CK223" s="17">
        <v>0</v>
      </c>
      <c r="CL223" s="17">
        <v>0</v>
      </c>
      <c r="CM223" s="17">
        <v>0</v>
      </c>
      <c r="CN223" s="17">
        <v>0</v>
      </c>
      <c r="CO223" s="17">
        <v>0</v>
      </c>
      <c r="CP223" s="17">
        <v>0</v>
      </c>
      <c r="CQ223" s="17">
        <v>0</v>
      </c>
      <c r="CR223" s="17">
        <v>0</v>
      </c>
      <c r="CS223" s="17">
        <v>0</v>
      </c>
      <c r="CT223" s="17">
        <v>0</v>
      </c>
      <c r="CU223" s="17">
        <v>0</v>
      </c>
      <c r="CV223" s="17">
        <v>0</v>
      </c>
      <c r="CW223" s="17">
        <v>0</v>
      </c>
    </row>
    <row r="224" spans="1:101" ht="14.25" customHeight="1">
      <c r="A224" s="67">
        <v>74</v>
      </c>
      <c r="B224" s="68">
        <v>10.62</v>
      </c>
      <c r="C224" s="68">
        <v>18.190000000000001</v>
      </c>
      <c r="D224" s="68">
        <v>26.64</v>
      </c>
      <c r="E224" s="68">
        <v>38.6</v>
      </c>
      <c r="F224" s="68">
        <v>44.64</v>
      </c>
      <c r="G224" s="68">
        <v>49.22</v>
      </c>
      <c r="H224" s="68">
        <v>52.94</v>
      </c>
      <c r="I224" s="68">
        <v>57.58</v>
      </c>
      <c r="J224" s="68">
        <v>62.81</v>
      </c>
      <c r="K224" s="68">
        <v>69.540000000000006</v>
      </c>
      <c r="L224" s="68">
        <v>77.489999999999995</v>
      </c>
      <c r="M224" s="68">
        <v>84.69</v>
      </c>
      <c r="N224" s="68">
        <v>95.74</v>
      </c>
      <c r="O224" s="68">
        <v>116.35</v>
      </c>
      <c r="P224" s="68">
        <v>129.65</v>
      </c>
      <c r="Q224" s="70">
        <v>144.91</v>
      </c>
      <c r="R224" s="17">
        <v>159.63999999999999</v>
      </c>
      <c r="S224" s="17">
        <v>173.22</v>
      </c>
      <c r="T224" s="17">
        <v>186.37</v>
      </c>
      <c r="U224" s="17">
        <v>199</v>
      </c>
      <c r="V224" s="17">
        <v>210.5</v>
      </c>
      <c r="W224" s="17">
        <v>220.36</v>
      </c>
      <c r="X224" s="17">
        <v>234.43</v>
      </c>
      <c r="Y224" s="17">
        <v>249.87</v>
      </c>
      <c r="Z224" s="17">
        <v>267.25</v>
      </c>
      <c r="AA224" s="71">
        <v>286.29000000000002</v>
      </c>
      <c r="AB224" s="17">
        <v>306.7</v>
      </c>
      <c r="AC224" s="17">
        <v>328.25</v>
      </c>
      <c r="AD224" s="17">
        <v>350.02</v>
      </c>
      <c r="AE224" s="17">
        <v>371.65</v>
      </c>
      <c r="AF224" s="17">
        <v>392.79</v>
      </c>
      <c r="AG224" s="17">
        <v>413.05</v>
      </c>
      <c r="AH224" s="17">
        <v>432.08</v>
      </c>
      <c r="AI224" s="17">
        <v>449.51</v>
      </c>
      <c r="AJ224" s="17">
        <v>464.98</v>
      </c>
      <c r="AK224" s="17">
        <v>478.12</v>
      </c>
      <c r="AL224" s="17">
        <v>488.57</v>
      </c>
      <c r="AM224" s="17">
        <v>495.95</v>
      </c>
      <c r="AN224" s="17">
        <v>500</v>
      </c>
      <c r="AO224" s="17">
        <v>500</v>
      </c>
      <c r="AP224" s="17">
        <v>500</v>
      </c>
      <c r="AQ224" s="17">
        <v>500</v>
      </c>
      <c r="AR224" s="17">
        <v>500</v>
      </c>
      <c r="AS224" s="17">
        <v>500</v>
      </c>
      <c r="AT224" s="17">
        <v>500</v>
      </c>
      <c r="AU224" s="17">
        <v>500</v>
      </c>
      <c r="AV224" s="17">
        <v>500</v>
      </c>
      <c r="AW224" s="17">
        <v>0</v>
      </c>
      <c r="AX224" s="17">
        <v>0</v>
      </c>
      <c r="AY224" s="17">
        <v>0</v>
      </c>
      <c r="AZ224" s="17">
        <v>0</v>
      </c>
      <c r="BA224" s="17">
        <v>0</v>
      </c>
      <c r="BB224" s="17">
        <v>0</v>
      </c>
      <c r="BC224" s="17">
        <v>0</v>
      </c>
      <c r="BD224" s="17">
        <v>0</v>
      </c>
      <c r="BE224" s="17">
        <v>0</v>
      </c>
      <c r="BF224" s="17">
        <v>0</v>
      </c>
      <c r="BG224" s="17">
        <v>0</v>
      </c>
      <c r="BH224" s="17">
        <v>0</v>
      </c>
      <c r="BI224" s="17">
        <v>0</v>
      </c>
      <c r="BJ224" s="17">
        <v>0</v>
      </c>
      <c r="BK224" s="17">
        <v>0</v>
      </c>
      <c r="BL224" s="17">
        <v>0</v>
      </c>
      <c r="BM224" s="17">
        <v>0</v>
      </c>
      <c r="BN224" s="17">
        <v>0</v>
      </c>
      <c r="BO224" s="17">
        <v>0</v>
      </c>
      <c r="BP224" s="17">
        <v>0</v>
      </c>
      <c r="BQ224" s="17">
        <v>0</v>
      </c>
      <c r="BR224" s="17">
        <v>0</v>
      </c>
      <c r="BS224" s="17">
        <v>0</v>
      </c>
      <c r="BT224" s="17">
        <v>0</v>
      </c>
      <c r="BU224" s="17">
        <v>0</v>
      </c>
      <c r="BV224" s="17">
        <v>0</v>
      </c>
      <c r="BW224" s="17">
        <v>0</v>
      </c>
      <c r="BX224" s="17">
        <v>0</v>
      </c>
      <c r="BY224" s="17">
        <v>0</v>
      </c>
      <c r="BZ224" s="17">
        <v>0</v>
      </c>
      <c r="CA224" s="17">
        <v>0</v>
      </c>
      <c r="CB224" s="17">
        <v>0</v>
      </c>
      <c r="CC224" s="17">
        <v>0</v>
      </c>
      <c r="CD224" s="17">
        <v>0</v>
      </c>
      <c r="CE224" s="17">
        <v>0</v>
      </c>
      <c r="CF224" s="17">
        <v>0</v>
      </c>
      <c r="CG224" s="17">
        <v>0</v>
      </c>
      <c r="CH224" s="17">
        <v>0</v>
      </c>
      <c r="CI224" s="17">
        <v>0</v>
      </c>
      <c r="CJ224" s="17">
        <v>0</v>
      </c>
      <c r="CK224" s="17">
        <v>0</v>
      </c>
      <c r="CL224" s="17">
        <v>0</v>
      </c>
      <c r="CM224" s="17">
        <v>0</v>
      </c>
      <c r="CN224" s="17">
        <v>0</v>
      </c>
      <c r="CO224" s="17">
        <v>0</v>
      </c>
      <c r="CP224" s="17">
        <v>0</v>
      </c>
      <c r="CQ224" s="17">
        <v>0</v>
      </c>
      <c r="CR224" s="17">
        <v>0</v>
      </c>
      <c r="CS224" s="17">
        <v>0</v>
      </c>
      <c r="CT224" s="17">
        <v>0</v>
      </c>
      <c r="CU224" s="17">
        <v>0</v>
      </c>
      <c r="CV224" s="17">
        <v>0</v>
      </c>
      <c r="CW224" s="17">
        <v>0</v>
      </c>
    </row>
    <row r="225" spans="1:101" ht="14.25" customHeight="1">
      <c r="A225" s="67">
        <v>75</v>
      </c>
      <c r="B225" s="68">
        <v>11.66</v>
      </c>
      <c r="C225" s="68">
        <v>19.68</v>
      </c>
      <c r="D225" s="68">
        <v>28.65</v>
      </c>
      <c r="E225" s="68">
        <v>41.38</v>
      </c>
      <c r="F225" s="68">
        <v>47.66</v>
      </c>
      <c r="G225" s="68">
        <v>51.9</v>
      </c>
      <c r="H225" s="68">
        <v>54.59</v>
      </c>
      <c r="I225" s="68">
        <v>59.35</v>
      </c>
      <c r="J225" s="68">
        <v>67.7</v>
      </c>
      <c r="K225" s="68">
        <v>76.64</v>
      </c>
      <c r="L225" s="68">
        <v>84.41</v>
      </c>
      <c r="M225" s="68">
        <v>95.52</v>
      </c>
      <c r="N225" s="68">
        <v>114.67</v>
      </c>
      <c r="O225" s="68">
        <v>128.06</v>
      </c>
      <c r="P225" s="70">
        <v>143.58000000000001</v>
      </c>
      <c r="Q225" s="17">
        <v>159.63999999999999</v>
      </c>
      <c r="R225" s="17">
        <v>173.22</v>
      </c>
      <c r="S225" s="17">
        <v>186.37</v>
      </c>
      <c r="T225" s="17">
        <v>199</v>
      </c>
      <c r="U225" s="17">
        <v>210.5</v>
      </c>
      <c r="V225" s="17">
        <v>220.36</v>
      </c>
      <c r="W225" s="17">
        <v>234.43</v>
      </c>
      <c r="X225" s="17">
        <v>249.87</v>
      </c>
      <c r="Y225" s="17">
        <v>267.25</v>
      </c>
      <c r="Z225" s="17">
        <v>286.29000000000002</v>
      </c>
      <c r="AA225" s="69">
        <v>306.7</v>
      </c>
      <c r="AB225" s="17">
        <v>328.25</v>
      </c>
      <c r="AC225" s="17">
        <v>350.02</v>
      </c>
      <c r="AD225" s="17">
        <v>371.65</v>
      </c>
      <c r="AE225" s="17">
        <v>392.79</v>
      </c>
      <c r="AF225" s="17">
        <v>413.05</v>
      </c>
      <c r="AG225" s="17">
        <v>432.08</v>
      </c>
      <c r="AH225" s="17">
        <v>449.51</v>
      </c>
      <c r="AI225" s="17">
        <v>464.98</v>
      </c>
      <c r="AJ225" s="17">
        <v>478.12</v>
      </c>
      <c r="AK225" s="17">
        <v>488.57</v>
      </c>
      <c r="AL225" s="17">
        <v>495.95</v>
      </c>
      <c r="AM225" s="17">
        <v>500</v>
      </c>
      <c r="AN225" s="17">
        <v>500</v>
      </c>
      <c r="AO225" s="17">
        <v>500</v>
      </c>
      <c r="AP225" s="17">
        <v>500</v>
      </c>
      <c r="AQ225" s="17">
        <v>500</v>
      </c>
      <c r="AR225" s="17">
        <v>500</v>
      </c>
      <c r="AS225" s="17">
        <v>500</v>
      </c>
      <c r="AT225" s="17">
        <v>500</v>
      </c>
      <c r="AU225" s="17">
        <v>500</v>
      </c>
      <c r="AV225" s="17">
        <v>0</v>
      </c>
      <c r="AW225" s="17">
        <v>0</v>
      </c>
      <c r="AX225" s="17">
        <v>0</v>
      </c>
      <c r="AY225" s="17">
        <v>0</v>
      </c>
      <c r="AZ225" s="17">
        <v>0</v>
      </c>
      <c r="BA225" s="17">
        <v>0</v>
      </c>
      <c r="BB225" s="17">
        <v>0</v>
      </c>
      <c r="BC225" s="17">
        <v>0</v>
      </c>
      <c r="BD225" s="17">
        <v>0</v>
      </c>
      <c r="BE225" s="17">
        <v>0</v>
      </c>
      <c r="BF225" s="17">
        <v>0</v>
      </c>
      <c r="BG225" s="17">
        <v>0</v>
      </c>
      <c r="BH225" s="17">
        <v>0</v>
      </c>
      <c r="BI225" s="17">
        <v>0</v>
      </c>
      <c r="BJ225" s="17">
        <v>0</v>
      </c>
      <c r="BK225" s="17">
        <v>0</v>
      </c>
      <c r="BL225" s="17">
        <v>0</v>
      </c>
      <c r="BM225" s="17">
        <v>0</v>
      </c>
      <c r="BN225" s="17">
        <v>0</v>
      </c>
      <c r="BO225" s="17">
        <v>0</v>
      </c>
      <c r="BP225" s="17">
        <v>0</v>
      </c>
      <c r="BQ225" s="17">
        <v>0</v>
      </c>
      <c r="BR225" s="17">
        <v>0</v>
      </c>
      <c r="BS225" s="17">
        <v>0</v>
      </c>
      <c r="BT225" s="17">
        <v>0</v>
      </c>
      <c r="BU225" s="17">
        <v>0</v>
      </c>
      <c r="BV225" s="17">
        <v>0</v>
      </c>
      <c r="BW225" s="17">
        <v>0</v>
      </c>
      <c r="BX225" s="17">
        <v>0</v>
      </c>
      <c r="BY225" s="17">
        <v>0</v>
      </c>
      <c r="BZ225" s="17">
        <v>0</v>
      </c>
      <c r="CA225" s="17">
        <v>0</v>
      </c>
      <c r="CB225" s="17">
        <v>0</v>
      </c>
      <c r="CC225" s="17">
        <v>0</v>
      </c>
      <c r="CD225" s="17">
        <v>0</v>
      </c>
      <c r="CE225" s="17">
        <v>0</v>
      </c>
      <c r="CF225" s="17">
        <v>0</v>
      </c>
      <c r="CG225" s="17">
        <v>0</v>
      </c>
      <c r="CH225" s="17">
        <v>0</v>
      </c>
      <c r="CI225" s="17">
        <v>0</v>
      </c>
      <c r="CJ225" s="17">
        <v>0</v>
      </c>
      <c r="CK225" s="17">
        <v>0</v>
      </c>
      <c r="CL225" s="17">
        <v>0</v>
      </c>
      <c r="CM225" s="17">
        <v>0</v>
      </c>
      <c r="CN225" s="17">
        <v>0</v>
      </c>
      <c r="CO225" s="17">
        <v>0</v>
      </c>
      <c r="CP225" s="17">
        <v>0</v>
      </c>
      <c r="CQ225" s="17">
        <v>0</v>
      </c>
      <c r="CR225" s="17">
        <v>0</v>
      </c>
      <c r="CS225" s="17">
        <v>0</v>
      </c>
      <c r="CT225" s="17">
        <v>0</v>
      </c>
      <c r="CU225" s="17">
        <v>0</v>
      </c>
      <c r="CV225" s="17">
        <v>0</v>
      </c>
      <c r="CW225" s="17">
        <v>0</v>
      </c>
    </row>
    <row r="226" spans="1:101" ht="14.25" customHeight="1">
      <c r="A226" s="67">
        <v>76</v>
      </c>
      <c r="B226" s="68">
        <v>12.75</v>
      </c>
      <c r="C226" s="68">
        <v>21.22</v>
      </c>
      <c r="D226" s="68">
        <v>30.75</v>
      </c>
      <c r="E226" s="68">
        <v>44.19</v>
      </c>
      <c r="F226" s="68">
        <v>49.77</v>
      </c>
      <c r="G226" s="68">
        <v>54.14</v>
      </c>
      <c r="H226" s="68">
        <v>58.18</v>
      </c>
      <c r="I226" s="68">
        <v>65.86</v>
      </c>
      <c r="J226" s="68">
        <v>75.099999999999994</v>
      </c>
      <c r="K226" s="68">
        <v>83.47</v>
      </c>
      <c r="L226" s="68">
        <v>95.1</v>
      </c>
      <c r="M226" s="68">
        <v>112.48</v>
      </c>
      <c r="N226" s="68">
        <v>126.09</v>
      </c>
      <c r="O226" s="70">
        <v>141.72999999999999</v>
      </c>
      <c r="P226" s="68">
        <v>159.63999999999999</v>
      </c>
      <c r="Q226" s="17">
        <v>173.22</v>
      </c>
      <c r="R226" s="17">
        <v>186.37</v>
      </c>
      <c r="S226" s="17">
        <v>199</v>
      </c>
      <c r="T226" s="17">
        <v>210.5</v>
      </c>
      <c r="U226" s="17">
        <v>220.36</v>
      </c>
      <c r="V226" s="17">
        <v>234.43</v>
      </c>
      <c r="W226" s="17">
        <v>249.87</v>
      </c>
      <c r="X226" s="17">
        <v>267.25</v>
      </c>
      <c r="Y226" s="17">
        <v>286.29000000000002</v>
      </c>
      <c r="Z226" s="68">
        <v>306.7</v>
      </c>
      <c r="AA226" s="69">
        <v>328.25</v>
      </c>
      <c r="AB226" s="17">
        <v>350.02</v>
      </c>
      <c r="AC226" s="17">
        <v>371.65</v>
      </c>
      <c r="AD226" s="17">
        <v>392.79</v>
      </c>
      <c r="AE226" s="17">
        <v>413.05</v>
      </c>
      <c r="AF226" s="17">
        <v>432.08</v>
      </c>
      <c r="AG226" s="17">
        <v>449.51</v>
      </c>
      <c r="AH226" s="17">
        <v>464.98</v>
      </c>
      <c r="AI226" s="17">
        <v>478.12</v>
      </c>
      <c r="AJ226" s="17">
        <v>488.57</v>
      </c>
      <c r="AK226" s="17">
        <v>495.95</v>
      </c>
      <c r="AL226" s="17">
        <v>500</v>
      </c>
      <c r="AM226" s="17">
        <v>500</v>
      </c>
      <c r="AN226" s="17">
        <v>500</v>
      </c>
      <c r="AO226" s="17">
        <v>500</v>
      </c>
      <c r="AP226" s="17">
        <v>500</v>
      </c>
      <c r="AQ226" s="17">
        <v>500</v>
      </c>
      <c r="AR226" s="17">
        <v>500</v>
      </c>
      <c r="AS226" s="17">
        <v>500</v>
      </c>
      <c r="AT226" s="17">
        <v>500</v>
      </c>
      <c r="AU226" s="17">
        <v>0</v>
      </c>
      <c r="AV226" s="17">
        <v>0</v>
      </c>
      <c r="AW226" s="17">
        <v>0</v>
      </c>
      <c r="AX226" s="17">
        <v>0</v>
      </c>
      <c r="AY226" s="17">
        <v>0</v>
      </c>
      <c r="AZ226" s="17">
        <v>0</v>
      </c>
      <c r="BA226" s="17">
        <v>0</v>
      </c>
      <c r="BB226" s="17">
        <v>0</v>
      </c>
      <c r="BC226" s="17">
        <v>0</v>
      </c>
      <c r="BD226" s="17">
        <v>0</v>
      </c>
      <c r="BE226" s="17">
        <v>0</v>
      </c>
      <c r="BF226" s="17">
        <v>0</v>
      </c>
      <c r="BG226" s="17">
        <v>0</v>
      </c>
      <c r="BH226" s="17">
        <v>0</v>
      </c>
      <c r="BI226" s="17">
        <v>0</v>
      </c>
      <c r="BJ226" s="17">
        <v>0</v>
      </c>
      <c r="BK226" s="17">
        <v>0</v>
      </c>
      <c r="BL226" s="17">
        <v>0</v>
      </c>
      <c r="BM226" s="17">
        <v>0</v>
      </c>
      <c r="BN226" s="17">
        <v>0</v>
      </c>
      <c r="BO226" s="17">
        <v>0</v>
      </c>
      <c r="BP226" s="17">
        <v>0</v>
      </c>
      <c r="BQ226" s="17">
        <v>0</v>
      </c>
      <c r="BR226" s="17">
        <v>0</v>
      </c>
      <c r="BS226" s="17">
        <v>0</v>
      </c>
      <c r="BT226" s="17">
        <v>0</v>
      </c>
      <c r="BU226" s="17">
        <v>0</v>
      </c>
      <c r="BV226" s="17">
        <v>0</v>
      </c>
      <c r="BW226" s="17">
        <v>0</v>
      </c>
      <c r="BX226" s="17">
        <v>0</v>
      </c>
      <c r="BY226" s="17">
        <v>0</v>
      </c>
      <c r="BZ226" s="17">
        <v>0</v>
      </c>
      <c r="CA226" s="17">
        <v>0</v>
      </c>
      <c r="CB226" s="17">
        <v>0</v>
      </c>
      <c r="CC226" s="17">
        <v>0</v>
      </c>
      <c r="CD226" s="17">
        <v>0</v>
      </c>
      <c r="CE226" s="17">
        <v>0</v>
      </c>
      <c r="CF226" s="17">
        <v>0</v>
      </c>
      <c r="CG226" s="17">
        <v>0</v>
      </c>
      <c r="CH226" s="17">
        <v>0</v>
      </c>
      <c r="CI226" s="17">
        <v>0</v>
      </c>
      <c r="CJ226" s="17">
        <v>0</v>
      </c>
      <c r="CK226" s="17">
        <v>0</v>
      </c>
      <c r="CL226" s="17">
        <v>0</v>
      </c>
      <c r="CM226" s="17">
        <v>0</v>
      </c>
      <c r="CN226" s="17">
        <v>0</v>
      </c>
      <c r="CO226" s="17">
        <v>0</v>
      </c>
      <c r="CP226" s="17">
        <v>0</v>
      </c>
      <c r="CQ226" s="17">
        <v>0</v>
      </c>
      <c r="CR226" s="17">
        <v>0</v>
      </c>
      <c r="CS226" s="17">
        <v>0</v>
      </c>
      <c r="CT226" s="17">
        <v>0</v>
      </c>
      <c r="CU226" s="17">
        <v>0</v>
      </c>
      <c r="CV226" s="17">
        <v>0</v>
      </c>
      <c r="CW226" s="17">
        <v>0</v>
      </c>
    </row>
    <row r="227" spans="1:101" ht="14.25" customHeight="1">
      <c r="A227" s="67">
        <v>77</v>
      </c>
      <c r="B227" s="68">
        <v>13.89</v>
      </c>
      <c r="C227" s="68">
        <v>22.83</v>
      </c>
      <c r="D227" s="68">
        <v>32.96</v>
      </c>
      <c r="E227" s="68">
        <v>47.11</v>
      </c>
      <c r="F227" s="68">
        <v>53.03</v>
      </c>
      <c r="G227" s="68">
        <v>57.69</v>
      </c>
      <c r="H227" s="68">
        <v>63.56</v>
      </c>
      <c r="I227" s="68">
        <v>73.040000000000006</v>
      </c>
      <c r="J227" s="68">
        <v>81.849999999999994</v>
      </c>
      <c r="K227" s="68">
        <v>93.91</v>
      </c>
      <c r="L227" s="68">
        <v>109.85</v>
      </c>
      <c r="M227" s="68">
        <v>123.37</v>
      </c>
      <c r="N227" s="69">
        <v>139.19999999999999</v>
      </c>
      <c r="O227" s="68">
        <v>159.63999999999999</v>
      </c>
      <c r="P227" s="68">
        <v>173.22</v>
      </c>
      <c r="Q227" s="17">
        <v>186.37</v>
      </c>
      <c r="R227" s="17">
        <v>199</v>
      </c>
      <c r="S227" s="17">
        <v>210.5</v>
      </c>
      <c r="T227" s="17">
        <v>220.36</v>
      </c>
      <c r="U227" s="17">
        <v>234.43</v>
      </c>
      <c r="V227" s="17">
        <v>249.87</v>
      </c>
      <c r="W227" s="17">
        <v>267.25</v>
      </c>
      <c r="X227" s="17">
        <v>286.29000000000002</v>
      </c>
      <c r="Y227" s="68">
        <v>306.7</v>
      </c>
      <c r="Z227" s="68">
        <v>328.25</v>
      </c>
      <c r="AA227" s="69">
        <v>350.02</v>
      </c>
      <c r="AB227" s="17">
        <v>371.65</v>
      </c>
      <c r="AC227" s="17">
        <v>392.79</v>
      </c>
      <c r="AD227" s="17">
        <v>413.05</v>
      </c>
      <c r="AE227" s="17">
        <v>432.08</v>
      </c>
      <c r="AF227" s="17">
        <v>449.51</v>
      </c>
      <c r="AG227" s="17">
        <v>464.98</v>
      </c>
      <c r="AH227" s="17">
        <v>478.12</v>
      </c>
      <c r="AI227" s="17">
        <v>488.57</v>
      </c>
      <c r="AJ227" s="17">
        <v>495.95</v>
      </c>
      <c r="AK227" s="17">
        <v>500</v>
      </c>
      <c r="AL227" s="17">
        <v>500</v>
      </c>
      <c r="AM227" s="17">
        <v>500</v>
      </c>
      <c r="AN227" s="17">
        <v>500</v>
      </c>
      <c r="AO227" s="17">
        <v>500</v>
      </c>
      <c r="AP227" s="17">
        <v>500</v>
      </c>
      <c r="AQ227" s="17">
        <v>500</v>
      </c>
      <c r="AR227" s="17">
        <v>500</v>
      </c>
      <c r="AS227" s="17">
        <v>500</v>
      </c>
      <c r="AT227" s="17">
        <v>0</v>
      </c>
      <c r="AU227" s="17">
        <v>0</v>
      </c>
      <c r="AV227" s="17">
        <v>0</v>
      </c>
      <c r="AW227" s="17">
        <v>0</v>
      </c>
      <c r="AX227" s="17">
        <v>0</v>
      </c>
      <c r="AY227" s="17">
        <v>0</v>
      </c>
      <c r="AZ227" s="17">
        <v>0</v>
      </c>
      <c r="BA227" s="17">
        <v>0</v>
      </c>
      <c r="BB227" s="17">
        <v>0</v>
      </c>
      <c r="BC227" s="17">
        <v>0</v>
      </c>
      <c r="BD227" s="17">
        <v>0</v>
      </c>
      <c r="BE227" s="17">
        <v>0</v>
      </c>
      <c r="BF227" s="17">
        <v>0</v>
      </c>
      <c r="BG227" s="17">
        <v>0</v>
      </c>
      <c r="BH227" s="17">
        <v>0</v>
      </c>
      <c r="BI227" s="17">
        <v>0</v>
      </c>
      <c r="BJ227" s="17">
        <v>0</v>
      </c>
      <c r="BK227" s="17">
        <v>0</v>
      </c>
      <c r="BL227" s="17">
        <v>0</v>
      </c>
      <c r="BM227" s="17">
        <v>0</v>
      </c>
      <c r="BN227" s="17">
        <v>0</v>
      </c>
      <c r="BO227" s="17">
        <v>0</v>
      </c>
      <c r="BP227" s="17">
        <v>0</v>
      </c>
      <c r="BQ227" s="17">
        <v>0</v>
      </c>
      <c r="BR227" s="17">
        <v>0</v>
      </c>
      <c r="BS227" s="17">
        <v>0</v>
      </c>
      <c r="BT227" s="17">
        <v>0</v>
      </c>
      <c r="BU227" s="17">
        <v>0</v>
      </c>
      <c r="BV227" s="17">
        <v>0</v>
      </c>
      <c r="BW227" s="17">
        <v>0</v>
      </c>
      <c r="BX227" s="17">
        <v>0</v>
      </c>
      <c r="BY227" s="17">
        <v>0</v>
      </c>
      <c r="BZ227" s="17">
        <v>0</v>
      </c>
      <c r="CA227" s="17">
        <v>0</v>
      </c>
      <c r="CB227" s="17">
        <v>0</v>
      </c>
      <c r="CC227" s="17">
        <v>0</v>
      </c>
      <c r="CD227" s="17">
        <v>0</v>
      </c>
      <c r="CE227" s="17">
        <v>0</v>
      </c>
      <c r="CF227" s="17">
        <v>0</v>
      </c>
      <c r="CG227" s="17">
        <v>0</v>
      </c>
      <c r="CH227" s="17">
        <v>0</v>
      </c>
      <c r="CI227" s="17">
        <v>0</v>
      </c>
      <c r="CJ227" s="17">
        <v>0</v>
      </c>
      <c r="CK227" s="17">
        <v>0</v>
      </c>
      <c r="CL227" s="17">
        <v>0</v>
      </c>
      <c r="CM227" s="17">
        <v>0</v>
      </c>
      <c r="CN227" s="17">
        <v>0</v>
      </c>
      <c r="CO227" s="17">
        <v>0</v>
      </c>
      <c r="CP227" s="17">
        <v>0</v>
      </c>
      <c r="CQ227" s="17">
        <v>0</v>
      </c>
      <c r="CR227" s="17">
        <v>0</v>
      </c>
      <c r="CS227" s="17">
        <v>0</v>
      </c>
      <c r="CT227" s="17">
        <v>0</v>
      </c>
      <c r="CU227" s="17">
        <v>0</v>
      </c>
      <c r="CV227" s="17">
        <v>0</v>
      </c>
      <c r="CW227" s="17">
        <v>0</v>
      </c>
    </row>
    <row r="228" spans="1:101" ht="14.25" customHeight="1">
      <c r="A228" s="67">
        <v>78</v>
      </c>
      <c r="B228" s="68">
        <v>15.12</v>
      </c>
      <c r="C228" s="68">
        <v>24.53</v>
      </c>
      <c r="D228" s="68">
        <v>35.35</v>
      </c>
      <c r="E228" s="68">
        <v>50.18</v>
      </c>
      <c r="F228" s="68">
        <v>56.48</v>
      </c>
      <c r="G228" s="68">
        <v>62.06</v>
      </c>
      <c r="H228" s="68">
        <v>70.459999999999994</v>
      </c>
      <c r="I228" s="68">
        <v>79.680000000000007</v>
      </c>
      <c r="J228" s="68">
        <v>91.98</v>
      </c>
      <c r="K228" s="68">
        <v>106.83</v>
      </c>
      <c r="L228" s="68">
        <v>120.31</v>
      </c>
      <c r="M228" s="68">
        <v>135.87</v>
      </c>
      <c r="N228" s="70">
        <v>158.03</v>
      </c>
      <c r="O228" s="68">
        <v>173.22</v>
      </c>
      <c r="P228" s="68">
        <v>186.37</v>
      </c>
      <c r="Q228" s="17">
        <v>199</v>
      </c>
      <c r="R228" s="17">
        <v>210.5</v>
      </c>
      <c r="S228" s="17">
        <v>220.36</v>
      </c>
      <c r="T228" s="17">
        <v>234.43</v>
      </c>
      <c r="U228" s="17">
        <v>249.87</v>
      </c>
      <c r="V228" s="17">
        <v>267.25</v>
      </c>
      <c r="W228" s="17">
        <v>286.29000000000002</v>
      </c>
      <c r="X228" s="68">
        <v>306.7</v>
      </c>
      <c r="Y228" s="68">
        <v>328.25</v>
      </c>
      <c r="Z228" s="68">
        <v>350.02</v>
      </c>
      <c r="AA228" s="69">
        <v>371.65</v>
      </c>
      <c r="AB228" s="17">
        <v>392.79</v>
      </c>
      <c r="AC228" s="17">
        <v>413.05</v>
      </c>
      <c r="AD228" s="17">
        <v>432.08</v>
      </c>
      <c r="AE228" s="17">
        <v>449.51</v>
      </c>
      <c r="AF228" s="17">
        <v>464.98</v>
      </c>
      <c r="AG228" s="17">
        <v>478.12</v>
      </c>
      <c r="AH228" s="17">
        <v>488.57</v>
      </c>
      <c r="AI228" s="17">
        <v>495.95</v>
      </c>
      <c r="AJ228" s="17">
        <v>500</v>
      </c>
      <c r="AK228" s="17">
        <v>500</v>
      </c>
      <c r="AL228" s="17">
        <v>500</v>
      </c>
      <c r="AM228" s="17">
        <v>500</v>
      </c>
      <c r="AN228" s="17">
        <v>500</v>
      </c>
      <c r="AO228" s="17">
        <v>500</v>
      </c>
      <c r="AP228" s="17">
        <v>500</v>
      </c>
      <c r="AQ228" s="17">
        <v>500</v>
      </c>
      <c r="AR228" s="17">
        <v>500</v>
      </c>
      <c r="AS228" s="17">
        <v>0</v>
      </c>
      <c r="AT228" s="17">
        <v>0</v>
      </c>
      <c r="AU228" s="17">
        <v>0</v>
      </c>
      <c r="AV228" s="17">
        <v>0</v>
      </c>
      <c r="AW228" s="17">
        <v>0</v>
      </c>
      <c r="AX228" s="17">
        <v>0</v>
      </c>
      <c r="AY228" s="17">
        <v>0</v>
      </c>
      <c r="AZ228" s="17">
        <v>0</v>
      </c>
      <c r="BA228" s="17">
        <v>0</v>
      </c>
      <c r="BB228" s="17">
        <v>0</v>
      </c>
      <c r="BC228" s="17">
        <v>0</v>
      </c>
      <c r="BD228" s="17">
        <v>0</v>
      </c>
      <c r="BE228" s="17">
        <v>0</v>
      </c>
      <c r="BF228" s="17">
        <v>0</v>
      </c>
      <c r="BG228" s="17">
        <v>0</v>
      </c>
      <c r="BH228" s="17">
        <v>0</v>
      </c>
      <c r="BI228" s="17">
        <v>0</v>
      </c>
      <c r="BJ228" s="17">
        <v>0</v>
      </c>
      <c r="BK228" s="17">
        <v>0</v>
      </c>
      <c r="BL228" s="17">
        <v>0</v>
      </c>
      <c r="BM228" s="17">
        <v>0</v>
      </c>
      <c r="BN228" s="17">
        <v>0</v>
      </c>
      <c r="BO228" s="17">
        <v>0</v>
      </c>
      <c r="BP228" s="17">
        <v>0</v>
      </c>
      <c r="BQ228" s="17">
        <v>0</v>
      </c>
      <c r="BR228" s="17">
        <v>0</v>
      </c>
      <c r="BS228" s="17">
        <v>0</v>
      </c>
      <c r="BT228" s="17">
        <v>0</v>
      </c>
      <c r="BU228" s="17">
        <v>0</v>
      </c>
      <c r="BV228" s="17">
        <v>0</v>
      </c>
      <c r="BW228" s="17">
        <v>0</v>
      </c>
      <c r="BX228" s="17">
        <v>0</v>
      </c>
      <c r="BY228" s="17">
        <v>0</v>
      </c>
      <c r="BZ228" s="17">
        <v>0</v>
      </c>
      <c r="CA228" s="17">
        <v>0</v>
      </c>
      <c r="CB228" s="17">
        <v>0</v>
      </c>
      <c r="CC228" s="17">
        <v>0</v>
      </c>
      <c r="CD228" s="17">
        <v>0</v>
      </c>
      <c r="CE228" s="17">
        <v>0</v>
      </c>
      <c r="CF228" s="17">
        <v>0</v>
      </c>
      <c r="CG228" s="17">
        <v>0</v>
      </c>
      <c r="CH228" s="17">
        <v>0</v>
      </c>
      <c r="CI228" s="17">
        <v>0</v>
      </c>
      <c r="CJ228" s="17">
        <v>0</v>
      </c>
      <c r="CK228" s="17">
        <v>0</v>
      </c>
      <c r="CL228" s="17">
        <v>0</v>
      </c>
      <c r="CM228" s="17">
        <v>0</v>
      </c>
      <c r="CN228" s="17">
        <v>0</v>
      </c>
      <c r="CO228" s="17">
        <v>0</v>
      </c>
      <c r="CP228" s="17">
        <v>0</v>
      </c>
      <c r="CQ228" s="17">
        <v>0</v>
      </c>
      <c r="CR228" s="17">
        <v>0</v>
      </c>
      <c r="CS228" s="17">
        <v>0</v>
      </c>
      <c r="CT228" s="17">
        <v>0</v>
      </c>
      <c r="CU228" s="17">
        <v>0</v>
      </c>
      <c r="CV228" s="17">
        <v>0</v>
      </c>
      <c r="CW228" s="17">
        <v>0</v>
      </c>
    </row>
    <row r="229" spans="1:101" ht="14.25" customHeight="1">
      <c r="A229" s="67">
        <v>79</v>
      </c>
      <c r="B229" s="68">
        <v>16.45</v>
      </c>
      <c r="C229" s="68">
        <v>26.39</v>
      </c>
      <c r="D229" s="68">
        <v>37.97</v>
      </c>
      <c r="E229" s="68">
        <v>53.43</v>
      </c>
      <c r="F229" s="68">
        <v>61.93</v>
      </c>
      <c r="G229" s="68">
        <v>67.38</v>
      </c>
      <c r="H229" s="68">
        <v>76.98</v>
      </c>
      <c r="I229" s="68">
        <v>89.4</v>
      </c>
      <c r="J229" s="68">
        <v>103.3</v>
      </c>
      <c r="K229" s="68">
        <v>116.79</v>
      </c>
      <c r="L229" s="68">
        <v>132.01</v>
      </c>
      <c r="M229" s="70">
        <v>155.44999999999999</v>
      </c>
      <c r="N229" s="68">
        <v>173.22</v>
      </c>
      <c r="O229" s="68">
        <v>186.37</v>
      </c>
      <c r="P229" s="68">
        <v>199</v>
      </c>
      <c r="Q229" s="17">
        <v>210.5</v>
      </c>
      <c r="R229" s="17">
        <v>220.36</v>
      </c>
      <c r="S229" s="17">
        <v>234.43</v>
      </c>
      <c r="T229" s="17">
        <v>249.87</v>
      </c>
      <c r="U229" s="17">
        <v>267.25</v>
      </c>
      <c r="V229" s="17">
        <v>286.29000000000002</v>
      </c>
      <c r="W229" s="68">
        <v>306.7</v>
      </c>
      <c r="X229" s="68">
        <v>328.25</v>
      </c>
      <c r="Y229" s="68">
        <v>350.02</v>
      </c>
      <c r="Z229" s="68">
        <v>371.65</v>
      </c>
      <c r="AA229" s="69">
        <v>392.79</v>
      </c>
      <c r="AB229" s="17">
        <v>413.05</v>
      </c>
      <c r="AC229" s="17">
        <v>432.08</v>
      </c>
      <c r="AD229" s="17">
        <v>449.51</v>
      </c>
      <c r="AE229" s="17">
        <v>464.98</v>
      </c>
      <c r="AF229" s="17">
        <v>478.12</v>
      </c>
      <c r="AG229" s="17">
        <v>488.57</v>
      </c>
      <c r="AH229" s="17">
        <v>495.95</v>
      </c>
      <c r="AI229" s="17">
        <v>500</v>
      </c>
      <c r="AJ229" s="17">
        <v>500</v>
      </c>
      <c r="AK229" s="17">
        <v>500</v>
      </c>
      <c r="AL229" s="17">
        <v>500</v>
      </c>
      <c r="AM229" s="17">
        <v>500</v>
      </c>
      <c r="AN229" s="17">
        <v>500</v>
      </c>
      <c r="AO229" s="17">
        <v>500</v>
      </c>
      <c r="AP229" s="17">
        <v>500</v>
      </c>
      <c r="AQ229" s="17">
        <v>500</v>
      </c>
      <c r="AR229" s="17">
        <v>0</v>
      </c>
      <c r="AS229" s="17">
        <v>0</v>
      </c>
      <c r="AT229" s="17">
        <v>0</v>
      </c>
      <c r="AU229" s="17">
        <v>0</v>
      </c>
      <c r="AV229" s="17">
        <v>0</v>
      </c>
      <c r="AW229" s="17">
        <v>0</v>
      </c>
      <c r="AX229" s="17">
        <v>0</v>
      </c>
      <c r="AY229" s="17">
        <v>0</v>
      </c>
      <c r="AZ229" s="17">
        <v>0</v>
      </c>
      <c r="BA229" s="17">
        <v>0</v>
      </c>
      <c r="BB229" s="17">
        <v>0</v>
      </c>
      <c r="BC229" s="17">
        <v>0</v>
      </c>
      <c r="BD229" s="17">
        <v>0</v>
      </c>
      <c r="BE229" s="17">
        <v>0</v>
      </c>
      <c r="BF229" s="17">
        <v>0</v>
      </c>
      <c r="BG229" s="17">
        <v>0</v>
      </c>
      <c r="BH229" s="17">
        <v>0</v>
      </c>
      <c r="BI229" s="17">
        <v>0</v>
      </c>
      <c r="BJ229" s="17">
        <v>0</v>
      </c>
      <c r="BK229" s="17">
        <v>0</v>
      </c>
      <c r="BL229" s="17">
        <v>0</v>
      </c>
      <c r="BM229" s="17">
        <v>0</v>
      </c>
      <c r="BN229" s="17">
        <v>0</v>
      </c>
      <c r="BO229" s="17">
        <v>0</v>
      </c>
      <c r="BP229" s="17">
        <v>0</v>
      </c>
      <c r="BQ229" s="17">
        <v>0</v>
      </c>
      <c r="BR229" s="17">
        <v>0</v>
      </c>
      <c r="BS229" s="17">
        <v>0</v>
      </c>
      <c r="BT229" s="17">
        <v>0</v>
      </c>
      <c r="BU229" s="17">
        <v>0</v>
      </c>
      <c r="BV229" s="17">
        <v>0</v>
      </c>
      <c r="BW229" s="17">
        <v>0</v>
      </c>
      <c r="BX229" s="17">
        <v>0</v>
      </c>
      <c r="BY229" s="17">
        <v>0</v>
      </c>
      <c r="BZ229" s="17">
        <v>0</v>
      </c>
      <c r="CA229" s="17">
        <v>0</v>
      </c>
      <c r="CB229" s="17">
        <v>0</v>
      </c>
      <c r="CC229" s="17">
        <v>0</v>
      </c>
      <c r="CD229" s="17">
        <v>0</v>
      </c>
      <c r="CE229" s="17">
        <v>0</v>
      </c>
      <c r="CF229" s="17">
        <v>0</v>
      </c>
      <c r="CG229" s="17">
        <v>0</v>
      </c>
      <c r="CH229" s="17">
        <v>0</v>
      </c>
      <c r="CI229" s="17">
        <v>0</v>
      </c>
      <c r="CJ229" s="17">
        <v>0</v>
      </c>
      <c r="CK229" s="17">
        <v>0</v>
      </c>
      <c r="CL229" s="17">
        <v>0</v>
      </c>
      <c r="CM229" s="17">
        <v>0</v>
      </c>
      <c r="CN229" s="17">
        <v>0</v>
      </c>
      <c r="CO229" s="17">
        <v>0</v>
      </c>
      <c r="CP229" s="17">
        <v>0</v>
      </c>
      <c r="CQ229" s="17">
        <v>0</v>
      </c>
      <c r="CR229" s="17">
        <v>0</v>
      </c>
      <c r="CS229" s="17">
        <v>0</v>
      </c>
      <c r="CT229" s="17">
        <v>0</v>
      </c>
      <c r="CU229" s="17">
        <v>0</v>
      </c>
      <c r="CV229" s="17">
        <v>0</v>
      </c>
      <c r="CW229" s="17">
        <v>0</v>
      </c>
    </row>
    <row r="230" spans="1:101" ht="14.25" customHeight="1">
      <c r="A230" s="67">
        <v>80</v>
      </c>
      <c r="B230" s="68">
        <v>17.91</v>
      </c>
      <c r="C230" s="68">
        <v>28.44</v>
      </c>
      <c r="D230" s="68">
        <v>40.83</v>
      </c>
      <c r="E230" s="68">
        <v>57.33</v>
      </c>
      <c r="F230" s="68">
        <v>66.61</v>
      </c>
      <c r="G230" s="68">
        <v>73.73</v>
      </c>
      <c r="H230" s="68">
        <v>86.19</v>
      </c>
      <c r="I230" s="68">
        <v>99.38</v>
      </c>
      <c r="J230" s="68">
        <v>112.7</v>
      </c>
      <c r="K230" s="68">
        <v>127.47</v>
      </c>
      <c r="L230" s="69">
        <v>151.88</v>
      </c>
      <c r="M230" s="17">
        <v>173.22</v>
      </c>
      <c r="N230" s="17">
        <v>186.37</v>
      </c>
      <c r="O230" s="17">
        <v>199</v>
      </c>
      <c r="P230" s="17">
        <v>210.5</v>
      </c>
      <c r="Q230" s="17">
        <v>220.36</v>
      </c>
      <c r="R230" s="17">
        <v>234.43</v>
      </c>
      <c r="S230" s="17">
        <v>249.87</v>
      </c>
      <c r="T230" s="17">
        <v>267.25</v>
      </c>
      <c r="U230" s="17">
        <v>286.29000000000002</v>
      </c>
      <c r="V230" s="68">
        <v>306.7</v>
      </c>
      <c r="W230" s="68">
        <v>328.25</v>
      </c>
      <c r="X230" s="68">
        <v>350.02</v>
      </c>
      <c r="Y230" s="68">
        <v>371.65</v>
      </c>
      <c r="Z230" s="68">
        <v>392.79</v>
      </c>
      <c r="AA230" s="69">
        <v>413.05</v>
      </c>
      <c r="AB230" s="17">
        <v>432.08</v>
      </c>
      <c r="AC230" s="17">
        <v>449.51</v>
      </c>
      <c r="AD230" s="17">
        <v>464.98</v>
      </c>
      <c r="AE230" s="17">
        <v>478.12</v>
      </c>
      <c r="AF230" s="17">
        <v>488.57</v>
      </c>
      <c r="AG230" s="17">
        <v>495.95</v>
      </c>
      <c r="AH230" s="17">
        <v>500</v>
      </c>
      <c r="AI230" s="17">
        <v>500</v>
      </c>
      <c r="AJ230" s="17">
        <v>500</v>
      </c>
      <c r="AK230" s="17">
        <v>500</v>
      </c>
      <c r="AL230" s="17">
        <v>500</v>
      </c>
      <c r="AM230" s="17">
        <v>500</v>
      </c>
      <c r="AN230" s="17">
        <v>500</v>
      </c>
      <c r="AO230" s="17">
        <v>500</v>
      </c>
      <c r="AP230" s="17">
        <v>500</v>
      </c>
      <c r="AQ230" s="17">
        <v>0</v>
      </c>
      <c r="AR230" s="17">
        <v>0</v>
      </c>
      <c r="AS230" s="17">
        <v>0</v>
      </c>
      <c r="AT230" s="17">
        <v>0</v>
      </c>
      <c r="AU230" s="17">
        <v>0</v>
      </c>
      <c r="AV230" s="17">
        <v>0</v>
      </c>
      <c r="AW230" s="17">
        <v>0</v>
      </c>
      <c r="AX230" s="17">
        <v>0</v>
      </c>
      <c r="AY230" s="17">
        <v>0</v>
      </c>
      <c r="AZ230" s="17">
        <v>0</v>
      </c>
      <c r="BA230" s="17">
        <v>0</v>
      </c>
      <c r="BB230" s="17">
        <v>0</v>
      </c>
      <c r="BC230" s="17">
        <v>0</v>
      </c>
      <c r="BD230" s="17">
        <v>0</v>
      </c>
      <c r="BE230" s="17">
        <v>0</v>
      </c>
      <c r="BF230" s="17">
        <v>0</v>
      </c>
      <c r="BG230" s="17">
        <v>0</v>
      </c>
      <c r="BH230" s="17">
        <v>0</v>
      </c>
      <c r="BI230" s="17">
        <v>0</v>
      </c>
      <c r="BJ230" s="17">
        <v>0</v>
      </c>
      <c r="BK230" s="17">
        <v>0</v>
      </c>
      <c r="BL230" s="17">
        <v>0</v>
      </c>
      <c r="BM230" s="17">
        <v>0</v>
      </c>
      <c r="BN230" s="17">
        <v>0</v>
      </c>
      <c r="BO230" s="17">
        <v>0</v>
      </c>
      <c r="BP230" s="17">
        <v>0</v>
      </c>
      <c r="BQ230" s="17">
        <v>0</v>
      </c>
      <c r="BR230" s="17">
        <v>0</v>
      </c>
      <c r="BS230" s="17">
        <v>0</v>
      </c>
      <c r="BT230" s="17">
        <v>0</v>
      </c>
      <c r="BU230" s="17">
        <v>0</v>
      </c>
      <c r="BV230" s="17">
        <v>0</v>
      </c>
      <c r="BW230" s="17">
        <v>0</v>
      </c>
      <c r="BX230" s="17">
        <v>0</v>
      </c>
      <c r="BY230" s="17">
        <v>0</v>
      </c>
      <c r="BZ230" s="17">
        <v>0</v>
      </c>
      <c r="CA230" s="17">
        <v>0</v>
      </c>
      <c r="CB230" s="17">
        <v>0</v>
      </c>
      <c r="CC230" s="17">
        <v>0</v>
      </c>
      <c r="CD230" s="17">
        <v>0</v>
      </c>
      <c r="CE230" s="17">
        <v>0</v>
      </c>
      <c r="CF230" s="17">
        <v>0</v>
      </c>
      <c r="CG230" s="17">
        <v>0</v>
      </c>
      <c r="CH230" s="17">
        <v>0</v>
      </c>
      <c r="CI230" s="17">
        <v>0</v>
      </c>
      <c r="CJ230" s="17">
        <v>0</v>
      </c>
      <c r="CK230" s="17">
        <v>0</v>
      </c>
      <c r="CL230" s="17">
        <v>0</v>
      </c>
      <c r="CM230" s="17">
        <v>0</v>
      </c>
      <c r="CN230" s="17">
        <v>0</v>
      </c>
      <c r="CO230" s="17">
        <v>0</v>
      </c>
      <c r="CP230" s="17">
        <v>0</v>
      </c>
      <c r="CQ230" s="17">
        <v>0</v>
      </c>
      <c r="CR230" s="17">
        <v>0</v>
      </c>
      <c r="CS230" s="17">
        <v>0</v>
      </c>
      <c r="CT230" s="17">
        <v>0</v>
      </c>
      <c r="CU230" s="17">
        <v>0</v>
      </c>
      <c r="CV230" s="17">
        <v>0</v>
      </c>
      <c r="CW230" s="17">
        <v>0</v>
      </c>
    </row>
    <row r="231" spans="1:101" ht="14.25" customHeight="1">
      <c r="A231" s="67">
        <v>81</v>
      </c>
      <c r="B231" s="68">
        <v>19.559999999999999</v>
      </c>
      <c r="C231" s="68">
        <v>30.7</v>
      </c>
      <c r="D231" s="68">
        <v>44.33</v>
      </c>
      <c r="E231" s="68">
        <v>61.48</v>
      </c>
      <c r="F231" s="68">
        <v>71.62</v>
      </c>
      <c r="G231" s="68">
        <v>82.33</v>
      </c>
      <c r="H231" s="68">
        <v>95.08</v>
      </c>
      <c r="I231" s="68">
        <v>108.15</v>
      </c>
      <c r="J231" s="68">
        <v>122.12</v>
      </c>
      <c r="K231" s="68">
        <v>146.72</v>
      </c>
      <c r="L231" s="70">
        <v>171.65</v>
      </c>
      <c r="M231" s="17">
        <v>186.37</v>
      </c>
      <c r="N231" s="17">
        <v>199</v>
      </c>
      <c r="O231" s="17">
        <v>210.5</v>
      </c>
      <c r="P231" s="17">
        <v>220.36</v>
      </c>
      <c r="Q231" s="17">
        <v>234.43</v>
      </c>
      <c r="R231" s="17">
        <v>249.87</v>
      </c>
      <c r="S231" s="17">
        <v>267.25</v>
      </c>
      <c r="T231" s="17">
        <v>286.29000000000002</v>
      </c>
      <c r="U231" s="68">
        <v>306.7</v>
      </c>
      <c r="V231" s="68">
        <v>328.25</v>
      </c>
      <c r="W231" s="68">
        <v>350.02</v>
      </c>
      <c r="X231" s="68">
        <v>371.65</v>
      </c>
      <c r="Y231" s="68">
        <v>392.79</v>
      </c>
      <c r="Z231" s="68">
        <v>413.05</v>
      </c>
      <c r="AA231" s="69">
        <v>432.08</v>
      </c>
      <c r="AB231" s="17">
        <v>449.51</v>
      </c>
      <c r="AC231" s="17">
        <v>464.98</v>
      </c>
      <c r="AD231" s="17">
        <v>478.12</v>
      </c>
      <c r="AE231" s="17">
        <v>488.57</v>
      </c>
      <c r="AF231" s="17">
        <v>495.95</v>
      </c>
      <c r="AG231" s="17">
        <v>500</v>
      </c>
      <c r="AH231" s="17">
        <v>500</v>
      </c>
      <c r="AI231" s="17">
        <v>500</v>
      </c>
      <c r="AJ231" s="17">
        <v>500</v>
      </c>
      <c r="AK231" s="17">
        <v>500</v>
      </c>
      <c r="AL231" s="17">
        <v>500</v>
      </c>
      <c r="AM231" s="17">
        <v>500</v>
      </c>
      <c r="AN231" s="17">
        <v>500</v>
      </c>
      <c r="AO231" s="17">
        <v>500</v>
      </c>
      <c r="AP231" s="17">
        <v>0</v>
      </c>
      <c r="AQ231" s="17">
        <v>0</v>
      </c>
      <c r="AR231" s="17">
        <v>0</v>
      </c>
      <c r="AS231" s="17">
        <v>0</v>
      </c>
      <c r="AT231" s="17">
        <v>0</v>
      </c>
      <c r="AU231" s="17">
        <v>0</v>
      </c>
      <c r="AV231" s="17">
        <v>0</v>
      </c>
      <c r="AW231" s="17">
        <v>0</v>
      </c>
      <c r="AX231" s="17">
        <v>0</v>
      </c>
      <c r="AY231" s="17">
        <v>0</v>
      </c>
      <c r="AZ231" s="17">
        <v>0</v>
      </c>
      <c r="BA231" s="17">
        <v>0</v>
      </c>
      <c r="BB231" s="17">
        <v>0</v>
      </c>
      <c r="BC231" s="17">
        <v>0</v>
      </c>
      <c r="BD231" s="17">
        <v>0</v>
      </c>
      <c r="BE231" s="17">
        <v>0</v>
      </c>
      <c r="BF231" s="17">
        <v>0</v>
      </c>
      <c r="BG231" s="17">
        <v>0</v>
      </c>
      <c r="BH231" s="17">
        <v>0</v>
      </c>
      <c r="BI231" s="17">
        <v>0</v>
      </c>
      <c r="BJ231" s="17">
        <v>0</v>
      </c>
      <c r="BK231" s="17">
        <v>0</v>
      </c>
      <c r="BL231" s="17">
        <v>0</v>
      </c>
      <c r="BM231" s="17">
        <v>0</v>
      </c>
      <c r="BN231" s="17">
        <v>0</v>
      </c>
      <c r="BO231" s="17">
        <v>0</v>
      </c>
      <c r="BP231" s="17">
        <v>0</v>
      </c>
      <c r="BQ231" s="17">
        <v>0</v>
      </c>
      <c r="BR231" s="17">
        <v>0</v>
      </c>
      <c r="BS231" s="17">
        <v>0</v>
      </c>
      <c r="BT231" s="17">
        <v>0</v>
      </c>
      <c r="BU231" s="17">
        <v>0</v>
      </c>
      <c r="BV231" s="17">
        <v>0</v>
      </c>
      <c r="BW231" s="17">
        <v>0</v>
      </c>
      <c r="BX231" s="17">
        <v>0</v>
      </c>
      <c r="BY231" s="17">
        <v>0</v>
      </c>
      <c r="BZ231" s="17">
        <v>0</v>
      </c>
      <c r="CA231" s="17">
        <v>0</v>
      </c>
      <c r="CB231" s="17">
        <v>0</v>
      </c>
      <c r="CC231" s="17">
        <v>0</v>
      </c>
      <c r="CD231" s="17">
        <v>0</v>
      </c>
      <c r="CE231" s="17">
        <v>0</v>
      </c>
      <c r="CF231" s="17">
        <v>0</v>
      </c>
      <c r="CG231" s="17">
        <v>0</v>
      </c>
      <c r="CH231" s="17">
        <v>0</v>
      </c>
      <c r="CI231" s="17">
        <v>0</v>
      </c>
      <c r="CJ231" s="17">
        <v>0</v>
      </c>
      <c r="CK231" s="17">
        <v>0</v>
      </c>
      <c r="CL231" s="17">
        <v>0</v>
      </c>
      <c r="CM231" s="17">
        <v>0</v>
      </c>
      <c r="CN231" s="17">
        <v>0</v>
      </c>
      <c r="CO231" s="17">
        <v>0</v>
      </c>
      <c r="CP231" s="17">
        <v>0</v>
      </c>
      <c r="CQ231" s="17">
        <v>0</v>
      </c>
      <c r="CR231" s="17">
        <v>0</v>
      </c>
      <c r="CS231" s="17">
        <v>0</v>
      </c>
      <c r="CT231" s="17">
        <v>0</v>
      </c>
      <c r="CU231" s="17">
        <v>0</v>
      </c>
      <c r="CV231" s="17">
        <v>0</v>
      </c>
      <c r="CW231" s="17">
        <v>0</v>
      </c>
    </row>
    <row r="232" spans="1:101" ht="14.25" customHeight="1">
      <c r="A232" s="67">
        <v>82</v>
      </c>
      <c r="B232" s="68">
        <v>21.41</v>
      </c>
      <c r="C232" s="68">
        <v>33.49</v>
      </c>
      <c r="D232" s="68">
        <v>48.15</v>
      </c>
      <c r="E232" s="68">
        <v>65.87</v>
      </c>
      <c r="F232" s="68">
        <v>77.03</v>
      </c>
      <c r="G232" s="68">
        <v>89.51</v>
      </c>
      <c r="H232" s="68">
        <v>103.15</v>
      </c>
      <c r="I232" s="68">
        <v>116.12</v>
      </c>
      <c r="J232" s="68">
        <v>140.26</v>
      </c>
      <c r="K232" s="70">
        <v>168.52</v>
      </c>
      <c r="L232" s="17">
        <v>186.37</v>
      </c>
      <c r="M232" s="17">
        <v>199</v>
      </c>
      <c r="N232" s="17">
        <v>210.5</v>
      </c>
      <c r="O232" s="17">
        <v>220.36</v>
      </c>
      <c r="P232" s="17">
        <v>234.43</v>
      </c>
      <c r="Q232" s="17">
        <v>249.87</v>
      </c>
      <c r="R232" s="17">
        <v>267.25</v>
      </c>
      <c r="S232" s="17">
        <v>286.29000000000002</v>
      </c>
      <c r="T232" s="68">
        <v>306.7</v>
      </c>
      <c r="U232" s="68">
        <v>328.25</v>
      </c>
      <c r="V232" s="68">
        <v>350.02</v>
      </c>
      <c r="W232" s="68">
        <v>371.65</v>
      </c>
      <c r="X232" s="68">
        <v>392.79</v>
      </c>
      <c r="Y232" s="68">
        <v>413.05</v>
      </c>
      <c r="Z232" s="68">
        <v>432.08</v>
      </c>
      <c r="AA232" s="69">
        <v>449.51</v>
      </c>
      <c r="AB232" s="17">
        <v>464.98</v>
      </c>
      <c r="AC232" s="17">
        <v>478.12</v>
      </c>
      <c r="AD232" s="17">
        <v>488.57</v>
      </c>
      <c r="AE232" s="17">
        <v>495.95</v>
      </c>
      <c r="AF232" s="17">
        <v>500</v>
      </c>
      <c r="AG232" s="17">
        <v>500</v>
      </c>
      <c r="AH232" s="17">
        <v>500</v>
      </c>
      <c r="AI232" s="17">
        <v>500</v>
      </c>
      <c r="AJ232" s="17">
        <v>500</v>
      </c>
      <c r="AK232" s="17">
        <v>500</v>
      </c>
      <c r="AL232" s="17">
        <v>500</v>
      </c>
      <c r="AM232" s="17">
        <v>500</v>
      </c>
      <c r="AN232" s="17">
        <v>500</v>
      </c>
      <c r="AO232" s="17">
        <v>0</v>
      </c>
      <c r="AP232" s="17">
        <v>0</v>
      </c>
      <c r="AQ232" s="17">
        <v>0</v>
      </c>
      <c r="AR232" s="17">
        <v>0</v>
      </c>
      <c r="AS232" s="17">
        <v>0</v>
      </c>
      <c r="AT232" s="17">
        <v>0</v>
      </c>
      <c r="AU232" s="17">
        <v>0</v>
      </c>
      <c r="AV232" s="17">
        <v>0</v>
      </c>
      <c r="AW232" s="17">
        <v>0</v>
      </c>
      <c r="AX232" s="17">
        <v>0</v>
      </c>
      <c r="AY232" s="17">
        <v>0</v>
      </c>
      <c r="AZ232" s="17">
        <v>0</v>
      </c>
      <c r="BA232" s="17">
        <v>0</v>
      </c>
      <c r="BB232" s="17">
        <v>0</v>
      </c>
      <c r="BC232" s="17">
        <v>0</v>
      </c>
      <c r="BD232" s="17">
        <v>0</v>
      </c>
      <c r="BE232" s="17">
        <v>0</v>
      </c>
      <c r="BF232" s="17">
        <v>0</v>
      </c>
      <c r="BG232" s="17">
        <v>0</v>
      </c>
      <c r="BH232" s="17">
        <v>0</v>
      </c>
      <c r="BI232" s="17">
        <v>0</v>
      </c>
      <c r="BJ232" s="17">
        <v>0</v>
      </c>
      <c r="BK232" s="17">
        <v>0</v>
      </c>
      <c r="BL232" s="17">
        <v>0</v>
      </c>
      <c r="BM232" s="17">
        <v>0</v>
      </c>
      <c r="BN232" s="17">
        <v>0</v>
      </c>
      <c r="BO232" s="17">
        <v>0</v>
      </c>
      <c r="BP232" s="17">
        <v>0</v>
      </c>
      <c r="BQ232" s="17">
        <v>0</v>
      </c>
      <c r="BR232" s="17">
        <v>0</v>
      </c>
      <c r="BS232" s="17">
        <v>0</v>
      </c>
      <c r="BT232" s="17">
        <v>0</v>
      </c>
      <c r="BU232" s="17">
        <v>0</v>
      </c>
      <c r="BV232" s="17">
        <v>0</v>
      </c>
      <c r="BW232" s="17">
        <v>0</v>
      </c>
      <c r="BX232" s="17">
        <v>0</v>
      </c>
      <c r="BY232" s="17">
        <v>0</v>
      </c>
      <c r="BZ232" s="17">
        <v>0</v>
      </c>
      <c r="CA232" s="17">
        <v>0</v>
      </c>
      <c r="CB232" s="17">
        <v>0</v>
      </c>
      <c r="CC232" s="17">
        <v>0</v>
      </c>
      <c r="CD232" s="17">
        <v>0</v>
      </c>
      <c r="CE232" s="17">
        <v>0</v>
      </c>
      <c r="CF232" s="17">
        <v>0</v>
      </c>
      <c r="CG232" s="17">
        <v>0</v>
      </c>
      <c r="CH232" s="17">
        <v>0</v>
      </c>
      <c r="CI232" s="17">
        <v>0</v>
      </c>
      <c r="CJ232" s="17">
        <v>0</v>
      </c>
      <c r="CK232" s="17">
        <v>0</v>
      </c>
      <c r="CL232" s="17">
        <v>0</v>
      </c>
      <c r="CM232" s="17">
        <v>0</v>
      </c>
      <c r="CN232" s="17">
        <v>0</v>
      </c>
      <c r="CO232" s="17">
        <v>0</v>
      </c>
      <c r="CP232" s="17">
        <v>0</v>
      </c>
      <c r="CQ232" s="17">
        <v>0</v>
      </c>
      <c r="CR232" s="17">
        <v>0</v>
      </c>
      <c r="CS232" s="17">
        <v>0</v>
      </c>
      <c r="CT232" s="17">
        <v>0</v>
      </c>
      <c r="CU232" s="17">
        <v>0</v>
      </c>
      <c r="CV232" s="17">
        <v>0</v>
      </c>
      <c r="CW232" s="17">
        <v>0</v>
      </c>
    </row>
    <row r="233" spans="1:101" ht="14.25" customHeight="1">
      <c r="A233" s="67">
        <v>83</v>
      </c>
      <c r="B233" s="68">
        <v>23.69</v>
      </c>
      <c r="C233" s="68">
        <v>36.590000000000003</v>
      </c>
      <c r="D233" s="68">
        <v>52.3</v>
      </c>
      <c r="E233" s="68">
        <v>70.430000000000007</v>
      </c>
      <c r="F233" s="68">
        <v>82.77</v>
      </c>
      <c r="G233" s="68">
        <v>96.37</v>
      </c>
      <c r="H233" s="68">
        <v>109.44</v>
      </c>
      <c r="I233" s="68">
        <v>132.51</v>
      </c>
      <c r="J233" s="70">
        <v>163.82</v>
      </c>
      <c r="K233" s="17">
        <v>186.37</v>
      </c>
      <c r="L233" s="17">
        <v>199</v>
      </c>
      <c r="M233" s="17">
        <v>210.5</v>
      </c>
      <c r="N233" s="17">
        <v>220.36</v>
      </c>
      <c r="O233" s="17">
        <v>234.43</v>
      </c>
      <c r="P233" s="17">
        <v>249.87</v>
      </c>
      <c r="Q233" s="17">
        <v>267.25</v>
      </c>
      <c r="R233" s="17">
        <v>286.29000000000002</v>
      </c>
      <c r="S233" s="68">
        <v>306.7</v>
      </c>
      <c r="T233" s="68">
        <v>328.25</v>
      </c>
      <c r="U233" s="68">
        <v>350.02</v>
      </c>
      <c r="V233" s="68">
        <v>371.65</v>
      </c>
      <c r="W233" s="68">
        <v>392.79</v>
      </c>
      <c r="X233" s="68">
        <v>413.05</v>
      </c>
      <c r="Y233" s="68">
        <v>432.08</v>
      </c>
      <c r="Z233" s="68">
        <v>449.51</v>
      </c>
      <c r="AA233" s="69">
        <v>464.98</v>
      </c>
      <c r="AB233" s="17">
        <v>478.12</v>
      </c>
      <c r="AC233" s="17">
        <v>488.57</v>
      </c>
      <c r="AD233" s="17">
        <v>495.95</v>
      </c>
      <c r="AE233" s="17">
        <v>500</v>
      </c>
      <c r="AF233" s="17">
        <v>500</v>
      </c>
      <c r="AG233" s="17">
        <v>500</v>
      </c>
      <c r="AH233" s="17">
        <v>500</v>
      </c>
      <c r="AI233" s="17">
        <v>500</v>
      </c>
      <c r="AJ233" s="17">
        <v>500</v>
      </c>
      <c r="AK233" s="17">
        <v>500</v>
      </c>
      <c r="AL233" s="17">
        <v>500</v>
      </c>
      <c r="AM233" s="17">
        <v>500</v>
      </c>
      <c r="AN233" s="17">
        <v>0</v>
      </c>
      <c r="AO233" s="17">
        <v>0</v>
      </c>
      <c r="AP233" s="17">
        <v>0</v>
      </c>
      <c r="AQ233" s="17">
        <v>0</v>
      </c>
      <c r="AR233" s="17">
        <v>0</v>
      </c>
      <c r="AS233" s="17">
        <v>0</v>
      </c>
      <c r="AT233" s="17">
        <v>0</v>
      </c>
      <c r="AU233" s="17">
        <v>0</v>
      </c>
      <c r="AV233" s="17">
        <v>0</v>
      </c>
      <c r="AW233" s="17">
        <v>0</v>
      </c>
      <c r="AX233" s="17">
        <v>0</v>
      </c>
      <c r="AY233" s="17">
        <v>0</v>
      </c>
      <c r="AZ233" s="17">
        <v>0</v>
      </c>
      <c r="BA233" s="17">
        <v>0</v>
      </c>
      <c r="BB233" s="17">
        <v>0</v>
      </c>
      <c r="BC233" s="17">
        <v>0</v>
      </c>
      <c r="BD233" s="17">
        <v>0</v>
      </c>
      <c r="BE233" s="17">
        <v>0</v>
      </c>
      <c r="BF233" s="17">
        <v>0</v>
      </c>
      <c r="BG233" s="17">
        <v>0</v>
      </c>
      <c r="BH233" s="17">
        <v>0</v>
      </c>
      <c r="BI233" s="17">
        <v>0</v>
      </c>
      <c r="BJ233" s="17">
        <v>0</v>
      </c>
      <c r="BK233" s="17">
        <v>0</v>
      </c>
      <c r="BL233" s="17">
        <v>0</v>
      </c>
      <c r="BM233" s="17">
        <v>0</v>
      </c>
      <c r="BN233" s="17">
        <v>0</v>
      </c>
      <c r="BO233" s="17">
        <v>0</v>
      </c>
      <c r="BP233" s="17">
        <v>0</v>
      </c>
      <c r="BQ233" s="17">
        <v>0</v>
      </c>
      <c r="BR233" s="17">
        <v>0</v>
      </c>
      <c r="BS233" s="17">
        <v>0</v>
      </c>
      <c r="BT233" s="17">
        <v>0</v>
      </c>
      <c r="BU233" s="17">
        <v>0</v>
      </c>
      <c r="BV233" s="17">
        <v>0</v>
      </c>
      <c r="BW233" s="17">
        <v>0</v>
      </c>
      <c r="BX233" s="17">
        <v>0</v>
      </c>
      <c r="BY233" s="17">
        <v>0</v>
      </c>
      <c r="BZ233" s="17">
        <v>0</v>
      </c>
      <c r="CA233" s="17">
        <v>0</v>
      </c>
      <c r="CB233" s="17">
        <v>0</v>
      </c>
      <c r="CC233" s="17">
        <v>0</v>
      </c>
      <c r="CD233" s="17">
        <v>0</v>
      </c>
      <c r="CE233" s="17">
        <v>0</v>
      </c>
      <c r="CF233" s="17">
        <v>0</v>
      </c>
      <c r="CG233" s="17">
        <v>0</v>
      </c>
      <c r="CH233" s="17">
        <v>0</v>
      </c>
      <c r="CI233" s="17">
        <v>0</v>
      </c>
      <c r="CJ233" s="17">
        <v>0</v>
      </c>
      <c r="CK233" s="17">
        <v>0</v>
      </c>
      <c r="CL233" s="17">
        <v>0</v>
      </c>
      <c r="CM233" s="17">
        <v>0</v>
      </c>
      <c r="CN233" s="17">
        <v>0</v>
      </c>
      <c r="CO233" s="17">
        <v>0</v>
      </c>
      <c r="CP233" s="17">
        <v>0</v>
      </c>
      <c r="CQ233" s="17">
        <v>0</v>
      </c>
      <c r="CR233" s="17">
        <v>0</v>
      </c>
      <c r="CS233" s="17">
        <v>0</v>
      </c>
      <c r="CT233" s="17">
        <v>0</v>
      </c>
      <c r="CU233" s="17">
        <v>0</v>
      </c>
      <c r="CV233" s="17">
        <v>0</v>
      </c>
      <c r="CW233" s="17">
        <v>0</v>
      </c>
    </row>
    <row r="234" spans="1:101" ht="14.25" customHeight="1">
      <c r="A234" s="67">
        <v>84</v>
      </c>
      <c r="B234" s="68">
        <v>26.26</v>
      </c>
      <c r="C234" s="68">
        <v>40.01</v>
      </c>
      <c r="D234" s="68">
        <v>56.74</v>
      </c>
      <c r="E234" s="68">
        <v>75.180000000000007</v>
      </c>
      <c r="F234" s="68">
        <v>88.63</v>
      </c>
      <c r="G234" s="68">
        <v>102.15</v>
      </c>
      <c r="H234" s="68">
        <v>123.46</v>
      </c>
      <c r="I234" s="69">
        <v>157.54</v>
      </c>
      <c r="J234" s="17">
        <v>186.37</v>
      </c>
      <c r="K234" s="17">
        <v>199</v>
      </c>
      <c r="L234" s="17">
        <v>210.5</v>
      </c>
      <c r="M234" s="17">
        <v>220.36</v>
      </c>
      <c r="N234" s="17">
        <v>234.43</v>
      </c>
      <c r="O234" s="17">
        <v>249.87</v>
      </c>
      <c r="P234" s="17">
        <v>267.25</v>
      </c>
      <c r="Q234" s="17">
        <v>286.29000000000002</v>
      </c>
      <c r="R234" s="17">
        <v>306.7</v>
      </c>
      <c r="S234" s="68">
        <v>328.25</v>
      </c>
      <c r="T234" s="68">
        <v>350.02</v>
      </c>
      <c r="U234" s="68">
        <v>371.65</v>
      </c>
      <c r="V234" s="68">
        <v>392.79</v>
      </c>
      <c r="W234" s="68">
        <v>413.05</v>
      </c>
      <c r="X234" s="68">
        <v>432.08</v>
      </c>
      <c r="Y234" s="68">
        <v>449.51</v>
      </c>
      <c r="Z234" s="68">
        <v>464.98</v>
      </c>
      <c r="AA234" s="69">
        <v>478.12</v>
      </c>
      <c r="AB234" s="17">
        <v>488.57</v>
      </c>
      <c r="AC234" s="17">
        <v>495.95</v>
      </c>
      <c r="AD234" s="17">
        <v>500</v>
      </c>
      <c r="AE234" s="17">
        <v>500</v>
      </c>
      <c r="AF234" s="17">
        <v>500</v>
      </c>
      <c r="AG234" s="17">
        <v>500</v>
      </c>
      <c r="AH234" s="17">
        <v>500</v>
      </c>
      <c r="AI234" s="17">
        <v>500</v>
      </c>
      <c r="AJ234" s="17">
        <v>500</v>
      </c>
      <c r="AK234" s="17">
        <v>500</v>
      </c>
      <c r="AL234" s="17">
        <v>500</v>
      </c>
      <c r="AM234" s="17">
        <v>0</v>
      </c>
      <c r="AN234" s="17">
        <v>0</v>
      </c>
      <c r="AO234" s="17">
        <v>0</v>
      </c>
      <c r="AP234" s="17">
        <v>0</v>
      </c>
      <c r="AQ234" s="17">
        <v>0</v>
      </c>
      <c r="AR234" s="17">
        <v>0</v>
      </c>
      <c r="AS234" s="17">
        <v>0</v>
      </c>
      <c r="AT234" s="17">
        <v>0</v>
      </c>
      <c r="AU234" s="17">
        <v>0</v>
      </c>
      <c r="AV234" s="17">
        <v>0</v>
      </c>
      <c r="AW234" s="17">
        <v>0</v>
      </c>
      <c r="AX234" s="17">
        <v>0</v>
      </c>
      <c r="AY234" s="17">
        <v>0</v>
      </c>
      <c r="AZ234" s="17">
        <v>0</v>
      </c>
      <c r="BA234" s="17">
        <v>0</v>
      </c>
      <c r="BB234" s="17">
        <v>0</v>
      </c>
      <c r="BC234" s="17">
        <v>0</v>
      </c>
      <c r="BD234" s="17">
        <v>0</v>
      </c>
      <c r="BE234" s="17">
        <v>0</v>
      </c>
      <c r="BF234" s="17">
        <v>0</v>
      </c>
      <c r="BG234" s="17">
        <v>0</v>
      </c>
      <c r="BH234" s="17">
        <v>0</v>
      </c>
      <c r="BI234" s="17">
        <v>0</v>
      </c>
      <c r="BJ234" s="17">
        <v>0</v>
      </c>
      <c r="BK234" s="17">
        <v>0</v>
      </c>
      <c r="BL234" s="17">
        <v>0</v>
      </c>
      <c r="BM234" s="17">
        <v>0</v>
      </c>
      <c r="BN234" s="17">
        <v>0</v>
      </c>
      <c r="BO234" s="17">
        <v>0</v>
      </c>
      <c r="BP234" s="17">
        <v>0</v>
      </c>
      <c r="BQ234" s="17">
        <v>0</v>
      </c>
      <c r="BR234" s="17">
        <v>0</v>
      </c>
      <c r="BS234" s="17">
        <v>0</v>
      </c>
      <c r="BT234" s="17">
        <v>0</v>
      </c>
      <c r="BU234" s="17">
        <v>0</v>
      </c>
      <c r="BV234" s="17">
        <v>0</v>
      </c>
      <c r="BW234" s="17">
        <v>0</v>
      </c>
      <c r="BX234" s="17">
        <v>0</v>
      </c>
      <c r="BY234" s="17">
        <v>0</v>
      </c>
      <c r="BZ234" s="17">
        <v>0</v>
      </c>
      <c r="CA234" s="17">
        <v>0</v>
      </c>
      <c r="CB234" s="17">
        <v>0</v>
      </c>
      <c r="CC234" s="17">
        <v>0</v>
      </c>
      <c r="CD234" s="17">
        <v>0</v>
      </c>
      <c r="CE234" s="17">
        <v>0</v>
      </c>
      <c r="CF234" s="17">
        <v>0</v>
      </c>
      <c r="CG234" s="17">
        <v>0</v>
      </c>
      <c r="CH234" s="17">
        <v>0</v>
      </c>
      <c r="CI234" s="17">
        <v>0</v>
      </c>
      <c r="CJ234" s="17">
        <v>0</v>
      </c>
      <c r="CK234" s="17">
        <v>0</v>
      </c>
      <c r="CL234" s="17">
        <v>0</v>
      </c>
      <c r="CM234" s="17">
        <v>0</v>
      </c>
      <c r="CN234" s="17">
        <v>0</v>
      </c>
      <c r="CO234" s="17">
        <v>0</v>
      </c>
      <c r="CP234" s="17">
        <v>0</v>
      </c>
      <c r="CQ234" s="17">
        <v>0</v>
      </c>
      <c r="CR234" s="17">
        <v>0</v>
      </c>
      <c r="CS234" s="17">
        <v>0</v>
      </c>
      <c r="CT234" s="17">
        <v>0</v>
      </c>
      <c r="CU234" s="17">
        <v>0</v>
      </c>
      <c r="CV234" s="17">
        <v>0</v>
      </c>
      <c r="CW234" s="17">
        <v>0</v>
      </c>
    </row>
    <row r="235" spans="1:101" ht="14.25" customHeight="1">
      <c r="A235" s="67">
        <v>85</v>
      </c>
      <c r="B235" s="68">
        <v>29.16</v>
      </c>
      <c r="C235" s="68">
        <v>43.75</v>
      </c>
      <c r="D235" s="68">
        <v>61.47</v>
      </c>
      <c r="E235" s="68">
        <v>79.91</v>
      </c>
      <c r="F235" s="68">
        <v>93.82</v>
      </c>
      <c r="G235" s="68">
        <v>113.13</v>
      </c>
      <c r="H235" s="68">
        <v>149.71</v>
      </c>
      <c r="I235" s="70">
        <v>182.34</v>
      </c>
      <c r="J235" s="17">
        <v>199</v>
      </c>
      <c r="K235" s="17">
        <v>210.5</v>
      </c>
      <c r="L235" s="17">
        <v>220.36</v>
      </c>
      <c r="M235" s="17">
        <v>234.43</v>
      </c>
      <c r="N235" s="17">
        <v>249.87</v>
      </c>
      <c r="O235" s="17">
        <v>267.25</v>
      </c>
      <c r="P235" s="17">
        <v>286.29000000000002</v>
      </c>
      <c r="Q235" s="17">
        <v>306.7</v>
      </c>
      <c r="R235" s="17">
        <v>328.25</v>
      </c>
      <c r="S235" s="68">
        <v>350.02</v>
      </c>
      <c r="T235" s="68">
        <v>371.65</v>
      </c>
      <c r="U235" s="68">
        <v>392.79</v>
      </c>
      <c r="V235" s="68">
        <v>413.05</v>
      </c>
      <c r="W235" s="68">
        <v>432.08</v>
      </c>
      <c r="X235" s="68">
        <v>449.51</v>
      </c>
      <c r="Y235" s="68">
        <v>464.98</v>
      </c>
      <c r="Z235" s="68">
        <v>478.12</v>
      </c>
      <c r="AA235" s="69">
        <v>488.57</v>
      </c>
      <c r="AB235" s="17">
        <v>495.95</v>
      </c>
      <c r="AC235" s="17">
        <v>500</v>
      </c>
      <c r="AD235" s="17">
        <v>500</v>
      </c>
      <c r="AE235" s="17">
        <v>500</v>
      </c>
      <c r="AF235" s="17">
        <v>500</v>
      </c>
      <c r="AG235" s="17">
        <v>500</v>
      </c>
      <c r="AH235" s="17">
        <v>500</v>
      </c>
      <c r="AI235" s="17">
        <v>500</v>
      </c>
      <c r="AJ235" s="17">
        <v>500</v>
      </c>
      <c r="AK235" s="17">
        <v>500</v>
      </c>
      <c r="AL235" s="17">
        <v>0</v>
      </c>
      <c r="AM235" s="17">
        <v>0</v>
      </c>
      <c r="AN235" s="17">
        <v>0</v>
      </c>
      <c r="AO235" s="17">
        <v>0</v>
      </c>
      <c r="AP235" s="17">
        <v>0</v>
      </c>
      <c r="AQ235" s="17">
        <v>0</v>
      </c>
      <c r="AR235" s="17">
        <v>0</v>
      </c>
      <c r="AS235" s="17">
        <v>0</v>
      </c>
      <c r="AT235" s="17">
        <v>0</v>
      </c>
      <c r="AU235" s="17">
        <v>0</v>
      </c>
      <c r="AV235" s="17">
        <v>0</v>
      </c>
      <c r="AW235" s="17">
        <v>0</v>
      </c>
      <c r="AX235" s="17">
        <v>0</v>
      </c>
      <c r="AY235" s="17">
        <v>0</v>
      </c>
      <c r="AZ235" s="17">
        <v>0</v>
      </c>
      <c r="BA235" s="17">
        <v>0</v>
      </c>
      <c r="BB235" s="17">
        <v>0</v>
      </c>
      <c r="BC235" s="17">
        <v>0</v>
      </c>
      <c r="BD235" s="17">
        <v>0</v>
      </c>
      <c r="BE235" s="17">
        <v>0</v>
      </c>
      <c r="BF235" s="17">
        <v>0</v>
      </c>
      <c r="BG235" s="17">
        <v>0</v>
      </c>
      <c r="BH235" s="17">
        <v>0</v>
      </c>
      <c r="BI235" s="17">
        <v>0</v>
      </c>
      <c r="BJ235" s="17">
        <v>0</v>
      </c>
      <c r="BK235" s="17">
        <v>0</v>
      </c>
      <c r="BL235" s="17">
        <v>0</v>
      </c>
      <c r="BM235" s="17">
        <v>0</v>
      </c>
      <c r="BN235" s="17">
        <v>0</v>
      </c>
      <c r="BO235" s="17">
        <v>0</v>
      </c>
      <c r="BP235" s="17">
        <v>0</v>
      </c>
      <c r="BQ235" s="17">
        <v>0</v>
      </c>
      <c r="BR235" s="17">
        <v>0</v>
      </c>
      <c r="BS235" s="17">
        <v>0</v>
      </c>
      <c r="BT235" s="17">
        <v>0</v>
      </c>
      <c r="BU235" s="17">
        <v>0</v>
      </c>
      <c r="BV235" s="17">
        <v>0</v>
      </c>
      <c r="BW235" s="17">
        <v>0</v>
      </c>
      <c r="BX235" s="17">
        <v>0</v>
      </c>
      <c r="BY235" s="17">
        <v>0</v>
      </c>
      <c r="BZ235" s="17">
        <v>0</v>
      </c>
      <c r="CA235" s="17">
        <v>0</v>
      </c>
      <c r="CB235" s="17">
        <v>0</v>
      </c>
      <c r="CC235" s="17">
        <v>0</v>
      </c>
      <c r="CD235" s="17">
        <v>0</v>
      </c>
      <c r="CE235" s="17">
        <v>0</v>
      </c>
      <c r="CF235" s="17">
        <v>0</v>
      </c>
      <c r="CG235" s="17">
        <v>0</v>
      </c>
      <c r="CH235" s="17">
        <v>0</v>
      </c>
      <c r="CI235" s="17">
        <v>0</v>
      </c>
      <c r="CJ235" s="17">
        <v>0</v>
      </c>
      <c r="CK235" s="17">
        <v>0</v>
      </c>
      <c r="CL235" s="17">
        <v>0</v>
      </c>
      <c r="CM235" s="17">
        <v>0</v>
      </c>
      <c r="CN235" s="17">
        <v>0</v>
      </c>
      <c r="CO235" s="17">
        <v>0</v>
      </c>
      <c r="CP235" s="17">
        <v>0</v>
      </c>
      <c r="CQ235" s="17">
        <v>0</v>
      </c>
      <c r="CR235" s="17">
        <v>0</v>
      </c>
      <c r="CS235" s="17">
        <v>0</v>
      </c>
      <c r="CT235" s="17">
        <v>0</v>
      </c>
      <c r="CU235" s="17">
        <v>0</v>
      </c>
      <c r="CV235" s="17">
        <v>0</v>
      </c>
      <c r="CW235" s="17">
        <v>0</v>
      </c>
    </row>
    <row r="236" spans="1:101" ht="14.25" customHeight="1">
      <c r="A236" s="67">
        <v>86</v>
      </c>
      <c r="B236" s="68">
        <v>32.369999999999997</v>
      </c>
      <c r="C236" s="68">
        <v>47.83</v>
      </c>
      <c r="D236" s="68">
        <v>66.319999999999993</v>
      </c>
      <c r="E236" s="68">
        <v>84.45</v>
      </c>
      <c r="F236" s="68">
        <v>101.5</v>
      </c>
      <c r="G236" s="68">
        <v>140.30000000000001</v>
      </c>
      <c r="H236" s="70">
        <v>174.28</v>
      </c>
      <c r="I236" s="17">
        <v>199</v>
      </c>
      <c r="J236" s="17">
        <v>210.5</v>
      </c>
      <c r="K236" s="17">
        <v>220.36</v>
      </c>
      <c r="L236" s="17">
        <v>234.43</v>
      </c>
      <c r="M236" s="17">
        <v>249.87</v>
      </c>
      <c r="N236" s="17">
        <v>267.25</v>
      </c>
      <c r="O236" s="17">
        <v>286.29000000000002</v>
      </c>
      <c r="P236" s="17">
        <v>306.7</v>
      </c>
      <c r="Q236" s="17">
        <v>328.25</v>
      </c>
      <c r="R236" s="17">
        <v>350.02</v>
      </c>
      <c r="S236" s="68">
        <v>371.65</v>
      </c>
      <c r="T236" s="68">
        <v>392.79</v>
      </c>
      <c r="U236" s="68">
        <v>413.05</v>
      </c>
      <c r="V236" s="68">
        <v>432.08</v>
      </c>
      <c r="W236" s="68">
        <v>449.51</v>
      </c>
      <c r="X236" s="68">
        <v>464.98</v>
      </c>
      <c r="Y236" s="68">
        <v>478.12</v>
      </c>
      <c r="Z236" s="68">
        <v>488.57</v>
      </c>
      <c r="AA236" s="69">
        <v>495.95</v>
      </c>
      <c r="AB236" s="17">
        <v>500</v>
      </c>
      <c r="AC236" s="17">
        <v>500</v>
      </c>
      <c r="AD236" s="17">
        <v>500</v>
      </c>
      <c r="AE236" s="17">
        <v>500</v>
      </c>
      <c r="AF236" s="17">
        <v>500</v>
      </c>
      <c r="AG236" s="17">
        <v>500</v>
      </c>
      <c r="AH236" s="17">
        <v>500</v>
      </c>
      <c r="AI236" s="17">
        <v>500</v>
      </c>
      <c r="AJ236" s="17">
        <v>500</v>
      </c>
      <c r="AK236" s="17">
        <v>0</v>
      </c>
      <c r="AL236" s="17">
        <v>0</v>
      </c>
      <c r="AM236" s="17">
        <v>0</v>
      </c>
      <c r="AN236" s="17">
        <v>0</v>
      </c>
      <c r="AO236" s="17">
        <v>0</v>
      </c>
      <c r="AP236" s="17">
        <v>0</v>
      </c>
      <c r="AQ236" s="17">
        <v>0</v>
      </c>
      <c r="AR236" s="17">
        <v>0</v>
      </c>
      <c r="AS236" s="17">
        <v>0</v>
      </c>
      <c r="AT236" s="17">
        <v>0</v>
      </c>
      <c r="AU236" s="17">
        <v>0</v>
      </c>
      <c r="AV236" s="17">
        <v>0</v>
      </c>
      <c r="AW236" s="17">
        <v>0</v>
      </c>
      <c r="AX236" s="17">
        <v>0</v>
      </c>
      <c r="AY236" s="17">
        <v>0</v>
      </c>
      <c r="AZ236" s="17">
        <v>0</v>
      </c>
      <c r="BA236" s="17">
        <v>0</v>
      </c>
      <c r="BB236" s="17">
        <v>0</v>
      </c>
      <c r="BC236" s="17">
        <v>0</v>
      </c>
      <c r="BD236" s="17">
        <v>0</v>
      </c>
      <c r="BE236" s="17">
        <v>0</v>
      </c>
      <c r="BF236" s="17">
        <v>0</v>
      </c>
      <c r="BG236" s="17">
        <v>0</v>
      </c>
      <c r="BH236" s="17">
        <v>0</v>
      </c>
      <c r="BI236" s="17">
        <v>0</v>
      </c>
      <c r="BJ236" s="17">
        <v>0</v>
      </c>
      <c r="BK236" s="17">
        <v>0</v>
      </c>
      <c r="BL236" s="17">
        <v>0</v>
      </c>
      <c r="BM236" s="17">
        <v>0</v>
      </c>
      <c r="BN236" s="17">
        <v>0</v>
      </c>
      <c r="BO236" s="17">
        <v>0</v>
      </c>
      <c r="BP236" s="17">
        <v>0</v>
      </c>
      <c r="BQ236" s="17">
        <v>0</v>
      </c>
      <c r="BR236" s="17">
        <v>0</v>
      </c>
      <c r="BS236" s="17">
        <v>0</v>
      </c>
      <c r="BT236" s="17">
        <v>0</v>
      </c>
      <c r="BU236" s="17">
        <v>0</v>
      </c>
      <c r="BV236" s="17">
        <v>0</v>
      </c>
      <c r="BW236" s="17">
        <v>0</v>
      </c>
      <c r="BX236" s="17">
        <v>0</v>
      </c>
      <c r="BY236" s="17">
        <v>0</v>
      </c>
      <c r="BZ236" s="17">
        <v>0</v>
      </c>
      <c r="CA236" s="17">
        <v>0</v>
      </c>
      <c r="CB236" s="17">
        <v>0</v>
      </c>
      <c r="CC236" s="17">
        <v>0</v>
      </c>
      <c r="CD236" s="17">
        <v>0</v>
      </c>
      <c r="CE236" s="17">
        <v>0</v>
      </c>
      <c r="CF236" s="17">
        <v>0</v>
      </c>
      <c r="CG236" s="17">
        <v>0</v>
      </c>
      <c r="CH236" s="17">
        <v>0</v>
      </c>
      <c r="CI236" s="17">
        <v>0</v>
      </c>
      <c r="CJ236" s="17">
        <v>0</v>
      </c>
      <c r="CK236" s="17">
        <v>0</v>
      </c>
      <c r="CL236" s="17">
        <v>0</v>
      </c>
      <c r="CM236" s="17">
        <v>0</v>
      </c>
      <c r="CN236" s="17">
        <v>0</v>
      </c>
      <c r="CO236" s="17">
        <v>0</v>
      </c>
      <c r="CP236" s="17">
        <v>0</v>
      </c>
      <c r="CQ236" s="17">
        <v>0</v>
      </c>
      <c r="CR236" s="17">
        <v>0</v>
      </c>
      <c r="CS236" s="17">
        <v>0</v>
      </c>
      <c r="CT236" s="17">
        <v>0</v>
      </c>
      <c r="CU236" s="17">
        <v>0</v>
      </c>
      <c r="CV236" s="17">
        <v>0</v>
      </c>
      <c r="CW236" s="17">
        <v>0</v>
      </c>
    </row>
    <row r="237" spans="1:101" ht="14.25" customHeight="1">
      <c r="A237" s="67">
        <v>87</v>
      </c>
      <c r="B237" s="68">
        <v>35.97</v>
      </c>
      <c r="C237" s="68">
        <v>52.17</v>
      </c>
      <c r="D237" s="68">
        <v>71.14</v>
      </c>
      <c r="E237" s="68">
        <v>88.58</v>
      </c>
      <c r="F237" s="68">
        <v>129.33000000000001</v>
      </c>
      <c r="G237" s="69">
        <v>162.18</v>
      </c>
      <c r="H237" s="17">
        <v>199</v>
      </c>
      <c r="I237" s="17">
        <v>210.5</v>
      </c>
      <c r="J237" s="17">
        <v>220.36</v>
      </c>
      <c r="K237" s="17">
        <v>234.43</v>
      </c>
      <c r="L237" s="17">
        <v>249.87</v>
      </c>
      <c r="M237" s="17">
        <v>267.25</v>
      </c>
      <c r="N237" s="17">
        <v>286.29000000000002</v>
      </c>
      <c r="O237" s="17">
        <v>306.7</v>
      </c>
      <c r="P237" s="17">
        <v>328.25</v>
      </c>
      <c r="Q237" s="17">
        <v>350.02</v>
      </c>
      <c r="R237" s="17">
        <v>371.65</v>
      </c>
      <c r="S237" s="68">
        <v>392.79</v>
      </c>
      <c r="T237" s="68">
        <v>413.05</v>
      </c>
      <c r="U237" s="68">
        <v>432.08</v>
      </c>
      <c r="V237" s="68">
        <v>449.51</v>
      </c>
      <c r="W237" s="68">
        <v>464.98</v>
      </c>
      <c r="X237" s="68">
        <v>478.12</v>
      </c>
      <c r="Y237" s="68">
        <v>488.57</v>
      </c>
      <c r="Z237" s="68">
        <v>495.95</v>
      </c>
      <c r="AA237" s="69">
        <v>500</v>
      </c>
      <c r="AB237" s="17">
        <v>500</v>
      </c>
      <c r="AC237" s="17">
        <v>500</v>
      </c>
      <c r="AD237" s="17">
        <v>500</v>
      </c>
      <c r="AE237" s="17">
        <v>500</v>
      </c>
      <c r="AF237" s="17">
        <v>500</v>
      </c>
      <c r="AG237" s="17">
        <v>500</v>
      </c>
      <c r="AH237" s="17">
        <v>500</v>
      </c>
      <c r="AI237" s="17">
        <v>500</v>
      </c>
      <c r="AJ237" s="17">
        <v>0</v>
      </c>
      <c r="AK237" s="17">
        <v>0</v>
      </c>
      <c r="AL237" s="17">
        <v>0</v>
      </c>
      <c r="AM237" s="17">
        <v>0</v>
      </c>
      <c r="AN237" s="17">
        <v>0</v>
      </c>
      <c r="AO237" s="17">
        <v>0</v>
      </c>
      <c r="AP237" s="17">
        <v>0</v>
      </c>
      <c r="AQ237" s="17">
        <v>0</v>
      </c>
      <c r="AR237" s="17">
        <v>0</v>
      </c>
      <c r="AS237" s="17">
        <v>0</v>
      </c>
      <c r="AT237" s="17">
        <v>0</v>
      </c>
      <c r="AU237" s="17">
        <v>0</v>
      </c>
      <c r="AV237" s="17">
        <v>0</v>
      </c>
      <c r="AW237" s="17">
        <v>0</v>
      </c>
      <c r="AX237" s="17">
        <v>0</v>
      </c>
      <c r="AY237" s="17">
        <v>0</v>
      </c>
      <c r="AZ237" s="17">
        <v>0</v>
      </c>
      <c r="BA237" s="17">
        <v>0</v>
      </c>
      <c r="BB237" s="17">
        <v>0</v>
      </c>
      <c r="BC237" s="17">
        <v>0</v>
      </c>
      <c r="BD237" s="17">
        <v>0</v>
      </c>
      <c r="BE237" s="17">
        <v>0</v>
      </c>
      <c r="BF237" s="17">
        <v>0</v>
      </c>
      <c r="BG237" s="17">
        <v>0</v>
      </c>
      <c r="BH237" s="17">
        <v>0</v>
      </c>
      <c r="BI237" s="17">
        <v>0</v>
      </c>
      <c r="BJ237" s="17">
        <v>0</v>
      </c>
      <c r="BK237" s="17">
        <v>0</v>
      </c>
      <c r="BL237" s="17">
        <v>0</v>
      </c>
      <c r="BM237" s="17">
        <v>0</v>
      </c>
      <c r="BN237" s="17">
        <v>0</v>
      </c>
      <c r="BO237" s="17">
        <v>0</v>
      </c>
      <c r="BP237" s="17">
        <v>0</v>
      </c>
      <c r="BQ237" s="17">
        <v>0</v>
      </c>
      <c r="BR237" s="17">
        <v>0</v>
      </c>
      <c r="BS237" s="17">
        <v>0</v>
      </c>
      <c r="BT237" s="17">
        <v>0</v>
      </c>
      <c r="BU237" s="17">
        <v>0</v>
      </c>
      <c r="BV237" s="17">
        <v>0</v>
      </c>
      <c r="BW237" s="17">
        <v>0</v>
      </c>
      <c r="BX237" s="17">
        <v>0</v>
      </c>
      <c r="BY237" s="17">
        <v>0</v>
      </c>
      <c r="BZ237" s="17">
        <v>0</v>
      </c>
      <c r="CA237" s="17">
        <v>0</v>
      </c>
      <c r="CB237" s="17">
        <v>0</v>
      </c>
      <c r="CC237" s="17">
        <v>0</v>
      </c>
      <c r="CD237" s="17">
        <v>0</v>
      </c>
      <c r="CE237" s="17">
        <v>0</v>
      </c>
      <c r="CF237" s="17">
        <v>0</v>
      </c>
      <c r="CG237" s="17">
        <v>0</v>
      </c>
      <c r="CH237" s="17">
        <v>0</v>
      </c>
      <c r="CI237" s="17">
        <v>0</v>
      </c>
      <c r="CJ237" s="17">
        <v>0</v>
      </c>
      <c r="CK237" s="17">
        <v>0</v>
      </c>
      <c r="CL237" s="17">
        <v>0</v>
      </c>
      <c r="CM237" s="17">
        <v>0</v>
      </c>
      <c r="CN237" s="17">
        <v>0</v>
      </c>
      <c r="CO237" s="17">
        <v>0</v>
      </c>
      <c r="CP237" s="17">
        <v>0</v>
      </c>
      <c r="CQ237" s="17">
        <v>0</v>
      </c>
      <c r="CR237" s="17">
        <v>0</v>
      </c>
      <c r="CS237" s="17">
        <v>0</v>
      </c>
      <c r="CT237" s="17">
        <v>0</v>
      </c>
      <c r="CU237" s="17">
        <v>0</v>
      </c>
      <c r="CV237" s="17">
        <v>0</v>
      </c>
      <c r="CW237" s="17">
        <v>0</v>
      </c>
    </row>
    <row r="238" spans="1:101" ht="14.25" customHeight="1">
      <c r="A238" s="67">
        <v>88</v>
      </c>
      <c r="B238" s="68">
        <v>39.869999999999997</v>
      </c>
      <c r="C238" s="68">
        <v>56.64</v>
      </c>
      <c r="D238" s="68">
        <v>75.739999999999995</v>
      </c>
      <c r="E238" s="68">
        <v>105.46</v>
      </c>
      <c r="F238" s="68">
        <v>146.06</v>
      </c>
      <c r="G238" s="79">
        <v>199</v>
      </c>
      <c r="H238" s="17">
        <v>210.5</v>
      </c>
      <c r="I238" s="17">
        <v>220.36</v>
      </c>
      <c r="J238" s="17">
        <v>234.43</v>
      </c>
      <c r="K238" s="17">
        <v>249.87</v>
      </c>
      <c r="L238" s="17">
        <v>267.25</v>
      </c>
      <c r="M238" s="17">
        <v>286.29000000000002</v>
      </c>
      <c r="N238" s="17">
        <v>306.7</v>
      </c>
      <c r="O238" s="17">
        <v>328.25</v>
      </c>
      <c r="P238" s="17">
        <v>350.02</v>
      </c>
      <c r="Q238" s="17">
        <v>371.65</v>
      </c>
      <c r="R238" s="17">
        <v>392.79</v>
      </c>
      <c r="S238" s="68">
        <v>413.05</v>
      </c>
      <c r="T238" s="68">
        <v>432.08</v>
      </c>
      <c r="U238" s="68">
        <v>449.51</v>
      </c>
      <c r="V238" s="68">
        <v>464.98</v>
      </c>
      <c r="W238" s="68">
        <v>478.12</v>
      </c>
      <c r="X238" s="68">
        <v>488.57</v>
      </c>
      <c r="Y238" s="68">
        <v>495.95</v>
      </c>
      <c r="Z238" s="68">
        <v>500</v>
      </c>
      <c r="AA238" s="69">
        <v>500</v>
      </c>
      <c r="AB238" s="17">
        <v>500</v>
      </c>
      <c r="AC238" s="17">
        <v>500</v>
      </c>
      <c r="AD238" s="17">
        <v>500</v>
      </c>
      <c r="AE238" s="17">
        <v>500</v>
      </c>
      <c r="AF238" s="17">
        <v>500</v>
      </c>
      <c r="AG238" s="17">
        <v>500</v>
      </c>
      <c r="AH238" s="17">
        <v>500</v>
      </c>
      <c r="AI238" s="17">
        <v>0</v>
      </c>
      <c r="AJ238" s="17">
        <v>0</v>
      </c>
      <c r="AK238" s="17">
        <v>0</v>
      </c>
      <c r="AL238" s="17">
        <v>0</v>
      </c>
      <c r="AM238" s="17">
        <v>0</v>
      </c>
      <c r="AN238" s="17">
        <v>0</v>
      </c>
      <c r="AO238" s="17">
        <v>0</v>
      </c>
      <c r="AP238" s="17">
        <v>0</v>
      </c>
      <c r="AQ238" s="17">
        <v>0</v>
      </c>
      <c r="AR238" s="17">
        <v>0</v>
      </c>
      <c r="AS238" s="17">
        <v>0</v>
      </c>
      <c r="AT238" s="17">
        <v>0</v>
      </c>
      <c r="AU238" s="17">
        <v>0</v>
      </c>
      <c r="AV238" s="17">
        <v>0</v>
      </c>
      <c r="AW238" s="17">
        <v>0</v>
      </c>
      <c r="AX238" s="17">
        <v>0</v>
      </c>
      <c r="AY238" s="17">
        <v>0</v>
      </c>
      <c r="AZ238" s="17">
        <v>0</v>
      </c>
      <c r="BA238" s="17">
        <v>0</v>
      </c>
      <c r="BB238" s="17">
        <v>0</v>
      </c>
      <c r="BC238" s="17">
        <v>0</v>
      </c>
      <c r="BD238" s="17">
        <v>0</v>
      </c>
      <c r="BE238" s="17">
        <v>0</v>
      </c>
      <c r="BF238" s="17">
        <v>0</v>
      </c>
      <c r="BG238" s="17">
        <v>0</v>
      </c>
      <c r="BH238" s="17">
        <v>0</v>
      </c>
      <c r="BI238" s="17">
        <v>0</v>
      </c>
      <c r="BJ238" s="17">
        <v>0</v>
      </c>
      <c r="BK238" s="17">
        <v>0</v>
      </c>
      <c r="BL238" s="17">
        <v>0</v>
      </c>
      <c r="BM238" s="17">
        <v>0</v>
      </c>
      <c r="BN238" s="17">
        <v>0</v>
      </c>
      <c r="BO238" s="17">
        <v>0</v>
      </c>
      <c r="BP238" s="17">
        <v>0</v>
      </c>
      <c r="BQ238" s="17">
        <v>0</v>
      </c>
      <c r="BR238" s="17">
        <v>0</v>
      </c>
      <c r="BS238" s="17">
        <v>0</v>
      </c>
      <c r="BT238" s="17">
        <v>0</v>
      </c>
      <c r="BU238" s="17">
        <v>0</v>
      </c>
      <c r="BV238" s="17">
        <v>0</v>
      </c>
      <c r="BW238" s="17">
        <v>0</v>
      </c>
      <c r="BX238" s="17">
        <v>0</v>
      </c>
      <c r="BY238" s="17">
        <v>0</v>
      </c>
      <c r="BZ238" s="17">
        <v>0</v>
      </c>
      <c r="CA238" s="17">
        <v>0</v>
      </c>
      <c r="CB238" s="17">
        <v>0</v>
      </c>
      <c r="CC238" s="17">
        <v>0</v>
      </c>
      <c r="CD238" s="17">
        <v>0</v>
      </c>
      <c r="CE238" s="17">
        <v>0</v>
      </c>
      <c r="CF238" s="17">
        <v>0</v>
      </c>
      <c r="CG238" s="17">
        <v>0</v>
      </c>
      <c r="CH238" s="17">
        <v>0</v>
      </c>
      <c r="CI238" s="17">
        <v>0</v>
      </c>
      <c r="CJ238" s="17">
        <v>0</v>
      </c>
      <c r="CK238" s="17">
        <v>0</v>
      </c>
      <c r="CL238" s="17">
        <v>0</v>
      </c>
      <c r="CM238" s="17">
        <v>0</v>
      </c>
      <c r="CN238" s="17">
        <v>0</v>
      </c>
      <c r="CO238" s="17">
        <v>0</v>
      </c>
      <c r="CP238" s="17">
        <v>0</v>
      </c>
      <c r="CQ238" s="17">
        <v>0</v>
      </c>
      <c r="CR238" s="17">
        <v>0</v>
      </c>
      <c r="CS238" s="17">
        <v>0</v>
      </c>
      <c r="CT238" s="17">
        <v>0</v>
      </c>
      <c r="CU238" s="17">
        <v>0</v>
      </c>
      <c r="CV238" s="17">
        <v>0</v>
      </c>
      <c r="CW238" s="17">
        <v>0</v>
      </c>
    </row>
    <row r="239" spans="1:101" ht="14.25" customHeight="1">
      <c r="A239" s="67">
        <v>89</v>
      </c>
      <c r="B239" s="68">
        <v>44.02</v>
      </c>
      <c r="C239" s="68">
        <v>62.03</v>
      </c>
      <c r="D239" s="68">
        <v>80.13</v>
      </c>
      <c r="E239" s="68">
        <v>126.45</v>
      </c>
      <c r="F239" s="70">
        <v>175.37</v>
      </c>
      <c r="G239" s="17">
        <v>210.5</v>
      </c>
      <c r="H239" s="17">
        <v>220.36</v>
      </c>
      <c r="I239" s="17">
        <v>234.43</v>
      </c>
      <c r="J239" s="17">
        <v>249.87</v>
      </c>
      <c r="K239" s="17">
        <v>267.25</v>
      </c>
      <c r="L239" s="17">
        <v>286.29000000000002</v>
      </c>
      <c r="M239" s="68">
        <v>306.7</v>
      </c>
      <c r="N239" s="68">
        <v>328.25</v>
      </c>
      <c r="O239" s="68">
        <v>350.02</v>
      </c>
      <c r="P239" s="68">
        <v>371.65</v>
      </c>
      <c r="Q239" s="68">
        <v>392.79</v>
      </c>
      <c r="R239" s="68">
        <v>413.05</v>
      </c>
      <c r="S239" s="68">
        <v>432.08</v>
      </c>
      <c r="T239" s="68">
        <v>449.51</v>
      </c>
      <c r="U239" s="68">
        <v>464.98</v>
      </c>
      <c r="V239" s="68">
        <v>478.12</v>
      </c>
      <c r="W239" s="68">
        <v>488.57</v>
      </c>
      <c r="X239" s="68">
        <v>495.95</v>
      </c>
      <c r="Y239" s="68">
        <v>500</v>
      </c>
      <c r="Z239" s="68">
        <v>500</v>
      </c>
      <c r="AA239" s="69">
        <v>500</v>
      </c>
      <c r="AB239" s="17">
        <v>500</v>
      </c>
      <c r="AC239" s="17">
        <v>500</v>
      </c>
      <c r="AD239" s="17">
        <v>500</v>
      </c>
      <c r="AE239" s="17">
        <v>500</v>
      </c>
      <c r="AF239" s="17">
        <v>500</v>
      </c>
      <c r="AG239" s="17">
        <v>500</v>
      </c>
      <c r="AH239" s="17">
        <v>0</v>
      </c>
      <c r="AI239" s="17">
        <v>0</v>
      </c>
      <c r="AJ239" s="17">
        <v>0</v>
      </c>
      <c r="AK239" s="17">
        <v>0</v>
      </c>
      <c r="AL239" s="17">
        <v>0</v>
      </c>
      <c r="AM239" s="17">
        <v>0</v>
      </c>
      <c r="AN239" s="17">
        <v>0</v>
      </c>
      <c r="AO239" s="17">
        <v>0</v>
      </c>
      <c r="AP239" s="17">
        <v>0</v>
      </c>
      <c r="AQ239" s="17">
        <v>0</v>
      </c>
      <c r="AR239" s="17">
        <v>0</v>
      </c>
      <c r="AS239" s="17">
        <v>0</v>
      </c>
      <c r="AT239" s="17">
        <v>0</v>
      </c>
      <c r="AU239" s="17">
        <v>0</v>
      </c>
      <c r="AV239" s="17">
        <v>0</v>
      </c>
      <c r="AW239" s="17">
        <v>0</v>
      </c>
      <c r="AX239" s="17">
        <v>0</v>
      </c>
      <c r="AY239" s="17">
        <v>0</v>
      </c>
      <c r="AZ239" s="17">
        <v>0</v>
      </c>
      <c r="BA239" s="17">
        <v>0</v>
      </c>
      <c r="BB239" s="17">
        <v>0</v>
      </c>
      <c r="BC239" s="17">
        <v>0</v>
      </c>
      <c r="BD239" s="17">
        <v>0</v>
      </c>
      <c r="BE239" s="17">
        <v>0</v>
      </c>
      <c r="BF239" s="17">
        <v>0</v>
      </c>
      <c r="BG239" s="17">
        <v>0</v>
      </c>
      <c r="BH239" s="17">
        <v>0</v>
      </c>
      <c r="BI239" s="17">
        <v>0</v>
      </c>
      <c r="BJ239" s="17">
        <v>0</v>
      </c>
      <c r="BK239" s="17">
        <v>0</v>
      </c>
      <c r="BL239" s="17">
        <v>0</v>
      </c>
      <c r="BM239" s="17">
        <v>0</v>
      </c>
      <c r="BN239" s="17">
        <v>0</v>
      </c>
      <c r="BO239" s="17">
        <v>0</v>
      </c>
      <c r="BP239" s="17">
        <v>0</v>
      </c>
      <c r="BQ239" s="17">
        <v>0</v>
      </c>
      <c r="BR239" s="17">
        <v>0</v>
      </c>
      <c r="BS239" s="17">
        <v>0</v>
      </c>
      <c r="BT239" s="17">
        <v>0</v>
      </c>
      <c r="BU239" s="17">
        <v>0</v>
      </c>
      <c r="BV239" s="17">
        <v>0</v>
      </c>
      <c r="BW239" s="17">
        <v>0</v>
      </c>
      <c r="BX239" s="17">
        <v>0</v>
      </c>
      <c r="BY239" s="17">
        <v>0</v>
      </c>
      <c r="BZ239" s="17">
        <v>0</v>
      </c>
      <c r="CA239" s="17">
        <v>0</v>
      </c>
      <c r="CB239" s="17">
        <v>0</v>
      </c>
      <c r="CC239" s="17">
        <v>0</v>
      </c>
      <c r="CD239" s="17">
        <v>0</v>
      </c>
      <c r="CE239" s="17">
        <v>0</v>
      </c>
      <c r="CF239" s="17">
        <v>0</v>
      </c>
      <c r="CG239" s="17">
        <v>0</v>
      </c>
      <c r="CH239" s="17">
        <v>0</v>
      </c>
      <c r="CI239" s="17">
        <v>0</v>
      </c>
      <c r="CJ239" s="17">
        <v>0</v>
      </c>
      <c r="CK239" s="17">
        <v>0</v>
      </c>
      <c r="CL239" s="17">
        <v>0</v>
      </c>
      <c r="CM239" s="17">
        <v>0</v>
      </c>
      <c r="CN239" s="17">
        <v>0</v>
      </c>
      <c r="CO239" s="17">
        <v>0</v>
      </c>
      <c r="CP239" s="17">
        <v>0</v>
      </c>
      <c r="CQ239" s="17">
        <v>0</v>
      </c>
      <c r="CR239" s="17">
        <v>0</v>
      </c>
      <c r="CS239" s="17">
        <v>0</v>
      </c>
      <c r="CT239" s="17">
        <v>0</v>
      </c>
      <c r="CU239" s="17">
        <v>0</v>
      </c>
      <c r="CV239" s="17">
        <v>0</v>
      </c>
      <c r="CW239" s="17">
        <v>0</v>
      </c>
    </row>
    <row r="240" spans="1:101" ht="14.25" customHeight="1">
      <c r="A240" s="67">
        <v>90</v>
      </c>
      <c r="B240" s="73">
        <v>48.31</v>
      </c>
      <c r="C240" s="68">
        <v>67.739999999999995</v>
      </c>
      <c r="D240" s="68">
        <v>93.28</v>
      </c>
      <c r="E240" s="70">
        <v>151.74</v>
      </c>
      <c r="F240" s="17">
        <v>210.5</v>
      </c>
      <c r="G240" s="17">
        <v>220.36</v>
      </c>
      <c r="H240" s="17">
        <v>234.43</v>
      </c>
      <c r="I240" s="17">
        <v>249.87</v>
      </c>
      <c r="J240" s="17">
        <v>267.25</v>
      </c>
      <c r="K240" s="17">
        <v>286.29000000000002</v>
      </c>
      <c r="L240" s="68">
        <v>306.7</v>
      </c>
      <c r="M240" s="68">
        <v>328.25</v>
      </c>
      <c r="N240" s="68">
        <v>350.02</v>
      </c>
      <c r="O240" s="68">
        <v>371.65</v>
      </c>
      <c r="P240" s="68">
        <v>392.79</v>
      </c>
      <c r="Q240" s="68">
        <v>413.05</v>
      </c>
      <c r="R240" s="68">
        <v>432.08</v>
      </c>
      <c r="S240" s="68">
        <v>449.51</v>
      </c>
      <c r="T240" s="68">
        <v>464.98</v>
      </c>
      <c r="U240" s="68">
        <v>478.12</v>
      </c>
      <c r="V240" s="68">
        <v>488.57</v>
      </c>
      <c r="W240" s="68">
        <v>495.95</v>
      </c>
      <c r="X240" s="68">
        <v>500</v>
      </c>
      <c r="Y240" s="68">
        <v>500</v>
      </c>
      <c r="Z240" s="68">
        <v>500</v>
      </c>
      <c r="AA240" s="69">
        <v>500</v>
      </c>
      <c r="AB240" s="17">
        <v>500</v>
      </c>
      <c r="AC240" s="17">
        <v>500</v>
      </c>
      <c r="AD240" s="17">
        <v>500</v>
      </c>
      <c r="AE240" s="17">
        <v>500</v>
      </c>
      <c r="AF240" s="17">
        <v>500</v>
      </c>
      <c r="AG240" s="17">
        <v>0</v>
      </c>
      <c r="AH240" s="17">
        <v>0</v>
      </c>
      <c r="AI240" s="17">
        <v>0</v>
      </c>
      <c r="AJ240" s="17">
        <v>0</v>
      </c>
      <c r="AK240" s="17">
        <v>0</v>
      </c>
      <c r="AL240" s="17">
        <v>0</v>
      </c>
      <c r="AM240" s="17">
        <v>0</v>
      </c>
      <c r="AN240" s="17">
        <v>0</v>
      </c>
      <c r="AO240" s="17">
        <v>0</v>
      </c>
      <c r="AP240" s="17">
        <v>0</v>
      </c>
      <c r="AQ240" s="17">
        <v>0</v>
      </c>
      <c r="AR240" s="17">
        <v>0</v>
      </c>
      <c r="AS240" s="17">
        <v>0</v>
      </c>
      <c r="AT240" s="17">
        <v>0</v>
      </c>
      <c r="AU240" s="17">
        <v>0</v>
      </c>
      <c r="AV240" s="17">
        <v>0</v>
      </c>
      <c r="AW240" s="17">
        <v>0</v>
      </c>
      <c r="AX240" s="17">
        <v>0</v>
      </c>
      <c r="AY240" s="17">
        <v>0</v>
      </c>
      <c r="AZ240" s="17">
        <v>0</v>
      </c>
      <c r="BA240" s="17">
        <v>0</v>
      </c>
      <c r="BB240" s="17">
        <v>0</v>
      </c>
      <c r="BC240" s="17">
        <v>0</v>
      </c>
      <c r="BD240" s="17">
        <v>0</v>
      </c>
      <c r="BE240" s="17">
        <v>0</v>
      </c>
      <c r="BF240" s="17">
        <v>0</v>
      </c>
      <c r="BG240" s="17">
        <v>0</v>
      </c>
      <c r="BH240" s="17">
        <v>0</v>
      </c>
      <c r="BI240" s="17">
        <v>0</v>
      </c>
      <c r="BJ240" s="17">
        <v>0</v>
      </c>
      <c r="BK240" s="17">
        <v>0</v>
      </c>
      <c r="BL240" s="17">
        <v>0</v>
      </c>
      <c r="BM240" s="17">
        <v>0</v>
      </c>
      <c r="BN240" s="17">
        <v>0</v>
      </c>
      <c r="BO240" s="17">
        <v>0</v>
      </c>
      <c r="BP240" s="17">
        <v>0</v>
      </c>
      <c r="BQ240" s="17">
        <v>0</v>
      </c>
      <c r="BR240" s="17">
        <v>0</v>
      </c>
      <c r="BS240" s="17">
        <v>0</v>
      </c>
      <c r="BT240" s="17">
        <v>0</v>
      </c>
      <c r="BU240" s="17">
        <v>0</v>
      </c>
      <c r="BV240" s="17">
        <v>0</v>
      </c>
      <c r="BW240" s="17">
        <v>0</v>
      </c>
      <c r="BX240" s="17">
        <v>0</v>
      </c>
      <c r="BY240" s="17">
        <v>0</v>
      </c>
      <c r="BZ240" s="17">
        <v>0</v>
      </c>
      <c r="CA240" s="17">
        <v>0</v>
      </c>
      <c r="CB240" s="17">
        <v>0</v>
      </c>
      <c r="CC240" s="17">
        <v>0</v>
      </c>
      <c r="CD240" s="17">
        <v>0</v>
      </c>
      <c r="CE240" s="17">
        <v>0</v>
      </c>
      <c r="CF240" s="17">
        <v>0</v>
      </c>
      <c r="CG240" s="17">
        <v>0</v>
      </c>
      <c r="CH240" s="17">
        <v>0</v>
      </c>
      <c r="CI240" s="17">
        <v>0</v>
      </c>
      <c r="CJ240" s="17">
        <v>0</v>
      </c>
      <c r="CK240" s="17">
        <v>0</v>
      </c>
      <c r="CL240" s="17">
        <v>0</v>
      </c>
      <c r="CM240" s="17">
        <v>0</v>
      </c>
      <c r="CN240" s="17">
        <v>0</v>
      </c>
      <c r="CO240" s="17">
        <v>0</v>
      </c>
      <c r="CP240" s="17">
        <v>0</v>
      </c>
      <c r="CQ240" s="17">
        <v>0</v>
      </c>
      <c r="CR240" s="17">
        <v>0</v>
      </c>
      <c r="CS240" s="17">
        <v>0</v>
      </c>
      <c r="CT240" s="17">
        <v>0</v>
      </c>
      <c r="CU240" s="17">
        <v>0</v>
      </c>
      <c r="CV240" s="17">
        <v>0</v>
      </c>
      <c r="CW240" s="17">
        <v>0</v>
      </c>
    </row>
    <row r="241" spans="1:101" ht="14.25" customHeight="1">
      <c r="A241" s="67">
        <v>91</v>
      </c>
      <c r="B241" s="68">
        <v>54.15</v>
      </c>
      <c r="C241" s="68">
        <v>78.56</v>
      </c>
      <c r="D241" s="70">
        <v>149.25</v>
      </c>
      <c r="E241" s="17">
        <v>210.5</v>
      </c>
      <c r="F241" s="17">
        <v>220.36</v>
      </c>
      <c r="G241" s="17">
        <v>234.43</v>
      </c>
      <c r="H241" s="17">
        <v>249.87</v>
      </c>
      <c r="I241" s="17">
        <v>267.25</v>
      </c>
      <c r="J241" s="17">
        <v>286.29000000000002</v>
      </c>
      <c r="K241" s="68">
        <v>306.7</v>
      </c>
      <c r="L241" s="68">
        <v>328.25</v>
      </c>
      <c r="M241" s="68">
        <v>350.02</v>
      </c>
      <c r="N241" s="68">
        <v>371.65</v>
      </c>
      <c r="O241" s="68">
        <v>392.79</v>
      </c>
      <c r="P241" s="68">
        <v>413.05</v>
      </c>
      <c r="Q241" s="68">
        <v>432.08</v>
      </c>
      <c r="R241" s="68">
        <v>449.51</v>
      </c>
      <c r="S241" s="68">
        <v>464.98</v>
      </c>
      <c r="T241" s="68">
        <v>478.12</v>
      </c>
      <c r="U241" s="68">
        <v>488.57</v>
      </c>
      <c r="V241" s="68">
        <v>495.95</v>
      </c>
      <c r="W241" s="68">
        <v>500</v>
      </c>
      <c r="X241" s="68">
        <v>500</v>
      </c>
      <c r="Y241" s="68">
        <v>500</v>
      </c>
      <c r="Z241" s="68">
        <v>500</v>
      </c>
      <c r="AA241" s="69">
        <v>500</v>
      </c>
      <c r="AB241" s="17">
        <v>500</v>
      </c>
      <c r="AC241" s="17">
        <v>500</v>
      </c>
      <c r="AD241" s="17">
        <v>500</v>
      </c>
      <c r="AE241" s="17">
        <v>500</v>
      </c>
      <c r="AF241" s="17">
        <v>0</v>
      </c>
      <c r="AG241" s="17">
        <v>0</v>
      </c>
      <c r="AH241" s="17">
        <v>0</v>
      </c>
      <c r="AI241" s="17">
        <v>0</v>
      </c>
      <c r="AJ241" s="17">
        <v>0</v>
      </c>
      <c r="AK241" s="17">
        <v>0</v>
      </c>
      <c r="AL241" s="17">
        <v>0</v>
      </c>
      <c r="AM241" s="17">
        <v>0</v>
      </c>
      <c r="AN241" s="17">
        <v>0</v>
      </c>
      <c r="AO241" s="17">
        <v>0</v>
      </c>
      <c r="AP241" s="17">
        <v>0</v>
      </c>
      <c r="AQ241" s="17">
        <v>0</v>
      </c>
      <c r="AR241" s="17">
        <v>0</v>
      </c>
      <c r="AS241" s="17">
        <v>0</v>
      </c>
      <c r="AT241" s="17">
        <v>0</v>
      </c>
      <c r="AU241" s="17">
        <v>0</v>
      </c>
      <c r="AV241" s="17">
        <v>0</v>
      </c>
      <c r="AW241" s="17">
        <v>0</v>
      </c>
      <c r="AX241" s="17">
        <v>0</v>
      </c>
      <c r="AY241" s="17">
        <v>0</v>
      </c>
      <c r="AZ241" s="17">
        <v>0</v>
      </c>
      <c r="BA241" s="17">
        <v>0</v>
      </c>
      <c r="BB241" s="17">
        <v>0</v>
      </c>
      <c r="BC241" s="17">
        <v>0</v>
      </c>
      <c r="BD241" s="17">
        <v>0</v>
      </c>
      <c r="BE241" s="17">
        <v>0</v>
      </c>
      <c r="BF241" s="17">
        <v>0</v>
      </c>
      <c r="BG241" s="17">
        <v>0</v>
      </c>
      <c r="BH241" s="17">
        <v>0</v>
      </c>
      <c r="BI241" s="17">
        <v>0</v>
      </c>
      <c r="BJ241" s="17">
        <v>0</v>
      </c>
      <c r="BK241" s="17">
        <v>0</v>
      </c>
      <c r="BL241" s="17">
        <v>0</v>
      </c>
      <c r="BM241" s="17">
        <v>0</v>
      </c>
      <c r="BN241" s="17">
        <v>0</v>
      </c>
      <c r="BO241" s="17">
        <v>0</v>
      </c>
      <c r="BP241" s="17">
        <v>0</v>
      </c>
      <c r="BQ241" s="17">
        <v>0</v>
      </c>
      <c r="BR241" s="17">
        <v>0</v>
      </c>
      <c r="BS241" s="17">
        <v>0</v>
      </c>
      <c r="BT241" s="17">
        <v>0</v>
      </c>
      <c r="BU241" s="17">
        <v>0</v>
      </c>
      <c r="BV241" s="17">
        <v>0</v>
      </c>
      <c r="BW241" s="17">
        <v>0</v>
      </c>
      <c r="BX241" s="17">
        <v>0</v>
      </c>
      <c r="BY241" s="17">
        <v>0</v>
      </c>
      <c r="BZ241" s="17">
        <v>0</v>
      </c>
      <c r="CA241" s="17">
        <v>0</v>
      </c>
      <c r="CB241" s="17">
        <v>0</v>
      </c>
      <c r="CC241" s="17">
        <v>0</v>
      </c>
      <c r="CD241" s="17">
        <v>0</v>
      </c>
      <c r="CE241" s="17">
        <v>0</v>
      </c>
      <c r="CF241" s="17">
        <v>0</v>
      </c>
      <c r="CG241" s="17">
        <v>0</v>
      </c>
      <c r="CH241" s="17">
        <v>0</v>
      </c>
      <c r="CI241" s="17">
        <v>0</v>
      </c>
      <c r="CJ241" s="17">
        <v>0</v>
      </c>
      <c r="CK241" s="17">
        <v>0</v>
      </c>
      <c r="CL241" s="17">
        <v>0</v>
      </c>
      <c r="CM241" s="17">
        <v>0</v>
      </c>
      <c r="CN241" s="17">
        <v>0</v>
      </c>
      <c r="CO241" s="17">
        <v>0</v>
      </c>
      <c r="CP241" s="17">
        <v>0</v>
      </c>
      <c r="CQ241" s="17">
        <v>0</v>
      </c>
      <c r="CR241" s="17">
        <v>0</v>
      </c>
      <c r="CS241" s="17">
        <v>0</v>
      </c>
      <c r="CT241" s="17">
        <v>0</v>
      </c>
      <c r="CU241" s="17">
        <v>0</v>
      </c>
      <c r="CV241" s="17">
        <v>0</v>
      </c>
      <c r="CW241" s="17">
        <v>0</v>
      </c>
    </row>
    <row r="242" spans="1:101" ht="14.25" customHeight="1">
      <c r="A242" s="67">
        <v>92</v>
      </c>
      <c r="B242" s="68">
        <v>63.85</v>
      </c>
      <c r="C242" s="69">
        <v>113.69</v>
      </c>
      <c r="D242" s="17">
        <v>210.5</v>
      </c>
      <c r="E242" s="17">
        <v>220.36</v>
      </c>
      <c r="F242" s="17">
        <v>234.43</v>
      </c>
      <c r="G242" s="17">
        <v>249.87</v>
      </c>
      <c r="H242" s="17">
        <v>267.25</v>
      </c>
      <c r="I242" s="17">
        <v>286.29000000000002</v>
      </c>
      <c r="J242" s="68">
        <v>306.7</v>
      </c>
      <c r="K242" s="68">
        <v>328.25</v>
      </c>
      <c r="L242" s="68">
        <v>350.02</v>
      </c>
      <c r="M242" s="68">
        <v>371.65</v>
      </c>
      <c r="N242" s="68">
        <v>392.79</v>
      </c>
      <c r="O242" s="68">
        <v>413.05</v>
      </c>
      <c r="P242" s="68">
        <v>432.08</v>
      </c>
      <c r="Q242" s="68">
        <v>449.51</v>
      </c>
      <c r="R242" s="68">
        <v>464.98</v>
      </c>
      <c r="S242" s="68">
        <v>478.12</v>
      </c>
      <c r="T242" s="68">
        <v>488.57</v>
      </c>
      <c r="U242" s="68">
        <v>495.95</v>
      </c>
      <c r="V242" s="68">
        <v>500</v>
      </c>
      <c r="W242" s="68">
        <v>500</v>
      </c>
      <c r="X242" s="68">
        <v>500</v>
      </c>
      <c r="Y242" s="68">
        <v>500</v>
      </c>
      <c r="Z242" s="68">
        <v>500</v>
      </c>
      <c r="AA242" s="69">
        <v>500</v>
      </c>
      <c r="AB242" s="17">
        <v>500</v>
      </c>
      <c r="AC242" s="17">
        <v>500</v>
      </c>
      <c r="AD242" s="17">
        <v>500</v>
      </c>
      <c r="AE242" s="17">
        <v>0</v>
      </c>
      <c r="AF242" s="17">
        <v>0</v>
      </c>
      <c r="AG242" s="17">
        <v>0</v>
      </c>
      <c r="AH242" s="17">
        <v>0</v>
      </c>
      <c r="AI242" s="17">
        <v>0</v>
      </c>
      <c r="AJ242" s="17">
        <v>0</v>
      </c>
      <c r="AK242" s="17">
        <v>0</v>
      </c>
      <c r="AL242" s="17">
        <v>0</v>
      </c>
      <c r="AM242" s="17">
        <v>0</v>
      </c>
      <c r="AN242" s="17">
        <v>0</v>
      </c>
      <c r="AO242" s="17">
        <v>0</v>
      </c>
      <c r="AP242" s="17">
        <v>0</v>
      </c>
      <c r="AQ242" s="17">
        <v>0</v>
      </c>
      <c r="AR242" s="17">
        <v>0</v>
      </c>
      <c r="AS242" s="17">
        <v>0</v>
      </c>
      <c r="AT242" s="17">
        <v>0</v>
      </c>
      <c r="AU242" s="17">
        <v>0</v>
      </c>
      <c r="AV242" s="17">
        <v>0</v>
      </c>
      <c r="AW242" s="17">
        <v>0</v>
      </c>
      <c r="AX242" s="17">
        <v>0</v>
      </c>
      <c r="AY242" s="17">
        <v>0</v>
      </c>
      <c r="AZ242" s="17">
        <v>0</v>
      </c>
      <c r="BA242" s="17">
        <v>0</v>
      </c>
      <c r="BB242" s="17">
        <v>0</v>
      </c>
      <c r="BC242" s="17">
        <v>0</v>
      </c>
      <c r="BD242" s="17">
        <v>0</v>
      </c>
      <c r="BE242" s="17">
        <v>0</v>
      </c>
      <c r="BF242" s="17">
        <v>0</v>
      </c>
      <c r="BG242" s="17">
        <v>0</v>
      </c>
      <c r="BH242" s="17">
        <v>0</v>
      </c>
      <c r="BI242" s="17">
        <v>0</v>
      </c>
      <c r="BJ242" s="17">
        <v>0</v>
      </c>
      <c r="BK242" s="17">
        <v>0</v>
      </c>
      <c r="BL242" s="17">
        <v>0</v>
      </c>
      <c r="BM242" s="17">
        <v>0</v>
      </c>
      <c r="BN242" s="17">
        <v>0</v>
      </c>
      <c r="BO242" s="17">
        <v>0</v>
      </c>
      <c r="BP242" s="17">
        <v>0</v>
      </c>
      <c r="BQ242" s="17">
        <v>0</v>
      </c>
      <c r="BR242" s="17">
        <v>0</v>
      </c>
      <c r="BS242" s="17">
        <v>0</v>
      </c>
      <c r="BT242" s="17">
        <v>0</v>
      </c>
      <c r="BU242" s="17">
        <v>0</v>
      </c>
      <c r="BV242" s="17">
        <v>0</v>
      </c>
      <c r="BW242" s="17">
        <v>0</v>
      </c>
      <c r="BX242" s="17">
        <v>0</v>
      </c>
      <c r="BY242" s="17">
        <v>0</v>
      </c>
      <c r="BZ242" s="17">
        <v>0</v>
      </c>
      <c r="CA242" s="17">
        <v>0</v>
      </c>
      <c r="CB242" s="17">
        <v>0</v>
      </c>
      <c r="CC242" s="17">
        <v>0</v>
      </c>
      <c r="CD242" s="17">
        <v>0</v>
      </c>
      <c r="CE242" s="17">
        <v>0</v>
      </c>
      <c r="CF242" s="17">
        <v>0</v>
      </c>
      <c r="CG242" s="17">
        <v>0</v>
      </c>
      <c r="CH242" s="17">
        <v>0</v>
      </c>
      <c r="CI242" s="17">
        <v>0</v>
      </c>
      <c r="CJ242" s="17">
        <v>0</v>
      </c>
      <c r="CK242" s="17">
        <v>0</v>
      </c>
      <c r="CL242" s="17">
        <v>0</v>
      </c>
      <c r="CM242" s="17">
        <v>0</v>
      </c>
      <c r="CN242" s="17">
        <v>0</v>
      </c>
      <c r="CO242" s="17">
        <v>0</v>
      </c>
      <c r="CP242" s="17">
        <v>0</v>
      </c>
      <c r="CQ242" s="17">
        <v>0</v>
      </c>
      <c r="CR242" s="17">
        <v>0</v>
      </c>
      <c r="CS242" s="17">
        <v>0</v>
      </c>
      <c r="CT242" s="17">
        <v>0</v>
      </c>
      <c r="CU242" s="17">
        <v>0</v>
      </c>
      <c r="CV242" s="17">
        <v>0</v>
      </c>
      <c r="CW242" s="17">
        <v>0</v>
      </c>
    </row>
    <row r="243" spans="1:101" ht="14.25" customHeight="1">
      <c r="A243" s="67">
        <v>93</v>
      </c>
      <c r="B243" s="68">
        <v>78.13</v>
      </c>
      <c r="C243" s="69">
        <v>153.94</v>
      </c>
      <c r="D243" s="17">
        <v>220.36</v>
      </c>
      <c r="E243" s="17">
        <v>234.43</v>
      </c>
      <c r="F243" s="17">
        <v>249.87</v>
      </c>
      <c r="G243" s="17">
        <v>267.25</v>
      </c>
      <c r="H243" s="17">
        <v>286.29000000000002</v>
      </c>
      <c r="I243" s="68">
        <v>306.7</v>
      </c>
      <c r="J243" s="68">
        <v>328.25</v>
      </c>
      <c r="K243" s="68">
        <v>350.02</v>
      </c>
      <c r="L243" s="68">
        <v>371.65</v>
      </c>
      <c r="M243" s="68">
        <v>392.79</v>
      </c>
      <c r="N243" s="68">
        <v>413.05</v>
      </c>
      <c r="O243" s="68">
        <v>432.08</v>
      </c>
      <c r="P243" s="68">
        <v>449.51</v>
      </c>
      <c r="Q243" s="68">
        <v>464.98</v>
      </c>
      <c r="R243" s="68">
        <v>478.12</v>
      </c>
      <c r="S243" s="68">
        <v>488.57</v>
      </c>
      <c r="T243" s="68">
        <v>495.95</v>
      </c>
      <c r="U243" s="68">
        <v>500</v>
      </c>
      <c r="V243" s="68">
        <v>500</v>
      </c>
      <c r="W243" s="68">
        <v>500</v>
      </c>
      <c r="X243" s="68">
        <v>500</v>
      </c>
      <c r="Y243" s="68">
        <v>500</v>
      </c>
      <c r="Z243" s="68">
        <v>500</v>
      </c>
      <c r="AA243" s="69">
        <v>500</v>
      </c>
      <c r="AB243" s="17">
        <v>500</v>
      </c>
      <c r="AC243" s="17">
        <v>500</v>
      </c>
      <c r="AD243" s="17">
        <v>0</v>
      </c>
      <c r="AE243" s="17">
        <v>0</v>
      </c>
      <c r="AF243" s="17">
        <v>0</v>
      </c>
      <c r="AG243" s="17">
        <v>0</v>
      </c>
      <c r="AH243" s="17">
        <v>0</v>
      </c>
      <c r="AI243" s="17">
        <v>0</v>
      </c>
      <c r="AJ243" s="17">
        <v>0</v>
      </c>
      <c r="AK243" s="17">
        <v>0</v>
      </c>
      <c r="AL243" s="17">
        <v>0</v>
      </c>
      <c r="AM243" s="17">
        <v>0</v>
      </c>
      <c r="AN243" s="17">
        <v>0</v>
      </c>
      <c r="AO243" s="17">
        <v>0</v>
      </c>
      <c r="AP243" s="17">
        <v>0</v>
      </c>
      <c r="AQ243" s="17">
        <v>0</v>
      </c>
      <c r="AR243" s="17">
        <v>0</v>
      </c>
      <c r="AS243" s="17">
        <v>0</v>
      </c>
      <c r="AT243" s="17">
        <v>0</v>
      </c>
      <c r="AU243" s="17">
        <v>0</v>
      </c>
      <c r="AV243" s="17">
        <v>0</v>
      </c>
      <c r="AW243" s="17">
        <v>0</v>
      </c>
      <c r="AX243" s="17">
        <v>0</v>
      </c>
      <c r="AY243" s="17">
        <v>0</v>
      </c>
      <c r="AZ243" s="17">
        <v>0</v>
      </c>
      <c r="BA243" s="17">
        <v>0</v>
      </c>
      <c r="BB243" s="17">
        <v>0</v>
      </c>
      <c r="BC243" s="17">
        <v>0</v>
      </c>
      <c r="BD243" s="17">
        <v>0</v>
      </c>
      <c r="BE243" s="17">
        <v>0</v>
      </c>
      <c r="BF243" s="17">
        <v>0</v>
      </c>
      <c r="BG243" s="17">
        <v>0</v>
      </c>
      <c r="BH243" s="17">
        <v>0</v>
      </c>
      <c r="BI243" s="17">
        <v>0</v>
      </c>
      <c r="BJ243" s="17">
        <v>0</v>
      </c>
      <c r="BK243" s="17">
        <v>0</v>
      </c>
      <c r="BL243" s="17">
        <v>0</v>
      </c>
      <c r="BM243" s="17">
        <v>0</v>
      </c>
      <c r="BN243" s="17">
        <v>0</v>
      </c>
      <c r="BO243" s="17">
        <v>0</v>
      </c>
      <c r="BP243" s="17">
        <v>0</v>
      </c>
      <c r="BQ243" s="17">
        <v>0</v>
      </c>
      <c r="BR243" s="17">
        <v>0</v>
      </c>
      <c r="BS243" s="17">
        <v>0</v>
      </c>
      <c r="BT243" s="17">
        <v>0</v>
      </c>
      <c r="BU243" s="17">
        <v>0</v>
      </c>
      <c r="BV243" s="17">
        <v>0</v>
      </c>
      <c r="BW243" s="17">
        <v>0</v>
      </c>
      <c r="BX243" s="17">
        <v>0</v>
      </c>
      <c r="BY243" s="17">
        <v>0</v>
      </c>
      <c r="BZ243" s="17">
        <v>0</v>
      </c>
      <c r="CA243" s="17">
        <v>0</v>
      </c>
      <c r="CB243" s="17">
        <v>0</v>
      </c>
      <c r="CC243" s="17">
        <v>0</v>
      </c>
      <c r="CD243" s="17">
        <v>0</v>
      </c>
      <c r="CE243" s="17">
        <v>0</v>
      </c>
      <c r="CF243" s="17">
        <v>0</v>
      </c>
      <c r="CG243" s="17">
        <v>0</v>
      </c>
      <c r="CH243" s="17">
        <v>0</v>
      </c>
      <c r="CI243" s="17">
        <v>0</v>
      </c>
      <c r="CJ243" s="17">
        <v>0</v>
      </c>
      <c r="CK243" s="17">
        <v>0</v>
      </c>
      <c r="CL243" s="17">
        <v>0</v>
      </c>
      <c r="CM243" s="17">
        <v>0</v>
      </c>
      <c r="CN243" s="17">
        <v>0</v>
      </c>
      <c r="CO243" s="17">
        <v>0</v>
      </c>
      <c r="CP243" s="17">
        <v>0</v>
      </c>
      <c r="CQ243" s="17">
        <v>0</v>
      </c>
      <c r="CR243" s="17">
        <v>0</v>
      </c>
      <c r="CS243" s="17">
        <v>0</v>
      </c>
      <c r="CT243" s="17">
        <v>0</v>
      </c>
      <c r="CU243" s="17">
        <v>0</v>
      </c>
      <c r="CV243" s="17">
        <v>0</v>
      </c>
      <c r="CW243" s="17">
        <v>0</v>
      </c>
    </row>
    <row r="244" spans="1:101" ht="14.25" customHeight="1">
      <c r="A244" s="67">
        <v>94</v>
      </c>
      <c r="B244" s="68">
        <v>97.38</v>
      </c>
      <c r="C244" s="70">
        <v>171.07</v>
      </c>
      <c r="D244" s="17">
        <v>234.43</v>
      </c>
      <c r="E244" s="17">
        <v>249.87</v>
      </c>
      <c r="F244" s="17">
        <v>267.25</v>
      </c>
      <c r="G244" s="17">
        <v>286.29000000000002</v>
      </c>
      <c r="H244" s="68">
        <v>306.7</v>
      </c>
      <c r="I244" s="68">
        <v>328.25</v>
      </c>
      <c r="J244" s="68">
        <v>350.02</v>
      </c>
      <c r="K244" s="68">
        <v>371.65</v>
      </c>
      <c r="L244" s="68">
        <v>392.79</v>
      </c>
      <c r="M244" s="68">
        <v>413.05</v>
      </c>
      <c r="N244" s="68">
        <v>432.08</v>
      </c>
      <c r="O244" s="68">
        <v>449.51</v>
      </c>
      <c r="P244" s="68">
        <v>464.98</v>
      </c>
      <c r="Q244" s="68">
        <v>478.12</v>
      </c>
      <c r="R244" s="68">
        <v>488.57</v>
      </c>
      <c r="S244" s="68">
        <v>495.95</v>
      </c>
      <c r="T244" s="68">
        <v>500</v>
      </c>
      <c r="U244" s="68">
        <v>500</v>
      </c>
      <c r="V244" s="68">
        <v>500</v>
      </c>
      <c r="W244" s="68">
        <v>500</v>
      </c>
      <c r="X244" s="68">
        <v>500</v>
      </c>
      <c r="Y244" s="68">
        <v>500</v>
      </c>
      <c r="Z244" s="68">
        <v>500</v>
      </c>
      <c r="AA244" s="69">
        <v>500</v>
      </c>
      <c r="AB244" s="17">
        <v>500</v>
      </c>
      <c r="AC244" s="17">
        <v>0</v>
      </c>
      <c r="AD244" s="17">
        <v>0</v>
      </c>
      <c r="AE244" s="17">
        <v>0</v>
      </c>
      <c r="AF244" s="17">
        <v>0</v>
      </c>
      <c r="AG244" s="17">
        <v>0</v>
      </c>
      <c r="AH244" s="17">
        <v>0</v>
      </c>
      <c r="AI244" s="17">
        <v>0</v>
      </c>
      <c r="AJ244" s="17">
        <v>0</v>
      </c>
      <c r="AK244" s="17">
        <v>0</v>
      </c>
      <c r="AL244" s="17">
        <v>0</v>
      </c>
      <c r="AM244" s="17">
        <v>0</v>
      </c>
      <c r="AN244" s="17">
        <v>0</v>
      </c>
      <c r="AO244" s="17">
        <v>0</v>
      </c>
      <c r="AP244" s="17">
        <v>0</v>
      </c>
      <c r="AQ244" s="17">
        <v>0</v>
      </c>
      <c r="AR244" s="17">
        <v>0</v>
      </c>
      <c r="AS244" s="17">
        <v>0</v>
      </c>
      <c r="AT244" s="17">
        <v>0</v>
      </c>
      <c r="AU244" s="17">
        <v>0</v>
      </c>
      <c r="AV244" s="17">
        <v>0</v>
      </c>
      <c r="AW244" s="17">
        <v>0</v>
      </c>
      <c r="AX244" s="17">
        <v>0</v>
      </c>
      <c r="AY244" s="17">
        <v>0</v>
      </c>
      <c r="AZ244" s="17">
        <v>0</v>
      </c>
      <c r="BA244" s="17">
        <v>0</v>
      </c>
      <c r="BB244" s="17">
        <v>0</v>
      </c>
      <c r="BC244" s="17">
        <v>0</v>
      </c>
      <c r="BD244" s="17">
        <v>0</v>
      </c>
      <c r="BE244" s="17">
        <v>0</v>
      </c>
      <c r="BF244" s="17">
        <v>0</v>
      </c>
      <c r="BG244" s="17">
        <v>0</v>
      </c>
      <c r="BH244" s="17">
        <v>0</v>
      </c>
      <c r="BI244" s="17">
        <v>0</v>
      </c>
      <c r="BJ244" s="17">
        <v>0</v>
      </c>
      <c r="BK244" s="17">
        <v>0</v>
      </c>
      <c r="BL244" s="17">
        <v>0</v>
      </c>
      <c r="BM244" s="17">
        <v>0</v>
      </c>
      <c r="BN244" s="17">
        <v>0</v>
      </c>
      <c r="BO244" s="17">
        <v>0</v>
      </c>
      <c r="BP244" s="17">
        <v>0</v>
      </c>
      <c r="BQ244" s="17">
        <v>0</v>
      </c>
      <c r="BR244" s="17">
        <v>0</v>
      </c>
      <c r="BS244" s="17">
        <v>0</v>
      </c>
      <c r="BT244" s="17">
        <v>0</v>
      </c>
      <c r="BU244" s="17">
        <v>0</v>
      </c>
      <c r="BV244" s="17">
        <v>0</v>
      </c>
      <c r="BW244" s="17">
        <v>0</v>
      </c>
      <c r="BX244" s="17">
        <v>0</v>
      </c>
      <c r="BY244" s="17">
        <v>0</v>
      </c>
      <c r="BZ244" s="17">
        <v>0</v>
      </c>
      <c r="CA244" s="17">
        <v>0</v>
      </c>
      <c r="CB244" s="17">
        <v>0</v>
      </c>
      <c r="CC244" s="17">
        <v>0</v>
      </c>
      <c r="CD244" s="17">
        <v>0</v>
      </c>
      <c r="CE244" s="17">
        <v>0</v>
      </c>
      <c r="CF244" s="17">
        <v>0</v>
      </c>
      <c r="CG244" s="17">
        <v>0</v>
      </c>
      <c r="CH244" s="17">
        <v>0</v>
      </c>
      <c r="CI244" s="17">
        <v>0</v>
      </c>
      <c r="CJ244" s="17">
        <v>0</v>
      </c>
      <c r="CK244" s="17">
        <v>0</v>
      </c>
      <c r="CL244" s="17">
        <v>0</v>
      </c>
      <c r="CM244" s="17">
        <v>0</v>
      </c>
      <c r="CN244" s="17">
        <v>0</v>
      </c>
      <c r="CO244" s="17">
        <v>0</v>
      </c>
      <c r="CP244" s="17">
        <v>0</v>
      </c>
      <c r="CQ244" s="17">
        <v>0</v>
      </c>
      <c r="CR244" s="17">
        <v>0</v>
      </c>
      <c r="CS244" s="17">
        <v>0</v>
      </c>
      <c r="CT244" s="17">
        <v>0</v>
      </c>
      <c r="CU244" s="17">
        <v>0</v>
      </c>
      <c r="CV244" s="17">
        <v>0</v>
      </c>
      <c r="CW244" s="17">
        <v>0</v>
      </c>
    </row>
    <row r="245" spans="1:101" ht="14.25" customHeight="1">
      <c r="A245" s="67">
        <v>95</v>
      </c>
      <c r="B245" s="75">
        <v>121.77</v>
      </c>
      <c r="C245" s="17">
        <v>234.43</v>
      </c>
      <c r="D245" s="17">
        <v>249.87</v>
      </c>
      <c r="E245" s="17">
        <v>267.25</v>
      </c>
      <c r="F245" s="17">
        <v>286.29000000000002</v>
      </c>
      <c r="G245" s="68">
        <v>306.7</v>
      </c>
      <c r="H245" s="68">
        <v>328.25</v>
      </c>
      <c r="I245" s="68">
        <v>350.02</v>
      </c>
      <c r="J245" s="68">
        <v>371.65</v>
      </c>
      <c r="K245" s="68">
        <v>392.79</v>
      </c>
      <c r="L245" s="68">
        <v>413.05</v>
      </c>
      <c r="M245" s="68">
        <v>432.08</v>
      </c>
      <c r="N245" s="68">
        <v>449.51</v>
      </c>
      <c r="O245" s="68">
        <v>464.98</v>
      </c>
      <c r="P245" s="68">
        <v>478.12</v>
      </c>
      <c r="Q245" s="68">
        <v>488.57</v>
      </c>
      <c r="R245" s="68">
        <v>495.95</v>
      </c>
      <c r="S245" s="68">
        <v>500</v>
      </c>
      <c r="T245" s="68">
        <v>500</v>
      </c>
      <c r="U245" s="68">
        <v>500</v>
      </c>
      <c r="V245" s="68">
        <v>500</v>
      </c>
      <c r="W245" s="68">
        <v>500</v>
      </c>
      <c r="X245" s="68">
        <v>500</v>
      </c>
      <c r="Y245" s="68">
        <v>500</v>
      </c>
      <c r="Z245" s="68">
        <v>500</v>
      </c>
      <c r="AA245" s="69">
        <v>500</v>
      </c>
      <c r="AB245" s="17">
        <v>0</v>
      </c>
      <c r="AC245" s="17">
        <v>0</v>
      </c>
      <c r="AD245" s="17">
        <v>0</v>
      </c>
      <c r="AE245" s="17">
        <v>0</v>
      </c>
      <c r="AF245" s="17">
        <v>0</v>
      </c>
      <c r="AG245" s="17">
        <v>0</v>
      </c>
      <c r="AH245" s="17">
        <v>0</v>
      </c>
      <c r="AI245" s="17">
        <v>0</v>
      </c>
      <c r="AJ245" s="17">
        <v>0</v>
      </c>
      <c r="AK245" s="17">
        <v>0</v>
      </c>
      <c r="AL245" s="17">
        <v>0</v>
      </c>
      <c r="AM245" s="17">
        <v>0</v>
      </c>
      <c r="AN245" s="17">
        <v>0</v>
      </c>
      <c r="AO245" s="17">
        <v>0</v>
      </c>
      <c r="AP245" s="17">
        <v>0</v>
      </c>
      <c r="AQ245" s="17">
        <v>0</v>
      </c>
      <c r="AR245" s="17">
        <v>0</v>
      </c>
      <c r="AS245" s="17">
        <v>0</v>
      </c>
      <c r="AT245" s="17">
        <v>0</v>
      </c>
      <c r="AU245" s="17">
        <v>0</v>
      </c>
      <c r="AV245" s="17">
        <v>0</v>
      </c>
      <c r="AW245" s="17">
        <v>0</v>
      </c>
      <c r="AX245" s="17">
        <v>0</v>
      </c>
      <c r="AY245" s="17">
        <v>0</v>
      </c>
      <c r="AZ245" s="17">
        <v>0</v>
      </c>
      <c r="BA245" s="17">
        <v>0</v>
      </c>
      <c r="BB245" s="17">
        <v>0</v>
      </c>
      <c r="BC245" s="17">
        <v>0</v>
      </c>
      <c r="BD245" s="17">
        <v>0</v>
      </c>
      <c r="BE245" s="17">
        <v>0</v>
      </c>
      <c r="BF245" s="17">
        <v>0</v>
      </c>
      <c r="BG245" s="17">
        <v>0</v>
      </c>
      <c r="BH245" s="17">
        <v>0</v>
      </c>
      <c r="BI245" s="17">
        <v>0</v>
      </c>
      <c r="BJ245" s="17">
        <v>0</v>
      </c>
      <c r="BK245" s="17">
        <v>0</v>
      </c>
      <c r="BL245" s="17">
        <v>0</v>
      </c>
      <c r="BM245" s="17">
        <v>0</v>
      </c>
      <c r="BN245" s="17">
        <v>0</v>
      </c>
      <c r="BO245" s="17">
        <v>0</v>
      </c>
      <c r="BP245" s="17">
        <v>0</v>
      </c>
      <c r="BQ245" s="17">
        <v>0</v>
      </c>
      <c r="BR245" s="17">
        <v>0</v>
      </c>
      <c r="BS245" s="17">
        <v>0</v>
      </c>
      <c r="BT245" s="17">
        <v>0</v>
      </c>
      <c r="BU245" s="17">
        <v>0</v>
      </c>
      <c r="BV245" s="17">
        <v>0</v>
      </c>
      <c r="BW245" s="17">
        <v>0</v>
      </c>
      <c r="BX245" s="17">
        <v>0</v>
      </c>
      <c r="BY245" s="17">
        <v>0</v>
      </c>
      <c r="BZ245" s="17">
        <v>0</v>
      </c>
      <c r="CA245" s="17">
        <v>0</v>
      </c>
      <c r="CB245" s="17">
        <v>0</v>
      </c>
      <c r="CC245" s="17">
        <v>0</v>
      </c>
      <c r="CD245" s="17">
        <v>0</v>
      </c>
      <c r="CE245" s="17">
        <v>0</v>
      </c>
      <c r="CF245" s="17">
        <v>0</v>
      </c>
      <c r="CG245" s="17">
        <v>0</v>
      </c>
      <c r="CH245" s="17">
        <v>0</v>
      </c>
      <c r="CI245" s="17">
        <v>0</v>
      </c>
      <c r="CJ245" s="17">
        <v>0</v>
      </c>
      <c r="CK245" s="17">
        <v>0</v>
      </c>
      <c r="CL245" s="17">
        <v>0</v>
      </c>
      <c r="CM245" s="17">
        <v>0</v>
      </c>
      <c r="CN245" s="17">
        <v>0</v>
      </c>
      <c r="CO245" s="17">
        <v>0</v>
      </c>
      <c r="CP245" s="17">
        <v>0</v>
      </c>
      <c r="CQ245" s="17">
        <v>0</v>
      </c>
      <c r="CR245" s="17">
        <v>0</v>
      </c>
      <c r="CS245" s="17">
        <v>0</v>
      </c>
      <c r="CT245" s="17">
        <v>0</v>
      </c>
      <c r="CU245" s="17">
        <v>0</v>
      </c>
      <c r="CV245" s="17">
        <v>0</v>
      </c>
      <c r="CW245" s="17">
        <v>0</v>
      </c>
    </row>
    <row r="246" spans="1:101" ht="14.25" customHeight="1"/>
    <row r="247" spans="1:101" ht="14.25" customHeight="1">
      <c r="A247" s="14" t="s">
        <v>144</v>
      </c>
    </row>
    <row r="248" spans="1:101" ht="14.25" customHeight="1">
      <c r="B248" s="20" t="s">
        <v>130</v>
      </c>
    </row>
    <row r="249" spans="1:101" ht="14.25" customHeight="1">
      <c r="A249" s="3" t="s">
        <v>131</v>
      </c>
      <c r="B249" s="43">
        <v>1</v>
      </c>
      <c r="C249" s="43">
        <v>2</v>
      </c>
      <c r="D249" s="43">
        <v>3</v>
      </c>
      <c r="E249" s="43">
        <v>4</v>
      </c>
      <c r="F249" s="43">
        <v>5</v>
      </c>
      <c r="G249" s="43">
        <v>6</v>
      </c>
      <c r="H249" s="43">
        <v>7</v>
      </c>
      <c r="I249" s="43">
        <v>8</v>
      </c>
      <c r="J249" s="43">
        <v>9</v>
      </c>
      <c r="K249" s="43">
        <v>10</v>
      </c>
      <c r="L249" s="43">
        <v>11</v>
      </c>
      <c r="M249" s="43">
        <v>12</v>
      </c>
      <c r="N249" s="43">
        <v>13</v>
      </c>
      <c r="O249" s="43">
        <v>14</v>
      </c>
      <c r="P249" s="43">
        <v>15</v>
      </c>
      <c r="Q249" s="43">
        <v>16</v>
      </c>
      <c r="R249" s="43">
        <v>17</v>
      </c>
      <c r="S249" s="43">
        <v>18</v>
      </c>
      <c r="T249" s="43">
        <v>19</v>
      </c>
      <c r="U249" s="43">
        <v>20</v>
      </c>
      <c r="V249" s="43">
        <v>21</v>
      </c>
      <c r="W249" s="43">
        <v>22</v>
      </c>
      <c r="X249" s="43">
        <v>23</v>
      </c>
      <c r="Y249" s="43">
        <v>24</v>
      </c>
      <c r="Z249" s="43">
        <v>25</v>
      </c>
      <c r="AA249" s="43">
        <v>26</v>
      </c>
      <c r="AB249" s="44">
        <v>27</v>
      </c>
      <c r="AC249" s="44">
        <v>28</v>
      </c>
      <c r="AD249" s="44">
        <v>29</v>
      </c>
      <c r="AE249" s="44">
        <v>30</v>
      </c>
      <c r="AF249" s="44">
        <v>31</v>
      </c>
      <c r="AG249" s="44">
        <v>32</v>
      </c>
      <c r="AH249" s="44">
        <v>33</v>
      </c>
      <c r="AI249" s="44">
        <v>34</v>
      </c>
      <c r="AJ249" s="44">
        <v>35</v>
      </c>
      <c r="AK249" s="44">
        <v>36</v>
      </c>
      <c r="AL249" s="44">
        <v>37</v>
      </c>
      <c r="AM249" s="44">
        <v>38</v>
      </c>
      <c r="AN249" s="44">
        <v>39</v>
      </c>
      <c r="AO249" s="44">
        <v>40</v>
      </c>
      <c r="AP249" s="44">
        <v>41</v>
      </c>
      <c r="AQ249" s="44">
        <v>42</v>
      </c>
      <c r="AR249" s="44">
        <v>43</v>
      </c>
      <c r="AS249" s="44">
        <v>44</v>
      </c>
      <c r="AT249" s="44">
        <v>45</v>
      </c>
      <c r="AU249" s="44">
        <v>46</v>
      </c>
      <c r="AV249" s="44">
        <v>47</v>
      </c>
      <c r="AW249" s="44">
        <v>48</v>
      </c>
      <c r="AX249" s="44">
        <v>49</v>
      </c>
      <c r="AY249" s="44">
        <v>50</v>
      </c>
      <c r="AZ249" s="44">
        <v>51</v>
      </c>
      <c r="BA249" s="44">
        <v>52</v>
      </c>
      <c r="BB249" s="44">
        <v>53</v>
      </c>
      <c r="BC249" s="44">
        <v>54</v>
      </c>
      <c r="BD249" s="44">
        <v>55</v>
      </c>
      <c r="BE249" s="44">
        <v>56</v>
      </c>
      <c r="BF249" s="44">
        <v>57</v>
      </c>
      <c r="BG249" s="44">
        <v>58</v>
      </c>
      <c r="BH249" s="44">
        <v>59</v>
      </c>
      <c r="BI249" s="44">
        <v>60</v>
      </c>
      <c r="BJ249" s="44">
        <v>61</v>
      </c>
      <c r="BK249" s="44">
        <v>62</v>
      </c>
      <c r="BL249" s="44">
        <v>63</v>
      </c>
      <c r="BM249" s="44">
        <v>64</v>
      </c>
      <c r="BN249" s="44">
        <v>65</v>
      </c>
      <c r="BO249" s="44">
        <v>66</v>
      </c>
      <c r="BP249" s="44">
        <v>67</v>
      </c>
      <c r="BQ249" s="44">
        <v>68</v>
      </c>
      <c r="BR249" s="44">
        <v>69</v>
      </c>
      <c r="BS249" s="44">
        <v>70</v>
      </c>
      <c r="BT249" s="44">
        <v>71</v>
      </c>
      <c r="BU249" s="44">
        <v>72</v>
      </c>
      <c r="BV249" s="44">
        <v>73</v>
      </c>
      <c r="BW249" s="44">
        <v>74</v>
      </c>
      <c r="BX249" s="44">
        <v>75</v>
      </c>
      <c r="BY249" s="44">
        <v>76</v>
      </c>
      <c r="BZ249" s="44">
        <v>77</v>
      </c>
      <c r="CA249" s="44">
        <v>78</v>
      </c>
      <c r="CB249" s="44">
        <v>79</v>
      </c>
      <c r="CC249" s="44">
        <v>80</v>
      </c>
      <c r="CD249" s="44">
        <v>81</v>
      </c>
      <c r="CE249" s="44">
        <v>82</v>
      </c>
      <c r="CF249" s="44">
        <v>83</v>
      </c>
      <c r="CG249" s="44">
        <v>84</v>
      </c>
      <c r="CH249" s="44">
        <v>85</v>
      </c>
      <c r="CI249" s="44">
        <v>86</v>
      </c>
      <c r="CJ249" s="44">
        <v>87</v>
      </c>
      <c r="CK249" s="44">
        <v>88</v>
      </c>
      <c r="CL249" s="44">
        <v>89</v>
      </c>
      <c r="CM249" s="44">
        <v>90</v>
      </c>
      <c r="CN249" s="44">
        <v>91</v>
      </c>
      <c r="CO249" s="44">
        <v>92</v>
      </c>
      <c r="CP249" s="44">
        <v>93</v>
      </c>
      <c r="CQ249" s="44">
        <v>94</v>
      </c>
      <c r="CR249" s="44">
        <v>95</v>
      </c>
      <c r="CS249" s="44">
        <v>96</v>
      </c>
      <c r="CT249" s="44">
        <v>97</v>
      </c>
      <c r="CU249" s="44">
        <v>98</v>
      </c>
      <c r="CV249" s="44">
        <v>99</v>
      </c>
      <c r="CW249" s="44">
        <v>100</v>
      </c>
    </row>
    <row r="250" spans="1:101" ht="14.25" customHeight="1">
      <c r="A250" s="67">
        <v>18</v>
      </c>
      <c r="B250" s="68">
        <v>0.27</v>
      </c>
      <c r="C250" s="68">
        <v>0.27</v>
      </c>
      <c r="D250" s="68">
        <v>0.27</v>
      </c>
      <c r="E250" s="68">
        <v>0.27</v>
      </c>
      <c r="F250" s="68">
        <v>0.27</v>
      </c>
      <c r="G250" s="68">
        <v>0.28999999999999998</v>
      </c>
      <c r="H250" s="68">
        <v>0.33</v>
      </c>
      <c r="I250" s="68">
        <v>0.34</v>
      </c>
      <c r="J250" s="68">
        <v>0.34</v>
      </c>
      <c r="K250" s="68">
        <v>0.34</v>
      </c>
      <c r="L250" s="68">
        <v>0.35</v>
      </c>
      <c r="M250" s="68">
        <v>0.37</v>
      </c>
      <c r="N250" s="68">
        <v>0.4</v>
      </c>
      <c r="O250" s="68">
        <v>0.43</v>
      </c>
      <c r="P250" s="68">
        <v>0.45</v>
      </c>
      <c r="Q250" s="68">
        <v>0.49</v>
      </c>
      <c r="R250" s="68">
        <v>0.65</v>
      </c>
      <c r="S250" s="68">
        <v>0.73</v>
      </c>
      <c r="T250" s="68">
        <v>0.86</v>
      </c>
      <c r="U250" s="69">
        <v>1.03</v>
      </c>
      <c r="V250" s="68">
        <v>1.17</v>
      </c>
      <c r="W250" s="68">
        <v>1.29</v>
      </c>
      <c r="X250" s="68">
        <v>1.4</v>
      </c>
      <c r="Y250" s="68">
        <v>1.49</v>
      </c>
      <c r="Z250" s="68">
        <v>1.58</v>
      </c>
      <c r="AA250" s="69">
        <v>1.67</v>
      </c>
      <c r="AB250" s="69">
        <v>1.76</v>
      </c>
      <c r="AC250" s="69">
        <v>1.87</v>
      </c>
      <c r="AD250" s="69">
        <v>2.0499999999999998</v>
      </c>
      <c r="AE250" s="69">
        <v>2.25</v>
      </c>
      <c r="AF250" s="69">
        <v>2.46</v>
      </c>
      <c r="AG250" s="69">
        <v>2.71</v>
      </c>
      <c r="AH250" s="69">
        <v>2.97</v>
      </c>
      <c r="AI250" s="69">
        <v>3.28</v>
      </c>
      <c r="AJ250" s="69">
        <v>3.61</v>
      </c>
      <c r="AK250" s="69">
        <v>3.98</v>
      </c>
      <c r="AL250" s="69">
        <v>4.3899999999999997</v>
      </c>
      <c r="AM250" s="69">
        <v>4.84</v>
      </c>
      <c r="AN250" s="69">
        <v>5.35</v>
      </c>
      <c r="AO250" s="69">
        <v>5.93</v>
      </c>
      <c r="AP250" s="69">
        <v>6.59</v>
      </c>
      <c r="AQ250" s="69">
        <v>7.31</v>
      </c>
      <c r="AR250" s="69">
        <v>8.1199999999999992</v>
      </c>
      <c r="AS250" s="69">
        <v>9.01</v>
      </c>
      <c r="AT250" s="69">
        <v>10.01</v>
      </c>
      <c r="AU250" s="69">
        <v>11.09</v>
      </c>
      <c r="AV250" s="69">
        <v>12.28</v>
      </c>
      <c r="AW250" s="69">
        <v>13.57</v>
      </c>
      <c r="AX250" s="69">
        <v>14.96</v>
      </c>
      <c r="AY250" s="69">
        <v>16.45</v>
      </c>
      <c r="AZ250" s="69">
        <v>18.02</v>
      </c>
      <c r="BA250" s="69">
        <v>19.66</v>
      </c>
      <c r="BB250" s="69">
        <v>21.49</v>
      </c>
      <c r="BC250" s="69">
        <v>23.51</v>
      </c>
      <c r="BD250" s="69">
        <v>25.47</v>
      </c>
      <c r="BE250" s="69">
        <v>27.65</v>
      </c>
      <c r="BF250" s="69">
        <v>29.99</v>
      </c>
      <c r="BG250" s="69">
        <v>32.61</v>
      </c>
      <c r="BH250" s="69">
        <v>35.49</v>
      </c>
      <c r="BI250" s="69">
        <v>38.729999999999997</v>
      </c>
      <c r="BJ250" s="69">
        <v>42.27</v>
      </c>
      <c r="BK250" s="69">
        <v>46.2</v>
      </c>
      <c r="BL250" s="69">
        <v>51.41</v>
      </c>
      <c r="BM250" s="69">
        <v>57.61</v>
      </c>
      <c r="BN250" s="69">
        <v>64.64</v>
      </c>
      <c r="BO250" s="69">
        <v>72.52</v>
      </c>
      <c r="BP250" s="69">
        <v>80.55</v>
      </c>
      <c r="BQ250" s="69">
        <v>87.78</v>
      </c>
      <c r="BR250" s="69">
        <v>99.21</v>
      </c>
      <c r="BS250" s="69">
        <v>109.38</v>
      </c>
      <c r="BT250" s="69">
        <v>120.48</v>
      </c>
      <c r="BU250" s="69">
        <v>132.26</v>
      </c>
      <c r="BV250" s="69">
        <v>144.56</v>
      </c>
      <c r="BW250" s="69">
        <v>156.91999999999999</v>
      </c>
      <c r="BX250" s="69">
        <v>169.63</v>
      </c>
      <c r="BY250" s="69">
        <v>182.59</v>
      </c>
      <c r="BZ250" s="69">
        <v>194.74</v>
      </c>
      <c r="CA250" s="69">
        <v>207.13</v>
      </c>
      <c r="CB250" s="69">
        <v>222.69</v>
      </c>
      <c r="CC250" s="69">
        <v>238.98</v>
      </c>
      <c r="CD250" s="69">
        <v>255.83</v>
      </c>
      <c r="CE250" s="69">
        <v>272.73</v>
      </c>
      <c r="CF250" s="69">
        <v>289.19</v>
      </c>
      <c r="CG250" s="69">
        <v>313.3</v>
      </c>
      <c r="CH250" s="69">
        <v>337.47</v>
      </c>
      <c r="CI250" s="69">
        <v>361.33</v>
      </c>
      <c r="CJ250" s="69">
        <v>384.5</v>
      </c>
      <c r="CK250" s="69">
        <v>406.6</v>
      </c>
      <c r="CL250" s="69">
        <v>427.26</v>
      </c>
      <c r="CM250" s="69">
        <v>446.11</v>
      </c>
      <c r="CN250" s="69">
        <v>462.77</v>
      </c>
      <c r="CO250" s="69">
        <v>476.86</v>
      </c>
      <c r="CP250" s="69">
        <v>488</v>
      </c>
      <c r="CQ250" s="69">
        <v>495.83</v>
      </c>
      <c r="CR250" s="69">
        <v>500</v>
      </c>
      <c r="CS250" s="69">
        <v>500</v>
      </c>
      <c r="CT250" s="69">
        <v>500</v>
      </c>
      <c r="CU250" s="69">
        <v>500</v>
      </c>
      <c r="CV250" s="69">
        <v>500</v>
      </c>
      <c r="CW250" s="69">
        <v>500</v>
      </c>
    </row>
    <row r="251" spans="1:101" ht="14.25" customHeight="1">
      <c r="A251" s="67">
        <v>19</v>
      </c>
      <c r="B251" s="68">
        <v>0.27</v>
      </c>
      <c r="C251" s="68">
        <v>0.27</v>
      </c>
      <c r="D251" s="68">
        <v>0.26</v>
      </c>
      <c r="E251" s="68">
        <v>0.26</v>
      </c>
      <c r="F251" s="68">
        <v>0.27</v>
      </c>
      <c r="G251" s="68">
        <v>0.31</v>
      </c>
      <c r="H251" s="68">
        <v>0.33</v>
      </c>
      <c r="I251" s="68">
        <v>0.33</v>
      </c>
      <c r="J251" s="68">
        <v>0.33</v>
      </c>
      <c r="K251" s="68">
        <v>0.35</v>
      </c>
      <c r="L251" s="68">
        <v>0.37</v>
      </c>
      <c r="M251" s="68">
        <v>0.39</v>
      </c>
      <c r="N251" s="68">
        <v>0.43</v>
      </c>
      <c r="O251" s="68">
        <v>0.45</v>
      </c>
      <c r="P251" s="68">
        <v>0.49</v>
      </c>
      <c r="Q251" s="68">
        <v>0.65</v>
      </c>
      <c r="R251" s="68">
        <v>0.72</v>
      </c>
      <c r="S251" s="68">
        <v>0.86</v>
      </c>
      <c r="T251" s="68">
        <v>1.01</v>
      </c>
      <c r="U251" s="69">
        <v>1.1599999999999999</v>
      </c>
      <c r="V251" s="68">
        <v>1.29</v>
      </c>
      <c r="W251" s="68">
        <v>1.4</v>
      </c>
      <c r="X251" s="68">
        <v>1.49</v>
      </c>
      <c r="Y251" s="68">
        <v>1.58</v>
      </c>
      <c r="Z251" s="68">
        <v>1.67</v>
      </c>
      <c r="AA251" s="69">
        <v>1.76</v>
      </c>
      <c r="AB251" s="17">
        <v>1.87</v>
      </c>
      <c r="AC251" s="17">
        <v>2.0499999999999998</v>
      </c>
      <c r="AD251" s="17">
        <v>2.25</v>
      </c>
      <c r="AE251" s="17">
        <v>2.46</v>
      </c>
      <c r="AF251" s="17">
        <v>2.71</v>
      </c>
      <c r="AG251" s="17">
        <v>2.97</v>
      </c>
      <c r="AH251" s="17">
        <v>3.28</v>
      </c>
      <c r="AI251" s="17">
        <v>3.61</v>
      </c>
      <c r="AJ251" s="17">
        <v>3.98</v>
      </c>
      <c r="AK251" s="17">
        <v>4.3899999999999997</v>
      </c>
      <c r="AL251" s="17">
        <v>4.84</v>
      </c>
      <c r="AM251" s="17">
        <v>5.35</v>
      </c>
      <c r="AN251" s="17">
        <v>5.93</v>
      </c>
      <c r="AO251" s="17">
        <v>6.59</v>
      </c>
      <c r="AP251" s="17">
        <v>7.31</v>
      </c>
      <c r="AQ251" s="17">
        <v>8.1199999999999992</v>
      </c>
      <c r="AR251" s="17">
        <v>9.01</v>
      </c>
      <c r="AS251" s="17">
        <v>10.01</v>
      </c>
      <c r="AT251" s="17">
        <v>11.09</v>
      </c>
      <c r="AU251" s="17">
        <v>12.28</v>
      </c>
      <c r="AV251" s="17">
        <v>13.57</v>
      </c>
      <c r="AW251" s="17">
        <v>14.96</v>
      </c>
      <c r="AX251" s="17">
        <v>16.45</v>
      </c>
      <c r="AY251" s="17">
        <v>18.02</v>
      </c>
      <c r="AZ251" s="17">
        <v>19.66</v>
      </c>
      <c r="BA251" s="17">
        <v>21.49</v>
      </c>
      <c r="BB251" s="17">
        <v>23.51</v>
      </c>
      <c r="BC251" s="17">
        <v>25.47</v>
      </c>
      <c r="BD251" s="17">
        <v>27.65</v>
      </c>
      <c r="BE251" s="17">
        <v>29.99</v>
      </c>
      <c r="BF251" s="17">
        <v>32.61</v>
      </c>
      <c r="BG251" s="17">
        <v>35.49</v>
      </c>
      <c r="BH251" s="17">
        <v>38.729999999999997</v>
      </c>
      <c r="BI251" s="17">
        <v>42.27</v>
      </c>
      <c r="BJ251" s="17">
        <v>46.2</v>
      </c>
      <c r="BK251" s="17">
        <v>51.41</v>
      </c>
      <c r="BL251" s="17">
        <v>57.61</v>
      </c>
      <c r="BM251" s="17">
        <v>64.64</v>
      </c>
      <c r="BN251" s="17">
        <v>72.52</v>
      </c>
      <c r="BO251" s="17">
        <v>80.55</v>
      </c>
      <c r="BP251" s="17">
        <v>87.78</v>
      </c>
      <c r="BQ251" s="17">
        <v>99.21</v>
      </c>
      <c r="BR251" s="17">
        <v>109.38</v>
      </c>
      <c r="BS251" s="17">
        <v>120.48</v>
      </c>
      <c r="BT251" s="17">
        <v>132.26</v>
      </c>
      <c r="BU251" s="17">
        <v>144.56</v>
      </c>
      <c r="BV251" s="17">
        <v>156.91999999999999</v>
      </c>
      <c r="BW251" s="17">
        <v>169.63</v>
      </c>
      <c r="BX251" s="17">
        <v>182.59</v>
      </c>
      <c r="BY251" s="17">
        <v>194.74</v>
      </c>
      <c r="BZ251" s="17">
        <v>207.13</v>
      </c>
      <c r="CA251" s="17">
        <v>222.69</v>
      </c>
      <c r="CB251" s="17">
        <v>238.98</v>
      </c>
      <c r="CC251" s="17">
        <v>255.83</v>
      </c>
      <c r="CD251" s="17">
        <v>272.73</v>
      </c>
      <c r="CE251" s="17">
        <v>289.19</v>
      </c>
      <c r="CF251" s="17">
        <v>313.3</v>
      </c>
      <c r="CG251" s="17">
        <v>337.47</v>
      </c>
      <c r="CH251" s="17">
        <v>361.33</v>
      </c>
      <c r="CI251" s="17">
        <v>384.5</v>
      </c>
      <c r="CJ251" s="17">
        <v>406.6</v>
      </c>
      <c r="CK251" s="17">
        <v>427.26</v>
      </c>
      <c r="CL251" s="17">
        <v>446.11</v>
      </c>
      <c r="CM251" s="17">
        <v>462.77</v>
      </c>
      <c r="CN251" s="17">
        <v>476.86</v>
      </c>
      <c r="CO251" s="17">
        <v>488</v>
      </c>
      <c r="CP251" s="17">
        <v>495.83</v>
      </c>
      <c r="CQ251" s="17">
        <v>500</v>
      </c>
      <c r="CR251" s="17">
        <v>500</v>
      </c>
      <c r="CS251" s="17">
        <v>500</v>
      </c>
      <c r="CT251" s="17">
        <v>500</v>
      </c>
      <c r="CU251" s="17">
        <v>500</v>
      </c>
      <c r="CV251" s="17">
        <v>500</v>
      </c>
      <c r="CW251" s="17">
        <v>500</v>
      </c>
    </row>
    <row r="252" spans="1:101" ht="14.25" customHeight="1">
      <c r="A252" s="67">
        <v>20</v>
      </c>
      <c r="B252" s="68">
        <v>0.24</v>
      </c>
      <c r="C252" s="68">
        <v>0.23</v>
      </c>
      <c r="D252" s="68">
        <v>0.24</v>
      </c>
      <c r="E252" s="68">
        <v>0.25</v>
      </c>
      <c r="F252" s="68">
        <v>0.28999999999999998</v>
      </c>
      <c r="G252" s="68">
        <v>0.31</v>
      </c>
      <c r="H252" s="68">
        <v>0.32</v>
      </c>
      <c r="I252" s="68">
        <v>0.32</v>
      </c>
      <c r="J252" s="68">
        <v>0.34</v>
      </c>
      <c r="K252" s="68">
        <v>0.37</v>
      </c>
      <c r="L252" s="68">
        <v>0.39</v>
      </c>
      <c r="M252" s="68">
        <v>0.42</v>
      </c>
      <c r="N252" s="68">
        <v>0.45</v>
      </c>
      <c r="O252" s="68">
        <v>0.49</v>
      </c>
      <c r="P252" s="68">
        <v>0.65</v>
      </c>
      <c r="Q252" s="68">
        <v>0.72</v>
      </c>
      <c r="R252" s="68">
        <v>0.85</v>
      </c>
      <c r="S252" s="68">
        <v>1</v>
      </c>
      <c r="T252" s="68">
        <v>1.1399999999999999</v>
      </c>
      <c r="U252" s="69">
        <v>1.27</v>
      </c>
      <c r="V252" s="68">
        <v>1.4</v>
      </c>
      <c r="W252" s="68">
        <v>1.49</v>
      </c>
      <c r="X252" s="68">
        <v>1.58</v>
      </c>
      <c r="Y252" s="68">
        <v>1.67</v>
      </c>
      <c r="Z252" s="68">
        <v>1.76</v>
      </c>
      <c r="AA252" s="69">
        <v>1.87</v>
      </c>
      <c r="AB252" s="17">
        <v>2.0499999999999998</v>
      </c>
      <c r="AC252" s="17">
        <v>2.25</v>
      </c>
      <c r="AD252" s="17">
        <v>2.46</v>
      </c>
      <c r="AE252" s="17">
        <v>2.71</v>
      </c>
      <c r="AF252" s="17">
        <v>2.97</v>
      </c>
      <c r="AG252" s="17">
        <v>3.28</v>
      </c>
      <c r="AH252" s="17">
        <v>3.61</v>
      </c>
      <c r="AI252" s="17">
        <v>3.98</v>
      </c>
      <c r="AJ252" s="17">
        <v>4.3899999999999997</v>
      </c>
      <c r="AK252" s="17">
        <v>4.84</v>
      </c>
      <c r="AL252" s="17">
        <v>5.35</v>
      </c>
      <c r="AM252" s="17">
        <v>5.93</v>
      </c>
      <c r="AN252" s="17">
        <v>6.59</v>
      </c>
      <c r="AO252" s="17">
        <v>7.31</v>
      </c>
      <c r="AP252" s="17">
        <v>8.1199999999999992</v>
      </c>
      <c r="AQ252" s="17">
        <v>9.01</v>
      </c>
      <c r="AR252" s="17">
        <v>10.01</v>
      </c>
      <c r="AS252" s="17">
        <v>11.09</v>
      </c>
      <c r="AT252" s="17">
        <v>12.28</v>
      </c>
      <c r="AU252" s="17">
        <v>13.57</v>
      </c>
      <c r="AV252" s="17">
        <v>14.96</v>
      </c>
      <c r="AW252" s="17">
        <v>16.45</v>
      </c>
      <c r="AX252" s="17">
        <v>18.02</v>
      </c>
      <c r="AY252" s="17">
        <v>19.66</v>
      </c>
      <c r="AZ252" s="17">
        <v>21.49</v>
      </c>
      <c r="BA252" s="17">
        <v>23.51</v>
      </c>
      <c r="BB252" s="17">
        <v>25.47</v>
      </c>
      <c r="BC252" s="17">
        <v>27.65</v>
      </c>
      <c r="BD252" s="17">
        <v>29.99</v>
      </c>
      <c r="BE252" s="17">
        <v>32.61</v>
      </c>
      <c r="BF252" s="17">
        <v>35.49</v>
      </c>
      <c r="BG252" s="17">
        <v>38.729999999999997</v>
      </c>
      <c r="BH252" s="17">
        <v>42.27</v>
      </c>
      <c r="BI252" s="17">
        <v>46.2</v>
      </c>
      <c r="BJ252" s="17">
        <v>51.41</v>
      </c>
      <c r="BK252" s="17">
        <v>57.61</v>
      </c>
      <c r="BL252" s="17">
        <v>64.64</v>
      </c>
      <c r="BM252" s="17">
        <v>72.52</v>
      </c>
      <c r="BN252" s="17">
        <v>80.55</v>
      </c>
      <c r="BO252" s="17">
        <v>87.78</v>
      </c>
      <c r="BP252" s="17">
        <v>99.21</v>
      </c>
      <c r="BQ252" s="17">
        <v>109.38</v>
      </c>
      <c r="BR252" s="17">
        <v>120.48</v>
      </c>
      <c r="BS252" s="17">
        <v>132.26</v>
      </c>
      <c r="BT252" s="17">
        <v>144.56</v>
      </c>
      <c r="BU252" s="17">
        <v>156.91999999999999</v>
      </c>
      <c r="BV252" s="17">
        <v>169.63</v>
      </c>
      <c r="BW252" s="17">
        <v>182.59</v>
      </c>
      <c r="BX252" s="17">
        <v>194.74</v>
      </c>
      <c r="BY252" s="17">
        <v>207.13</v>
      </c>
      <c r="BZ252" s="17">
        <v>222.69</v>
      </c>
      <c r="CA252" s="17">
        <v>238.98</v>
      </c>
      <c r="CB252" s="17">
        <v>255.83</v>
      </c>
      <c r="CC252" s="17">
        <v>272.73</v>
      </c>
      <c r="CD252" s="17">
        <v>289.19</v>
      </c>
      <c r="CE252" s="17">
        <v>313.3</v>
      </c>
      <c r="CF252" s="17">
        <v>337.47</v>
      </c>
      <c r="CG252" s="17">
        <v>361.33</v>
      </c>
      <c r="CH252" s="17">
        <v>384.5</v>
      </c>
      <c r="CI252" s="17">
        <v>406.6</v>
      </c>
      <c r="CJ252" s="17">
        <v>427.26</v>
      </c>
      <c r="CK252" s="17">
        <v>446.11</v>
      </c>
      <c r="CL252" s="17">
        <v>462.77</v>
      </c>
      <c r="CM252" s="17">
        <v>476.86</v>
      </c>
      <c r="CN252" s="17">
        <v>488</v>
      </c>
      <c r="CO252" s="17">
        <v>495.83</v>
      </c>
      <c r="CP252" s="17">
        <v>500</v>
      </c>
      <c r="CQ252" s="17">
        <v>500</v>
      </c>
      <c r="CR252" s="17">
        <v>500</v>
      </c>
      <c r="CS252" s="17">
        <v>500</v>
      </c>
      <c r="CT252" s="17">
        <v>500</v>
      </c>
      <c r="CU252" s="17">
        <v>500</v>
      </c>
      <c r="CV252" s="17">
        <v>500</v>
      </c>
      <c r="CW252" s="17">
        <v>500</v>
      </c>
    </row>
    <row r="253" spans="1:101" ht="14.25" customHeight="1">
      <c r="A253" s="67">
        <v>21</v>
      </c>
      <c r="B253" s="68">
        <v>0.19</v>
      </c>
      <c r="C253" s="68">
        <v>0.21</v>
      </c>
      <c r="D253" s="68">
        <v>0.23</v>
      </c>
      <c r="E253" s="68">
        <v>0.26</v>
      </c>
      <c r="F253" s="68">
        <v>0.28999999999999998</v>
      </c>
      <c r="G253" s="68">
        <v>0.3</v>
      </c>
      <c r="H253" s="68">
        <v>0.31</v>
      </c>
      <c r="I253" s="68">
        <v>0.33</v>
      </c>
      <c r="J253" s="68">
        <v>0.37</v>
      </c>
      <c r="K253" s="68">
        <v>0.39</v>
      </c>
      <c r="L253" s="68">
        <v>0.42</v>
      </c>
      <c r="M253" s="68">
        <v>0.45</v>
      </c>
      <c r="N253" s="68">
        <v>0.49</v>
      </c>
      <c r="O253" s="68">
        <v>0.65</v>
      </c>
      <c r="P253" s="68">
        <v>0.71</v>
      </c>
      <c r="Q253" s="68">
        <v>0.85</v>
      </c>
      <c r="R253" s="68">
        <v>0.99</v>
      </c>
      <c r="S253" s="68">
        <v>1.1299999999999999</v>
      </c>
      <c r="T253" s="68">
        <v>1.26</v>
      </c>
      <c r="U253" s="69">
        <v>1.38</v>
      </c>
      <c r="V253" s="68">
        <v>1.49</v>
      </c>
      <c r="W253" s="68">
        <v>1.58</v>
      </c>
      <c r="X253" s="68">
        <v>1.67</v>
      </c>
      <c r="Y253" s="68">
        <v>1.76</v>
      </c>
      <c r="Z253" s="68">
        <v>1.87</v>
      </c>
      <c r="AA253" s="69">
        <v>2.0499999999999998</v>
      </c>
      <c r="AB253" s="17">
        <v>2.25</v>
      </c>
      <c r="AC253" s="17">
        <v>2.46</v>
      </c>
      <c r="AD253" s="17">
        <v>2.71</v>
      </c>
      <c r="AE253" s="17">
        <v>2.97</v>
      </c>
      <c r="AF253" s="17">
        <v>3.28</v>
      </c>
      <c r="AG253" s="17">
        <v>3.61</v>
      </c>
      <c r="AH253" s="17">
        <v>3.98</v>
      </c>
      <c r="AI253" s="17">
        <v>4.3899999999999997</v>
      </c>
      <c r="AJ253" s="17">
        <v>4.84</v>
      </c>
      <c r="AK253" s="17">
        <v>5.35</v>
      </c>
      <c r="AL253" s="17">
        <v>5.93</v>
      </c>
      <c r="AM253" s="17">
        <v>6.59</v>
      </c>
      <c r="AN253" s="17">
        <v>7.31</v>
      </c>
      <c r="AO253" s="17">
        <v>8.1199999999999992</v>
      </c>
      <c r="AP253" s="17">
        <v>9.01</v>
      </c>
      <c r="AQ253" s="17">
        <v>10.01</v>
      </c>
      <c r="AR253" s="17">
        <v>11.09</v>
      </c>
      <c r="AS253" s="17">
        <v>12.28</v>
      </c>
      <c r="AT253" s="17">
        <v>13.57</v>
      </c>
      <c r="AU253" s="17">
        <v>14.96</v>
      </c>
      <c r="AV253" s="17">
        <v>16.45</v>
      </c>
      <c r="AW253" s="17">
        <v>18.02</v>
      </c>
      <c r="AX253" s="17">
        <v>19.66</v>
      </c>
      <c r="AY253" s="17">
        <v>21.49</v>
      </c>
      <c r="AZ253" s="17">
        <v>23.51</v>
      </c>
      <c r="BA253" s="17">
        <v>25.47</v>
      </c>
      <c r="BB253" s="17">
        <v>27.65</v>
      </c>
      <c r="BC253" s="17">
        <v>29.99</v>
      </c>
      <c r="BD253" s="17">
        <v>32.61</v>
      </c>
      <c r="BE253" s="17">
        <v>35.49</v>
      </c>
      <c r="BF253" s="17">
        <v>38.729999999999997</v>
      </c>
      <c r="BG253" s="17">
        <v>42.27</v>
      </c>
      <c r="BH253" s="17">
        <v>46.2</v>
      </c>
      <c r="BI253" s="17">
        <v>51.41</v>
      </c>
      <c r="BJ253" s="17">
        <v>57.61</v>
      </c>
      <c r="BK253" s="17">
        <v>64.64</v>
      </c>
      <c r="BL253" s="17">
        <v>72.52</v>
      </c>
      <c r="BM253" s="17">
        <v>80.55</v>
      </c>
      <c r="BN253" s="17">
        <v>87.78</v>
      </c>
      <c r="BO253" s="17">
        <v>99.21</v>
      </c>
      <c r="BP253" s="17">
        <v>109.38</v>
      </c>
      <c r="BQ253" s="17">
        <v>120.48</v>
      </c>
      <c r="BR253" s="17">
        <v>132.26</v>
      </c>
      <c r="BS253" s="17">
        <v>144.56</v>
      </c>
      <c r="BT253" s="17">
        <v>156.91999999999999</v>
      </c>
      <c r="BU253" s="17">
        <v>169.63</v>
      </c>
      <c r="BV253" s="17">
        <v>182.59</v>
      </c>
      <c r="BW253" s="17">
        <v>194.74</v>
      </c>
      <c r="BX253" s="17">
        <v>207.13</v>
      </c>
      <c r="BY253" s="17">
        <v>222.69</v>
      </c>
      <c r="BZ253" s="17">
        <v>238.98</v>
      </c>
      <c r="CA253" s="17">
        <v>255.83</v>
      </c>
      <c r="CB253" s="17">
        <v>272.73</v>
      </c>
      <c r="CC253" s="17">
        <v>289.19</v>
      </c>
      <c r="CD253" s="17">
        <v>313.3</v>
      </c>
      <c r="CE253" s="17">
        <v>337.47</v>
      </c>
      <c r="CF253" s="17">
        <v>361.33</v>
      </c>
      <c r="CG253" s="17">
        <v>384.5</v>
      </c>
      <c r="CH253" s="17">
        <v>406.6</v>
      </c>
      <c r="CI253" s="17">
        <v>427.26</v>
      </c>
      <c r="CJ253" s="17">
        <v>446.11</v>
      </c>
      <c r="CK253" s="17">
        <v>462.77</v>
      </c>
      <c r="CL253" s="17">
        <v>476.86</v>
      </c>
      <c r="CM253" s="17">
        <v>488</v>
      </c>
      <c r="CN253" s="17">
        <v>495.83</v>
      </c>
      <c r="CO253" s="17">
        <v>500</v>
      </c>
      <c r="CP253" s="17">
        <v>500</v>
      </c>
      <c r="CQ253" s="17">
        <v>500</v>
      </c>
      <c r="CR253" s="17">
        <v>500</v>
      </c>
      <c r="CS253" s="17">
        <v>500</v>
      </c>
      <c r="CT253" s="17">
        <v>500</v>
      </c>
      <c r="CU253" s="17">
        <v>500</v>
      </c>
      <c r="CV253" s="17">
        <v>500</v>
      </c>
      <c r="CW253" s="17">
        <v>500</v>
      </c>
    </row>
    <row r="254" spans="1:101" ht="14.25" customHeight="1">
      <c r="A254" s="67">
        <v>22</v>
      </c>
      <c r="B254" s="68">
        <v>0.17</v>
      </c>
      <c r="C254" s="68">
        <v>0.2</v>
      </c>
      <c r="D254" s="68">
        <v>0.24</v>
      </c>
      <c r="E254" s="68">
        <v>0.27</v>
      </c>
      <c r="F254" s="68">
        <v>0.28000000000000003</v>
      </c>
      <c r="G254" s="68">
        <v>0.3</v>
      </c>
      <c r="H254" s="68">
        <v>0.32</v>
      </c>
      <c r="I254" s="68">
        <v>0.35</v>
      </c>
      <c r="J254" s="68">
        <v>0.39</v>
      </c>
      <c r="K254" s="68">
        <v>0.42</v>
      </c>
      <c r="L254" s="68">
        <v>0.45</v>
      </c>
      <c r="M254" s="68">
        <v>0.49</v>
      </c>
      <c r="N254" s="68">
        <v>0.65</v>
      </c>
      <c r="O254" s="68">
        <v>0.71</v>
      </c>
      <c r="P254" s="68">
        <v>0.85</v>
      </c>
      <c r="Q254" s="68">
        <v>0.98</v>
      </c>
      <c r="R254" s="68">
        <v>1.1100000000000001</v>
      </c>
      <c r="S254" s="68">
        <v>1.24</v>
      </c>
      <c r="T254" s="68">
        <v>1.36</v>
      </c>
      <c r="U254" s="69">
        <v>1.48</v>
      </c>
      <c r="V254" s="68">
        <v>1.58</v>
      </c>
      <c r="W254" s="68">
        <v>1.67</v>
      </c>
      <c r="X254" s="68">
        <v>1.76</v>
      </c>
      <c r="Y254" s="68">
        <v>1.87</v>
      </c>
      <c r="Z254" s="68">
        <v>2.0499999999999998</v>
      </c>
      <c r="AA254" s="69">
        <v>2.25</v>
      </c>
      <c r="AB254" s="17">
        <v>2.46</v>
      </c>
      <c r="AC254" s="17">
        <v>2.71</v>
      </c>
      <c r="AD254" s="17">
        <v>2.97</v>
      </c>
      <c r="AE254" s="17">
        <v>3.28</v>
      </c>
      <c r="AF254" s="17">
        <v>3.61</v>
      </c>
      <c r="AG254" s="17">
        <v>3.98</v>
      </c>
      <c r="AH254" s="17">
        <v>4.3899999999999997</v>
      </c>
      <c r="AI254" s="17">
        <v>4.84</v>
      </c>
      <c r="AJ254" s="17">
        <v>5.35</v>
      </c>
      <c r="AK254" s="17">
        <v>5.93</v>
      </c>
      <c r="AL254" s="17">
        <v>6.59</v>
      </c>
      <c r="AM254" s="17">
        <v>7.31</v>
      </c>
      <c r="AN254" s="17">
        <v>8.1199999999999992</v>
      </c>
      <c r="AO254" s="17">
        <v>9.01</v>
      </c>
      <c r="AP254" s="17">
        <v>10.01</v>
      </c>
      <c r="AQ254" s="17">
        <v>11.09</v>
      </c>
      <c r="AR254" s="17">
        <v>12.28</v>
      </c>
      <c r="AS254" s="17">
        <v>13.57</v>
      </c>
      <c r="AT254" s="17">
        <v>14.96</v>
      </c>
      <c r="AU254" s="17">
        <v>16.45</v>
      </c>
      <c r="AV254" s="17">
        <v>18.02</v>
      </c>
      <c r="AW254" s="17">
        <v>19.66</v>
      </c>
      <c r="AX254" s="17">
        <v>21.49</v>
      </c>
      <c r="AY254" s="17">
        <v>23.51</v>
      </c>
      <c r="AZ254" s="17">
        <v>25.47</v>
      </c>
      <c r="BA254" s="17">
        <v>27.65</v>
      </c>
      <c r="BB254" s="17">
        <v>29.99</v>
      </c>
      <c r="BC254" s="17">
        <v>32.61</v>
      </c>
      <c r="BD254" s="17">
        <v>35.49</v>
      </c>
      <c r="BE254" s="17">
        <v>38.729999999999997</v>
      </c>
      <c r="BF254" s="17">
        <v>42.27</v>
      </c>
      <c r="BG254" s="17">
        <v>46.2</v>
      </c>
      <c r="BH254" s="17">
        <v>51.41</v>
      </c>
      <c r="BI254" s="17">
        <v>57.61</v>
      </c>
      <c r="BJ254" s="17">
        <v>64.64</v>
      </c>
      <c r="BK254" s="17">
        <v>72.52</v>
      </c>
      <c r="BL254" s="17">
        <v>80.55</v>
      </c>
      <c r="BM254" s="17">
        <v>87.78</v>
      </c>
      <c r="BN254" s="17">
        <v>99.21</v>
      </c>
      <c r="BO254" s="17">
        <v>109.38</v>
      </c>
      <c r="BP254" s="17">
        <v>120.48</v>
      </c>
      <c r="BQ254" s="17">
        <v>132.26</v>
      </c>
      <c r="BR254" s="17">
        <v>144.56</v>
      </c>
      <c r="BS254" s="17">
        <v>156.91999999999999</v>
      </c>
      <c r="BT254" s="17">
        <v>169.63</v>
      </c>
      <c r="BU254" s="17">
        <v>182.59</v>
      </c>
      <c r="BV254" s="17">
        <v>194.74</v>
      </c>
      <c r="BW254" s="17">
        <v>207.13</v>
      </c>
      <c r="BX254" s="17">
        <v>222.69</v>
      </c>
      <c r="BY254" s="17">
        <v>238.98</v>
      </c>
      <c r="BZ254" s="17">
        <v>255.83</v>
      </c>
      <c r="CA254" s="17">
        <v>272.73</v>
      </c>
      <c r="CB254" s="17">
        <v>289.19</v>
      </c>
      <c r="CC254" s="17">
        <v>313.3</v>
      </c>
      <c r="CD254" s="17">
        <v>337.47</v>
      </c>
      <c r="CE254" s="17">
        <v>361.33</v>
      </c>
      <c r="CF254" s="17">
        <v>384.5</v>
      </c>
      <c r="CG254" s="17">
        <v>406.6</v>
      </c>
      <c r="CH254" s="17">
        <v>427.26</v>
      </c>
      <c r="CI254" s="17">
        <v>446.11</v>
      </c>
      <c r="CJ254" s="17">
        <v>462.77</v>
      </c>
      <c r="CK254" s="17">
        <v>476.86</v>
      </c>
      <c r="CL254" s="17">
        <v>488</v>
      </c>
      <c r="CM254" s="17">
        <v>495.83</v>
      </c>
      <c r="CN254" s="17">
        <v>500</v>
      </c>
      <c r="CO254" s="17">
        <v>500</v>
      </c>
      <c r="CP254" s="17">
        <v>500</v>
      </c>
      <c r="CQ254" s="17">
        <v>500</v>
      </c>
      <c r="CR254" s="17">
        <v>500</v>
      </c>
      <c r="CS254" s="17">
        <v>500</v>
      </c>
      <c r="CT254" s="17">
        <v>500</v>
      </c>
      <c r="CU254" s="17">
        <v>500</v>
      </c>
      <c r="CV254" s="17">
        <v>500</v>
      </c>
      <c r="CW254" s="17">
        <v>0</v>
      </c>
    </row>
    <row r="255" spans="1:101" ht="14.25" customHeight="1">
      <c r="A255" s="67">
        <v>23</v>
      </c>
      <c r="B255" s="68">
        <v>0.19</v>
      </c>
      <c r="C255" s="68">
        <v>0.21</v>
      </c>
      <c r="D255" s="68">
        <v>0.24</v>
      </c>
      <c r="E255" s="68">
        <v>0.26</v>
      </c>
      <c r="F255" s="68">
        <v>0.28000000000000003</v>
      </c>
      <c r="G255" s="68">
        <v>0.3</v>
      </c>
      <c r="H255" s="68">
        <v>0.34</v>
      </c>
      <c r="I255" s="68">
        <v>0.38</v>
      </c>
      <c r="J255" s="68">
        <v>0.42</v>
      </c>
      <c r="K255" s="68">
        <v>0.45</v>
      </c>
      <c r="L255" s="68">
        <v>0.49</v>
      </c>
      <c r="M255" s="68">
        <v>0.65</v>
      </c>
      <c r="N255" s="68">
        <v>0.71</v>
      </c>
      <c r="O255" s="68">
        <v>0.85</v>
      </c>
      <c r="P255" s="68">
        <v>0.98</v>
      </c>
      <c r="Q255" s="68">
        <v>1.1100000000000001</v>
      </c>
      <c r="R255" s="68">
        <v>1.23</v>
      </c>
      <c r="S255" s="68">
        <v>1.35</v>
      </c>
      <c r="T255" s="68">
        <v>1.45</v>
      </c>
      <c r="U255" s="69">
        <v>1.56</v>
      </c>
      <c r="V255" s="68">
        <v>1.67</v>
      </c>
      <c r="W255" s="68">
        <v>1.76</v>
      </c>
      <c r="X255" s="68">
        <v>1.87</v>
      </c>
      <c r="Y255" s="68">
        <v>2.0499999999999998</v>
      </c>
      <c r="Z255" s="68">
        <v>2.25</v>
      </c>
      <c r="AA255" s="69">
        <v>2.46</v>
      </c>
      <c r="AB255" s="17">
        <v>2.71</v>
      </c>
      <c r="AC255" s="17">
        <v>2.97</v>
      </c>
      <c r="AD255" s="17">
        <v>3.28</v>
      </c>
      <c r="AE255" s="17">
        <v>3.61</v>
      </c>
      <c r="AF255" s="17">
        <v>3.98</v>
      </c>
      <c r="AG255" s="17">
        <v>4.3899999999999997</v>
      </c>
      <c r="AH255" s="17">
        <v>4.84</v>
      </c>
      <c r="AI255" s="17">
        <v>5.35</v>
      </c>
      <c r="AJ255" s="17">
        <v>5.93</v>
      </c>
      <c r="AK255" s="17">
        <v>6.59</v>
      </c>
      <c r="AL255" s="17">
        <v>7.31</v>
      </c>
      <c r="AM255" s="17">
        <v>8.1199999999999992</v>
      </c>
      <c r="AN255" s="17">
        <v>9.01</v>
      </c>
      <c r="AO255" s="17">
        <v>10.01</v>
      </c>
      <c r="AP255" s="17">
        <v>11.09</v>
      </c>
      <c r="AQ255" s="17">
        <v>12.28</v>
      </c>
      <c r="AR255" s="17">
        <v>13.57</v>
      </c>
      <c r="AS255" s="17">
        <v>14.96</v>
      </c>
      <c r="AT255" s="17">
        <v>16.45</v>
      </c>
      <c r="AU255" s="17">
        <v>18.02</v>
      </c>
      <c r="AV255" s="17">
        <v>19.66</v>
      </c>
      <c r="AW255" s="17">
        <v>21.49</v>
      </c>
      <c r="AX255" s="17">
        <v>23.51</v>
      </c>
      <c r="AY255" s="17">
        <v>25.47</v>
      </c>
      <c r="AZ255" s="17">
        <v>27.65</v>
      </c>
      <c r="BA255" s="17">
        <v>29.99</v>
      </c>
      <c r="BB255" s="17">
        <v>32.61</v>
      </c>
      <c r="BC255" s="17">
        <v>35.49</v>
      </c>
      <c r="BD255" s="17">
        <v>38.729999999999997</v>
      </c>
      <c r="BE255" s="17">
        <v>42.27</v>
      </c>
      <c r="BF255" s="17">
        <v>46.2</v>
      </c>
      <c r="BG255" s="17">
        <v>51.41</v>
      </c>
      <c r="BH255" s="17">
        <v>57.61</v>
      </c>
      <c r="BI255" s="17">
        <v>64.64</v>
      </c>
      <c r="BJ255" s="17">
        <v>72.52</v>
      </c>
      <c r="BK255" s="17">
        <v>80.55</v>
      </c>
      <c r="BL255" s="17">
        <v>87.78</v>
      </c>
      <c r="BM255" s="17">
        <v>99.21</v>
      </c>
      <c r="BN255" s="17">
        <v>109.38</v>
      </c>
      <c r="BO255" s="17">
        <v>120.48</v>
      </c>
      <c r="BP255" s="17">
        <v>132.26</v>
      </c>
      <c r="BQ255" s="17">
        <v>144.56</v>
      </c>
      <c r="BR255" s="17">
        <v>156.91999999999999</v>
      </c>
      <c r="BS255" s="17">
        <v>169.63</v>
      </c>
      <c r="BT255" s="17">
        <v>182.59</v>
      </c>
      <c r="BU255" s="17">
        <v>194.74</v>
      </c>
      <c r="BV255" s="17">
        <v>207.13</v>
      </c>
      <c r="BW255" s="17">
        <v>222.69</v>
      </c>
      <c r="BX255" s="17">
        <v>238.98</v>
      </c>
      <c r="BY255" s="17">
        <v>255.83</v>
      </c>
      <c r="BZ255" s="17">
        <v>272.73</v>
      </c>
      <c r="CA255" s="17">
        <v>289.19</v>
      </c>
      <c r="CB255" s="17">
        <v>313.3</v>
      </c>
      <c r="CC255" s="17">
        <v>337.47</v>
      </c>
      <c r="CD255" s="17">
        <v>361.33</v>
      </c>
      <c r="CE255" s="17">
        <v>384.5</v>
      </c>
      <c r="CF255" s="17">
        <v>406.6</v>
      </c>
      <c r="CG255" s="17">
        <v>427.26</v>
      </c>
      <c r="CH255" s="17">
        <v>446.11</v>
      </c>
      <c r="CI255" s="17">
        <v>462.77</v>
      </c>
      <c r="CJ255" s="17">
        <v>476.86</v>
      </c>
      <c r="CK255" s="17">
        <v>488</v>
      </c>
      <c r="CL255" s="17">
        <v>495.83</v>
      </c>
      <c r="CM255" s="17">
        <v>500</v>
      </c>
      <c r="CN255" s="17">
        <v>500</v>
      </c>
      <c r="CO255" s="17">
        <v>500</v>
      </c>
      <c r="CP255" s="17">
        <v>500</v>
      </c>
      <c r="CQ255" s="17">
        <v>500</v>
      </c>
      <c r="CR255" s="17">
        <v>500</v>
      </c>
      <c r="CS255" s="17">
        <v>500</v>
      </c>
      <c r="CT255" s="17">
        <v>500</v>
      </c>
      <c r="CU255" s="17">
        <v>500</v>
      </c>
      <c r="CV255" s="17">
        <v>0</v>
      </c>
      <c r="CW255" s="17">
        <v>0</v>
      </c>
    </row>
    <row r="256" spans="1:101" ht="14.25" customHeight="1">
      <c r="A256" s="67">
        <v>24</v>
      </c>
      <c r="B256" s="68">
        <v>0.2</v>
      </c>
      <c r="C256" s="68">
        <v>0.21</v>
      </c>
      <c r="D256" s="68">
        <v>0.23</v>
      </c>
      <c r="E256" s="68">
        <v>0.25</v>
      </c>
      <c r="F256" s="68">
        <v>0.28000000000000003</v>
      </c>
      <c r="G256" s="68">
        <v>0.32</v>
      </c>
      <c r="H256" s="68">
        <v>0.37</v>
      </c>
      <c r="I256" s="68">
        <v>0.41</v>
      </c>
      <c r="J256" s="68">
        <v>0.45</v>
      </c>
      <c r="K256" s="68">
        <v>0.49</v>
      </c>
      <c r="L256" s="68">
        <v>0.62</v>
      </c>
      <c r="M256" s="68">
        <v>0.71</v>
      </c>
      <c r="N256" s="68">
        <v>0.85</v>
      </c>
      <c r="O256" s="68">
        <v>0.97</v>
      </c>
      <c r="P256" s="68">
        <v>1.1000000000000001</v>
      </c>
      <c r="Q256" s="68">
        <v>1.22</v>
      </c>
      <c r="R256" s="68">
        <v>1.34</v>
      </c>
      <c r="S256" s="68">
        <v>1.44</v>
      </c>
      <c r="T256" s="68">
        <v>1.55</v>
      </c>
      <c r="U256" s="69">
        <v>1.65</v>
      </c>
      <c r="V256" s="68">
        <v>1.76</v>
      </c>
      <c r="W256" s="68">
        <v>1.87</v>
      </c>
      <c r="X256" s="68">
        <v>2.0499999999999998</v>
      </c>
      <c r="Y256" s="68">
        <v>2.25</v>
      </c>
      <c r="Z256" s="68">
        <v>2.46</v>
      </c>
      <c r="AA256" s="69">
        <v>2.71</v>
      </c>
      <c r="AB256" s="17">
        <v>2.97</v>
      </c>
      <c r="AC256" s="17">
        <v>3.28</v>
      </c>
      <c r="AD256" s="17">
        <v>3.61</v>
      </c>
      <c r="AE256" s="17">
        <v>3.98</v>
      </c>
      <c r="AF256" s="17">
        <v>4.3899999999999997</v>
      </c>
      <c r="AG256" s="17">
        <v>4.84</v>
      </c>
      <c r="AH256" s="17">
        <v>5.35</v>
      </c>
      <c r="AI256" s="17">
        <v>5.93</v>
      </c>
      <c r="AJ256" s="17">
        <v>6.59</v>
      </c>
      <c r="AK256" s="17">
        <v>7.31</v>
      </c>
      <c r="AL256" s="17">
        <v>8.1199999999999992</v>
      </c>
      <c r="AM256" s="17">
        <v>9.01</v>
      </c>
      <c r="AN256" s="17">
        <v>10.01</v>
      </c>
      <c r="AO256" s="17">
        <v>11.09</v>
      </c>
      <c r="AP256" s="17">
        <v>12.28</v>
      </c>
      <c r="AQ256" s="17">
        <v>13.57</v>
      </c>
      <c r="AR256" s="17">
        <v>14.96</v>
      </c>
      <c r="AS256" s="17">
        <v>16.45</v>
      </c>
      <c r="AT256" s="17">
        <v>18.02</v>
      </c>
      <c r="AU256" s="17">
        <v>19.66</v>
      </c>
      <c r="AV256" s="17">
        <v>21.49</v>
      </c>
      <c r="AW256" s="17">
        <v>23.51</v>
      </c>
      <c r="AX256" s="17">
        <v>25.47</v>
      </c>
      <c r="AY256" s="17">
        <v>27.65</v>
      </c>
      <c r="AZ256" s="17">
        <v>29.99</v>
      </c>
      <c r="BA256" s="17">
        <v>32.61</v>
      </c>
      <c r="BB256" s="17">
        <v>35.49</v>
      </c>
      <c r="BC256" s="17">
        <v>38.729999999999997</v>
      </c>
      <c r="BD256" s="17">
        <v>42.27</v>
      </c>
      <c r="BE256" s="17">
        <v>46.2</v>
      </c>
      <c r="BF256" s="17">
        <v>51.41</v>
      </c>
      <c r="BG256" s="17">
        <v>57.61</v>
      </c>
      <c r="BH256" s="17">
        <v>64.64</v>
      </c>
      <c r="BI256" s="17">
        <v>72.52</v>
      </c>
      <c r="BJ256" s="17">
        <v>80.55</v>
      </c>
      <c r="BK256" s="17">
        <v>87.78</v>
      </c>
      <c r="BL256" s="17">
        <v>99.21</v>
      </c>
      <c r="BM256" s="17">
        <v>109.38</v>
      </c>
      <c r="BN256" s="17">
        <v>120.48</v>
      </c>
      <c r="BO256" s="17">
        <v>132.26</v>
      </c>
      <c r="BP256" s="17">
        <v>144.56</v>
      </c>
      <c r="BQ256" s="17">
        <v>156.91999999999999</v>
      </c>
      <c r="BR256" s="17">
        <v>169.63</v>
      </c>
      <c r="BS256" s="17">
        <v>182.59</v>
      </c>
      <c r="BT256" s="17">
        <v>194.74</v>
      </c>
      <c r="BU256" s="17">
        <v>207.13</v>
      </c>
      <c r="BV256" s="17">
        <v>222.69</v>
      </c>
      <c r="BW256" s="17">
        <v>238.98</v>
      </c>
      <c r="BX256" s="17">
        <v>255.83</v>
      </c>
      <c r="BY256" s="17">
        <v>272.73</v>
      </c>
      <c r="BZ256" s="17">
        <v>289.19</v>
      </c>
      <c r="CA256" s="17">
        <v>313.3</v>
      </c>
      <c r="CB256" s="17">
        <v>337.47</v>
      </c>
      <c r="CC256" s="17">
        <v>361.33</v>
      </c>
      <c r="CD256" s="17">
        <v>384.5</v>
      </c>
      <c r="CE256" s="17">
        <v>406.6</v>
      </c>
      <c r="CF256" s="17">
        <v>427.26</v>
      </c>
      <c r="CG256" s="17">
        <v>446.11</v>
      </c>
      <c r="CH256" s="17">
        <v>462.77</v>
      </c>
      <c r="CI256" s="17">
        <v>476.86</v>
      </c>
      <c r="CJ256" s="17">
        <v>488</v>
      </c>
      <c r="CK256" s="17">
        <v>495.83</v>
      </c>
      <c r="CL256" s="17">
        <v>500</v>
      </c>
      <c r="CM256" s="17">
        <v>500</v>
      </c>
      <c r="CN256" s="17">
        <v>500</v>
      </c>
      <c r="CO256" s="17">
        <v>500</v>
      </c>
      <c r="CP256" s="17">
        <v>500</v>
      </c>
      <c r="CQ256" s="17">
        <v>500</v>
      </c>
      <c r="CR256" s="17">
        <v>500</v>
      </c>
      <c r="CS256" s="17">
        <v>500</v>
      </c>
      <c r="CT256" s="17">
        <v>500</v>
      </c>
      <c r="CU256" s="17">
        <v>0</v>
      </c>
      <c r="CV256" s="17">
        <v>0</v>
      </c>
      <c r="CW256" s="17">
        <v>0</v>
      </c>
    </row>
    <row r="257" spans="1:101" ht="14.25" customHeight="1">
      <c r="A257" s="67">
        <v>25</v>
      </c>
      <c r="B257" s="68">
        <v>0.19</v>
      </c>
      <c r="C257" s="68">
        <v>0.21</v>
      </c>
      <c r="D257" s="68">
        <v>0.23</v>
      </c>
      <c r="E257" s="68">
        <v>0.26</v>
      </c>
      <c r="F257" s="68">
        <v>0.3</v>
      </c>
      <c r="G257" s="68">
        <v>0.35</v>
      </c>
      <c r="H257" s="68">
        <v>0.39</v>
      </c>
      <c r="I257" s="68">
        <v>0.44</v>
      </c>
      <c r="J257" s="68">
        <v>0.49</v>
      </c>
      <c r="K257" s="68">
        <v>0.59</v>
      </c>
      <c r="L257" s="68">
        <v>0.7</v>
      </c>
      <c r="M257" s="68">
        <v>0.83</v>
      </c>
      <c r="N257" s="68">
        <v>0.96</v>
      </c>
      <c r="O257" s="68">
        <v>1.08</v>
      </c>
      <c r="P257" s="68">
        <v>1.21</v>
      </c>
      <c r="Q257" s="68">
        <v>1.32</v>
      </c>
      <c r="R257" s="68">
        <v>1.43</v>
      </c>
      <c r="S257" s="68">
        <v>1.53</v>
      </c>
      <c r="T257" s="68">
        <v>1.64</v>
      </c>
      <c r="U257" s="69">
        <v>1.75</v>
      </c>
      <c r="V257" s="68">
        <v>1.87</v>
      </c>
      <c r="W257" s="68">
        <v>2.0499999999999998</v>
      </c>
      <c r="X257" s="68">
        <v>2.25</v>
      </c>
      <c r="Y257" s="68">
        <v>2.46</v>
      </c>
      <c r="Z257" s="68">
        <v>2.71</v>
      </c>
      <c r="AA257" s="69">
        <v>2.97</v>
      </c>
      <c r="AB257" s="17">
        <v>3.28</v>
      </c>
      <c r="AC257" s="17">
        <v>3.61</v>
      </c>
      <c r="AD257" s="17">
        <v>3.98</v>
      </c>
      <c r="AE257" s="17">
        <v>4.3899999999999997</v>
      </c>
      <c r="AF257" s="17">
        <v>4.84</v>
      </c>
      <c r="AG257" s="17">
        <v>5.35</v>
      </c>
      <c r="AH257" s="17">
        <v>5.93</v>
      </c>
      <c r="AI257" s="17">
        <v>6.59</v>
      </c>
      <c r="AJ257" s="17">
        <v>7.31</v>
      </c>
      <c r="AK257" s="17">
        <v>8.1199999999999992</v>
      </c>
      <c r="AL257" s="17">
        <v>9.01</v>
      </c>
      <c r="AM257" s="17">
        <v>10.01</v>
      </c>
      <c r="AN257" s="17">
        <v>11.09</v>
      </c>
      <c r="AO257" s="17">
        <v>12.28</v>
      </c>
      <c r="AP257" s="17">
        <v>13.57</v>
      </c>
      <c r="AQ257" s="17">
        <v>14.96</v>
      </c>
      <c r="AR257" s="17">
        <v>16.45</v>
      </c>
      <c r="AS257" s="17">
        <v>18.02</v>
      </c>
      <c r="AT257" s="17">
        <v>19.66</v>
      </c>
      <c r="AU257" s="17">
        <v>21.49</v>
      </c>
      <c r="AV257" s="17">
        <v>23.51</v>
      </c>
      <c r="AW257" s="17">
        <v>25.47</v>
      </c>
      <c r="AX257" s="17">
        <v>27.65</v>
      </c>
      <c r="AY257" s="17">
        <v>29.99</v>
      </c>
      <c r="AZ257" s="17">
        <v>32.61</v>
      </c>
      <c r="BA257" s="17">
        <v>35.49</v>
      </c>
      <c r="BB257" s="17">
        <v>38.729999999999997</v>
      </c>
      <c r="BC257" s="17">
        <v>42.27</v>
      </c>
      <c r="BD257" s="17">
        <v>46.2</v>
      </c>
      <c r="BE257" s="17">
        <v>51.41</v>
      </c>
      <c r="BF257" s="17">
        <v>57.61</v>
      </c>
      <c r="BG257" s="17">
        <v>64.64</v>
      </c>
      <c r="BH257" s="17">
        <v>72.52</v>
      </c>
      <c r="BI257" s="17">
        <v>80.55</v>
      </c>
      <c r="BJ257" s="17">
        <v>87.78</v>
      </c>
      <c r="BK257" s="17">
        <v>99.21</v>
      </c>
      <c r="BL257" s="17">
        <v>109.38</v>
      </c>
      <c r="BM257" s="17">
        <v>120.48</v>
      </c>
      <c r="BN257" s="17">
        <v>132.26</v>
      </c>
      <c r="BO257" s="17">
        <v>144.56</v>
      </c>
      <c r="BP257" s="17">
        <v>156.91999999999999</v>
      </c>
      <c r="BQ257" s="17">
        <v>169.63</v>
      </c>
      <c r="BR257" s="17">
        <v>182.59</v>
      </c>
      <c r="BS257" s="17">
        <v>194.74</v>
      </c>
      <c r="BT257" s="17">
        <v>207.13</v>
      </c>
      <c r="BU257" s="17">
        <v>222.69</v>
      </c>
      <c r="BV257" s="17">
        <v>238.98</v>
      </c>
      <c r="BW257" s="17">
        <v>255.83</v>
      </c>
      <c r="BX257" s="17">
        <v>272.73</v>
      </c>
      <c r="BY257" s="17">
        <v>289.19</v>
      </c>
      <c r="BZ257" s="17">
        <v>313.3</v>
      </c>
      <c r="CA257" s="17">
        <v>337.47</v>
      </c>
      <c r="CB257" s="17">
        <v>361.33</v>
      </c>
      <c r="CC257" s="17">
        <v>384.5</v>
      </c>
      <c r="CD257" s="17">
        <v>406.6</v>
      </c>
      <c r="CE257" s="17">
        <v>427.26</v>
      </c>
      <c r="CF257" s="17">
        <v>446.11</v>
      </c>
      <c r="CG257" s="17">
        <v>462.77</v>
      </c>
      <c r="CH257" s="17">
        <v>476.86</v>
      </c>
      <c r="CI257" s="17">
        <v>488</v>
      </c>
      <c r="CJ257" s="17">
        <v>495.83</v>
      </c>
      <c r="CK257" s="17">
        <v>500</v>
      </c>
      <c r="CL257" s="17">
        <v>500</v>
      </c>
      <c r="CM257" s="17">
        <v>500</v>
      </c>
      <c r="CN257" s="17">
        <v>500</v>
      </c>
      <c r="CO257" s="17">
        <v>500</v>
      </c>
      <c r="CP257" s="17">
        <v>500</v>
      </c>
      <c r="CQ257" s="17">
        <v>500</v>
      </c>
      <c r="CR257" s="17">
        <v>500</v>
      </c>
      <c r="CS257" s="17">
        <v>500</v>
      </c>
      <c r="CT257" s="17">
        <v>0</v>
      </c>
      <c r="CU257" s="17">
        <v>0</v>
      </c>
      <c r="CV257" s="17">
        <v>0</v>
      </c>
      <c r="CW257" s="17">
        <v>0</v>
      </c>
    </row>
    <row r="258" spans="1:101" ht="14.25" customHeight="1">
      <c r="A258" s="67">
        <v>26</v>
      </c>
      <c r="B258" s="68">
        <v>0.18</v>
      </c>
      <c r="C258" s="68">
        <v>0.2</v>
      </c>
      <c r="D258" s="68">
        <v>0.23</v>
      </c>
      <c r="E258" s="68">
        <v>0.28000000000000003</v>
      </c>
      <c r="F258" s="68">
        <v>0.32</v>
      </c>
      <c r="G258" s="68">
        <v>0.37</v>
      </c>
      <c r="H258" s="68">
        <v>0.42</v>
      </c>
      <c r="I258" s="68">
        <v>0.48</v>
      </c>
      <c r="J258" s="68">
        <v>0.56000000000000005</v>
      </c>
      <c r="K258" s="68">
        <v>0.67</v>
      </c>
      <c r="L258" s="68">
        <v>0.8</v>
      </c>
      <c r="M258" s="68">
        <v>0.94</v>
      </c>
      <c r="N258" s="68">
        <v>1.08</v>
      </c>
      <c r="O258" s="68">
        <v>1.2</v>
      </c>
      <c r="P258" s="68">
        <v>1.31</v>
      </c>
      <c r="Q258" s="68">
        <v>1.42</v>
      </c>
      <c r="R258" s="68">
        <v>1.53</v>
      </c>
      <c r="S258" s="68">
        <v>1.63</v>
      </c>
      <c r="T258" s="68">
        <v>1.74</v>
      </c>
      <c r="U258" s="69">
        <v>1.86</v>
      </c>
      <c r="V258" s="68">
        <v>2.0499999999999998</v>
      </c>
      <c r="W258" s="68">
        <v>2.25</v>
      </c>
      <c r="X258" s="68">
        <v>2.46</v>
      </c>
      <c r="Y258" s="68">
        <v>2.71</v>
      </c>
      <c r="Z258" s="68">
        <v>2.97</v>
      </c>
      <c r="AA258" s="69">
        <v>3.28</v>
      </c>
      <c r="AB258" s="17">
        <v>3.61</v>
      </c>
      <c r="AC258" s="17">
        <v>3.98</v>
      </c>
      <c r="AD258" s="17">
        <v>4.3899999999999997</v>
      </c>
      <c r="AE258" s="17">
        <v>4.84</v>
      </c>
      <c r="AF258" s="17">
        <v>5.35</v>
      </c>
      <c r="AG258" s="17">
        <v>5.93</v>
      </c>
      <c r="AH258" s="17">
        <v>6.59</v>
      </c>
      <c r="AI258" s="17">
        <v>7.31</v>
      </c>
      <c r="AJ258" s="17">
        <v>8.1199999999999992</v>
      </c>
      <c r="AK258" s="17">
        <v>9.01</v>
      </c>
      <c r="AL258" s="17">
        <v>10.01</v>
      </c>
      <c r="AM258" s="17">
        <v>11.09</v>
      </c>
      <c r="AN258" s="17">
        <v>12.28</v>
      </c>
      <c r="AO258" s="17">
        <v>13.57</v>
      </c>
      <c r="AP258" s="17">
        <v>14.96</v>
      </c>
      <c r="AQ258" s="17">
        <v>16.45</v>
      </c>
      <c r="AR258" s="17">
        <v>18.02</v>
      </c>
      <c r="AS258" s="17">
        <v>19.66</v>
      </c>
      <c r="AT258" s="17">
        <v>21.49</v>
      </c>
      <c r="AU258" s="17">
        <v>23.51</v>
      </c>
      <c r="AV258" s="17">
        <v>25.47</v>
      </c>
      <c r="AW258" s="17">
        <v>27.65</v>
      </c>
      <c r="AX258" s="17">
        <v>29.99</v>
      </c>
      <c r="AY258" s="17">
        <v>32.61</v>
      </c>
      <c r="AZ258" s="17">
        <v>35.49</v>
      </c>
      <c r="BA258" s="17">
        <v>38.729999999999997</v>
      </c>
      <c r="BB258" s="17">
        <v>42.27</v>
      </c>
      <c r="BC258" s="17">
        <v>46.2</v>
      </c>
      <c r="BD258" s="17">
        <v>51.41</v>
      </c>
      <c r="BE258" s="17">
        <v>57.61</v>
      </c>
      <c r="BF258" s="17">
        <v>64.64</v>
      </c>
      <c r="BG258" s="17">
        <v>72.52</v>
      </c>
      <c r="BH258" s="17">
        <v>80.55</v>
      </c>
      <c r="BI258" s="17">
        <v>87.78</v>
      </c>
      <c r="BJ258" s="17">
        <v>99.21</v>
      </c>
      <c r="BK258" s="17">
        <v>109.38</v>
      </c>
      <c r="BL258" s="17">
        <v>120.48</v>
      </c>
      <c r="BM258" s="17">
        <v>132.26</v>
      </c>
      <c r="BN258" s="17">
        <v>144.56</v>
      </c>
      <c r="BO258" s="17">
        <v>156.91999999999999</v>
      </c>
      <c r="BP258" s="17">
        <v>169.63</v>
      </c>
      <c r="BQ258" s="17">
        <v>182.59</v>
      </c>
      <c r="BR258" s="17">
        <v>194.74</v>
      </c>
      <c r="BS258" s="17">
        <v>207.13</v>
      </c>
      <c r="BT258" s="17">
        <v>222.69</v>
      </c>
      <c r="BU258" s="17">
        <v>238.98</v>
      </c>
      <c r="BV258" s="17">
        <v>255.83</v>
      </c>
      <c r="BW258" s="17">
        <v>272.73</v>
      </c>
      <c r="BX258" s="17">
        <v>289.19</v>
      </c>
      <c r="BY258" s="17">
        <v>313.3</v>
      </c>
      <c r="BZ258" s="17">
        <v>337.47</v>
      </c>
      <c r="CA258" s="17">
        <v>361.33</v>
      </c>
      <c r="CB258" s="17">
        <v>384.5</v>
      </c>
      <c r="CC258" s="17">
        <v>406.6</v>
      </c>
      <c r="CD258" s="17">
        <v>427.26</v>
      </c>
      <c r="CE258" s="17">
        <v>446.11</v>
      </c>
      <c r="CF258" s="17">
        <v>462.77</v>
      </c>
      <c r="CG258" s="17">
        <v>476.86</v>
      </c>
      <c r="CH258" s="17">
        <v>488</v>
      </c>
      <c r="CI258" s="17">
        <v>495.83</v>
      </c>
      <c r="CJ258" s="17">
        <v>500</v>
      </c>
      <c r="CK258" s="17">
        <v>500</v>
      </c>
      <c r="CL258" s="17">
        <v>500</v>
      </c>
      <c r="CM258" s="17">
        <v>500</v>
      </c>
      <c r="CN258" s="17">
        <v>500</v>
      </c>
      <c r="CO258" s="17">
        <v>500</v>
      </c>
      <c r="CP258" s="17">
        <v>500</v>
      </c>
      <c r="CQ258" s="17">
        <v>500</v>
      </c>
      <c r="CR258" s="17">
        <v>500</v>
      </c>
      <c r="CS258" s="17">
        <v>0</v>
      </c>
      <c r="CT258" s="17">
        <v>0</v>
      </c>
      <c r="CU258" s="17">
        <v>0</v>
      </c>
      <c r="CV258" s="17">
        <v>0</v>
      </c>
      <c r="CW258" s="17">
        <v>0</v>
      </c>
    </row>
    <row r="259" spans="1:101" ht="14.25" customHeight="1">
      <c r="A259" s="67">
        <v>27</v>
      </c>
      <c r="B259" s="68">
        <v>0.18</v>
      </c>
      <c r="C259" s="68">
        <v>0.2</v>
      </c>
      <c r="D259" s="68">
        <v>0.25</v>
      </c>
      <c r="E259" s="68">
        <v>0.3</v>
      </c>
      <c r="F259" s="68">
        <v>0.35</v>
      </c>
      <c r="G259" s="68">
        <v>0.4</v>
      </c>
      <c r="H259" s="68">
        <v>0.46</v>
      </c>
      <c r="I259" s="68">
        <v>0.54</v>
      </c>
      <c r="J259" s="68">
        <v>0.63</v>
      </c>
      <c r="K259" s="68">
        <v>0.76</v>
      </c>
      <c r="L259" s="68">
        <v>0.91</v>
      </c>
      <c r="M259" s="68">
        <v>1.06</v>
      </c>
      <c r="N259" s="68">
        <v>1.2</v>
      </c>
      <c r="O259" s="68">
        <v>1.31</v>
      </c>
      <c r="P259" s="68">
        <v>1.41</v>
      </c>
      <c r="Q259" s="68">
        <v>1.52</v>
      </c>
      <c r="R259" s="68">
        <v>1.63</v>
      </c>
      <c r="S259" s="68">
        <v>1.74</v>
      </c>
      <c r="T259" s="68">
        <v>1.85</v>
      </c>
      <c r="U259" s="69">
        <v>2.04</v>
      </c>
      <c r="V259" s="68">
        <v>2.25</v>
      </c>
      <c r="W259" s="68">
        <v>2.46</v>
      </c>
      <c r="X259" s="68">
        <v>2.71</v>
      </c>
      <c r="Y259" s="68">
        <v>2.97</v>
      </c>
      <c r="Z259" s="68">
        <v>3.28</v>
      </c>
      <c r="AA259" s="69">
        <v>3.61</v>
      </c>
      <c r="AB259" s="17">
        <v>3.98</v>
      </c>
      <c r="AC259" s="17">
        <v>4.3899999999999997</v>
      </c>
      <c r="AD259" s="17">
        <v>4.84</v>
      </c>
      <c r="AE259" s="17">
        <v>5.35</v>
      </c>
      <c r="AF259" s="17">
        <v>5.93</v>
      </c>
      <c r="AG259" s="17">
        <v>6.59</v>
      </c>
      <c r="AH259" s="17">
        <v>7.31</v>
      </c>
      <c r="AI259" s="17">
        <v>8.1199999999999992</v>
      </c>
      <c r="AJ259" s="17">
        <v>9.01</v>
      </c>
      <c r="AK259" s="17">
        <v>10.01</v>
      </c>
      <c r="AL259" s="17">
        <v>11.09</v>
      </c>
      <c r="AM259" s="17">
        <v>12.28</v>
      </c>
      <c r="AN259" s="17">
        <v>13.57</v>
      </c>
      <c r="AO259" s="17">
        <v>14.96</v>
      </c>
      <c r="AP259" s="17">
        <v>16.45</v>
      </c>
      <c r="AQ259" s="17">
        <v>18.02</v>
      </c>
      <c r="AR259" s="17">
        <v>19.66</v>
      </c>
      <c r="AS259" s="17">
        <v>21.49</v>
      </c>
      <c r="AT259" s="17">
        <v>23.51</v>
      </c>
      <c r="AU259" s="17">
        <v>25.47</v>
      </c>
      <c r="AV259" s="17">
        <v>27.65</v>
      </c>
      <c r="AW259" s="17">
        <v>29.99</v>
      </c>
      <c r="AX259" s="17">
        <v>32.61</v>
      </c>
      <c r="AY259" s="17">
        <v>35.49</v>
      </c>
      <c r="AZ259" s="17">
        <v>38.729999999999997</v>
      </c>
      <c r="BA259" s="17">
        <v>42.27</v>
      </c>
      <c r="BB259" s="17">
        <v>46.2</v>
      </c>
      <c r="BC259" s="17">
        <v>51.41</v>
      </c>
      <c r="BD259" s="17">
        <v>57.61</v>
      </c>
      <c r="BE259" s="17">
        <v>64.64</v>
      </c>
      <c r="BF259" s="17">
        <v>72.52</v>
      </c>
      <c r="BG259" s="17">
        <v>80.55</v>
      </c>
      <c r="BH259" s="17">
        <v>87.78</v>
      </c>
      <c r="BI259" s="17">
        <v>99.21</v>
      </c>
      <c r="BJ259" s="17">
        <v>109.38</v>
      </c>
      <c r="BK259" s="17">
        <v>120.48</v>
      </c>
      <c r="BL259" s="17">
        <v>132.26</v>
      </c>
      <c r="BM259" s="17">
        <v>144.56</v>
      </c>
      <c r="BN259" s="17">
        <v>156.91999999999999</v>
      </c>
      <c r="BO259" s="17">
        <v>169.63</v>
      </c>
      <c r="BP259" s="17">
        <v>182.59</v>
      </c>
      <c r="BQ259" s="17">
        <v>194.74</v>
      </c>
      <c r="BR259" s="17">
        <v>207.13</v>
      </c>
      <c r="BS259" s="17">
        <v>222.69</v>
      </c>
      <c r="BT259" s="17">
        <v>238.98</v>
      </c>
      <c r="BU259" s="17">
        <v>255.83</v>
      </c>
      <c r="BV259" s="17">
        <v>272.73</v>
      </c>
      <c r="BW259" s="17">
        <v>289.19</v>
      </c>
      <c r="BX259" s="17">
        <v>313.3</v>
      </c>
      <c r="BY259" s="17">
        <v>337.47</v>
      </c>
      <c r="BZ259" s="17">
        <v>361.33</v>
      </c>
      <c r="CA259" s="17">
        <v>384.5</v>
      </c>
      <c r="CB259" s="17">
        <v>406.6</v>
      </c>
      <c r="CC259" s="17">
        <v>427.26</v>
      </c>
      <c r="CD259" s="17">
        <v>446.11</v>
      </c>
      <c r="CE259" s="17">
        <v>462.77</v>
      </c>
      <c r="CF259" s="17">
        <v>476.86</v>
      </c>
      <c r="CG259" s="17">
        <v>488</v>
      </c>
      <c r="CH259" s="17">
        <v>495.83</v>
      </c>
      <c r="CI259" s="17">
        <v>500</v>
      </c>
      <c r="CJ259" s="17">
        <v>500</v>
      </c>
      <c r="CK259" s="17">
        <v>500</v>
      </c>
      <c r="CL259" s="17">
        <v>500</v>
      </c>
      <c r="CM259" s="17">
        <v>500</v>
      </c>
      <c r="CN259" s="17">
        <v>500</v>
      </c>
      <c r="CO259" s="17">
        <v>500</v>
      </c>
      <c r="CP259" s="17">
        <v>500</v>
      </c>
      <c r="CQ259" s="17">
        <v>500</v>
      </c>
      <c r="CR259" s="17">
        <v>0</v>
      </c>
      <c r="CS259" s="17">
        <v>0</v>
      </c>
      <c r="CT259" s="17">
        <v>0</v>
      </c>
      <c r="CU259" s="17">
        <v>0</v>
      </c>
      <c r="CV259" s="17">
        <v>0</v>
      </c>
      <c r="CW259" s="17">
        <v>0</v>
      </c>
    </row>
    <row r="260" spans="1:101" ht="14.25" customHeight="1">
      <c r="A260" s="67">
        <v>28</v>
      </c>
      <c r="B260" s="68">
        <v>0.18</v>
      </c>
      <c r="C260" s="68">
        <v>0.21</v>
      </c>
      <c r="D260" s="68">
        <v>0.27</v>
      </c>
      <c r="E260" s="68">
        <v>0.32</v>
      </c>
      <c r="F260" s="68">
        <v>0.37</v>
      </c>
      <c r="G260" s="68">
        <v>0.43</v>
      </c>
      <c r="H260" s="68">
        <v>0.51</v>
      </c>
      <c r="I260" s="68">
        <v>0.6</v>
      </c>
      <c r="J260" s="68">
        <v>0.72</v>
      </c>
      <c r="K260" s="68">
        <v>0.87</v>
      </c>
      <c r="L260" s="68">
        <v>1.02</v>
      </c>
      <c r="M260" s="68">
        <v>1.17</v>
      </c>
      <c r="N260" s="68">
        <v>1.31</v>
      </c>
      <c r="O260" s="68">
        <v>1.41</v>
      </c>
      <c r="P260" s="68">
        <v>1.51</v>
      </c>
      <c r="Q260" s="68">
        <v>1.61</v>
      </c>
      <c r="R260" s="68">
        <v>1.73</v>
      </c>
      <c r="S260" s="68">
        <v>1.85</v>
      </c>
      <c r="T260" s="68">
        <v>2</v>
      </c>
      <c r="U260" s="69">
        <v>2.2400000000000002</v>
      </c>
      <c r="V260" s="68">
        <v>2.46</v>
      </c>
      <c r="W260" s="68">
        <v>2.71</v>
      </c>
      <c r="X260" s="68">
        <v>2.97</v>
      </c>
      <c r="Y260" s="68">
        <v>3.28</v>
      </c>
      <c r="Z260" s="68">
        <v>3.61</v>
      </c>
      <c r="AA260" s="69">
        <v>3.98</v>
      </c>
      <c r="AB260" s="17">
        <v>4.3899999999999997</v>
      </c>
      <c r="AC260" s="17">
        <v>4.84</v>
      </c>
      <c r="AD260" s="17">
        <v>5.35</v>
      </c>
      <c r="AE260" s="17">
        <v>5.93</v>
      </c>
      <c r="AF260" s="17">
        <v>6.59</v>
      </c>
      <c r="AG260" s="17">
        <v>7.31</v>
      </c>
      <c r="AH260" s="17">
        <v>8.1199999999999992</v>
      </c>
      <c r="AI260" s="17">
        <v>9.01</v>
      </c>
      <c r="AJ260" s="17">
        <v>10.01</v>
      </c>
      <c r="AK260" s="17">
        <v>11.09</v>
      </c>
      <c r="AL260" s="17">
        <v>12.28</v>
      </c>
      <c r="AM260" s="17">
        <v>13.57</v>
      </c>
      <c r="AN260" s="17">
        <v>14.96</v>
      </c>
      <c r="AO260" s="17">
        <v>16.45</v>
      </c>
      <c r="AP260" s="17">
        <v>18.02</v>
      </c>
      <c r="AQ260" s="17">
        <v>19.66</v>
      </c>
      <c r="AR260" s="17">
        <v>21.49</v>
      </c>
      <c r="AS260" s="17">
        <v>23.51</v>
      </c>
      <c r="AT260" s="17">
        <v>25.47</v>
      </c>
      <c r="AU260" s="17">
        <v>27.65</v>
      </c>
      <c r="AV260" s="17">
        <v>29.99</v>
      </c>
      <c r="AW260" s="17">
        <v>32.61</v>
      </c>
      <c r="AX260" s="17">
        <v>35.49</v>
      </c>
      <c r="AY260" s="17">
        <v>38.729999999999997</v>
      </c>
      <c r="AZ260" s="17">
        <v>42.27</v>
      </c>
      <c r="BA260" s="17">
        <v>46.2</v>
      </c>
      <c r="BB260" s="17">
        <v>51.41</v>
      </c>
      <c r="BC260" s="17">
        <v>57.61</v>
      </c>
      <c r="BD260" s="17">
        <v>64.64</v>
      </c>
      <c r="BE260" s="17">
        <v>72.52</v>
      </c>
      <c r="BF260" s="17">
        <v>80.55</v>
      </c>
      <c r="BG260" s="17">
        <v>87.78</v>
      </c>
      <c r="BH260" s="17">
        <v>99.21</v>
      </c>
      <c r="BI260" s="17">
        <v>109.38</v>
      </c>
      <c r="BJ260" s="17">
        <v>120.48</v>
      </c>
      <c r="BK260" s="17">
        <v>132.26</v>
      </c>
      <c r="BL260" s="17">
        <v>144.56</v>
      </c>
      <c r="BM260" s="17">
        <v>156.91999999999999</v>
      </c>
      <c r="BN260" s="17">
        <v>169.63</v>
      </c>
      <c r="BO260" s="17">
        <v>182.59</v>
      </c>
      <c r="BP260" s="17">
        <v>194.74</v>
      </c>
      <c r="BQ260" s="17">
        <v>207.13</v>
      </c>
      <c r="BR260" s="17">
        <v>222.69</v>
      </c>
      <c r="BS260" s="17">
        <v>238.98</v>
      </c>
      <c r="BT260" s="17">
        <v>255.83</v>
      </c>
      <c r="BU260" s="17">
        <v>272.73</v>
      </c>
      <c r="BV260" s="17">
        <v>289.19</v>
      </c>
      <c r="BW260" s="17">
        <v>313.3</v>
      </c>
      <c r="BX260" s="17">
        <v>337.47</v>
      </c>
      <c r="BY260" s="17">
        <v>361.33</v>
      </c>
      <c r="BZ260" s="17">
        <v>384.5</v>
      </c>
      <c r="CA260" s="17">
        <v>406.6</v>
      </c>
      <c r="CB260" s="17">
        <v>427.26</v>
      </c>
      <c r="CC260" s="17">
        <v>446.11</v>
      </c>
      <c r="CD260" s="17">
        <v>462.77</v>
      </c>
      <c r="CE260" s="17">
        <v>476.86</v>
      </c>
      <c r="CF260" s="17">
        <v>488</v>
      </c>
      <c r="CG260" s="17">
        <v>495.83</v>
      </c>
      <c r="CH260" s="17">
        <v>500</v>
      </c>
      <c r="CI260" s="17">
        <v>500</v>
      </c>
      <c r="CJ260" s="17">
        <v>500</v>
      </c>
      <c r="CK260" s="17">
        <v>500</v>
      </c>
      <c r="CL260" s="17">
        <v>500</v>
      </c>
      <c r="CM260" s="17">
        <v>500</v>
      </c>
      <c r="CN260" s="17">
        <v>500</v>
      </c>
      <c r="CO260" s="17">
        <v>500</v>
      </c>
      <c r="CP260" s="17">
        <v>500</v>
      </c>
      <c r="CQ260" s="17">
        <v>0</v>
      </c>
      <c r="CR260" s="17">
        <v>0</v>
      </c>
      <c r="CS260" s="17">
        <v>0</v>
      </c>
      <c r="CT260" s="17">
        <v>0</v>
      </c>
      <c r="CU260" s="17">
        <v>0</v>
      </c>
      <c r="CV260" s="17">
        <v>0</v>
      </c>
      <c r="CW260" s="17">
        <v>0</v>
      </c>
    </row>
    <row r="261" spans="1:101" ht="14.25" customHeight="1">
      <c r="A261" s="67">
        <v>29</v>
      </c>
      <c r="B261" s="68">
        <v>0.18</v>
      </c>
      <c r="C261" s="68">
        <v>0.23</v>
      </c>
      <c r="D261" s="68">
        <v>0.28999999999999998</v>
      </c>
      <c r="E261" s="68">
        <v>0.35</v>
      </c>
      <c r="F261" s="68">
        <v>0.41</v>
      </c>
      <c r="G261" s="68">
        <v>0.48</v>
      </c>
      <c r="H261" s="68">
        <v>0.56999999999999995</v>
      </c>
      <c r="I261" s="68">
        <v>0.68</v>
      </c>
      <c r="J261" s="68">
        <v>0.82</v>
      </c>
      <c r="K261" s="68">
        <v>0.97</v>
      </c>
      <c r="L261" s="68">
        <v>1.1200000000000001</v>
      </c>
      <c r="M261" s="68">
        <v>1.26</v>
      </c>
      <c r="N261" s="68">
        <v>1.39</v>
      </c>
      <c r="O261" s="68">
        <v>1.49</v>
      </c>
      <c r="P261" s="68">
        <v>1.59</v>
      </c>
      <c r="Q261" s="68">
        <v>1.71</v>
      </c>
      <c r="R261" s="68">
        <v>1.84</v>
      </c>
      <c r="S261" s="68">
        <v>1.99</v>
      </c>
      <c r="T261" s="68">
        <v>2.19</v>
      </c>
      <c r="U261" s="69">
        <v>2.4500000000000002</v>
      </c>
      <c r="V261" s="68">
        <v>2.71</v>
      </c>
      <c r="W261" s="68">
        <v>2.97</v>
      </c>
      <c r="X261" s="68">
        <v>3.28</v>
      </c>
      <c r="Y261" s="68">
        <v>3.61</v>
      </c>
      <c r="Z261" s="68">
        <v>3.98</v>
      </c>
      <c r="AA261" s="69">
        <v>4.3899999999999997</v>
      </c>
      <c r="AB261" s="17">
        <v>4.84</v>
      </c>
      <c r="AC261" s="17">
        <v>5.35</v>
      </c>
      <c r="AD261" s="17">
        <v>5.93</v>
      </c>
      <c r="AE261" s="17">
        <v>6.59</v>
      </c>
      <c r="AF261" s="17">
        <v>7.31</v>
      </c>
      <c r="AG261" s="17">
        <v>8.1199999999999992</v>
      </c>
      <c r="AH261" s="17">
        <v>9.01</v>
      </c>
      <c r="AI261" s="17">
        <v>10.01</v>
      </c>
      <c r="AJ261" s="17">
        <v>11.09</v>
      </c>
      <c r="AK261" s="17">
        <v>12.28</v>
      </c>
      <c r="AL261" s="17">
        <v>13.57</v>
      </c>
      <c r="AM261" s="17">
        <v>14.96</v>
      </c>
      <c r="AN261" s="17">
        <v>16.45</v>
      </c>
      <c r="AO261" s="17">
        <v>18.02</v>
      </c>
      <c r="AP261" s="17">
        <v>19.66</v>
      </c>
      <c r="AQ261" s="17">
        <v>21.49</v>
      </c>
      <c r="AR261" s="17">
        <v>23.51</v>
      </c>
      <c r="AS261" s="17">
        <v>25.47</v>
      </c>
      <c r="AT261" s="17">
        <v>27.65</v>
      </c>
      <c r="AU261" s="17">
        <v>29.99</v>
      </c>
      <c r="AV261" s="17">
        <v>32.61</v>
      </c>
      <c r="AW261" s="17">
        <v>35.49</v>
      </c>
      <c r="AX261" s="17">
        <v>38.729999999999997</v>
      </c>
      <c r="AY261" s="17">
        <v>42.27</v>
      </c>
      <c r="AZ261" s="17">
        <v>46.2</v>
      </c>
      <c r="BA261" s="17">
        <v>51.41</v>
      </c>
      <c r="BB261" s="17">
        <v>57.61</v>
      </c>
      <c r="BC261" s="17">
        <v>64.64</v>
      </c>
      <c r="BD261" s="17">
        <v>72.52</v>
      </c>
      <c r="BE261" s="17">
        <v>80.55</v>
      </c>
      <c r="BF261" s="17">
        <v>87.78</v>
      </c>
      <c r="BG261" s="17">
        <v>99.21</v>
      </c>
      <c r="BH261" s="17">
        <v>109.38</v>
      </c>
      <c r="BI261" s="17">
        <v>120.48</v>
      </c>
      <c r="BJ261" s="17">
        <v>132.26</v>
      </c>
      <c r="BK261" s="17">
        <v>144.56</v>
      </c>
      <c r="BL261" s="17">
        <v>156.91999999999999</v>
      </c>
      <c r="BM261" s="17">
        <v>169.63</v>
      </c>
      <c r="BN261" s="17">
        <v>182.59</v>
      </c>
      <c r="BO261" s="17">
        <v>194.74</v>
      </c>
      <c r="BP261" s="17">
        <v>207.13</v>
      </c>
      <c r="BQ261" s="17">
        <v>222.69</v>
      </c>
      <c r="BR261" s="17">
        <v>238.98</v>
      </c>
      <c r="BS261" s="17">
        <v>255.83</v>
      </c>
      <c r="BT261" s="17">
        <v>272.73</v>
      </c>
      <c r="BU261" s="17">
        <v>289.19</v>
      </c>
      <c r="BV261" s="17">
        <v>313.3</v>
      </c>
      <c r="BW261" s="17">
        <v>337.47</v>
      </c>
      <c r="BX261" s="17">
        <v>361.33</v>
      </c>
      <c r="BY261" s="17">
        <v>384.5</v>
      </c>
      <c r="BZ261" s="17">
        <v>406.6</v>
      </c>
      <c r="CA261" s="17">
        <v>427.26</v>
      </c>
      <c r="CB261" s="17">
        <v>446.11</v>
      </c>
      <c r="CC261" s="17">
        <v>462.77</v>
      </c>
      <c r="CD261" s="17">
        <v>476.86</v>
      </c>
      <c r="CE261" s="17">
        <v>488</v>
      </c>
      <c r="CF261" s="17">
        <v>495.83</v>
      </c>
      <c r="CG261" s="17">
        <v>500</v>
      </c>
      <c r="CH261" s="17">
        <v>500</v>
      </c>
      <c r="CI261" s="17">
        <v>500</v>
      </c>
      <c r="CJ261" s="17">
        <v>500</v>
      </c>
      <c r="CK261" s="17">
        <v>500</v>
      </c>
      <c r="CL261" s="17">
        <v>500</v>
      </c>
      <c r="CM261" s="17">
        <v>500</v>
      </c>
      <c r="CN261" s="17">
        <v>500</v>
      </c>
      <c r="CO261" s="17">
        <v>500</v>
      </c>
      <c r="CP261" s="17">
        <v>0</v>
      </c>
      <c r="CQ261" s="17">
        <v>0</v>
      </c>
      <c r="CR261" s="17">
        <v>0</v>
      </c>
      <c r="CS261" s="17">
        <v>0</v>
      </c>
      <c r="CT261" s="17">
        <v>0</v>
      </c>
      <c r="CU261" s="17">
        <v>0</v>
      </c>
      <c r="CV261" s="17">
        <v>0</v>
      </c>
      <c r="CW261" s="17">
        <v>0</v>
      </c>
    </row>
    <row r="262" spans="1:101" ht="14.25" customHeight="1">
      <c r="A262" s="67">
        <v>30</v>
      </c>
      <c r="B262" s="68">
        <v>0.2</v>
      </c>
      <c r="C262" s="68">
        <v>0.25</v>
      </c>
      <c r="D262" s="68">
        <v>0.31</v>
      </c>
      <c r="E262" s="68">
        <v>0.38</v>
      </c>
      <c r="F262" s="68">
        <v>0.45</v>
      </c>
      <c r="G262" s="68">
        <v>0.54</v>
      </c>
      <c r="H262" s="68">
        <v>0.65</v>
      </c>
      <c r="I262" s="68">
        <v>0.78</v>
      </c>
      <c r="J262" s="68">
        <v>0.92</v>
      </c>
      <c r="K262" s="68">
        <v>1.07</v>
      </c>
      <c r="L262" s="68">
        <v>1.21</v>
      </c>
      <c r="M262" s="68">
        <v>1.34</v>
      </c>
      <c r="N262" s="68">
        <v>1.47</v>
      </c>
      <c r="O262" s="68">
        <v>1.57</v>
      </c>
      <c r="P262" s="68">
        <v>1.68</v>
      </c>
      <c r="Q262" s="68">
        <v>1.81</v>
      </c>
      <c r="R262" s="68">
        <v>1.99</v>
      </c>
      <c r="S262" s="68">
        <v>2.19</v>
      </c>
      <c r="T262" s="68">
        <v>2.4</v>
      </c>
      <c r="U262" s="69">
        <v>2.69</v>
      </c>
      <c r="V262" s="68">
        <v>2.97</v>
      </c>
      <c r="W262" s="68">
        <v>3.28</v>
      </c>
      <c r="X262" s="68">
        <v>3.61</v>
      </c>
      <c r="Y262" s="68">
        <v>3.98</v>
      </c>
      <c r="Z262" s="68">
        <v>4.3899999999999997</v>
      </c>
      <c r="AA262" s="69">
        <v>4.84</v>
      </c>
      <c r="AB262" s="17">
        <v>5.35</v>
      </c>
      <c r="AC262" s="17">
        <v>5.93</v>
      </c>
      <c r="AD262" s="17">
        <v>6.59</v>
      </c>
      <c r="AE262" s="17">
        <v>7.31</v>
      </c>
      <c r="AF262" s="17">
        <v>8.1199999999999992</v>
      </c>
      <c r="AG262" s="17">
        <v>9.01</v>
      </c>
      <c r="AH262" s="17">
        <v>10.01</v>
      </c>
      <c r="AI262" s="17">
        <v>11.09</v>
      </c>
      <c r="AJ262" s="17">
        <v>12.28</v>
      </c>
      <c r="AK262" s="17">
        <v>13.57</v>
      </c>
      <c r="AL262" s="17">
        <v>14.96</v>
      </c>
      <c r="AM262" s="17">
        <v>16.45</v>
      </c>
      <c r="AN262" s="17">
        <v>18.02</v>
      </c>
      <c r="AO262" s="17">
        <v>19.66</v>
      </c>
      <c r="AP262" s="17">
        <v>21.49</v>
      </c>
      <c r="AQ262" s="17">
        <v>23.51</v>
      </c>
      <c r="AR262" s="17">
        <v>25.47</v>
      </c>
      <c r="AS262" s="17">
        <v>27.65</v>
      </c>
      <c r="AT262" s="17">
        <v>29.99</v>
      </c>
      <c r="AU262" s="17">
        <v>32.61</v>
      </c>
      <c r="AV262" s="17">
        <v>35.49</v>
      </c>
      <c r="AW262" s="17">
        <v>38.729999999999997</v>
      </c>
      <c r="AX262" s="17">
        <v>42.27</v>
      </c>
      <c r="AY262" s="17">
        <v>46.2</v>
      </c>
      <c r="AZ262" s="17">
        <v>51.41</v>
      </c>
      <c r="BA262" s="17">
        <v>57.61</v>
      </c>
      <c r="BB262" s="17">
        <v>64.64</v>
      </c>
      <c r="BC262" s="17">
        <v>72.52</v>
      </c>
      <c r="BD262" s="17">
        <v>80.55</v>
      </c>
      <c r="BE262" s="17">
        <v>87.78</v>
      </c>
      <c r="BF262" s="17">
        <v>99.21</v>
      </c>
      <c r="BG262" s="17">
        <v>109.38</v>
      </c>
      <c r="BH262" s="17">
        <v>120.48</v>
      </c>
      <c r="BI262" s="17">
        <v>132.26</v>
      </c>
      <c r="BJ262" s="17">
        <v>144.56</v>
      </c>
      <c r="BK262" s="17">
        <v>156.91999999999999</v>
      </c>
      <c r="BL262" s="17">
        <v>169.63</v>
      </c>
      <c r="BM262" s="17">
        <v>182.59</v>
      </c>
      <c r="BN262" s="17">
        <v>194.74</v>
      </c>
      <c r="BO262" s="17">
        <v>207.13</v>
      </c>
      <c r="BP262" s="17">
        <v>222.69</v>
      </c>
      <c r="BQ262" s="17">
        <v>238.98</v>
      </c>
      <c r="BR262" s="17">
        <v>255.83</v>
      </c>
      <c r="BS262" s="17">
        <v>272.73</v>
      </c>
      <c r="BT262" s="17">
        <v>289.19</v>
      </c>
      <c r="BU262" s="17">
        <v>313.3</v>
      </c>
      <c r="BV262" s="17">
        <v>337.47</v>
      </c>
      <c r="BW262" s="17">
        <v>361.33</v>
      </c>
      <c r="BX262" s="17">
        <v>384.5</v>
      </c>
      <c r="BY262" s="17">
        <v>406.6</v>
      </c>
      <c r="BZ262" s="17">
        <v>427.26</v>
      </c>
      <c r="CA262" s="17">
        <v>446.11</v>
      </c>
      <c r="CB262" s="17">
        <v>462.77</v>
      </c>
      <c r="CC262" s="17">
        <v>476.86</v>
      </c>
      <c r="CD262" s="17">
        <v>488</v>
      </c>
      <c r="CE262" s="17">
        <v>495.83</v>
      </c>
      <c r="CF262" s="17">
        <v>500</v>
      </c>
      <c r="CG262" s="17">
        <v>500</v>
      </c>
      <c r="CH262" s="17">
        <v>500</v>
      </c>
      <c r="CI262" s="17">
        <v>500</v>
      </c>
      <c r="CJ262" s="17">
        <v>500</v>
      </c>
      <c r="CK262" s="17">
        <v>500</v>
      </c>
      <c r="CL262" s="17">
        <v>500</v>
      </c>
      <c r="CM262" s="17">
        <v>500</v>
      </c>
      <c r="CN262" s="17">
        <v>500</v>
      </c>
      <c r="CO262" s="17">
        <v>0</v>
      </c>
      <c r="CP262" s="17">
        <v>0</v>
      </c>
      <c r="CQ262" s="17">
        <v>0</v>
      </c>
      <c r="CR262" s="17">
        <v>0</v>
      </c>
      <c r="CS262" s="17">
        <v>0</v>
      </c>
      <c r="CT262" s="17">
        <v>0</v>
      </c>
      <c r="CU262" s="17">
        <v>0</v>
      </c>
      <c r="CV262" s="17">
        <v>0</v>
      </c>
      <c r="CW262" s="17">
        <v>0</v>
      </c>
    </row>
    <row r="263" spans="1:101" ht="14.25" customHeight="1">
      <c r="A263" s="67">
        <v>31</v>
      </c>
      <c r="B263" s="68">
        <v>0.21</v>
      </c>
      <c r="C263" s="68">
        <v>0.26</v>
      </c>
      <c r="D263" s="68">
        <v>0.34</v>
      </c>
      <c r="E263" s="68">
        <v>0.42</v>
      </c>
      <c r="F263" s="68">
        <v>0.51</v>
      </c>
      <c r="G263" s="68">
        <v>0.61</v>
      </c>
      <c r="H263" s="68">
        <v>0.73</v>
      </c>
      <c r="I263" s="68">
        <v>0.87</v>
      </c>
      <c r="J263" s="68">
        <v>1.01</v>
      </c>
      <c r="K263" s="68">
        <v>1.1599999999999999</v>
      </c>
      <c r="L263" s="68">
        <v>1.29</v>
      </c>
      <c r="M263" s="68">
        <v>1.42</v>
      </c>
      <c r="N263" s="68">
        <v>1.55</v>
      </c>
      <c r="O263" s="68">
        <v>1.66</v>
      </c>
      <c r="P263" s="68">
        <v>1.78</v>
      </c>
      <c r="Q263" s="68">
        <v>1.96</v>
      </c>
      <c r="R263" s="68">
        <v>2.1800000000000002</v>
      </c>
      <c r="S263" s="68">
        <v>2.4</v>
      </c>
      <c r="T263" s="68">
        <v>2.67</v>
      </c>
      <c r="U263" s="69">
        <v>2.95</v>
      </c>
      <c r="V263" s="68">
        <v>3.28</v>
      </c>
      <c r="W263" s="68">
        <v>3.61</v>
      </c>
      <c r="X263" s="68">
        <v>3.98</v>
      </c>
      <c r="Y263" s="68">
        <v>4.3899999999999997</v>
      </c>
      <c r="Z263" s="68">
        <v>4.84</v>
      </c>
      <c r="AA263" s="69">
        <v>5.35</v>
      </c>
      <c r="AB263" s="17">
        <v>5.93</v>
      </c>
      <c r="AC263" s="17">
        <v>6.59</v>
      </c>
      <c r="AD263" s="17">
        <v>7.31</v>
      </c>
      <c r="AE263" s="17">
        <v>8.1199999999999992</v>
      </c>
      <c r="AF263" s="17">
        <v>9.01</v>
      </c>
      <c r="AG263" s="17">
        <v>10.01</v>
      </c>
      <c r="AH263" s="17">
        <v>11.09</v>
      </c>
      <c r="AI263" s="17">
        <v>12.28</v>
      </c>
      <c r="AJ263" s="17">
        <v>13.57</v>
      </c>
      <c r="AK263" s="17">
        <v>14.96</v>
      </c>
      <c r="AL263" s="17">
        <v>16.45</v>
      </c>
      <c r="AM263" s="17">
        <v>18.02</v>
      </c>
      <c r="AN263" s="17">
        <v>19.66</v>
      </c>
      <c r="AO263" s="17">
        <v>21.49</v>
      </c>
      <c r="AP263" s="17">
        <v>23.51</v>
      </c>
      <c r="AQ263" s="17">
        <v>25.47</v>
      </c>
      <c r="AR263" s="17">
        <v>27.65</v>
      </c>
      <c r="AS263" s="17">
        <v>29.99</v>
      </c>
      <c r="AT263" s="17">
        <v>32.61</v>
      </c>
      <c r="AU263" s="17">
        <v>35.49</v>
      </c>
      <c r="AV263" s="17">
        <v>38.729999999999997</v>
      </c>
      <c r="AW263" s="17">
        <v>42.27</v>
      </c>
      <c r="AX263" s="17">
        <v>46.2</v>
      </c>
      <c r="AY263" s="17">
        <v>51.41</v>
      </c>
      <c r="AZ263" s="17">
        <v>57.61</v>
      </c>
      <c r="BA263" s="17">
        <v>64.64</v>
      </c>
      <c r="BB263" s="17">
        <v>72.52</v>
      </c>
      <c r="BC263" s="17">
        <v>80.55</v>
      </c>
      <c r="BD263" s="17">
        <v>87.78</v>
      </c>
      <c r="BE263" s="17">
        <v>99.21</v>
      </c>
      <c r="BF263" s="17">
        <v>109.38</v>
      </c>
      <c r="BG263" s="17">
        <v>120.48</v>
      </c>
      <c r="BH263" s="17">
        <v>132.26</v>
      </c>
      <c r="BI263" s="17">
        <v>144.56</v>
      </c>
      <c r="BJ263" s="17">
        <v>156.91999999999999</v>
      </c>
      <c r="BK263" s="17">
        <v>169.63</v>
      </c>
      <c r="BL263" s="17">
        <v>182.59</v>
      </c>
      <c r="BM263" s="17">
        <v>194.74</v>
      </c>
      <c r="BN263" s="17">
        <v>207.13</v>
      </c>
      <c r="BO263" s="17">
        <v>222.69</v>
      </c>
      <c r="BP263" s="17">
        <v>238.98</v>
      </c>
      <c r="BQ263" s="17">
        <v>255.83</v>
      </c>
      <c r="BR263" s="17">
        <v>272.73</v>
      </c>
      <c r="BS263" s="17">
        <v>289.19</v>
      </c>
      <c r="BT263" s="17">
        <v>313.3</v>
      </c>
      <c r="BU263" s="17">
        <v>337.47</v>
      </c>
      <c r="BV263" s="17">
        <v>361.33</v>
      </c>
      <c r="BW263" s="17">
        <v>384.5</v>
      </c>
      <c r="BX263" s="17">
        <v>406.6</v>
      </c>
      <c r="BY263" s="17">
        <v>427.26</v>
      </c>
      <c r="BZ263" s="17">
        <v>446.11</v>
      </c>
      <c r="CA263" s="17">
        <v>462.77</v>
      </c>
      <c r="CB263" s="17">
        <v>476.86</v>
      </c>
      <c r="CC263" s="17">
        <v>488</v>
      </c>
      <c r="CD263" s="17">
        <v>495.83</v>
      </c>
      <c r="CE263" s="17">
        <v>500</v>
      </c>
      <c r="CF263" s="17">
        <v>500</v>
      </c>
      <c r="CG263" s="17">
        <v>500</v>
      </c>
      <c r="CH263" s="17">
        <v>500</v>
      </c>
      <c r="CI263" s="17">
        <v>500</v>
      </c>
      <c r="CJ263" s="17">
        <v>500</v>
      </c>
      <c r="CK263" s="17">
        <v>500</v>
      </c>
      <c r="CL263" s="17">
        <v>500</v>
      </c>
      <c r="CM263" s="17">
        <v>500</v>
      </c>
      <c r="CN263" s="17">
        <v>0</v>
      </c>
      <c r="CO263" s="17">
        <v>0</v>
      </c>
      <c r="CP263" s="17">
        <v>0</v>
      </c>
      <c r="CQ263" s="17">
        <v>0</v>
      </c>
      <c r="CR263" s="17">
        <v>0</v>
      </c>
      <c r="CS263" s="17">
        <v>0</v>
      </c>
      <c r="CT263" s="17">
        <v>0</v>
      </c>
      <c r="CU263" s="17">
        <v>0</v>
      </c>
      <c r="CV263" s="17">
        <v>0</v>
      </c>
      <c r="CW263" s="17">
        <v>0</v>
      </c>
    </row>
    <row r="264" spans="1:101" ht="14.25" customHeight="1">
      <c r="A264" s="67">
        <v>32</v>
      </c>
      <c r="B264" s="68">
        <v>0.22</v>
      </c>
      <c r="C264" s="68">
        <v>0.28000000000000003</v>
      </c>
      <c r="D264" s="68">
        <v>0.37</v>
      </c>
      <c r="E264" s="68">
        <v>0.47</v>
      </c>
      <c r="F264" s="68">
        <v>0.57999999999999996</v>
      </c>
      <c r="G264" s="68">
        <v>0.69</v>
      </c>
      <c r="H264" s="68">
        <v>0.82</v>
      </c>
      <c r="I264" s="68">
        <v>0.96</v>
      </c>
      <c r="J264" s="68">
        <v>1.1000000000000001</v>
      </c>
      <c r="K264" s="68">
        <v>1.24</v>
      </c>
      <c r="L264" s="68">
        <v>1.37</v>
      </c>
      <c r="M264" s="68">
        <v>1.5</v>
      </c>
      <c r="N264" s="68">
        <v>1.65</v>
      </c>
      <c r="O264" s="68">
        <v>1.77</v>
      </c>
      <c r="P264" s="68">
        <v>1.94</v>
      </c>
      <c r="Q264" s="68">
        <v>2.16</v>
      </c>
      <c r="R264" s="68">
        <v>2.4</v>
      </c>
      <c r="S264" s="68">
        <v>2.66</v>
      </c>
      <c r="T264" s="68">
        <v>2.94</v>
      </c>
      <c r="U264" s="69">
        <v>3.25</v>
      </c>
      <c r="V264" s="68">
        <v>3.61</v>
      </c>
      <c r="W264" s="68">
        <v>3.98</v>
      </c>
      <c r="X264" s="68">
        <v>4.3899999999999997</v>
      </c>
      <c r="Y264" s="68">
        <v>4.84</v>
      </c>
      <c r="Z264" s="68">
        <v>5.35</v>
      </c>
      <c r="AA264" s="69">
        <v>5.93</v>
      </c>
      <c r="AB264" s="17">
        <v>6.59</v>
      </c>
      <c r="AC264" s="17">
        <v>7.31</v>
      </c>
      <c r="AD264" s="17">
        <v>8.1199999999999992</v>
      </c>
      <c r="AE264" s="17">
        <v>9.01</v>
      </c>
      <c r="AF264" s="17">
        <v>10.01</v>
      </c>
      <c r="AG264" s="17">
        <v>11.09</v>
      </c>
      <c r="AH264" s="17">
        <v>12.28</v>
      </c>
      <c r="AI264" s="17">
        <v>13.57</v>
      </c>
      <c r="AJ264" s="17">
        <v>14.96</v>
      </c>
      <c r="AK264" s="17">
        <v>16.45</v>
      </c>
      <c r="AL264" s="17">
        <v>18.02</v>
      </c>
      <c r="AM264" s="17">
        <v>19.66</v>
      </c>
      <c r="AN264" s="17">
        <v>21.49</v>
      </c>
      <c r="AO264" s="17">
        <v>23.51</v>
      </c>
      <c r="AP264" s="17">
        <v>25.47</v>
      </c>
      <c r="AQ264" s="17">
        <v>27.65</v>
      </c>
      <c r="AR264" s="17">
        <v>29.99</v>
      </c>
      <c r="AS264" s="17">
        <v>32.61</v>
      </c>
      <c r="AT264" s="17">
        <v>35.49</v>
      </c>
      <c r="AU264" s="17">
        <v>38.729999999999997</v>
      </c>
      <c r="AV264" s="17">
        <v>42.27</v>
      </c>
      <c r="AW264" s="17">
        <v>46.2</v>
      </c>
      <c r="AX264" s="17">
        <v>51.41</v>
      </c>
      <c r="AY264" s="17">
        <v>57.61</v>
      </c>
      <c r="AZ264" s="17">
        <v>64.64</v>
      </c>
      <c r="BA264" s="17">
        <v>72.52</v>
      </c>
      <c r="BB264" s="17">
        <v>80.55</v>
      </c>
      <c r="BC264" s="17">
        <v>87.78</v>
      </c>
      <c r="BD264" s="17">
        <v>99.21</v>
      </c>
      <c r="BE264" s="17">
        <v>109.38</v>
      </c>
      <c r="BF264" s="17">
        <v>120.48</v>
      </c>
      <c r="BG264" s="17">
        <v>132.26</v>
      </c>
      <c r="BH264" s="17">
        <v>144.56</v>
      </c>
      <c r="BI264" s="17">
        <v>156.91999999999999</v>
      </c>
      <c r="BJ264" s="17">
        <v>169.63</v>
      </c>
      <c r="BK264" s="17">
        <v>182.59</v>
      </c>
      <c r="BL264" s="17">
        <v>194.74</v>
      </c>
      <c r="BM264" s="17">
        <v>207.13</v>
      </c>
      <c r="BN264" s="17">
        <v>222.69</v>
      </c>
      <c r="BO264" s="17">
        <v>238.98</v>
      </c>
      <c r="BP264" s="17">
        <v>255.83</v>
      </c>
      <c r="BQ264" s="17">
        <v>272.73</v>
      </c>
      <c r="BR264" s="17">
        <v>289.19</v>
      </c>
      <c r="BS264" s="17">
        <v>313.3</v>
      </c>
      <c r="BT264" s="17">
        <v>337.47</v>
      </c>
      <c r="BU264" s="17">
        <v>361.33</v>
      </c>
      <c r="BV264" s="17">
        <v>384.5</v>
      </c>
      <c r="BW264" s="17">
        <v>406.6</v>
      </c>
      <c r="BX264" s="17">
        <v>427.26</v>
      </c>
      <c r="BY264" s="17">
        <v>446.11</v>
      </c>
      <c r="BZ264" s="17">
        <v>462.77</v>
      </c>
      <c r="CA264" s="17">
        <v>476.86</v>
      </c>
      <c r="CB264" s="17">
        <v>488</v>
      </c>
      <c r="CC264" s="17">
        <v>495.83</v>
      </c>
      <c r="CD264" s="17">
        <v>500</v>
      </c>
      <c r="CE264" s="17">
        <v>500</v>
      </c>
      <c r="CF264" s="17">
        <v>500</v>
      </c>
      <c r="CG264" s="17">
        <v>500</v>
      </c>
      <c r="CH264" s="17">
        <v>500</v>
      </c>
      <c r="CI264" s="17">
        <v>500</v>
      </c>
      <c r="CJ264" s="17">
        <v>500</v>
      </c>
      <c r="CK264" s="17">
        <v>500</v>
      </c>
      <c r="CL264" s="17">
        <v>500</v>
      </c>
      <c r="CM264" s="17">
        <v>0</v>
      </c>
      <c r="CN264" s="17">
        <v>0</v>
      </c>
      <c r="CO264" s="17">
        <v>0</v>
      </c>
      <c r="CP264" s="17">
        <v>0</v>
      </c>
      <c r="CQ264" s="17">
        <v>0</v>
      </c>
      <c r="CR264" s="17">
        <v>0</v>
      </c>
      <c r="CS264" s="17">
        <v>0</v>
      </c>
      <c r="CT264" s="17">
        <v>0</v>
      </c>
      <c r="CU264" s="17">
        <v>0</v>
      </c>
      <c r="CV264" s="17">
        <v>0</v>
      </c>
      <c r="CW264" s="17">
        <v>0</v>
      </c>
    </row>
    <row r="265" spans="1:101" ht="14.25" customHeight="1">
      <c r="A265" s="67">
        <v>33</v>
      </c>
      <c r="B265" s="68">
        <v>0.23</v>
      </c>
      <c r="C265" s="68">
        <v>0.31</v>
      </c>
      <c r="D265" s="68">
        <v>0.42</v>
      </c>
      <c r="E265" s="68">
        <v>0.53</v>
      </c>
      <c r="F265" s="68">
        <v>0.65</v>
      </c>
      <c r="G265" s="68">
        <v>0.78</v>
      </c>
      <c r="H265" s="68">
        <v>0.91</v>
      </c>
      <c r="I265" s="68">
        <v>1.04</v>
      </c>
      <c r="J265" s="68">
        <v>1.17</v>
      </c>
      <c r="K265" s="68">
        <v>1.32</v>
      </c>
      <c r="L265" s="68">
        <v>1.45</v>
      </c>
      <c r="M265" s="68">
        <v>1.59</v>
      </c>
      <c r="N265" s="68">
        <v>1.75</v>
      </c>
      <c r="O265" s="68">
        <v>1.93</v>
      </c>
      <c r="P265" s="68">
        <v>2.13</v>
      </c>
      <c r="Q265" s="68">
        <v>2.37</v>
      </c>
      <c r="R265" s="68">
        <v>2.65</v>
      </c>
      <c r="S265" s="68">
        <v>2.93</v>
      </c>
      <c r="T265" s="68">
        <v>3.21</v>
      </c>
      <c r="U265" s="69">
        <v>3.58</v>
      </c>
      <c r="V265" s="68">
        <v>3.98</v>
      </c>
      <c r="W265" s="68">
        <v>4.3899999999999997</v>
      </c>
      <c r="X265" s="68">
        <v>4.84</v>
      </c>
      <c r="Y265" s="68">
        <v>5.35</v>
      </c>
      <c r="Z265" s="68">
        <v>5.93</v>
      </c>
      <c r="AA265" s="69">
        <v>6.59</v>
      </c>
      <c r="AB265" s="17">
        <v>7.31</v>
      </c>
      <c r="AC265" s="17">
        <v>8.1199999999999992</v>
      </c>
      <c r="AD265" s="17">
        <v>9.01</v>
      </c>
      <c r="AE265" s="17">
        <v>10.01</v>
      </c>
      <c r="AF265" s="17">
        <v>11.09</v>
      </c>
      <c r="AG265" s="17">
        <v>12.28</v>
      </c>
      <c r="AH265" s="17">
        <v>13.57</v>
      </c>
      <c r="AI265" s="17">
        <v>14.96</v>
      </c>
      <c r="AJ265" s="17">
        <v>16.45</v>
      </c>
      <c r="AK265" s="17">
        <v>18.02</v>
      </c>
      <c r="AL265" s="17">
        <v>19.66</v>
      </c>
      <c r="AM265" s="17">
        <v>21.49</v>
      </c>
      <c r="AN265" s="17">
        <v>23.51</v>
      </c>
      <c r="AO265" s="17">
        <v>25.47</v>
      </c>
      <c r="AP265" s="17">
        <v>27.65</v>
      </c>
      <c r="AQ265" s="17">
        <v>29.99</v>
      </c>
      <c r="AR265" s="17">
        <v>32.61</v>
      </c>
      <c r="AS265" s="17">
        <v>35.49</v>
      </c>
      <c r="AT265" s="17">
        <v>38.729999999999997</v>
      </c>
      <c r="AU265" s="17">
        <v>42.27</v>
      </c>
      <c r="AV265" s="17">
        <v>46.2</v>
      </c>
      <c r="AW265" s="17">
        <v>51.41</v>
      </c>
      <c r="AX265" s="17">
        <v>57.61</v>
      </c>
      <c r="AY265" s="17">
        <v>64.64</v>
      </c>
      <c r="AZ265" s="17">
        <v>72.52</v>
      </c>
      <c r="BA265" s="17">
        <v>80.55</v>
      </c>
      <c r="BB265" s="17">
        <v>87.78</v>
      </c>
      <c r="BC265" s="17">
        <v>99.21</v>
      </c>
      <c r="BD265" s="17">
        <v>109.38</v>
      </c>
      <c r="BE265" s="17">
        <v>120.48</v>
      </c>
      <c r="BF265" s="17">
        <v>132.26</v>
      </c>
      <c r="BG265" s="17">
        <v>144.56</v>
      </c>
      <c r="BH265" s="17">
        <v>156.91999999999999</v>
      </c>
      <c r="BI265" s="17">
        <v>169.63</v>
      </c>
      <c r="BJ265" s="17">
        <v>182.59</v>
      </c>
      <c r="BK265" s="17">
        <v>194.74</v>
      </c>
      <c r="BL265" s="17">
        <v>207.13</v>
      </c>
      <c r="BM265" s="17">
        <v>222.69</v>
      </c>
      <c r="BN265" s="17">
        <v>238.98</v>
      </c>
      <c r="BO265" s="17">
        <v>255.83</v>
      </c>
      <c r="BP265" s="17">
        <v>272.73</v>
      </c>
      <c r="BQ265" s="17">
        <v>289.19</v>
      </c>
      <c r="BR265" s="17">
        <v>313.3</v>
      </c>
      <c r="BS265" s="17">
        <v>337.47</v>
      </c>
      <c r="BT265" s="17">
        <v>361.33</v>
      </c>
      <c r="BU265" s="17">
        <v>384.5</v>
      </c>
      <c r="BV265" s="17">
        <v>406.6</v>
      </c>
      <c r="BW265" s="17">
        <v>427.26</v>
      </c>
      <c r="BX265" s="17">
        <v>446.11</v>
      </c>
      <c r="BY265" s="17">
        <v>462.77</v>
      </c>
      <c r="BZ265" s="17">
        <v>476.86</v>
      </c>
      <c r="CA265" s="17">
        <v>488</v>
      </c>
      <c r="CB265" s="17">
        <v>495.83</v>
      </c>
      <c r="CC265" s="17">
        <v>500</v>
      </c>
      <c r="CD265" s="17">
        <v>500</v>
      </c>
      <c r="CE265" s="17">
        <v>500</v>
      </c>
      <c r="CF265" s="17">
        <v>500</v>
      </c>
      <c r="CG265" s="17">
        <v>500</v>
      </c>
      <c r="CH265" s="17">
        <v>500</v>
      </c>
      <c r="CI265" s="17">
        <v>500</v>
      </c>
      <c r="CJ265" s="17">
        <v>500</v>
      </c>
      <c r="CK265" s="17">
        <v>500</v>
      </c>
      <c r="CL265" s="17">
        <v>0</v>
      </c>
      <c r="CM265" s="17">
        <v>0</v>
      </c>
      <c r="CN265" s="17">
        <v>0</v>
      </c>
      <c r="CO265" s="17">
        <v>0</v>
      </c>
      <c r="CP265" s="17">
        <v>0</v>
      </c>
      <c r="CQ265" s="17">
        <v>0</v>
      </c>
      <c r="CR265" s="17">
        <v>0</v>
      </c>
      <c r="CS265" s="17">
        <v>0</v>
      </c>
      <c r="CT265" s="17">
        <v>0</v>
      </c>
      <c r="CU265" s="17">
        <v>0</v>
      </c>
      <c r="CV265" s="17">
        <v>0</v>
      </c>
      <c r="CW265" s="17">
        <v>0</v>
      </c>
    </row>
    <row r="266" spans="1:101" ht="14.25" customHeight="1">
      <c r="A266" s="67">
        <v>34</v>
      </c>
      <c r="B266" s="68">
        <v>0.25</v>
      </c>
      <c r="C266" s="68">
        <v>0.35</v>
      </c>
      <c r="D266" s="68">
        <v>0.48</v>
      </c>
      <c r="E266" s="68">
        <v>0.61</v>
      </c>
      <c r="F266" s="68">
        <v>0.73</v>
      </c>
      <c r="G266" s="68">
        <v>0.86</v>
      </c>
      <c r="H266" s="68">
        <v>0.98</v>
      </c>
      <c r="I266" s="68">
        <v>1.1100000000000001</v>
      </c>
      <c r="J266" s="68">
        <v>1.24</v>
      </c>
      <c r="K266" s="68">
        <v>1.39</v>
      </c>
      <c r="L266" s="68">
        <v>1.54</v>
      </c>
      <c r="M266" s="68">
        <v>1.69</v>
      </c>
      <c r="N266" s="68">
        <v>1.92</v>
      </c>
      <c r="O266" s="68">
        <v>2.13</v>
      </c>
      <c r="P266" s="68">
        <v>2.35</v>
      </c>
      <c r="Q266" s="68">
        <v>2.62</v>
      </c>
      <c r="R266" s="68">
        <v>2.92</v>
      </c>
      <c r="S266" s="68">
        <v>3.2</v>
      </c>
      <c r="T266" s="68">
        <v>3.55</v>
      </c>
      <c r="U266" s="69">
        <v>3.95</v>
      </c>
      <c r="V266" s="68">
        <v>4.3899999999999997</v>
      </c>
      <c r="W266" s="68">
        <v>4.84</v>
      </c>
      <c r="X266" s="68">
        <v>5.35</v>
      </c>
      <c r="Y266" s="68">
        <v>5.93</v>
      </c>
      <c r="Z266" s="68">
        <v>6.59</v>
      </c>
      <c r="AA266" s="69">
        <v>7.31</v>
      </c>
      <c r="AB266" s="17">
        <v>8.1199999999999992</v>
      </c>
      <c r="AC266" s="17">
        <v>9.01</v>
      </c>
      <c r="AD266" s="17">
        <v>10.01</v>
      </c>
      <c r="AE266" s="17">
        <v>11.09</v>
      </c>
      <c r="AF266" s="17">
        <v>12.28</v>
      </c>
      <c r="AG266" s="17">
        <v>13.57</v>
      </c>
      <c r="AH266" s="17">
        <v>14.96</v>
      </c>
      <c r="AI266" s="17">
        <v>16.45</v>
      </c>
      <c r="AJ266" s="17">
        <v>18.02</v>
      </c>
      <c r="AK266" s="17">
        <v>19.66</v>
      </c>
      <c r="AL266" s="17">
        <v>21.49</v>
      </c>
      <c r="AM266" s="17">
        <v>23.51</v>
      </c>
      <c r="AN266" s="17">
        <v>25.47</v>
      </c>
      <c r="AO266" s="17">
        <v>27.65</v>
      </c>
      <c r="AP266" s="17">
        <v>29.99</v>
      </c>
      <c r="AQ266" s="17">
        <v>32.61</v>
      </c>
      <c r="AR266" s="17">
        <v>35.49</v>
      </c>
      <c r="AS266" s="17">
        <v>38.729999999999997</v>
      </c>
      <c r="AT266" s="17">
        <v>42.27</v>
      </c>
      <c r="AU266" s="17">
        <v>46.2</v>
      </c>
      <c r="AV266" s="17">
        <v>51.41</v>
      </c>
      <c r="AW266" s="17">
        <v>57.61</v>
      </c>
      <c r="AX266" s="17">
        <v>64.64</v>
      </c>
      <c r="AY266" s="17">
        <v>72.52</v>
      </c>
      <c r="AZ266" s="17">
        <v>80.55</v>
      </c>
      <c r="BA266" s="17">
        <v>87.78</v>
      </c>
      <c r="BB266" s="17">
        <v>99.21</v>
      </c>
      <c r="BC266" s="17">
        <v>109.38</v>
      </c>
      <c r="BD266" s="17">
        <v>120.48</v>
      </c>
      <c r="BE266" s="17">
        <v>132.26</v>
      </c>
      <c r="BF266" s="17">
        <v>144.56</v>
      </c>
      <c r="BG266" s="17">
        <v>156.91999999999999</v>
      </c>
      <c r="BH266" s="17">
        <v>169.63</v>
      </c>
      <c r="BI266" s="17">
        <v>182.59</v>
      </c>
      <c r="BJ266" s="17">
        <v>194.74</v>
      </c>
      <c r="BK266" s="17">
        <v>207.13</v>
      </c>
      <c r="BL266" s="17">
        <v>222.69</v>
      </c>
      <c r="BM266" s="17">
        <v>238.98</v>
      </c>
      <c r="BN266" s="17">
        <v>255.83</v>
      </c>
      <c r="BO266" s="17">
        <v>272.73</v>
      </c>
      <c r="BP266" s="17">
        <v>289.19</v>
      </c>
      <c r="BQ266" s="17">
        <v>313.3</v>
      </c>
      <c r="BR266" s="17">
        <v>337.47</v>
      </c>
      <c r="BS266" s="17">
        <v>361.33</v>
      </c>
      <c r="BT266" s="17">
        <v>384.5</v>
      </c>
      <c r="BU266" s="17">
        <v>406.6</v>
      </c>
      <c r="BV266" s="17">
        <v>427.26</v>
      </c>
      <c r="BW266" s="17">
        <v>446.11</v>
      </c>
      <c r="BX266" s="17">
        <v>462.77</v>
      </c>
      <c r="BY266" s="17">
        <v>476.86</v>
      </c>
      <c r="BZ266" s="17">
        <v>488</v>
      </c>
      <c r="CA266" s="17">
        <v>495.83</v>
      </c>
      <c r="CB266" s="17">
        <v>500</v>
      </c>
      <c r="CC266" s="17">
        <v>500</v>
      </c>
      <c r="CD266" s="17">
        <v>500</v>
      </c>
      <c r="CE266" s="17">
        <v>500</v>
      </c>
      <c r="CF266" s="17">
        <v>500</v>
      </c>
      <c r="CG266" s="17">
        <v>500</v>
      </c>
      <c r="CH266" s="17">
        <v>500</v>
      </c>
      <c r="CI266" s="17">
        <v>500</v>
      </c>
      <c r="CJ266" s="17">
        <v>500</v>
      </c>
      <c r="CK266" s="17">
        <v>0</v>
      </c>
      <c r="CL266" s="17">
        <v>0</v>
      </c>
      <c r="CM266" s="17">
        <v>0</v>
      </c>
      <c r="CN266" s="17">
        <v>0</v>
      </c>
      <c r="CO266" s="17">
        <v>0</v>
      </c>
      <c r="CP266" s="17">
        <v>0</v>
      </c>
      <c r="CQ266" s="17">
        <v>0</v>
      </c>
      <c r="CR266" s="17">
        <v>0</v>
      </c>
      <c r="CS266" s="17">
        <v>0</v>
      </c>
      <c r="CT266" s="17">
        <v>0</v>
      </c>
      <c r="CU266" s="17">
        <v>0</v>
      </c>
      <c r="CV266" s="17">
        <v>0</v>
      </c>
      <c r="CW266" s="17">
        <v>0</v>
      </c>
    </row>
    <row r="267" spans="1:101" ht="14.25" customHeight="1">
      <c r="A267" s="67">
        <v>35</v>
      </c>
      <c r="B267" s="68">
        <v>0.27</v>
      </c>
      <c r="C267" s="68">
        <v>0.39</v>
      </c>
      <c r="D267" s="68">
        <v>0.54</v>
      </c>
      <c r="E267" s="68">
        <v>0.68</v>
      </c>
      <c r="F267" s="68">
        <v>0.81</v>
      </c>
      <c r="G267" s="68">
        <v>0.93</v>
      </c>
      <c r="H267" s="68">
        <v>1.05</v>
      </c>
      <c r="I267" s="68">
        <v>1.18</v>
      </c>
      <c r="J267" s="68">
        <v>1.31</v>
      </c>
      <c r="K267" s="68">
        <v>1.47</v>
      </c>
      <c r="L267" s="68">
        <v>1.63</v>
      </c>
      <c r="M267" s="68">
        <v>1.89</v>
      </c>
      <c r="N267" s="68">
        <v>2.12</v>
      </c>
      <c r="O267" s="68">
        <v>2.35</v>
      </c>
      <c r="P267" s="68">
        <v>2.6</v>
      </c>
      <c r="Q267" s="68">
        <v>2.9</v>
      </c>
      <c r="R267" s="68">
        <v>3.2</v>
      </c>
      <c r="S267" s="68">
        <v>3.54</v>
      </c>
      <c r="T267" s="68">
        <v>3.94</v>
      </c>
      <c r="U267" s="69">
        <v>4.38</v>
      </c>
      <c r="V267" s="68">
        <v>4.84</v>
      </c>
      <c r="W267" s="68">
        <v>5.35</v>
      </c>
      <c r="X267" s="68">
        <v>5.93</v>
      </c>
      <c r="Y267" s="68">
        <v>6.59</v>
      </c>
      <c r="Z267" s="68">
        <v>7.31</v>
      </c>
      <c r="AA267" s="69">
        <v>8.1199999999999992</v>
      </c>
      <c r="AB267" s="17">
        <v>9.01</v>
      </c>
      <c r="AC267" s="17">
        <v>10.01</v>
      </c>
      <c r="AD267" s="17">
        <v>11.09</v>
      </c>
      <c r="AE267" s="17">
        <v>12.28</v>
      </c>
      <c r="AF267" s="17">
        <v>13.57</v>
      </c>
      <c r="AG267" s="17">
        <v>14.96</v>
      </c>
      <c r="AH267" s="17">
        <v>16.45</v>
      </c>
      <c r="AI267" s="17">
        <v>18.02</v>
      </c>
      <c r="AJ267" s="17">
        <v>19.66</v>
      </c>
      <c r="AK267" s="17">
        <v>21.49</v>
      </c>
      <c r="AL267" s="17">
        <v>23.51</v>
      </c>
      <c r="AM267" s="17">
        <v>25.47</v>
      </c>
      <c r="AN267" s="17">
        <v>27.65</v>
      </c>
      <c r="AO267" s="17">
        <v>29.99</v>
      </c>
      <c r="AP267" s="17">
        <v>32.61</v>
      </c>
      <c r="AQ267" s="17">
        <v>35.49</v>
      </c>
      <c r="AR267" s="17">
        <v>38.729999999999997</v>
      </c>
      <c r="AS267" s="17">
        <v>42.27</v>
      </c>
      <c r="AT267" s="17">
        <v>46.2</v>
      </c>
      <c r="AU267" s="17">
        <v>51.41</v>
      </c>
      <c r="AV267" s="17">
        <v>57.61</v>
      </c>
      <c r="AW267" s="17">
        <v>64.64</v>
      </c>
      <c r="AX267" s="17">
        <v>72.52</v>
      </c>
      <c r="AY267" s="17">
        <v>80.55</v>
      </c>
      <c r="AZ267" s="17">
        <v>87.78</v>
      </c>
      <c r="BA267" s="17">
        <v>99.21</v>
      </c>
      <c r="BB267" s="17">
        <v>109.38</v>
      </c>
      <c r="BC267" s="17">
        <v>120.48</v>
      </c>
      <c r="BD267" s="17">
        <v>132.26</v>
      </c>
      <c r="BE267" s="17">
        <v>144.56</v>
      </c>
      <c r="BF267" s="17">
        <v>156.91999999999999</v>
      </c>
      <c r="BG267" s="17">
        <v>169.63</v>
      </c>
      <c r="BH267" s="17">
        <v>182.59</v>
      </c>
      <c r="BI267" s="17">
        <v>194.74</v>
      </c>
      <c r="BJ267" s="17">
        <v>207.13</v>
      </c>
      <c r="BK267" s="17">
        <v>222.69</v>
      </c>
      <c r="BL267" s="17">
        <v>238.98</v>
      </c>
      <c r="BM267" s="17">
        <v>255.83</v>
      </c>
      <c r="BN267" s="17">
        <v>272.73</v>
      </c>
      <c r="BO267" s="17">
        <v>289.19</v>
      </c>
      <c r="BP267" s="17">
        <v>313.3</v>
      </c>
      <c r="BQ267" s="17">
        <v>337.47</v>
      </c>
      <c r="BR267" s="17">
        <v>361.33</v>
      </c>
      <c r="BS267" s="17">
        <v>384.5</v>
      </c>
      <c r="BT267" s="17">
        <v>406.6</v>
      </c>
      <c r="BU267" s="17">
        <v>427.26</v>
      </c>
      <c r="BV267" s="17">
        <v>446.11</v>
      </c>
      <c r="BW267" s="17">
        <v>462.77</v>
      </c>
      <c r="BX267" s="17">
        <v>476.86</v>
      </c>
      <c r="BY267" s="17">
        <v>488</v>
      </c>
      <c r="BZ267" s="17">
        <v>495.83</v>
      </c>
      <c r="CA267" s="17">
        <v>500</v>
      </c>
      <c r="CB267" s="17">
        <v>500</v>
      </c>
      <c r="CC267" s="17">
        <v>500</v>
      </c>
      <c r="CD267" s="17">
        <v>500</v>
      </c>
      <c r="CE267" s="17">
        <v>500</v>
      </c>
      <c r="CF267" s="17">
        <v>500</v>
      </c>
      <c r="CG267" s="17">
        <v>500</v>
      </c>
      <c r="CH267" s="17">
        <v>500</v>
      </c>
      <c r="CI267" s="17">
        <v>500</v>
      </c>
      <c r="CJ267" s="17">
        <v>0</v>
      </c>
      <c r="CK267" s="17">
        <v>0</v>
      </c>
      <c r="CL267" s="17">
        <v>0</v>
      </c>
      <c r="CM267" s="17">
        <v>0</v>
      </c>
      <c r="CN267" s="17">
        <v>0</v>
      </c>
      <c r="CO267" s="17">
        <v>0</v>
      </c>
      <c r="CP267" s="17">
        <v>0</v>
      </c>
      <c r="CQ267" s="17">
        <v>0</v>
      </c>
      <c r="CR267" s="17">
        <v>0</v>
      </c>
      <c r="CS267" s="17">
        <v>0</v>
      </c>
      <c r="CT267" s="17">
        <v>0</v>
      </c>
      <c r="CU267" s="17">
        <v>0</v>
      </c>
      <c r="CV267" s="17">
        <v>0</v>
      </c>
      <c r="CW267" s="17">
        <v>0</v>
      </c>
    </row>
    <row r="268" spans="1:101" ht="14.25" customHeight="1">
      <c r="A268" s="67">
        <v>36</v>
      </c>
      <c r="B268" s="68">
        <v>0.3</v>
      </c>
      <c r="C268" s="68">
        <v>0.44</v>
      </c>
      <c r="D268" s="68">
        <v>0.6</v>
      </c>
      <c r="E268" s="68">
        <v>0.75</v>
      </c>
      <c r="F268" s="68">
        <v>0.88</v>
      </c>
      <c r="G268" s="68">
        <v>1</v>
      </c>
      <c r="H268" s="68">
        <v>1.1200000000000001</v>
      </c>
      <c r="I268" s="68">
        <v>1.25</v>
      </c>
      <c r="J268" s="68">
        <v>1.38</v>
      </c>
      <c r="K268" s="68">
        <v>1.55</v>
      </c>
      <c r="L268" s="68">
        <v>1.88</v>
      </c>
      <c r="M268" s="68">
        <v>2.09</v>
      </c>
      <c r="N268" s="68">
        <v>2.34</v>
      </c>
      <c r="O268" s="68">
        <v>2.6</v>
      </c>
      <c r="P268" s="68">
        <v>2.87</v>
      </c>
      <c r="Q268" s="68">
        <v>3.2</v>
      </c>
      <c r="R268" s="68">
        <v>3.53</v>
      </c>
      <c r="S268" s="68">
        <v>3.93</v>
      </c>
      <c r="T268" s="68">
        <v>4.37</v>
      </c>
      <c r="U268" s="69">
        <v>4.83</v>
      </c>
      <c r="V268" s="68">
        <v>5.35</v>
      </c>
      <c r="W268" s="68">
        <v>5.93</v>
      </c>
      <c r="X268" s="68">
        <v>6.59</v>
      </c>
      <c r="Y268" s="68">
        <v>7.31</v>
      </c>
      <c r="Z268" s="68">
        <v>8.1199999999999992</v>
      </c>
      <c r="AA268" s="69">
        <v>9.01</v>
      </c>
      <c r="AB268" s="17">
        <v>10.01</v>
      </c>
      <c r="AC268" s="17">
        <v>11.09</v>
      </c>
      <c r="AD268" s="17">
        <v>12.28</v>
      </c>
      <c r="AE268" s="17">
        <v>13.57</v>
      </c>
      <c r="AF268" s="17">
        <v>14.96</v>
      </c>
      <c r="AG268" s="17">
        <v>16.45</v>
      </c>
      <c r="AH268" s="17">
        <v>18.02</v>
      </c>
      <c r="AI268" s="17">
        <v>19.66</v>
      </c>
      <c r="AJ268" s="17">
        <v>21.49</v>
      </c>
      <c r="AK268" s="17">
        <v>23.51</v>
      </c>
      <c r="AL268" s="17">
        <v>25.47</v>
      </c>
      <c r="AM268" s="17">
        <v>27.65</v>
      </c>
      <c r="AN268" s="17">
        <v>29.99</v>
      </c>
      <c r="AO268" s="17">
        <v>32.61</v>
      </c>
      <c r="AP268" s="17">
        <v>35.49</v>
      </c>
      <c r="AQ268" s="17">
        <v>38.729999999999997</v>
      </c>
      <c r="AR268" s="17">
        <v>42.27</v>
      </c>
      <c r="AS268" s="17">
        <v>46.2</v>
      </c>
      <c r="AT268" s="17">
        <v>51.41</v>
      </c>
      <c r="AU268" s="17">
        <v>57.61</v>
      </c>
      <c r="AV268" s="17">
        <v>64.64</v>
      </c>
      <c r="AW268" s="17">
        <v>72.52</v>
      </c>
      <c r="AX268" s="17">
        <v>80.55</v>
      </c>
      <c r="AY268" s="17">
        <v>87.78</v>
      </c>
      <c r="AZ268" s="17">
        <v>99.21</v>
      </c>
      <c r="BA268" s="17">
        <v>109.38</v>
      </c>
      <c r="BB268" s="17">
        <v>120.48</v>
      </c>
      <c r="BC268" s="17">
        <v>132.26</v>
      </c>
      <c r="BD268" s="17">
        <v>144.56</v>
      </c>
      <c r="BE268" s="17">
        <v>156.91999999999999</v>
      </c>
      <c r="BF268" s="17">
        <v>169.63</v>
      </c>
      <c r="BG268" s="17">
        <v>182.59</v>
      </c>
      <c r="BH268" s="17">
        <v>194.74</v>
      </c>
      <c r="BI268" s="17">
        <v>207.13</v>
      </c>
      <c r="BJ268" s="17">
        <v>222.69</v>
      </c>
      <c r="BK268" s="17">
        <v>238.98</v>
      </c>
      <c r="BL268" s="17">
        <v>255.83</v>
      </c>
      <c r="BM268" s="17">
        <v>272.73</v>
      </c>
      <c r="BN268" s="17">
        <v>289.19</v>
      </c>
      <c r="BO268" s="17">
        <v>313.3</v>
      </c>
      <c r="BP268" s="17">
        <v>337.47</v>
      </c>
      <c r="BQ268" s="17">
        <v>361.33</v>
      </c>
      <c r="BR268" s="17">
        <v>384.5</v>
      </c>
      <c r="BS268" s="17">
        <v>406.6</v>
      </c>
      <c r="BT268" s="17">
        <v>427.26</v>
      </c>
      <c r="BU268" s="17">
        <v>446.11</v>
      </c>
      <c r="BV268" s="17">
        <v>462.77</v>
      </c>
      <c r="BW268" s="17">
        <v>476.86</v>
      </c>
      <c r="BX268" s="17">
        <v>488</v>
      </c>
      <c r="BY268" s="17">
        <v>495.83</v>
      </c>
      <c r="BZ268" s="17">
        <v>500</v>
      </c>
      <c r="CA268" s="17">
        <v>500</v>
      </c>
      <c r="CB268" s="17">
        <v>500</v>
      </c>
      <c r="CC268" s="17">
        <v>500</v>
      </c>
      <c r="CD268" s="17">
        <v>500</v>
      </c>
      <c r="CE268" s="17">
        <v>500</v>
      </c>
      <c r="CF268" s="17">
        <v>500</v>
      </c>
      <c r="CG268" s="17">
        <v>500</v>
      </c>
      <c r="CH268" s="17">
        <v>500</v>
      </c>
      <c r="CI268" s="17">
        <v>0</v>
      </c>
      <c r="CJ268" s="17">
        <v>0</v>
      </c>
      <c r="CK268" s="17">
        <v>0</v>
      </c>
      <c r="CL268" s="17">
        <v>0</v>
      </c>
      <c r="CM268" s="17">
        <v>0</v>
      </c>
      <c r="CN268" s="17">
        <v>0</v>
      </c>
      <c r="CO268" s="17">
        <v>0</v>
      </c>
      <c r="CP268" s="17">
        <v>0</v>
      </c>
      <c r="CQ268" s="17">
        <v>0</v>
      </c>
      <c r="CR268" s="17">
        <v>0</v>
      </c>
      <c r="CS268" s="17">
        <v>0</v>
      </c>
      <c r="CT268" s="17">
        <v>0</v>
      </c>
      <c r="CU268" s="17">
        <v>0</v>
      </c>
      <c r="CV268" s="17">
        <v>0</v>
      </c>
      <c r="CW268" s="17">
        <v>0</v>
      </c>
    </row>
    <row r="269" spans="1:101" ht="14.25" customHeight="1">
      <c r="A269" s="67">
        <v>37</v>
      </c>
      <c r="B269" s="68">
        <v>0.34</v>
      </c>
      <c r="C269" s="68">
        <v>0.49</v>
      </c>
      <c r="D269" s="68">
        <v>0.66</v>
      </c>
      <c r="E269" s="68">
        <v>0.82</v>
      </c>
      <c r="F269" s="68">
        <v>0.95</v>
      </c>
      <c r="G269" s="68">
        <v>1.07</v>
      </c>
      <c r="H269" s="68">
        <v>1.19</v>
      </c>
      <c r="I269" s="68">
        <v>1.32</v>
      </c>
      <c r="J269" s="68">
        <v>1.46</v>
      </c>
      <c r="K269" s="68">
        <v>1.85</v>
      </c>
      <c r="L269" s="68">
        <v>2.0699999999999998</v>
      </c>
      <c r="M269" s="68">
        <v>2.2999999999999998</v>
      </c>
      <c r="N269" s="68">
        <v>2.58</v>
      </c>
      <c r="O269" s="68">
        <v>2.87</v>
      </c>
      <c r="P269" s="68">
        <v>3.17</v>
      </c>
      <c r="Q269" s="68">
        <v>3.52</v>
      </c>
      <c r="R269" s="68">
        <v>3.92</v>
      </c>
      <c r="S269" s="68">
        <v>4.37</v>
      </c>
      <c r="T269" s="68">
        <v>4.83</v>
      </c>
      <c r="U269" s="69">
        <v>5.35</v>
      </c>
      <c r="V269" s="68">
        <v>5.93</v>
      </c>
      <c r="W269" s="68">
        <v>6.59</v>
      </c>
      <c r="X269" s="68">
        <v>7.31</v>
      </c>
      <c r="Y269" s="68">
        <v>8.1199999999999992</v>
      </c>
      <c r="Z269" s="68">
        <v>9.01</v>
      </c>
      <c r="AA269" s="69">
        <v>10.01</v>
      </c>
      <c r="AB269" s="17">
        <v>11.09</v>
      </c>
      <c r="AC269" s="17">
        <v>12.28</v>
      </c>
      <c r="AD269" s="17">
        <v>13.57</v>
      </c>
      <c r="AE269" s="17">
        <v>14.96</v>
      </c>
      <c r="AF269" s="17">
        <v>16.45</v>
      </c>
      <c r="AG269" s="17">
        <v>18.02</v>
      </c>
      <c r="AH269" s="17">
        <v>19.66</v>
      </c>
      <c r="AI269" s="17">
        <v>21.49</v>
      </c>
      <c r="AJ269" s="17">
        <v>23.51</v>
      </c>
      <c r="AK269" s="17">
        <v>25.47</v>
      </c>
      <c r="AL269" s="17">
        <v>27.65</v>
      </c>
      <c r="AM269" s="17">
        <v>29.99</v>
      </c>
      <c r="AN269" s="17">
        <v>32.61</v>
      </c>
      <c r="AO269" s="17">
        <v>35.49</v>
      </c>
      <c r="AP269" s="17">
        <v>38.729999999999997</v>
      </c>
      <c r="AQ269" s="17">
        <v>42.27</v>
      </c>
      <c r="AR269" s="17">
        <v>46.2</v>
      </c>
      <c r="AS269" s="17">
        <v>51.41</v>
      </c>
      <c r="AT269" s="17">
        <v>57.61</v>
      </c>
      <c r="AU269" s="17">
        <v>64.64</v>
      </c>
      <c r="AV269" s="17">
        <v>72.52</v>
      </c>
      <c r="AW269" s="17">
        <v>80.55</v>
      </c>
      <c r="AX269" s="17">
        <v>87.78</v>
      </c>
      <c r="AY269" s="17">
        <v>99.21</v>
      </c>
      <c r="AZ269" s="17">
        <v>109.38</v>
      </c>
      <c r="BA269" s="17">
        <v>120.48</v>
      </c>
      <c r="BB269" s="17">
        <v>132.26</v>
      </c>
      <c r="BC269" s="17">
        <v>144.56</v>
      </c>
      <c r="BD269" s="17">
        <v>156.91999999999999</v>
      </c>
      <c r="BE269" s="17">
        <v>169.63</v>
      </c>
      <c r="BF269" s="17">
        <v>182.59</v>
      </c>
      <c r="BG269" s="17">
        <v>194.74</v>
      </c>
      <c r="BH269" s="17">
        <v>207.13</v>
      </c>
      <c r="BI269" s="17">
        <v>222.69</v>
      </c>
      <c r="BJ269" s="17">
        <v>238.98</v>
      </c>
      <c r="BK269" s="17">
        <v>255.83</v>
      </c>
      <c r="BL269" s="17">
        <v>272.73</v>
      </c>
      <c r="BM269" s="17">
        <v>289.19</v>
      </c>
      <c r="BN269" s="17">
        <v>313.3</v>
      </c>
      <c r="BO269" s="17">
        <v>337.47</v>
      </c>
      <c r="BP269" s="17">
        <v>361.33</v>
      </c>
      <c r="BQ269" s="17">
        <v>384.5</v>
      </c>
      <c r="BR269" s="17">
        <v>406.6</v>
      </c>
      <c r="BS269" s="17">
        <v>427.26</v>
      </c>
      <c r="BT269" s="17">
        <v>446.11</v>
      </c>
      <c r="BU269" s="17">
        <v>462.77</v>
      </c>
      <c r="BV269" s="17">
        <v>476.86</v>
      </c>
      <c r="BW269" s="17">
        <v>488</v>
      </c>
      <c r="BX269" s="17">
        <v>495.83</v>
      </c>
      <c r="BY269" s="17">
        <v>500</v>
      </c>
      <c r="BZ269" s="17">
        <v>500</v>
      </c>
      <c r="CA269" s="17">
        <v>500</v>
      </c>
      <c r="CB269" s="17">
        <v>500</v>
      </c>
      <c r="CC269" s="17">
        <v>500</v>
      </c>
      <c r="CD269" s="17">
        <v>500</v>
      </c>
      <c r="CE269" s="17">
        <v>500</v>
      </c>
      <c r="CF269" s="17">
        <v>500</v>
      </c>
      <c r="CG269" s="17">
        <v>500</v>
      </c>
      <c r="CH269" s="17">
        <v>0</v>
      </c>
      <c r="CI269" s="17">
        <v>0</v>
      </c>
      <c r="CJ269" s="17">
        <v>0</v>
      </c>
      <c r="CK269" s="17">
        <v>0</v>
      </c>
      <c r="CL269" s="17">
        <v>0</v>
      </c>
      <c r="CM269" s="17">
        <v>0</v>
      </c>
      <c r="CN269" s="17">
        <v>0</v>
      </c>
      <c r="CO269" s="17">
        <v>0</v>
      </c>
      <c r="CP269" s="17">
        <v>0</v>
      </c>
      <c r="CQ269" s="17">
        <v>0</v>
      </c>
      <c r="CR269" s="17">
        <v>0</v>
      </c>
      <c r="CS269" s="17">
        <v>0</v>
      </c>
      <c r="CT269" s="17">
        <v>0</v>
      </c>
      <c r="CU269" s="17">
        <v>0</v>
      </c>
      <c r="CV269" s="17">
        <v>0</v>
      </c>
      <c r="CW269" s="17">
        <v>0</v>
      </c>
    </row>
    <row r="270" spans="1:101" ht="14.25" customHeight="1">
      <c r="A270" s="67">
        <v>38</v>
      </c>
      <c r="B270" s="68">
        <v>0.37</v>
      </c>
      <c r="C270" s="68">
        <v>0.53</v>
      </c>
      <c r="D270" s="68">
        <v>0.72</v>
      </c>
      <c r="E270" s="68">
        <v>0.88</v>
      </c>
      <c r="F270" s="68">
        <v>1.01</v>
      </c>
      <c r="G270" s="68">
        <v>1.1299999999999999</v>
      </c>
      <c r="H270" s="68">
        <v>1.26</v>
      </c>
      <c r="I270" s="68">
        <v>1.4</v>
      </c>
      <c r="J270" s="68">
        <v>1.78</v>
      </c>
      <c r="K270" s="68">
        <v>2.04</v>
      </c>
      <c r="L270" s="68">
        <v>2.2799999999999998</v>
      </c>
      <c r="M270" s="68">
        <v>2.54</v>
      </c>
      <c r="N270" s="68">
        <v>2.84</v>
      </c>
      <c r="O270" s="68">
        <v>3.17</v>
      </c>
      <c r="P270" s="68">
        <v>3.52</v>
      </c>
      <c r="Q270" s="68">
        <v>3.91</v>
      </c>
      <c r="R270" s="68">
        <v>4.3600000000000003</v>
      </c>
      <c r="S270" s="68">
        <v>4.83</v>
      </c>
      <c r="T270" s="68">
        <v>5.35</v>
      </c>
      <c r="U270" s="69">
        <v>5.93</v>
      </c>
      <c r="V270" s="68">
        <v>6.59</v>
      </c>
      <c r="W270" s="68">
        <v>7.31</v>
      </c>
      <c r="X270" s="68">
        <v>8.1199999999999992</v>
      </c>
      <c r="Y270" s="68">
        <v>9.01</v>
      </c>
      <c r="Z270" s="68">
        <v>10.01</v>
      </c>
      <c r="AA270" s="69">
        <v>11.09</v>
      </c>
      <c r="AB270" s="17">
        <v>12.28</v>
      </c>
      <c r="AC270" s="17">
        <v>13.57</v>
      </c>
      <c r="AD270" s="17">
        <v>14.96</v>
      </c>
      <c r="AE270" s="17">
        <v>16.45</v>
      </c>
      <c r="AF270" s="17">
        <v>18.02</v>
      </c>
      <c r="AG270" s="17">
        <v>19.66</v>
      </c>
      <c r="AH270" s="17">
        <v>21.49</v>
      </c>
      <c r="AI270" s="17">
        <v>23.51</v>
      </c>
      <c r="AJ270" s="17">
        <v>25.47</v>
      </c>
      <c r="AK270" s="17">
        <v>27.65</v>
      </c>
      <c r="AL270" s="17">
        <v>29.99</v>
      </c>
      <c r="AM270" s="17">
        <v>32.61</v>
      </c>
      <c r="AN270" s="17">
        <v>35.49</v>
      </c>
      <c r="AO270" s="17">
        <v>38.729999999999997</v>
      </c>
      <c r="AP270" s="17">
        <v>42.27</v>
      </c>
      <c r="AQ270" s="17">
        <v>46.2</v>
      </c>
      <c r="AR270" s="17">
        <v>51.41</v>
      </c>
      <c r="AS270" s="17">
        <v>57.61</v>
      </c>
      <c r="AT270" s="17">
        <v>64.64</v>
      </c>
      <c r="AU270" s="17">
        <v>72.52</v>
      </c>
      <c r="AV270" s="17">
        <v>80.55</v>
      </c>
      <c r="AW270" s="17">
        <v>87.78</v>
      </c>
      <c r="AX270" s="17">
        <v>99.21</v>
      </c>
      <c r="AY270" s="17">
        <v>109.38</v>
      </c>
      <c r="AZ270" s="17">
        <v>120.48</v>
      </c>
      <c r="BA270" s="17">
        <v>132.26</v>
      </c>
      <c r="BB270" s="17">
        <v>144.56</v>
      </c>
      <c r="BC270" s="17">
        <v>156.91999999999999</v>
      </c>
      <c r="BD270" s="17">
        <v>169.63</v>
      </c>
      <c r="BE270" s="17">
        <v>182.59</v>
      </c>
      <c r="BF270" s="17">
        <v>194.74</v>
      </c>
      <c r="BG270" s="17">
        <v>207.13</v>
      </c>
      <c r="BH270" s="17">
        <v>222.69</v>
      </c>
      <c r="BI270" s="17">
        <v>238.98</v>
      </c>
      <c r="BJ270" s="17">
        <v>255.83</v>
      </c>
      <c r="BK270" s="17">
        <v>272.73</v>
      </c>
      <c r="BL270" s="17">
        <v>289.19</v>
      </c>
      <c r="BM270" s="17">
        <v>313.3</v>
      </c>
      <c r="BN270" s="17">
        <v>337.47</v>
      </c>
      <c r="BO270" s="17">
        <v>361.33</v>
      </c>
      <c r="BP270" s="17">
        <v>384.5</v>
      </c>
      <c r="BQ270" s="17">
        <v>406.6</v>
      </c>
      <c r="BR270" s="17">
        <v>427.26</v>
      </c>
      <c r="BS270" s="17">
        <v>446.11</v>
      </c>
      <c r="BT270" s="17">
        <v>462.77</v>
      </c>
      <c r="BU270" s="17">
        <v>476.86</v>
      </c>
      <c r="BV270" s="17">
        <v>488</v>
      </c>
      <c r="BW270" s="17">
        <v>495.83</v>
      </c>
      <c r="BX270" s="17">
        <v>500</v>
      </c>
      <c r="BY270" s="17">
        <v>500</v>
      </c>
      <c r="BZ270" s="17">
        <v>500</v>
      </c>
      <c r="CA270" s="17">
        <v>500</v>
      </c>
      <c r="CB270" s="17">
        <v>500</v>
      </c>
      <c r="CC270" s="17">
        <v>500</v>
      </c>
      <c r="CD270" s="17">
        <v>500</v>
      </c>
      <c r="CE270" s="17">
        <v>500</v>
      </c>
      <c r="CF270" s="17">
        <v>500</v>
      </c>
      <c r="CG270" s="17">
        <v>0</v>
      </c>
      <c r="CH270" s="17">
        <v>0</v>
      </c>
      <c r="CI270" s="17">
        <v>0</v>
      </c>
      <c r="CJ270" s="17">
        <v>0</v>
      </c>
      <c r="CK270" s="17">
        <v>0</v>
      </c>
      <c r="CL270" s="17">
        <v>0</v>
      </c>
      <c r="CM270" s="17">
        <v>0</v>
      </c>
      <c r="CN270" s="17">
        <v>0</v>
      </c>
      <c r="CO270" s="17">
        <v>0</v>
      </c>
      <c r="CP270" s="17">
        <v>0</v>
      </c>
      <c r="CQ270" s="17">
        <v>0</v>
      </c>
      <c r="CR270" s="17">
        <v>0</v>
      </c>
      <c r="CS270" s="17">
        <v>0</v>
      </c>
      <c r="CT270" s="17">
        <v>0</v>
      </c>
      <c r="CU270" s="17">
        <v>0</v>
      </c>
      <c r="CV270" s="17">
        <v>0</v>
      </c>
      <c r="CW270" s="17">
        <v>0</v>
      </c>
    </row>
    <row r="271" spans="1:101" ht="14.25" customHeight="1">
      <c r="A271" s="67">
        <v>39</v>
      </c>
      <c r="B271" s="68">
        <v>0.39</v>
      </c>
      <c r="C271" s="68">
        <v>0.56999999999999995</v>
      </c>
      <c r="D271" s="68">
        <v>0.77</v>
      </c>
      <c r="E271" s="68">
        <v>0.94</v>
      </c>
      <c r="F271" s="68">
        <v>1.08</v>
      </c>
      <c r="G271" s="68">
        <v>1.21</v>
      </c>
      <c r="H271" s="68">
        <v>1.34</v>
      </c>
      <c r="I271" s="68">
        <v>1.7</v>
      </c>
      <c r="J271" s="68">
        <v>1.96</v>
      </c>
      <c r="K271" s="68">
        <v>2.25</v>
      </c>
      <c r="L271" s="68">
        <v>2.52</v>
      </c>
      <c r="M271" s="68">
        <v>2.8</v>
      </c>
      <c r="N271" s="68">
        <v>3.15</v>
      </c>
      <c r="O271" s="68">
        <v>3.51</v>
      </c>
      <c r="P271" s="68">
        <v>3.9</v>
      </c>
      <c r="Q271" s="68">
        <v>4.3499999999999996</v>
      </c>
      <c r="R271" s="68">
        <v>4.83</v>
      </c>
      <c r="S271" s="68">
        <v>5.34</v>
      </c>
      <c r="T271" s="68">
        <v>5.93</v>
      </c>
      <c r="U271" s="69">
        <v>6.58</v>
      </c>
      <c r="V271" s="68">
        <v>7.31</v>
      </c>
      <c r="W271" s="68">
        <v>8.1199999999999992</v>
      </c>
      <c r="X271" s="68">
        <v>9.01</v>
      </c>
      <c r="Y271" s="68">
        <v>10.01</v>
      </c>
      <c r="Z271" s="68">
        <v>11.09</v>
      </c>
      <c r="AA271" s="69">
        <v>12.28</v>
      </c>
      <c r="AB271" s="17">
        <v>13.57</v>
      </c>
      <c r="AC271" s="17">
        <v>14.96</v>
      </c>
      <c r="AD271" s="17">
        <v>16.45</v>
      </c>
      <c r="AE271" s="17">
        <v>18.02</v>
      </c>
      <c r="AF271" s="17">
        <v>19.66</v>
      </c>
      <c r="AG271" s="17">
        <v>21.49</v>
      </c>
      <c r="AH271" s="17">
        <v>23.51</v>
      </c>
      <c r="AI271" s="17">
        <v>25.47</v>
      </c>
      <c r="AJ271" s="17">
        <v>27.65</v>
      </c>
      <c r="AK271" s="17">
        <v>29.99</v>
      </c>
      <c r="AL271" s="17">
        <v>32.61</v>
      </c>
      <c r="AM271" s="17">
        <v>35.49</v>
      </c>
      <c r="AN271" s="17">
        <v>38.729999999999997</v>
      </c>
      <c r="AO271" s="17">
        <v>42.27</v>
      </c>
      <c r="AP271" s="17">
        <v>46.2</v>
      </c>
      <c r="AQ271" s="17">
        <v>51.41</v>
      </c>
      <c r="AR271" s="17">
        <v>57.61</v>
      </c>
      <c r="AS271" s="17">
        <v>64.64</v>
      </c>
      <c r="AT271" s="17">
        <v>72.52</v>
      </c>
      <c r="AU271" s="17">
        <v>80.55</v>
      </c>
      <c r="AV271" s="17">
        <v>87.78</v>
      </c>
      <c r="AW271" s="17">
        <v>99.21</v>
      </c>
      <c r="AX271" s="17">
        <v>109.38</v>
      </c>
      <c r="AY271" s="17">
        <v>120.48</v>
      </c>
      <c r="AZ271" s="17">
        <v>132.26</v>
      </c>
      <c r="BA271" s="17">
        <v>144.56</v>
      </c>
      <c r="BB271" s="17">
        <v>156.91999999999999</v>
      </c>
      <c r="BC271" s="17">
        <v>169.63</v>
      </c>
      <c r="BD271" s="17">
        <v>182.59</v>
      </c>
      <c r="BE271" s="17">
        <v>194.74</v>
      </c>
      <c r="BF271" s="17">
        <v>207.13</v>
      </c>
      <c r="BG271" s="17">
        <v>222.69</v>
      </c>
      <c r="BH271" s="17">
        <v>238.98</v>
      </c>
      <c r="BI271" s="17">
        <v>255.83</v>
      </c>
      <c r="BJ271" s="17">
        <v>272.73</v>
      </c>
      <c r="BK271" s="17">
        <v>289.19</v>
      </c>
      <c r="BL271" s="17">
        <v>313.3</v>
      </c>
      <c r="BM271" s="17">
        <v>337.47</v>
      </c>
      <c r="BN271" s="17">
        <v>361.33</v>
      </c>
      <c r="BO271" s="17">
        <v>384.5</v>
      </c>
      <c r="BP271" s="17">
        <v>406.6</v>
      </c>
      <c r="BQ271" s="17">
        <v>427.26</v>
      </c>
      <c r="BR271" s="17">
        <v>446.11</v>
      </c>
      <c r="BS271" s="17">
        <v>462.77</v>
      </c>
      <c r="BT271" s="17">
        <v>476.86</v>
      </c>
      <c r="BU271" s="17">
        <v>488</v>
      </c>
      <c r="BV271" s="17">
        <v>495.83</v>
      </c>
      <c r="BW271" s="17">
        <v>500</v>
      </c>
      <c r="BX271" s="17">
        <v>500</v>
      </c>
      <c r="BY271" s="17">
        <v>500</v>
      </c>
      <c r="BZ271" s="17">
        <v>500</v>
      </c>
      <c r="CA271" s="17">
        <v>500</v>
      </c>
      <c r="CB271" s="17">
        <v>500</v>
      </c>
      <c r="CC271" s="17">
        <v>500</v>
      </c>
      <c r="CD271" s="17">
        <v>500</v>
      </c>
      <c r="CE271" s="17">
        <v>500</v>
      </c>
      <c r="CF271" s="17">
        <v>0</v>
      </c>
      <c r="CG271" s="17">
        <v>0</v>
      </c>
      <c r="CH271" s="17">
        <v>0</v>
      </c>
      <c r="CI271" s="17">
        <v>0</v>
      </c>
      <c r="CJ271" s="17">
        <v>0</v>
      </c>
      <c r="CK271" s="17">
        <v>0</v>
      </c>
      <c r="CL271" s="17">
        <v>0</v>
      </c>
      <c r="CM271" s="17">
        <v>0</v>
      </c>
      <c r="CN271" s="17">
        <v>0</v>
      </c>
      <c r="CO271" s="17">
        <v>0</v>
      </c>
      <c r="CP271" s="17">
        <v>0</v>
      </c>
      <c r="CQ271" s="17">
        <v>0</v>
      </c>
      <c r="CR271" s="17">
        <v>0</v>
      </c>
      <c r="CS271" s="17">
        <v>0</v>
      </c>
      <c r="CT271" s="17">
        <v>0</v>
      </c>
      <c r="CU271" s="17">
        <v>0</v>
      </c>
      <c r="CV271" s="17">
        <v>0</v>
      </c>
      <c r="CW271" s="17">
        <v>0</v>
      </c>
    </row>
    <row r="272" spans="1:101" ht="14.25" customHeight="1">
      <c r="A272" s="67">
        <v>40</v>
      </c>
      <c r="B272" s="68">
        <v>0.42</v>
      </c>
      <c r="C272" s="68">
        <v>0.6</v>
      </c>
      <c r="D272" s="68">
        <v>0.82</v>
      </c>
      <c r="E272" s="68">
        <v>1</v>
      </c>
      <c r="F272" s="68">
        <v>1.1499999999999999</v>
      </c>
      <c r="G272" s="68">
        <v>1.29</v>
      </c>
      <c r="H272" s="68">
        <v>1.6</v>
      </c>
      <c r="I272" s="68">
        <v>1.87</v>
      </c>
      <c r="J272" s="68">
        <v>2.16</v>
      </c>
      <c r="K272" s="68">
        <v>2.48</v>
      </c>
      <c r="L272" s="68">
        <v>2.79</v>
      </c>
      <c r="M272" s="68">
        <v>3.1</v>
      </c>
      <c r="N272" s="68">
        <v>3.49</v>
      </c>
      <c r="O272" s="68">
        <v>3.89</v>
      </c>
      <c r="P272" s="68">
        <v>4.3099999999999996</v>
      </c>
      <c r="Q272" s="68">
        <v>4.83</v>
      </c>
      <c r="R272" s="68">
        <v>5.34</v>
      </c>
      <c r="S272" s="68">
        <v>5.93</v>
      </c>
      <c r="T272" s="68">
        <v>6.58</v>
      </c>
      <c r="U272" s="69">
        <v>7.3</v>
      </c>
      <c r="V272" s="68">
        <v>8.1199999999999992</v>
      </c>
      <c r="W272" s="68">
        <v>9.01</v>
      </c>
      <c r="X272" s="68">
        <v>10.01</v>
      </c>
      <c r="Y272" s="68">
        <v>11.09</v>
      </c>
      <c r="Z272" s="68">
        <v>12.28</v>
      </c>
      <c r="AA272" s="69">
        <v>13.57</v>
      </c>
      <c r="AB272" s="17">
        <v>14.96</v>
      </c>
      <c r="AC272" s="17">
        <v>16.45</v>
      </c>
      <c r="AD272" s="17">
        <v>18.02</v>
      </c>
      <c r="AE272" s="17">
        <v>19.66</v>
      </c>
      <c r="AF272" s="17">
        <v>21.49</v>
      </c>
      <c r="AG272" s="17">
        <v>23.51</v>
      </c>
      <c r="AH272" s="17">
        <v>25.47</v>
      </c>
      <c r="AI272" s="17">
        <v>27.65</v>
      </c>
      <c r="AJ272" s="17">
        <v>29.99</v>
      </c>
      <c r="AK272" s="17">
        <v>32.61</v>
      </c>
      <c r="AL272" s="17">
        <v>35.49</v>
      </c>
      <c r="AM272" s="17">
        <v>38.729999999999997</v>
      </c>
      <c r="AN272" s="17">
        <v>42.27</v>
      </c>
      <c r="AO272" s="17">
        <v>46.2</v>
      </c>
      <c r="AP272" s="17">
        <v>51.41</v>
      </c>
      <c r="AQ272" s="17">
        <v>57.61</v>
      </c>
      <c r="AR272" s="17">
        <v>64.64</v>
      </c>
      <c r="AS272" s="17">
        <v>72.52</v>
      </c>
      <c r="AT272" s="17">
        <v>80.55</v>
      </c>
      <c r="AU272" s="17">
        <v>87.78</v>
      </c>
      <c r="AV272" s="17">
        <v>99.21</v>
      </c>
      <c r="AW272" s="17">
        <v>109.38</v>
      </c>
      <c r="AX272" s="17">
        <v>120.48</v>
      </c>
      <c r="AY272" s="17">
        <v>132.26</v>
      </c>
      <c r="AZ272" s="17">
        <v>144.56</v>
      </c>
      <c r="BA272" s="17">
        <v>156.91999999999999</v>
      </c>
      <c r="BB272" s="17">
        <v>169.63</v>
      </c>
      <c r="BC272" s="17">
        <v>182.59</v>
      </c>
      <c r="BD272" s="17">
        <v>194.74</v>
      </c>
      <c r="BE272" s="17">
        <v>207.13</v>
      </c>
      <c r="BF272" s="17">
        <v>222.69</v>
      </c>
      <c r="BG272" s="17">
        <v>238.98</v>
      </c>
      <c r="BH272" s="17">
        <v>255.83</v>
      </c>
      <c r="BI272" s="17">
        <v>272.73</v>
      </c>
      <c r="BJ272" s="17">
        <v>289.19</v>
      </c>
      <c r="BK272" s="17">
        <v>313.3</v>
      </c>
      <c r="BL272" s="17">
        <v>337.47</v>
      </c>
      <c r="BM272" s="17">
        <v>361.33</v>
      </c>
      <c r="BN272" s="17">
        <v>384.5</v>
      </c>
      <c r="BO272" s="17">
        <v>406.6</v>
      </c>
      <c r="BP272" s="17">
        <v>427.26</v>
      </c>
      <c r="BQ272" s="17">
        <v>446.11</v>
      </c>
      <c r="BR272" s="17">
        <v>462.77</v>
      </c>
      <c r="BS272" s="17">
        <v>476.86</v>
      </c>
      <c r="BT272" s="17">
        <v>488</v>
      </c>
      <c r="BU272" s="17">
        <v>495.83</v>
      </c>
      <c r="BV272" s="17">
        <v>500</v>
      </c>
      <c r="BW272" s="17">
        <v>500</v>
      </c>
      <c r="BX272" s="17">
        <v>500</v>
      </c>
      <c r="BY272" s="17">
        <v>500</v>
      </c>
      <c r="BZ272" s="17">
        <v>500</v>
      </c>
      <c r="CA272" s="17">
        <v>500</v>
      </c>
      <c r="CB272" s="17">
        <v>500</v>
      </c>
      <c r="CC272" s="17">
        <v>500</v>
      </c>
      <c r="CD272" s="17">
        <v>500</v>
      </c>
      <c r="CE272" s="17">
        <v>0</v>
      </c>
      <c r="CF272" s="17">
        <v>0</v>
      </c>
      <c r="CG272" s="17">
        <v>0</v>
      </c>
      <c r="CH272" s="17">
        <v>0</v>
      </c>
      <c r="CI272" s="17">
        <v>0</v>
      </c>
      <c r="CJ272" s="17">
        <v>0</v>
      </c>
      <c r="CK272" s="17">
        <v>0</v>
      </c>
      <c r="CL272" s="17">
        <v>0</v>
      </c>
      <c r="CM272" s="17">
        <v>0</v>
      </c>
      <c r="CN272" s="17">
        <v>0</v>
      </c>
      <c r="CO272" s="17">
        <v>0</v>
      </c>
      <c r="CP272" s="17">
        <v>0</v>
      </c>
      <c r="CQ272" s="17">
        <v>0</v>
      </c>
      <c r="CR272" s="17">
        <v>0</v>
      </c>
      <c r="CS272" s="17">
        <v>0</v>
      </c>
      <c r="CT272" s="17">
        <v>0</v>
      </c>
      <c r="CU272" s="17">
        <v>0</v>
      </c>
      <c r="CV272" s="17">
        <v>0</v>
      </c>
      <c r="CW272" s="17">
        <v>0</v>
      </c>
    </row>
    <row r="273" spans="1:101" ht="14.25" customHeight="1">
      <c r="A273" s="67">
        <v>41</v>
      </c>
      <c r="B273" s="68">
        <v>0.43</v>
      </c>
      <c r="C273" s="68">
        <v>0.64</v>
      </c>
      <c r="D273" s="68">
        <v>0.87</v>
      </c>
      <c r="E273" s="68">
        <v>1.07</v>
      </c>
      <c r="F273" s="68">
        <v>1.23</v>
      </c>
      <c r="G273" s="68">
        <v>1.48</v>
      </c>
      <c r="H273" s="68">
        <v>1.76</v>
      </c>
      <c r="I273" s="68">
        <v>2.06</v>
      </c>
      <c r="J273" s="68">
        <v>2.39</v>
      </c>
      <c r="K273" s="68">
        <v>2.74</v>
      </c>
      <c r="L273" s="68">
        <v>3.08</v>
      </c>
      <c r="M273" s="68">
        <v>3.44</v>
      </c>
      <c r="N273" s="68">
        <v>3.86</v>
      </c>
      <c r="O273" s="68">
        <v>4.3099999999999996</v>
      </c>
      <c r="P273" s="68">
        <v>4.78</v>
      </c>
      <c r="Q273" s="68">
        <v>5.34</v>
      </c>
      <c r="R273" s="68">
        <v>5.93</v>
      </c>
      <c r="S273" s="68">
        <v>6.57</v>
      </c>
      <c r="T273" s="68">
        <v>7.29</v>
      </c>
      <c r="U273" s="69">
        <v>8.1</v>
      </c>
      <c r="V273" s="68">
        <v>9.01</v>
      </c>
      <c r="W273" s="68">
        <v>10.01</v>
      </c>
      <c r="X273" s="68">
        <v>11.09</v>
      </c>
      <c r="Y273" s="68">
        <v>12.28</v>
      </c>
      <c r="Z273" s="68">
        <v>13.57</v>
      </c>
      <c r="AA273" s="69">
        <v>14.96</v>
      </c>
      <c r="AB273" s="17">
        <v>16.45</v>
      </c>
      <c r="AC273" s="17">
        <v>18.02</v>
      </c>
      <c r="AD273" s="17">
        <v>19.66</v>
      </c>
      <c r="AE273" s="17">
        <v>21.49</v>
      </c>
      <c r="AF273" s="17">
        <v>23.51</v>
      </c>
      <c r="AG273" s="17">
        <v>25.47</v>
      </c>
      <c r="AH273" s="17">
        <v>27.65</v>
      </c>
      <c r="AI273" s="17">
        <v>29.99</v>
      </c>
      <c r="AJ273" s="17">
        <v>32.61</v>
      </c>
      <c r="AK273" s="17">
        <v>35.49</v>
      </c>
      <c r="AL273" s="17">
        <v>38.729999999999997</v>
      </c>
      <c r="AM273" s="17">
        <v>42.27</v>
      </c>
      <c r="AN273" s="17">
        <v>46.2</v>
      </c>
      <c r="AO273" s="17">
        <v>51.41</v>
      </c>
      <c r="AP273" s="17">
        <v>57.61</v>
      </c>
      <c r="AQ273" s="17">
        <v>64.64</v>
      </c>
      <c r="AR273" s="17">
        <v>72.52</v>
      </c>
      <c r="AS273" s="17">
        <v>80.55</v>
      </c>
      <c r="AT273" s="17">
        <v>87.78</v>
      </c>
      <c r="AU273" s="17">
        <v>99.21</v>
      </c>
      <c r="AV273" s="17">
        <v>109.38</v>
      </c>
      <c r="AW273" s="17">
        <v>120.48</v>
      </c>
      <c r="AX273" s="17">
        <v>132.26</v>
      </c>
      <c r="AY273" s="17">
        <v>144.56</v>
      </c>
      <c r="AZ273" s="17">
        <v>156.91999999999999</v>
      </c>
      <c r="BA273" s="17">
        <v>169.63</v>
      </c>
      <c r="BB273" s="17">
        <v>182.59</v>
      </c>
      <c r="BC273" s="17">
        <v>194.74</v>
      </c>
      <c r="BD273" s="17">
        <v>207.13</v>
      </c>
      <c r="BE273" s="17">
        <v>222.69</v>
      </c>
      <c r="BF273" s="17">
        <v>238.98</v>
      </c>
      <c r="BG273" s="17">
        <v>255.83</v>
      </c>
      <c r="BH273" s="17">
        <v>272.73</v>
      </c>
      <c r="BI273" s="17">
        <v>289.19</v>
      </c>
      <c r="BJ273" s="17">
        <v>313.3</v>
      </c>
      <c r="BK273" s="17">
        <v>337.47</v>
      </c>
      <c r="BL273" s="17">
        <v>361.33</v>
      </c>
      <c r="BM273" s="17">
        <v>384.5</v>
      </c>
      <c r="BN273" s="17">
        <v>406.6</v>
      </c>
      <c r="BO273" s="17">
        <v>427.26</v>
      </c>
      <c r="BP273" s="17">
        <v>446.11</v>
      </c>
      <c r="BQ273" s="17">
        <v>462.77</v>
      </c>
      <c r="BR273" s="17">
        <v>476.86</v>
      </c>
      <c r="BS273" s="17">
        <v>488</v>
      </c>
      <c r="BT273" s="17">
        <v>495.83</v>
      </c>
      <c r="BU273" s="17">
        <v>500</v>
      </c>
      <c r="BV273" s="17">
        <v>500</v>
      </c>
      <c r="BW273" s="17">
        <v>500</v>
      </c>
      <c r="BX273" s="17">
        <v>500</v>
      </c>
      <c r="BY273" s="17">
        <v>500</v>
      </c>
      <c r="BZ273" s="17">
        <v>500</v>
      </c>
      <c r="CA273" s="17">
        <v>500</v>
      </c>
      <c r="CB273" s="17">
        <v>500</v>
      </c>
      <c r="CC273" s="17">
        <v>500</v>
      </c>
      <c r="CD273" s="17">
        <v>0</v>
      </c>
      <c r="CE273" s="17">
        <v>0</v>
      </c>
      <c r="CF273" s="17">
        <v>0</v>
      </c>
      <c r="CG273" s="17">
        <v>0</v>
      </c>
      <c r="CH273" s="17">
        <v>0</v>
      </c>
      <c r="CI273" s="17">
        <v>0</v>
      </c>
      <c r="CJ273" s="17">
        <v>0</v>
      </c>
      <c r="CK273" s="17">
        <v>0</v>
      </c>
      <c r="CL273" s="17">
        <v>0</v>
      </c>
      <c r="CM273" s="17">
        <v>0</v>
      </c>
      <c r="CN273" s="17">
        <v>0</v>
      </c>
      <c r="CO273" s="17">
        <v>0</v>
      </c>
      <c r="CP273" s="17">
        <v>0</v>
      </c>
      <c r="CQ273" s="17">
        <v>0</v>
      </c>
      <c r="CR273" s="17">
        <v>0</v>
      </c>
      <c r="CS273" s="17">
        <v>0</v>
      </c>
      <c r="CT273" s="17">
        <v>0</v>
      </c>
      <c r="CU273" s="17">
        <v>0</v>
      </c>
      <c r="CV273" s="17">
        <v>0</v>
      </c>
      <c r="CW273" s="17">
        <v>0</v>
      </c>
    </row>
    <row r="274" spans="1:101" ht="14.25" customHeight="1">
      <c r="A274" s="67">
        <v>42</v>
      </c>
      <c r="B274" s="68">
        <v>0.45</v>
      </c>
      <c r="C274" s="68">
        <v>0.67</v>
      </c>
      <c r="D274" s="68">
        <v>0.92</v>
      </c>
      <c r="E274" s="68">
        <v>1.1399999999999999</v>
      </c>
      <c r="F274" s="68">
        <v>1.35</v>
      </c>
      <c r="G274" s="68">
        <v>1.63</v>
      </c>
      <c r="H274" s="68">
        <v>1.94</v>
      </c>
      <c r="I274" s="68">
        <v>2.27</v>
      </c>
      <c r="J274" s="68">
        <v>2.64</v>
      </c>
      <c r="K274" s="68">
        <v>3.03</v>
      </c>
      <c r="L274" s="68">
        <v>3.41</v>
      </c>
      <c r="M274" s="68">
        <v>3.8</v>
      </c>
      <c r="N274" s="68">
        <v>4.2699999999999996</v>
      </c>
      <c r="O274" s="68">
        <v>4.7699999999999996</v>
      </c>
      <c r="P274" s="68">
        <v>5.27</v>
      </c>
      <c r="Q274" s="68">
        <v>5.93</v>
      </c>
      <c r="R274" s="68">
        <v>6.57</v>
      </c>
      <c r="S274" s="68">
        <v>7.29</v>
      </c>
      <c r="T274" s="68">
        <v>8.09</v>
      </c>
      <c r="U274" s="69">
        <v>8.99</v>
      </c>
      <c r="V274" s="68">
        <v>10.01</v>
      </c>
      <c r="W274" s="68">
        <v>11.09</v>
      </c>
      <c r="X274" s="68">
        <v>12.28</v>
      </c>
      <c r="Y274" s="68">
        <v>13.57</v>
      </c>
      <c r="Z274" s="68">
        <v>14.96</v>
      </c>
      <c r="AA274" s="69">
        <v>16.45</v>
      </c>
      <c r="AB274" s="17">
        <v>18.02</v>
      </c>
      <c r="AC274" s="17">
        <v>19.66</v>
      </c>
      <c r="AD274" s="17">
        <v>21.49</v>
      </c>
      <c r="AE274" s="17">
        <v>23.51</v>
      </c>
      <c r="AF274" s="17">
        <v>25.47</v>
      </c>
      <c r="AG274" s="17">
        <v>27.65</v>
      </c>
      <c r="AH274" s="17">
        <v>29.99</v>
      </c>
      <c r="AI274" s="17">
        <v>32.61</v>
      </c>
      <c r="AJ274" s="17">
        <v>35.49</v>
      </c>
      <c r="AK274" s="17">
        <v>38.729999999999997</v>
      </c>
      <c r="AL274" s="17">
        <v>42.27</v>
      </c>
      <c r="AM274" s="17">
        <v>46.2</v>
      </c>
      <c r="AN274" s="17">
        <v>51.41</v>
      </c>
      <c r="AO274" s="17">
        <v>57.61</v>
      </c>
      <c r="AP274" s="17">
        <v>64.64</v>
      </c>
      <c r="AQ274" s="17">
        <v>72.52</v>
      </c>
      <c r="AR274" s="17">
        <v>80.55</v>
      </c>
      <c r="AS274" s="17">
        <v>87.78</v>
      </c>
      <c r="AT274" s="17">
        <v>99.21</v>
      </c>
      <c r="AU274" s="17">
        <v>109.38</v>
      </c>
      <c r="AV274" s="17">
        <v>120.48</v>
      </c>
      <c r="AW274" s="17">
        <v>132.26</v>
      </c>
      <c r="AX274" s="17">
        <v>144.56</v>
      </c>
      <c r="AY274" s="17">
        <v>156.91999999999999</v>
      </c>
      <c r="AZ274" s="17">
        <v>169.63</v>
      </c>
      <c r="BA274" s="17">
        <v>182.59</v>
      </c>
      <c r="BB274" s="17">
        <v>194.74</v>
      </c>
      <c r="BC274" s="17">
        <v>207.13</v>
      </c>
      <c r="BD274" s="17">
        <v>222.69</v>
      </c>
      <c r="BE274" s="17">
        <v>238.98</v>
      </c>
      <c r="BF274" s="17">
        <v>255.83</v>
      </c>
      <c r="BG274" s="17">
        <v>272.73</v>
      </c>
      <c r="BH274" s="17">
        <v>289.19</v>
      </c>
      <c r="BI274" s="17">
        <v>313.3</v>
      </c>
      <c r="BJ274" s="17">
        <v>337.47</v>
      </c>
      <c r="BK274" s="17">
        <v>361.33</v>
      </c>
      <c r="BL274" s="17">
        <v>384.5</v>
      </c>
      <c r="BM274" s="17">
        <v>406.6</v>
      </c>
      <c r="BN274" s="17">
        <v>427.26</v>
      </c>
      <c r="BO274" s="17">
        <v>446.11</v>
      </c>
      <c r="BP274" s="17">
        <v>462.77</v>
      </c>
      <c r="BQ274" s="17">
        <v>476.86</v>
      </c>
      <c r="BR274" s="17">
        <v>488</v>
      </c>
      <c r="BS274" s="17">
        <v>495.83</v>
      </c>
      <c r="BT274" s="17">
        <v>500</v>
      </c>
      <c r="BU274" s="17">
        <v>500</v>
      </c>
      <c r="BV274" s="17">
        <v>500</v>
      </c>
      <c r="BW274" s="17">
        <v>500</v>
      </c>
      <c r="BX274" s="17">
        <v>500</v>
      </c>
      <c r="BY274" s="17">
        <v>500</v>
      </c>
      <c r="BZ274" s="17">
        <v>500</v>
      </c>
      <c r="CA274" s="17">
        <v>500</v>
      </c>
      <c r="CB274" s="17">
        <v>500</v>
      </c>
      <c r="CC274" s="17">
        <v>0</v>
      </c>
      <c r="CD274" s="17">
        <v>0</v>
      </c>
      <c r="CE274" s="17">
        <v>0</v>
      </c>
      <c r="CF274" s="17">
        <v>0</v>
      </c>
      <c r="CG274" s="17">
        <v>0</v>
      </c>
      <c r="CH274" s="17">
        <v>0</v>
      </c>
      <c r="CI274" s="17">
        <v>0</v>
      </c>
      <c r="CJ274" s="17">
        <v>0</v>
      </c>
      <c r="CK274" s="17">
        <v>0</v>
      </c>
      <c r="CL274" s="17">
        <v>0</v>
      </c>
      <c r="CM274" s="17">
        <v>0</v>
      </c>
      <c r="CN274" s="17">
        <v>0</v>
      </c>
      <c r="CO274" s="17">
        <v>0</v>
      </c>
      <c r="CP274" s="17">
        <v>0</v>
      </c>
      <c r="CQ274" s="17">
        <v>0</v>
      </c>
      <c r="CR274" s="17">
        <v>0</v>
      </c>
      <c r="CS274" s="17">
        <v>0</v>
      </c>
      <c r="CT274" s="17">
        <v>0</v>
      </c>
      <c r="CU274" s="17">
        <v>0</v>
      </c>
      <c r="CV274" s="17">
        <v>0</v>
      </c>
      <c r="CW274" s="17">
        <v>0</v>
      </c>
    </row>
    <row r="275" spans="1:101" ht="14.25" customHeight="1">
      <c r="A275" s="67">
        <v>43</v>
      </c>
      <c r="B275" s="68">
        <v>0.46</v>
      </c>
      <c r="C275" s="68">
        <v>0.7</v>
      </c>
      <c r="D275" s="68">
        <v>0.98</v>
      </c>
      <c r="E275" s="68">
        <v>1.26</v>
      </c>
      <c r="F275" s="68">
        <v>1.49</v>
      </c>
      <c r="G275" s="68">
        <v>1.8</v>
      </c>
      <c r="H275" s="68">
        <v>2.14</v>
      </c>
      <c r="I275" s="68">
        <v>2.5099999999999998</v>
      </c>
      <c r="J275" s="68">
        <v>2.91</v>
      </c>
      <c r="K275" s="68">
        <v>3.35</v>
      </c>
      <c r="L275" s="68">
        <v>3.77</v>
      </c>
      <c r="M275" s="68">
        <v>4.21</v>
      </c>
      <c r="N275" s="68">
        <v>4.7300000000000004</v>
      </c>
      <c r="O275" s="68">
        <v>5.22</v>
      </c>
      <c r="P275" s="68">
        <v>5.84</v>
      </c>
      <c r="Q275" s="68">
        <v>6.57</v>
      </c>
      <c r="R275" s="68">
        <v>7.28</v>
      </c>
      <c r="S275" s="68">
        <v>8.08</v>
      </c>
      <c r="T275" s="68">
        <v>8.9700000000000006</v>
      </c>
      <c r="U275" s="69">
        <v>9.9700000000000006</v>
      </c>
      <c r="V275" s="68">
        <v>11.09</v>
      </c>
      <c r="W275" s="68">
        <v>12.28</v>
      </c>
      <c r="X275" s="68">
        <v>13.57</v>
      </c>
      <c r="Y275" s="68">
        <v>14.96</v>
      </c>
      <c r="Z275" s="68">
        <v>16.45</v>
      </c>
      <c r="AA275" s="69">
        <v>18.02</v>
      </c>
      <c r="AB275" s="17">
        <v>19.66</v>
      </c>
      <c r="AC275" s="17">
        <v>21.49</v>
      </c>
      <c r="AD275" s="17">
        <v>23.51</v>
      </c>
      <c r="AE275" s="17">
        <v>25.47</v>
      </c>
      <c r="AF275" s="17">
        <v>27.65</v>
      </c>
      <c r="AG275" s="17">
        <v>29.99</v>
      </c>
      <c r="AH275" s="17">
        <v>32.61</v>
      </c>
      <c r="AI275" s="17">
        <v>35.49</v>
      </c>
      <c r="AJ275" s="17">
        <v>38.729999999999997</v>
      </c>
      <c r="AK275" s="17">
        <v>42.27</v>
      </c>
      <c r="AL275" s="17">
        <v>46.2</v>
      </c>
      <c r="AM275" s="17">
        <v>51.41</v>
      </c>
      <c r="AN275" s="17">
        <v>57.61</v>
      </c>
      <c r="AO275" s="17">
        <v>64.64</v>
      </c>
      <c r="AP275" s="17">
        <v>72.52</v>
      </c>
      <c r="AQ275" s="17">
        <v>80.55</v>
      </c>
      <c r="AR275" s="17">
        <v>87.78</v>
      </c>
      <c r="AS275" s="17">
        <v>99.21</v>
      </c>
      <c r="AT275" s="17">
        <v>109.38</v>
      </c>
      <c r="AU275" s="17">
        <v>120.48</v>
      </c>
      <c r="AV275" s="17">
        <v>132.26</v>
      </c>
      <c r="AW275" s="17">
        <v>144.56</v>
      </c>
      <c r="AX275" s="17">
        <v>156.91999999999999</v>
      </c>
      <c r="AY275" s="17">
        <v>169.63</v>
      </c>
      <c r="AZ275" s="17">
        <v>182.59</v>
      </c>
      <c r="BA275" s="17">
        <v>194.74</v>
      </c>
      <c r="BB275" s="17">
        <v>207.13</v>
      </c>
      <c r="BC275" s="17">
        <v>222.69</v>
      </c>
      <c r="BD275" s="17">
        <v>238.98</v>
      </c>
      <c r="BE275" s="17">
        <v>255.83</v>
      </c>
      <c r="BF275" s="17">
        <v>272.73</v>
      </c>
      <c r="BG275" s="17">
        <v>289.19</v>
      </c>
      <c r="BH275" s="17">
        <v>313.3</v>
      </c>
      <c r="BI275" s="17">
        <v>337.47</v>
      </c>
      <c r="BJ275" s="17">
        <v>361.33</v>
      </c>
      <c r="BK275" s="17">
        <v>384.5</v>
      </c>
      <c r="BL275" s="17">
        <v>406.6</v>
      </c>
      <c r="BM275" s="17">
        <v>427.26</v>
      </c>
      <c r="BN275" s="17">
        <v>446.11</v>
      </c>
      <c r="BO275" s="17">
        <v>462.77</v>
      </c>
      <c r="BP275" s="17">
        <v>476.86</v>
      </c>
      <c r="BQ275" s="17">
        <v>488</v>
      </c>
      <c r="BR275" s="17">
        <v>495.83</v>
      </c>
      <c r="BS275" s="17">
        <v>500</v>
      </c>
      <c r="BT275" s="17">
        <v>500</v>
      </c>
      <c r="BU275" s="17">
        <v>500</v>
      </c>
      <c r="BV275" s="17">
        <v>500</v>
      </c>
      <c r="BW275" s="17">
        <v>500</v>
      </c>
      <c r="BX275" s="17">
        <v>500</v>
      </c>
      <c r="BY275" s="17">
        <v>500</v>
      </c>
      <c r="BZ275" s="17">
        <v>500</v>
      </c>
      <c r="CA275" s="17">
        <v>500</v>
      </c>
      <c r="CB275" s="17">
        <v>0</v>
      </c>
      <c r="CC275" s="17">
        <v>0</v>
      </c>
      <c r="CD275" s="17">
        <v>0</v>
      </c>
      <c r="CE275" s="17">
        <v>0</v>
      </c>
      <c r="CF275" s="17">
        <v>0</v>
      </c>
      <c r="CG275" s="17">
        <v>0</v>
      </c>
      <c r="CH275" s="17">
        <v>0</v>
      </c>
      <c r="CI275" s="17">
        <v>0</v>
      </c>
      <c r="CJ275" s="17">
        <v>0</v>
      </c>
      <c r="CK275" s="17">
        <v>0</v>
      </c>
      <c r="CL275" s="17">
        <v>0</v>
      </c>
      <c r="CM275" s="17">
        <v>0</v>
      </c>
      <c r="CN275" s="17">
        <v>0</v>
      </c>
      <c r="CO275" s="17">
        <v>0</v>
      </c>
      <c r="CP275" s="17">
        <v>0</v>
      </c>
      <c r="CQ275" s="17">
        <v>0</v>
      </c>
      <c r="CR275" s="17">
        <v>0</v>
      </c>
      <c r="CS275" s="17">
        <v>0</v>
      </c>
      <c r="CT275" s="17">
        <v>0</v>
      </c>
      <c r="CU275" s="17">
        <v>0</v>
      </c>
      <c r="CV275" s="17">
        <v>0</v>
      </c>
      <c r="CW275" s="17">
        <v>0</v>
      </c>
    </row>
    <row r="276" spans="1:101" ht="14.25" customHeight="1">
      <c r="A276" s="67">
        <v>44</v>
      </c>
      <c r="B276" s="68">
        <v>0.48</v>
      </c>
      <c r="C276" s="68">
        <v>0.73</v>
      </c>
      <c r="D276" s="68">
        <v>1.07</v>
      </c>
      <c r="E276" s="68">
        <v>1.39</v>
      </c>
      <c r="F276" s="68">
        <v>1.64</v>
      </c>
      <c r="G276" s="68">
        <v>1.99</v>
      </c>
      <c r="H276" s="68">
        <v>2.37</v>
      </c>
      <c r="I276" s="68">
        <v>2.78</v>
      </c>
      <c r="J276" s="68">
        <v>3.23</v>
      </c>
      <c r="K276" s="68">
        <v>3.71</v>
      </c>
      <c r="L276" s="68">
        <v>4.17</v>
      </c>
      <c r="M276" s="68">
        <v>4.66</v>
      </c>
      <c r="N276" s="68">
        <v>5.15</v>
      </c>
      <c r="O276" s="68">
        <v>5.79</v>
      </c>
      <c r="P276" s="68">
        <v>6.48</v>
      </c>
      <c r="Q276" s="68">
        <v>7.27</v>
      </c>
      <c r="R276" s="68">
        <v>8.06</v>
      </c>
      <c r="S276" s="68">
        <v>8.9499999999999993</v>
      </c>
      <c r="T276" s="68">
        <v>9.9600000000000009</v>
      </c>
      <c r="U276" s="69">
        <v>11.04</v>
      </c>
      <c r="V276" s="68">
        <v>12.28</v>
      </c>
      <c r="W276" s="68">
        <v>13.57</v>
      </c>
      <c r="X276" s="68">
        <v>14.96</v>
      </c>
      <c r="Y276" s="68">
        <v>16.45</v>
      </c>
      <c r="Z276" s="68">
        <v>18.02</v>
      </c>
      <c r="AA276" s="69">
        <v>19.66</v>
      </c>
      <c r="AB276" s="17">
        <v>21.49</v>
      </c>
      <c r="AC276" s="17">
        <v>23.51</v>
      </c>
      <c r="AD276" s="17">
        <v>25.47</v>
      </c>
      <c r="AE276" s="17">
        <v>27.65</v>
      </c>
      <c r="AF276" s="17">
        <v>29.99</v>
      </c>
      <c r="AG276" s="17">
        <v>32.61</v>
      </c>
      <c r="AH276" s="17">
        <v>35.49</v>
      </c>
      <c r="AI276" s="17">
        <v>38.729999999999997</v>
      </c>
      <c r="AJ276" s="17">
        <v>42.27</v>
      </c>
      <c r="AK276" s="17">
        <v>46.2</v>
      </c>
      <c r="AL276" s="17">
        <v>51.41</v>
      </c>
      <c r="AM276" s="17">
        <v>57.61</v>
      </c>
      <c r="AN276" s="17">
        <v>64.64</v>
      </c>
      <c r="AO276" s="17">
        <v>72.52</v>
      </c>
      <c r="AP276" s="17">
        <v>80.55</v>
      </c>
      <c r="AQ276" s="17">
        <v>87.78</v>
      </c>
      <c r="AR276" s="17">
        <v>99.21</v>
      </c>
      <c r="AS276" s="17">
        <v>109.38</v>
      </c>
      <c r="AT276" s="17">
        <v>120.48</v>
      </c>
      <c r="AU276" s="17">
        <v>132.26</v>
      </c>
      <c r="AV276" s="17">
        <v>144.56</v>
      </c>
      <c r="AW276" s="17">
        <v>156.91999999999999</v>
      </c>
      <c r="AX276" s="17">
        <v>169.63</v>
      </c>
      <c r="AY276" s="17">
        <v>182.59</v>
      </c>
      <c r="AZ276" s="17">
        <v>194.74</v>
      </c>
      <c r="BA276" s="17">
        <v>207.13</v>
      </c>
      <c r="BB276" s="17">
        <v>222.69</v>
      </c>
      <c r="BC276" s="17">
        <v>238.98</v>
      </c>
      <c r="BD276" s="17">
        <v>255.83</v>
      </c>
      <c r="BE276" s="17">
        <v>272.73</v>
      </c>
      <c r="BF276" s="17">
        <v>289.19</v>
      </c>
      <c r="BG276" s="17">
        <v>313.3</v>
      </c>
      <c r="BH276" s="17">
        <v>337.47</v>
      </c>
      <c r="BI276" s="17">
        <v>361.33</v>
      </c>
      <c r="BJ276" s="17">
        <v>384.5</v>
      </c>
      <c r="BK276" s="17">
        <v>406.6</v>
      </c>
      <c r="BL276" s="17">
        <v>427.26</v>
      </c>
      <c r="BM276" s="17">
        <v>446.11</v>
      </c>
      <c r="BN276" s="17">
        <v>462.77</v>
      </c>
      <c r="BO276" s="17">
        <v>476.86</v>
      </c>
      <c r="BP276" s="17">
        <v>488</v>
      </c>
      <c r="BQ276" s="17">
        <v>495.83</v>
      </c>
      <c r="BR276" s="17">
        <v>500</v>
      </c>
      <c r="BS276" s="17">
        <v>500</v>
      </c>
      <c r="BT276" s="17">
        <v>500</v>
      </c>
      <c r="BU276" s="17">
        <v>500</v>
      </c>
      <c r="BV276" s="17">
        <v>500</v>
      </c>
      <c r="BW276" s="17">
        <v>500</v>
      </c>
      <c r="BX276" s="17">
        <v>500</v>
      </c>
      <c r="BY276" s="17">
        <v>500</v>
      </c>
      <c r="BZ276" s="17">
        <v>500</v>
      </c>
      <c r="CA276" s="17">
        <v>0</v>
      </c>
      <c r="CB276" s="17">
        <v>0</v>
      </c>
      <c r="CC276" s="17">
        <v>0</v>
      </c>
      <c r="CD276" s="17">
        <v>0</v>
      </c>
      <c r="CE276" s="17">
        <v>0</v>
      </c>
      <c r="CF276" s="17">
        <v>0</v>
      </c>
      <c r="CG276" s="17">
        <v>0</v>
      </c>
      <c r="CH276" s="17">
        <v>0</v>
      </c>
      <c r="CI276" s="17">
        <v>0</v>
      </c>
      <c r="CJ276" s="17">
        <v>0</v>
      </c>
      <c r="CK276" s="17">
        <v>0</v>
      </c>
      <c r="CL276" s="17">
        <v>0</v>
      </c>
      <c r="CM276" s="17">
        <v>0</v>
      </c>
      <c r="CN276" s="17">
        <v>0</v>
      </c>
      <c r="CO276" s="17">
        <v>0</v>
      </c>
      <c r="CP276" s="17">
        <v>0</v>
      </c>
      <c r="CQ276" s="17">
        <v>0</v>
      </c>
      <c r="CR276" s="17">
        <v>0</v>
      </c>
      <c r="CS276" s="17">
        <v>0</v>
      </c>
      <c r="CT276" s="17">
        <v>0</v>
      </c>
      <c r="CU276" s="17">
        <v>0</v>
      </c>
      <c r="CV276" s="17">
        <v>0</v>
      </c>
      <c r="CW276" s="17">
        <v>0</v>
      </c>
    </row>
    <row r="277" spans="1:101" ht="14.25" customHeight="1">
      <c r="A277" s="67">
        <v>45</v>
      </c>
      <c r="B277" s="68">
        <v>0.5</v>
      </c>
      <c r="C277" s="68">
        <v>0.79</v>
      </c>
      <c r="D277" s="68">
        <v>1.18</v>
      </c>
      <c r="E277" s="68">
        <v>1.53</v>
      </c>
      <c r="F277" s="68">
        <v>1.82</v>
      </c>
      <c r="G277" s="68">
        <v>2.2000000000000002</v>
      </c>
      <c r="H277" s="68">
        <v>2.62</v>
      </c>
      <c r="I277" s="68">
        <v>3.08</v>
      </c>
      <c r="J277" s="68">
        <v>3.57</v>
      </c>
      <c r="K277" s="68">
        <v>4.0999999999999996</v>
      </c>
      <c r="L277" s="68">
        <v>4.62</v>
      </c>
      <c r="M277" s="68">
        <v>5.05</v>
      </c>
      <c r="N277" s="68">
        <v>5.71</v>
      </c>
      <c r="O277" s="68">
        <v>6.42</v>
      </c>
      <c r="P277" s="68">
        <v>7.18</v>
      </c>
      <c r="Q277" s="68">
        <v>8.0500000000000007</v>
      </c>
      <c r="R277" s="68">
        <v>8.94</v>
      </c>
      <c r="S277" s="68">
        <v>9.9499999999999993</v>
      </c>
      <c r="T277" s="68">
        <v>11.03</v>
      </c>
      <c r="U277" s="69">
        <v>12.27</v>
      </c>
      <c r="V277" s="68">
        <v>13.57</v>
      </c>
      <c r="W277" s="68">
        <v>14.96</v>
      </c>
      <c r="X277" s="68">
        <v>16.45</v>
      </c>
      <c r="Y277" s="68">
        <v>18.02</v>
      </c>
      <c r="Z277" s="68">
        <v>19.66</v>
      </c>
      <c r="AA277" s="69">
        <v>21.49</v>
      </c>
      <c r="AB277" s="17">
        <v>23.51</v>
      </c>
      <c r="AC277" s="17">
        <v>25.47</v>
      </c>
      <c r="AD277" s="17">
        <v>27.65</v>
      </c>
      <c r="AE277" s="17">
        <v>29.99</v>
      </c>
      <c r="AF277" s="17">
        <v>32.61</v>
      </c>
      <c r="AG277" s="17">
        <v>35.49</v>
      </c>
      <c r="AH277" s="17">
        <v>38.729999999999997</v>
      </c>
      <c r="AI277" s="17">
        <v>42.27</v>
      </c>
      <c r="AJ277" s="17">
        <v>46.2</v>
      </c>
      <c r="AK277" s="17">
        <v>51.41</v>
      </c>
      <c r="AL277" s="17">
        <v>57.61</v>
      </c>
      <c r="AM277" s="17">
        <v>64.64</v>
      </c>
      <c r="AN277" s="17">
        <v>72.52</v>
      </c>
      <c r="AO277" s="17">
        <v>80.55</v>
      </c>
      <c r="AP277" s="17">
        <v>87.78</v>
      </c>
      <c r="AQ277" s="17">
        <v>99.21</v>
      </c>
      <c r="AR277" s="17">
        <v>109.38</v>
      </c>
      <c r="AS277" s="17">
        <v>120.48</v>
      </c>
      <c r="AT277" s="17">
        <v>132.26</v>
      </c>
      <c r="AU277" s="17">
        <v>144.56</v>
      </c>
      <c r="AV277" s="17">
        <v>156.91999999999999</v>
      </c>
      <c r="AW277" s="17">
        <v>169.63</v>
      </c>
      <c r="AX277" s="17">
        <v>182.59</v>
      </c>
      <c r="AY277" s="17">
        <v>194.74</v>
      </c>
      <c r="AZ277" s="17">
        <v>207.13</v>
      </c>
      <c r="BA277" s="17">
        <v>222.69</v>
      </c>
      <c r="BB277" s="17">
        <v>238.98</v>
      </c>
      <c r="BC277" s="17">
        <v>255.83</v>
      </c>
      <c r="BD277" s="17">
        <v>272.73</v>
      </c>
      <c r="BE277" s="17">
        <v>289.19</v>
      </c>
      <c r="BF277" s="17">
        <v>313.3</v>
      </c>
      <c r="BG277" s="17">
        <v>337.47</v>
      </c>
      <c r="BH277" s="17">
        <v>361.33</v>
      </c>
      <c r="BI277" s="17">
        <v>384.5</v>
      </c>
      <c r="BJ277" s="17">
        <v>406.6</v>
      </c>
      <c r="BK277" s="17">
        <v>427.26</v>
      </c>
      <c r="BL277" s="17">
        <v>446.11</v>
      </c>
      <c r="BM277" s="17">
        <v>462.77</v>
      </c>
      <c r="BN277" s="17">
        <v>476.86</v>
      </c>
      <c r="BO277" s="17">
        <v>488</v>
      </c>
      <c r="BP277" s="17">
        <v>495.83</v>
      </c>
      <c r="BQ277" s="17">
        <v>500</v>
      </c>
      <c r="BR277" s="17">
        <v>500</v>
      </c>
      <c r="BS277" s="17">
        <v>500</v>
      </c>
      <c r="BT277" s="17">
        <v>500</v>
      </c>
      <c r="BU277" s="17">
        <v>500</v>
      </c>
      <c r="BV277" s="17">
        <v>500</v>
      </c>
      <c r="BW277" s="17">
        <v>500</v>
      </c>
      <c r="BX277" s="17">
        <v>500</v>
      </c>
      <c r="BY277" s="17">
        <v>500</v>
      </c>
      <c r="BZ277" s="17">
        <v>0</v>
      </c>
      <c r="CA277" s="17">
        <v>0</v>
      </c>
      <c r="CB277" s="17">
        <v>0</v>
      </c>
      <c r="CC277" s="17">
        <v>0</v>
      </c>
      <c r="CD277" s="17">
        <v>0</v>
      </c>
      <c r="CE277" s="17">
        <v>0</v>
      </c>
      <c r="CF277" s="17">
        <v>0</v>
      </c>
      <c r="CG277" s="17">
        <v>0</v>
      </c>
      <c r="CH277" s="17">
        <v>0</v>
      </c>
      <c r="CI277" s="17">
        <v>0</v>
      </c>
      <c r="CJ277" s="17">
        <v>0</v>
      </c>
      <c r="CK277" s="17">
        <v>0</v>
      </c>
      <c r="CL277" s="17">
        <v>0</v>
      </c>
      <c r="CM277" s="17">
        <v>0</v>
      </c>
      <c r="CN277" s="17">
        <v>0</v>
      </c>
      <c r="CO277" s="17">
        <v>0</v>
      </c>
      <c r="CP277" s="17">
        <v>0</v>
      </c>
      <c r="CQ277" s="17">
        <v>0</v>
      </c>
      <c r="CR277" s="17">
        <v>0</v>
      </c>
      <c r="CS277" s="17">
        <v>0</v>
      </c>
      <c r="CT277" s="17">
        <v>0</v>
      </c>
      <c r="CU277" s="17">
        <v>0</v>
      </c>
      <c r="CV277" s="17">
        <v>0</v>
      </c>
      <c r="CW277" s="17">
        <v>0</v>
      </c>
    </row>
    <row r="278" spans="1:101" ht="14.25" customHeight="1">
      <c r="A278" s="67">
        <v>46</v>
      </c>
      <c r="B278" s="68">
        <v>0.53</v>
      </c>
      <c r="C278" s="68">
        <v>0.86</v>
      </c>
      <c r="D278" s="68">
        <v>1.29</v>
      </c>
      <c r="E278" s="68">
        <v>1.69</v>
      </c>
      <c r="F278" s="68">
        <v>2.0099999999999998</v>
      </c>
      <c r="G278" s="68">
        <v>2.44</v>
      </c>
      <c r="H278" s="68">
        <v>2.9</v>
      </c>
      <c r="I278" s="68">
        <v>3.41</v>
      </c>
      <c r="J278" s="68">
        <v>3.96</v>
      </c>
      <c r="K278" s="68">
        <v>4.54</v>
      </c>
      <c r="L278" s="68">
        <v>5</v>
      </c>
      <c r="M278" s="68">
        <v>5.61</v>
      </c>
      <c r="N278" s="68">
        <v>6.33</v>
      </c>
      <c r="O278" s="68">
        <v>7.12</v>
      </c>
      <c r="P278" s="68">
        <v>7.97</v>
      </c>
      <c r="Q278" s="68">
        <v>8.92</v>
      </c>
      <c r="R278" s="68">
        <v>9.9499999999999993</v>
      </c>
      <c r="S278" s="68">
        <v>11.03</v>
      </c>
      <c r="T278" s="68">
        <v>12.25</v>
      </c>
      <c r="U278" s="69">
        <v>13.46</v>
      </c>
      <c r="V278" s="68">
        <v>14.96</v>
      </c>
      <c r="W278" s="68">
        <v>16.45</v>
      </c>
      <c r="X278" s="68">
        <v>18.02</v>
      </c>
      <c r="Y278" s="68">
        <v>19.66</v>
      </c>
      <c r="Z278" s="68">
        <v>21.49</v>
      </c>
      <c r="AA278" s="69">
        <v>23.51</v>
      </c>
      <c r="AB278" s="17">
        <v>25.47</v>
      </c>
      <c r="AC278" s="17">
        <v>27.65</v>
      </c>
      <c r="AD278" s="17">
        <v>29.99</v>
      </c>
      <c r="AE278" s="17">
        <v>32.61</v>
      </c>
      <c r="AF278" s="17">
        <v>35.49</v>
      </c>
      <c r="AG278" s="17">
        <v>38.729999999999997</v>
      </c>
      <c r="AH278" s="17">
        <v>42.27</v>
      </c>
      <c r="AI278" s="17">
        <v>46.2</v>
      </c>
      <c r="AJ278" s="17">
        <v>51.41</v>
      </c>
      <c r="AK278" s="17">
        <v>57.61</v>
      </c>
      <c r="AL278" s="17">
        <v>64.64</v>
      </c>
      <c r="AM278" s="17">
        <v>72.52</v>
      </c>
      <c r="AN278" s="17">
        <v>80.55</v>
      </c>
      <c r="AO278" s="17">
        <v>87.78</v>
      </c>
      <c r="AP278" s="17">
        <v>99.21</v>
      </c>
      <c r="AQ278" s="17">
        <v>109.38</v>
      </c>
      <c r="AR278" s="17">
        <v>120.48</v>
      </c>
      <c r="AS278" s="17">
        <v>132.26</v>
      </c>
      <c r="AT278" s="17">
        <v>144.56</v>
      </c>
      <c r="AU278" s="17">
        <v>156.91999999999999</v>
      </c>
      <c r="AV278" s="17">
        <v>169.63</v>
      </c>
      <c r="AW278" s="17">
        <v>182.59</v>
      </c>
      <c r="AX278" s="17">
        <v>194.74</v>
      </c>
      <c r="AY278" s="17">
        <v>207.13</v>
      </c>
      <c r="AZ278" s="17">
        <v>222.69</v>
      </c>
      <c r="BA278" s="17">
        <v>238.98</v>
      </c>
      <c r="BB278" s="17">
        <v>255.83</v>
      </c>
      <c r="BC278" s="17">
        <v>272.73</v>
      </c>
      <c r="BD278" s="17">
        <v>289.19</v>
      </c>
      <c r="BE278" s="17">
        <v>313.3</v>
      </c>
      <c r="BF278" s="17">
        <v>337.47</v>
      </c>
      <c r="BG278" s="17">
        <v>361.33</v>
      </c>
      <c r="BH278" s="17">
        <v>384.5</v>
      </c>
      <c r="BI278" s="17">
        <v>406.6</v>
      </c>
      <c r="BJ278" s="17">
        <v>427.26</v>
      </c>
      <c r="BK278" s="17">
        <v>446.11</v>
      </c>
      <c r="BL278" s="17">
        <v>462.77</v>
      </c>
      <c r="BM278" s="17">
        <v>476.86</v>
      </c>
      <c r="BN278" s="17">
        <v>488</v>
      </c>
      <c r="BO278" s="17">
        <v>495.83</v>
      </c>
      <c r="BP278" s="17">
        <v>500</v>
      </c>
      <c r="BQ278" s="17">
        <v>500</v>
      </c>
      <c r="BR278" s="17">
        <v>500</v>
      </c>
      <c r="BS278" s="17">
        <v>500</v>
      </c>
      <c r="BT278" s="17">
        <v>500</v>
      </c>
      <c r="BU278" s="17">
        <v>500</v>
      </c>
      <c r="BV278" s="17">
        <v>500</v>
      </c>
      <c r="BW278" s="17">
        <v>500</v>
      </c>
      <c r="BX278" s="17">
        <v>500</v>
      </c>
      <c r="BY278" s="17">
        <v>0</v>
      </c>
      <c r="BZ278" s="17">
        <v>0</v>
      </c>
      <c r="CA278" s="17">
        <v>0</v>
      </c>
      <c r="CB278" s="17">
        <v>0</v>
      </c>
      <c r="CC278" s="17">
        <v>0</v>
      </c>
      <c r="CD278" s="17">
        <v>0</v>
      </c>
      <c r="CE278" s="17">
        <v>0</v>
      </c>
      <c r="CF278" s="17">
        <v>0</v>
      </c>
      <c r="CG278" s="17">
        <v>0</v>
      </c>
      <c r="CH278" s="17">
        <v>0</v>
      </c>
      <c r="CI278" s="17">
        <v>0</v>
      </c>
      <c r="CJ278" s="17">
        <v>0</v>
      </c>
      <c r="CK278" s="17">
        <v>0</v>
      </c>
      <c r="CL278" s="17">
        <v>0</v>
      </c>
      <c r="CM278" s="17">
        <v>0</v>
      </c>
      <c r="CN278" s="17">
        <v>0</v>
      </c>
      <c r="CO278" s="17">
        <v>0</v>
      </c>
      <c r="CP278" s="17">
        <v>0</v>
      </c>
      <c r="CQ278" s="17">
        <v>0</v>
      </c>
      <c r="CR278" s="17">
        <v>0</v>
      </c>
      <c r="CS278" s="17">
        <v>0</v>
      </c>
      <c r="CT278" s="17">
        <v>0</v>
      </c>
      <c r="CU278" s="17">
        <v>0</v>
      </c>
      <c r="CV278" s="17">
        <v>0</v>
      </c>
      <c r="CW278" s="17">
        <v>0</v>
      </c>
    </row>
    <row r="279" spans="1:101" ht="14.25" customHeight="1">
      <c r="A279" s="67">
        <v>47</v>
      </c>
      <c r="B279" s="68">
        <v>0.56000000000000005</v>
      </c>
      <c r="C279" s="68">
        <v>0.93</v>
      </c>
      <c r="D279" s="68">
        <v>1.41</v>
      </c>
      <c r="E279" s="68">
        <v>1.87</v>
      </c>
      <c r="F279" s="68">
        <v>2.23</v>
      </c>
      <c r="G279" s="68">
        <v>2.7</v>
      </c>
      <c r="H279" s="68">
        <v>3.22</v>
      </c>
      <c r="I279" s="68">
        <v>3.78</v>
      </c>
      <c r="J279" s="68">
        <v>4.38</v>
      </c>
      <c r="K279" s="68">
        <v>4.92</v>
      </c>
      <c r="L279" s="68">
        <v>5.55</v>
      </c>
      <c r="M279" s="68">
        <v>6.22</v>
      </c>
      <c r="N279" s="68">
        <v>7.03</v>
      </c>
      <c r="O279" s="68">
        <v>7.9</v>
      </c>
      <c r="P279" s="68">
        <v>8.84</v>
      </c>
      <c r="Q279" s="68">
        <v>9.9</v>
      </c>
      <c r="R279" s="68">
        <v>11.03</v>
      </c>
      <c r="S279" s="68">
        <v>12.24</v>
      </c>
      <c r="T279" s="68">
        <v>13.46</v>
      </c>
      <c r="U279" s="69">
        <v>14.84</v>
      </c>
      <c r="V279" s="68">
        <v>16.45</v>
      </c>
      <c r="W279" s="68">
        <v>18.02</v>
      </c>
      <c r="X279" s="68">
        <v>19.66</v>
      </c>
      <c r="Y279" s="68">
        <v>21.49</v>
      </c>
      <c r="Z279" s="68">
        <v>23.51</v>
      </c>
      <c r="AA279" s="69">
        <v>25.47</v>
      </c>
      <c r="AB279" s="17">
        <v>27.65</v>
      </c>
      <c r="AC279" s="17">
        <v>29.99</v>
      </c>
      <c r="AD279" s="17">
        <v>32.61</v>
      </c>
      <c r="AE279" s="17">
        <v>35.49</v>
      </c>
      <c r="AF279" s="17">
        <v>38.729999999999997</v>
      </c>
      <c r="AG279" s="17">
        <v>42.27</v>
      </c>
      <c r="AH279" s="17">
        <v>46.2</v>
      </c>
      <c r="AI279" s="17">
        <v>51.41</v>
      </c>
      <c r="AJ279" s="17">
        <v>57.61</v>
      </c>
      <c r="AK279" s="17">
        <v>64.64</v>
      </c>
      <c r="AL279" s="17">
        <v>72.52</v>
      </c>
      <c r="AM279" s="17">
        <v>80.55</v>
      </c>
      <c r="AN279" s="17">
        <v>87.78</v>
      </c>
      <c r="AO279" s="17">
        <v>99.21</v>
      </c>
      <c r="AP279" s="17">
        <v>109.38</v>
      </c>
      <c r="AQ279" s="17">
        <v>120.48</v>
      </c>
      <c r="AR279" s="17">
        <v>132.26</v>
      </c>
      <c r="AS279" s="17">
        <v>144.56</v>
      </c>
      <c r="AT279" s="17">
        <v>156.91999999999999</v>
      </c>
      <c r="AU279" s="17">
        <v>169.63</v>
      </c>
      <c r="AV279" s="17">
        <v>182.59</v>
      </c>
      <c r="AW279" s="17">
        <v>194.74</v>
      </c>
      <c r="AX279" s="17">
        <v>207.13</v>
      </c>
      <c r="AY279" s="17">
        <v>222.69</v>
      </c>
      <c r="AZ279" s="17">
        <v>238.98</v>
      </c>
      <c r="BA279" s="17">
        <v>255.83</v>
      </c>
      <c r="BB279" s="17">
        <v>272.73</v>
      </c>
      <c r="BC279" s="17">
        <v>289.19</v>
      </c>
      <c r="BD279" s="17">
        <v>313.3</v>
      </c>
      <c r="BE279" s="17">
        <v>337.47</v>
      </c>
      <c r="BF279" s="17">
        <v>361.33</v>
      </c>
      <c r="BG279" s="17">
        <v>384.5</v>
      </c>
      <c r="BH279" s="17">
        <v>406.6</v>
      </c>
      <c r="BI279" s="17">
        <v>427.26</v>
      </c>
      <c r="BJ279" s="17">
        <v>446.11</v>
      </c>
      <c r="BK279" s="17">
        <v>462.77</v>
      </c>
      <c r="BL279" s="17">
        <v>476.86</v>
      </c>
      <c r="BM279" s="17">
        <v>488</v>
      </c>
      <c r="BN279" s="17">
        <v>495.83</v>
      </c>
      <c r="BO279" s="17">
        <v>500</v>
      </c>
      <c r="BP279" s="17">
        <v>500</v>
      </c>
      <c r="BQ279" s="17">
        <v>500</v>
      </c>
      <c r="BR279" s="17">
        <v>500</v>
      </c>
      <c r="BS279" s="17">
        <v>500</v>
      </c>
      <c r="BT279" s="17">
        <v>500</v>
      </c>
      <c r="BU279" s="17">
        <v>500</v>
      </c>
      <c r="BV279" s="17">
        <v>500</v>
      </c>
      <c r="BW279" s="17">
        <v>500</v>
      </c>
      <c r="BX279" s="17">
        <v>0</v>
      </c>
      <c r="BY279" s="17">
        <v>0</v>
      </c>
      <c r="BZ279" s="17">
        <v>0</v>
      </c>
      <c r="CA279" s="17">
        <v>0</v>
      </c>
      <c r="CB279" s="17">
        <v>0</v>
      </c>
      <c r="CC279" s="17">
        <v>0</v>
      </c>
      <c r="CD279" s="17">
        <v>0</v>
      </c>
      <c r="CE279" s="17">
        <v>0</v>
      </c>
      <c r="CF279" s="17">
        <v>0</v>
      </c>
      <c r="CG279" s="17">
        <v>0</v>
      </c>
      <c r="CH279" s="17">
        <v>0</v>
      </c>
      <c r="CI279" s="17">
        <v>0</v>
      </c>
      <c r="CJ279" s="17">
        <v>0</v>
      </c>
      <c r="CK279" s="17">
        <v>0</v>
      </c>
      <c r="CL279" s="17">
        <v>0</v>
      </c>
      <c r="CM279" s="17">
        <v>0</v>
      </c>
      <c r="CN279" s="17">
        <v>0</v>
      </c>
      <c r="CO279" s="17">
        <v>0</v>
      </c>
      <c r="CP279" s="17">
        <v>0</v>
      </c>
      <c r="CQ279" s="17">
        <v>0</v>
      </c>
      <c r="CR279" s="17">
        <v>0</v>
      </c>
      <c r="CS279" s="17">
        <v>0</v>
      </c>
      <c r="CT279" s="17">
        <v>0</v>
      </c>
      <c r="CU279" s="17">
        <v>0</v>
      </c>
      <c r="CV279" s="17">
        <v>0</v>
      </c>
      <c r="CW279" s="17">
        <v>0</v>
      </c>
    </row>
    <row r="280" spans="1:101" ht="14.25" customHeight="1">
      <c r="A280" s="67">
        <v>48</v>
      </c>
      <c r="B280" s="76">
        <v>0.6</v>
      </c>
      <c r="C280" s="68">
        <v>1.01</v>
      </c>
      <c r="D280" s="68">
        <v>1.55</v>
      </c>
      <c r="E280" s="68">
        <v>2.0699999999999998</v>
      </c>
      <c r="F280" s="68">
        <v>2.48</v>
      </c>
      <c r="G280" s="68">
        <v>3</v>
      </c>
      <c r="H280" s="68">
        <v>3.57</v>
      </c>
      <c r="I280" s="68">
        <v>4.1900000000000004</v>
      </c>
      <c r="J280" s="68">
        <v>4.75</v>
      </c>
      <c r="K280" s="68">
        <v>5.46</v>
      </c>
      <c r="L280" s="68">
        <v>6.16</v>
      </c>
      <c r="M280" s="68">
        <v>6.91</v>
      </c>
      <c r="N280" s="68">
        <v>7.8</v>
      </c>
      <c r="O280" s="68">
        <v>8.7799999999999994</v>
      </c>
      <c r="P280" s="68">
        <v>9.82</v>
      </c>
      <c r="Q280" s="68">
        <v>10.98</v>
      </c>
      <c r="R280" s="68">
        <v>12.22</v>
      </c>
      <c r="S280" s="68">
        <v>13.46</v>
      </c>
      <c r="T280" s="68">
        <v>14.79</v>
      </c>
      <c r="U280" s="69">
        <v>16.32</v>
      </c>
      <c r="V280" s="68">
        <v>18.02</v>
      </c>
      <c r="W280" s="68">
        <v>19.66</v>
      </c>
      <c r="X280" s="68">
        <v>21.49</v>
      </c>
      <c r="Y280" s="68">
        <v>23.51</v>
      </c>
      <c r="Z280" s="68">
        <v>25.47</v>
      </c>
      <c r="AA280" s="69">
        <v>27.65</v>
      </c>
      <c r="AB280" s="17">
        <v>29.99</v>
      </c>
      <c r="AC280" s="17">
        <v>32.61</v>
      </c>
      <c r="AD280" s="17">
        <v>35.49</v>
      </c>
      <c r="AE280" s="17">
        <v>38.729999999999997</v>
      </c>
      <c r="AF280" s="17">
        <v>42.27</v>
      </c>
      <c r="AG280" s="17">
        <v>46.2</v>
      </c>
      <c r="AH280" s="17">
        <v>51.41</v>
      </c>
      <c r="AI280" s="17">
        <v>57.61</v>
      </c>
      <c r="AJ280" s="17">
        <v>64.64</v>
      </c>
      <c r="AK280" s="17">
        <v>72.52</v>
      </c>
      <c r="AL280" s="17">
        <v>80.55</v>
      </c>
      <c r="AM280" s="17">
        <v>87.78</v>
      </c>
      <c r="AN280" s="17">
        <v>99.21</v>
      </c>
      <c r="AO280" s="17">
        <v>109.38</v>
      </c>
      <c r="AP280" s="17">
        <v>120.48</v>
      </c>
      <c r="AQ280" s="17">
        <v>132.26</v>
      </c>
      <c r="AR280" s="17">
        <v>144.56</v>
      </c>
      <c r="AS280" s="17">
        <v>156.91999999999999</v>
      </c>
      <c r="AT280" s="17">
        <v>169.63</v>
      </c>
      <c r="AU280" s="17">
        <v>182.59</v>
      </c>
      <c r="AV280" s="17">
        <v>194.74</v>
      </c>
      <c r="AW280" s="17">
        <v>207.13</v>
      </c>
      <c r="AX280" s="17">
        <v>222.69</v>
      </c>
      <c r="AY280" s="17">
        <v>238.98</v>
      </c>
      <c r="AZ280" s="17">
        <v>255.83</v>
      </c>
      <c r="BA280" s="17">
        <v>272.73</v>
      </c>
      <c r="BB280" s="17">
        <v>289.19</v>
      </c>
      <c r="BC280" s="17">
        <v>313.3</v>
      </c>
      <c r="BD280" s="17">
        <v>337.47</v>
      </c>
      <c r="BE280" s="17">
        <v>361.33</v>
      </c>
      <c r="BF280" s="17">
        <v>384.5</v>
      </c>
      <c r="BG280" s="17">
        <v>406.6</v>
      </c>
      <c r="BH280" s="17">
        <v>427.26</v>
      </c>
      <c r="BI280" s="17">
        <v>446.11</v>
      </c>
      <c r="BJ280" s="17">
        <v>462.77</v>
      </c>
      <c r="BK280" s="17">
        <v>476.86</v>
      </c>
      <c r="BL280" s="17">
        <v>488</v>
      </c>
      <c r="BM280" s="17">
        <v>495.83</v>
      </c>
      <c r="BN280" s="17">
        <v>500</v>
      </c>
      <c r="BO280" s="17">
        <v>500</v>
      </c>
      <c r="BP280" s="17">
        <v>500</v>
      </c>
      <c r="BQ280" s="17">
        <v>500</v>
      </c>
      <c r="BR280" s="17">
        <v>500</v>
      </c>
      <c r="BS280" s="17">
        <v>500</v>
      </c>
      <c r="BT280" s="17">
        <v>500</v>
      </c>
      <c r="BU280" s="17">
        <v>500</v>
      </c>
      <c r="BV280" s="17">
        <v>500</v>
      </c>
      <c r="BW280" s="17">
        <v>0</v>
      </c>
      <c r="BX280" s="17">
        <v>0</v>
      </c>
      <c r="BY280" s="17">
        <v>0</v>
      </c>
      <c r="BZ280" s="17">
        <v>0</v>
      </c>
      <c r="CA280" s="17">
        <v>0</v>
      </c>
      <c r="CB280" s="17">
        <v>0</v>
      </c>
      <c r="CC280" s="17">
        <v>0</v>
      </c>
      <c r="CD280" s="17">
        <v>0</v>
      </c>
      <c r="CE280" s="17">
        <v>0</v>
      </c>
      <c r="CF280" s="17">
        <v>0</v>
      </c>
      <c r="CG280" s="17">
        <v>0</v>
      </c>
      <c r="CH280" s="17">
        <v>0</v>
      </c>
      <c r="CI280" s="17">
        <v>0</v>
      </c>
      <c r="CJ280" s="17">
        <v>0</v>
      </c>
      <c r="CK280" s="17">
        <v>0</v>
      </c>
      <c r="CL280" s="17">
        <v>0</v>
      </c>
      <c r="CM280" s="17">
        <v>0</v>
      </c>
      <c r="CN280" s="17">
        <v>0</v>
      </c>
      <c r="CO280" s="17">
        <v>0</v>
      </c>
      <c r="CP280" s="17">
        <v>0</v>
      </c>
      <c r="CQ280" s="17">
        <v>0</v>
      </c>
      <c r="CR280" s="17">
        <v>0</v>
      </c>
      <c r="CS280" s="17">
        <v>0</v>
      </c>
      <c r="CT280" s="17">
        <v>0</v>
      </c>
      <c r="CU280" s="17">
        <v>0</v>
      </c>
      <c r="CV280" s="17">
        <v>0</v>
      </c>
      <c r="CW280" s="17">
        <v>0</v>
      </c>
    </row>
    <row r="281" spans="1:101" ht="14.25" customHeight="1">
      <c r="A281" s="67">
        <v>49</v>
      </c>
      <c r="B281" s="76">
        <v>0.65</v>
      </c>
      <c r="C281" s="68">
        <v>1.1000000000000001</v>
      </c>
      <c r="D281" s="68">
        <v>1.71</v>
      </c>
      <c r="E281" s="68">
        <v>2.29</v>
      </c>
      <c r="F281" s="68">
        <v>2.76</v>
      </c>
      <c r="G281" s="68">
        <v>3.34</v>
      </c>
      <c r="H281" s="68">
        <v>3.97</v>
      </c>
      <c r="I281" s="68">
        <v>4.55</v>
      </c>
      <c r="J281" s="68">
        <v>5.28</v>
      </c>
      <c r="K281" s="68">
        <v>6.07</v>
      </c>
      <c r="L281" s="68">
        <v>6.82</v>
      </c>
      <c r="M281" s="68">
        <v>7.64</v>
      </c>
      <c r="N281" s="68">
        <v>8.6300000000000008</v>
      </c>
      <c r="O281" s="68">
        <v>9.6999999999999993</v>
      </c>
      <c r="P281" s="68">
        <v>10.85</v>
      </c>
      <c r="Q281" s="68">
        <v>12.12</v>
      </c>
      <c r="R281" s="68">
        <v>13.46</v>
      </c>
      <c r="S281" s="68">
        <v>14.79</v>
      </c>
      <c r="T281" s="68">
        <v>16.2</v>
      </c>
      <c r="U281" s="69">
        <v>17.850000000000001</v>
      </c>
      <c r="V281" s="68">
        <v>19.66</v>
      </c>
      <c r="W281" s="68">
        <v>21.49</v>
      </c>
      <c r="X281" s="68">
        <v>23.51</v>
      </c>
      <c r="Y281" s="68">
        <v>25.47</v>
      </c>
      <c r="Z281" s="68">
        <v>27.65</v>
      </c>
      <c r="AA281" s="69">
        <v>29.99</v>
      </c>
      <c r="AB281" s="17">
        <v>32.61</v>
      </c>
      <c r="AC281" s="17">
        <v>35.49</v>
      </c>
      <c r="AD281" s="17">
        <v>38.729999999999997</v>
      </c>
      <c r="AE281" s="17">
        <v>42.27</v>
      </c>
      <c r="AF281" s="17">
        <v>46.2</v>
      </c>
      <c r="AG281" s="17">
        <v>51.41</v>
      </c>
      <c r="AH281" s="17">
        <v>57.61</v>
      </c>
      <c r="AI281" s="17">
        <v>64.64</v>
      </c>
      <c r="AJ281" s="17">
        <v>72.52</v>
      </c>
      <c r="AK281" s="17">
        <v>80.55</v>
      </c>
      <c r="AL281" s="17">
        <v>87.78</v>
      </c>
      <c r="AM281" s="17">
        <v>99.21</v>
      </c>
      <c r="AN281" s="17">
        <v>109.38</v>
      </c>
      <c r="AO281" s="17">
        <v>120.48</v>
      </c>
      <c r="AP281" s="17">
        <v>132.26</v>
      </c>
      <c r="AQ281" s="17">
        <v>144.56</v>
      </c>
      <c r="AR281" s="17">
        <v>156.91999999999999</v>
      </c>
      <c r="AS281" s="17">
        <v>169.63</v>
      </c>
      <c r="AT281" s="17">
        <v>182.59</v>
      </c>
      <c r="AU281" s="17">
        <v>194.74</v>
      </c>
      <c r="AV281" s="17">
        <v>207.13</v>
      </c>
      <c r="AW281" s="17">
        <v>222.69</v>
      </c>
      <c r="AX281" s="17">
        <v>238.98</v>
      </c>
      <c r="AY281" s="17">
        <v>255.83</v>
      </c>
      <c r="AZ281" s="17">
        <v>272.73</v>
      </c>
      <c r="BA281" s="17">
        <v>289.19</v>
      </c>
      <c r="BB281" s="17">
        <v>313.3</v>
      </c>
      <c r="BC281" s="17">
        <v>337.47</v>
      </c>
      <c r="BD281" s="17">
        <v>361.33</v>
      </c>
      <c r="BE281" s="17">
        <v>384.5</v>
      </c>
      <c r="BF281" s="17">
        <v>406.6</v>
      </c>
      <c r="BG281" s="17">
        <v>427.26</v>
      </c>
      <c r="BH281" s="17">
        <v>446.11</v>
      </c>
      <c r="BI281" s="17">
        <v>462.77</v>
      </c>
      <c r="BJ281" s="17">
        <v>476.86</v>
      </c>
      <c r="BK281" s="17">
        <v>488</v>
      </c>
      <c r="BL281" s="17">
        <v>495.83</v>
      </c>
      <c r="BM281" s="17">
        <v>500</v>
      </c>
      <c r="BN281" s="17">
        <v>500</v>
      </c>
      <c r="BO281" s="17">
        <v>500</v>
      </c>
      <c r="BP281" s="17">
        <v>500</v>
      </c>
      <c r="BQ281" s="17">
        <v>500</v>
      </c>
      <c r="BR281" s="17">
        <v>500</v>
      </c>
      <c r="BS281" s="17">
        <v>500</v>
      </c>
      <c r="BT281" s="17">
        <v>500</v>
      </c>
      <c r="BU281" s="17">
        <v>500</v>
      </c>
      <c r="BV281" s="17">
        <v>0</v>
      </c>
      <c r="BW281" s="17">
        <v>0</v>
      </c>
      <c r="BX281" s="17">
        <v>0</v>
      </c>
      <c r="BY281" s="17">
        <v>0</v>
      </c>
      <c r="BZ281" s="17">
        <v>0</v>
      </c>
      <c r="CA281" s="17">
        <v>0</v>
      </c>
      <c r="CB281" s="17">
        <v>0</v>
      </c>
      <c r="CC281" s="17">
        <v>0</v>
      </c>
      <c r="CD281" s="17">
        <v>0</v>
      </c>
      <c r="CE281" s="17">
        <v>0</v>
      </c>
      <c r="CF281" s="17">
        <v>0</v>
      </c>
      <c r="CG281" s="17">
        <v>0</v>
      </c>
      <c r="CH281" s="17">
        <v>0</v>
      </c>
      <c r="CI281" s="17">
        <v>0</v>
      </c>
      <c r="CJ281" s="17">
        <v>0</v>
      </c>
      <c r="CK281" s="17">
        <v>0</v>
      </c>
      <c r="CL281" s="17">
        <v>0</v>
      </c>
      <c r="CM281" s="17">
        <v>0</v>
      </c>
      <c r="CN281" s="17">
        <v>0</v>
      </c>
      <c r="CO281" s="17">
        <v>0</v>
      </c>
      <c r="CP281" s="17">
        <v>0</v>
      </c>
      <c r="CQ281" s="17">
        <v>0</v>
      </c>
      <c r="CR281" s="17">
        <v>0</v>
      </c>
      <c r="CS281" s="17">
        <v>0</v>
      </c>
      <c r="CT281" s="17">
        <v>0</v>
      </c>
      <c r="CU281" s="17">
        <v>0</v>
      </c>
      <c r="CV281" s="17">
        <v>0</v>
      </c>
      <c r="CW281" s="17">
        <v>0</v>
      </c>
    </row>
    <row r="282" spans="1:101" ht="14.25" customHeight="1">
      <c r="A282" s="67">
        <v>50</v>
      </c>
      <c r="B282" s="76">
        <v>0.69</v>
      </c>
      <c r="C282" s="68">
        <v>1.19</v>
      </c>
      <c r="D282" s="68">
        <v>1.88</v>
      </c>
      <c r="E282" s="68">
        <v>2.5299999999999998</v>
      </c>
      <c r="F282" s="68">
        <v>3.07</v>
      </c>
      <c r="G282" s="68">
        <v>3.71</v>
      </c>
      <c r="H282" s="68">
        <v>4.33</v>
      </c>
      <c r="I282" s="68">
        <v>5.0599999999999996</v>
      </c>
      <c r="J282" s="68">
        <v>5.86</v>
      </c>
      <c r="K282" s="68">
        <v>6.74</v>
      </c>
      <c r="L282" s="68">
        <v>7.57</v>
      </c>
      <c r="M282" s="68">
        <v>8.4499999999999993</v>
      </c>
      <c r="N282" s="68">
        <v>9.5500000000000007</v>
      </c>
      <c r="O282" s="68">
        <v>10.72</v>
      </c>
      <c r="P282" s="68">
        <v>11.96</v>
      </c>
      <c r="Q282" s="68">
        <v>13.34</v>
      </c>
      <c r="R282" s="68">
        <v>14.79</v>
      </c>
      <c r="S282" s="68">
        <v>16.190000000000001</v>
      </c>
      <c r="T282" s="68">
        <v>17.82</v>
      </c>
      <c r="U282" s="69">
        <v>19.43</v>
      </c>
      <c r="V282" s="68">
        <v>21.49</v>
      </c>
      <c r="W282" s="68">
        <v>23.51</v>
      </c>
      <c r="X282" s="68">
        <v>25.47</v>
      </c>
      <c r="Y282" s="68">
        <v>27.65</v>
      </c>
      <c r="Z282" s="68">
        <v>29.99</v>
      </c>
      <c r="AA282" s="69">
        <v>32.61</v>
      </c>
      <c r="AB282" s="17">
        <v>35.49</v>
      </c>
      <c r="AC282" s="17">
        <v>38.729999999999997</v>
      </c>
      <c r="AD282" s="17">
        <v>42.27</v>
      </c>
      <c r="AE282" s="17">
        <v>46.2</v>
      </c>
      <c r="AF282" s="17">
        <v>51.41</v>
      </c>
      <c r="AG282" s="17">
        <v>57.61</v>
      </c>
      <c r="AH282" s="17">
        <v>64.64</v>
      </c>
      <c r="AI282" s="17">
        <v>72.52</v>
      </c>
      <c r="AJ282" s="17">
        <v>80.55</v>
      </c>
      <c r="AK282" s="17">
        <v>87.78</v>
      </c>
      <c r="AL282" s="17">
        <v>99.21</v>
      </c>
      <c r="AM282" s="17">
        <v>109.38</v>
      </c>
      <c r="AN282" s="17">
        <v>120.48</v>
      </c>
      <c r="AO282" s="17">
        <v>132.26</v>
      </c>
      <c r="AP282" s="17">
        <v>144.56</v>
      </c>
      <c r="AQ282" s="17">
        <v>156.91999999999999</v>
      </c>
      <c r="AR282" s="17">
        <v>169.63</v>
      </c>
      <c r="AS282" s="17">
        <v>182.59</v>
      </c>
      <c r="AT282" s="17">
        <v>194.74</v>
      </c>
      <c r="AU282" s="17">
        <v>207.13</v>
      </c>
      <c r="AV282" s="17">
        <v>222.69</v>
      </c>
      <c r="AW282" s="17">
        <v>238.98</v>
      </c>
      <c r="AX282" s="17">
        <v>255.83</v>
      </c>
      <c r="AY282" s="17">
        <v>272.73</v>
      </c>
      <c r="AZ282" s="17">
        <v>289.19</v>
      </c>
      <c r="BA282" s="17">
        <v>313.3</v>
      </c>
      <c r="BB282" s="17">
        <v>337.47</v>
      </c>
      <c r="BC282" s="17">
        <v>361.33</v>
      </c>
      <c r="BD282" s="17">
        <v>384.5</v>
      </c>
      <c r="BE282" s="17">
        <v>406.6</v>
      </c>
      <c r="BF282" s="17">
        <v>427.26</v>
      </c>
      <c r="BG282" s="17">
        <v>446.11</v>
      </c>
      <c r="BH282" s="17">
        <v>462.77</v>
      </c>
      <c r="BI282" s="17">
        <v>476.86</v>
      </c>
      <c r="BJ282" s="17">
        <v>488</v>
      </c>
      <c r="BK282" s="17">
        <v>495.83</v>
      </c>
      <c r="BL282" s="17">
        <v>500</v>
      </c>
      <c r="BM282" s="17">
        <v>500</v>
      </c>
      <c r="BN282" s="17">
        <v>500</v>
      </c>
      <c r="BO282" s="17">
        <v>500</v>
      </c>
      <c r="BP282" s="17">
        <v>500</v>
      </c>
      <c r="BQ282" s="17">
        <v>500</v>
      </c>
      <c r="BR282" s="17">
        <v>500</v>
      </c>
      <c r="BS282" s="17">
        <v>500</v>
      </c>
      <c r="BT282" s="17">
        <v>500</v>
      </c>
      <c r="BU282" s="17">
        <v>0</v>
      </c>
      <c r="BV282" s="17">
        <v>0</v>
      </c>
      <c r="BW282" s="17">
        <v>0</v>
      </c>
      <c r="BX282" s="17">
        <v>0</v>
      </c>
      <c r="BY282" s="17">
        <v>0</v>
      </c>
      <c r="BZ282" s="17">
        <v>0</v>
      </c>
      <c r="CA282" s="17">
        <v>0</v>
      </c>
      <c r="CB282" s="17">
        <v>0</v>
      </c>
      <c r="CC282" s="17">
        <v>0</v>
      </c>
      <c r="CD282" s="17">
        <v>0</v>
      </c>
      <c r="CE282" s="17">
        <v>0</v>
      </c>
      <c r="CF282" s="17">
        <v>0</v>
      </c>
      <c r="CG282" s="17">
        <v>0</v>
      </c>
      <c r="CH282" s="17">
        <v>0</v>
      </c>
      <c r="CI282" s="17">
        <v>0</v>
      </c>
      <c r="CJ282" s="17">
        <v>0</v>
      </c>
      <c r="CK282" s="17">
        <v>0</v>
      </c>
      <c r="CL282" s="17">
        <v>0</v>
      </c>
      <c r="CM282" s="17">
        <v>0</v>
      </c>
      <c r="CN282" s="17">
        <v>0</v>
      </c>
      <c r="CO282" s="17">
        <v>0</v>
      </c>
      <c r="CP282" s="17">
        <v>0</v>
      </c>
      <c r="CQ282" s="17">
        <v>0</v>
      </c>
      <c r="CR282" s="17">
        <v>0</v>
      </c>
      <c r="CS282" s="17">
        <v>0</v>
      </c>
      <c r="CT282" s="17">
        <v>0</v>
      </c>
      <c r="CU282" s="17">
        <v>0</v>
      </c>
      <c r="CV282" s="17">
        <v>0</v>
      </c>
      <c r="CW282" s="17">
        <v>0</v>
      </c>
    </row>
    <row r="283" spans="1:101" ht="14.25" customHeight="1">
      <c r="A283" s="67">
        <v>51</v>
      </c>
      <c r="B283" s="76">
        <v>0.75</v>
      </c>
      <c r="C283" s="68">
        <v>1.3</v>
      </c>
      <c r="D283" s="68">
        <v>2.0699999999999998</v>
      </c>
      <c r="E283" s="68">
        <v>2.81</v>
      </c>
      <c r="F283" s="68">
        <v>3.42</v>
      </c>
      <c r="G283" s="68">
        <v>4.08</v>
      </c>
      <c r="H283" s="68">
        <v>4.82</v>
      </c>
      <c r="I283" s="68">
        <v>5.63</v>
      </c>
      <c r="J283" s="68">
        <v>6.52</v>
      </c>
      <c r="K283" s="68">
        <v>7.5</v>
      </c>
      <c r="L283" s="68">
        <v>8.4</v>
      </c>
      <c r="M283" s="68">
        <v>9.35</v>
      </c>
      <c r="N283" s="68">
        <v>10.55</v>
      </c>
      <c r="O283" s="68">
        <v>11.84</v>
      </c>
      <c r="P283" s="68">
        <v>13.17</v>
      </c>
      <c r="Q283" s="68">
        <v>14.65</v>
      </c>
      <c r="R283" s="68">
        <v>16.190000000000001</v>
      </c>
      <c r="S283" s="68">
        <v>17.79</v>
      </c>
      <c r="T283" s="68">
        <v>19.43</v>
      </c>
      <c r="U283" s="69">
        <v>21.18</v>
      </c>
      <c r="V283" s="68">
        <v>23.51</v>
      </c>
      <c r="W283" s="68">
        <v>25.47</v>
      </c>
      <c r="X283" s="68">
        <v>27.65</v>
      </c>
      <c r="Y283" s="68">
        <v>29.99</v>
      </c>
      <c r="Z283" s="68">
        <v>32.61</v>
      </c>
      <c r="AA283" s="69">
        <v>35.49</v>
      </c>
      <c r="AB283" s="17">
        <v>38.729999999999997</v>
      </c>
      <c r="AC283" s="17">
        <v>42.27</v>
      </c>
      <c r="AD283" s="17">
        <v>46.2</v>
      </c>
      <c r="AE283" s="17">
        <v>51.41</v>
      </c>
      <c r="AF283" s="17">
        <v>57.61</v>
      </c>
      <c r="AG283" s="17">
        <v>64.64</v>
      </c>
      <c r="AH283" s="17">
        <v>72.52</v>
      </c>
      <c r="AI283" s="17">
        <v>80.55</v>
      </c>
      <c r="AJ283" s="17">
        <v>87.78</v>
      </c>
      <c r="AK283" s="17">
        <v>99.21</v>
      </c>
      <c r="AL283" s="17">
        <v>109.38</v>
      </c>
      <c r="AM283" s="17">
        <v>120.48</v>
      </c>
      <c r="AN283" s="17">
        <v>132.26</v>
      </c>
      <c r="AO283" s="17">
        <v>144.56</v>
      </c>
      <c r="AP283" s="17">
        <v>156.91999999999999</v>
      </c>
      <c r="AQ283" s="17">
        <v>169.63</v>
      </c>
      <c r="AR283" s="17">
        <v>182.59</v>
      </c>
      <c r="AS283" s="17">
        <v>194.74</v>
      </c>
      <c r="AT283" s="17">
        <v>207.13</v>
      </c>
      <c r="AU283" s="17">
        <v>222.69</v>
      </c>
      <c r="AV283" s="17">
        <v>238.98</v>
      </c>
      <c r="AW283" s="17">
        <v>255.83</v>
      </c>
      <c r="AX283" s="17">
        <v>272.73</v>
      </c>
      <c r="AY283" s="17">
        <v>289.19</v>
      </c>
      <c r="AZ283" s="17">
        <v>313.3</v>
      </c>
      <c r="BA283" s="17">
        <v>337.47</v>
      </c>
      <c r="BB283" s="17">
        <v>361.33</v>
      </c>
      <c r="BC283" s="17">
        <v>384.5</v>
      </c>
      <c r="BD283" s="17">
        <v>406.6</v>
      </c>
      <c r="BE283" s="17">
        <v>427.26</v>
      </c>
      <c r="BF283" s="17">
        <v>446.11</v>
      </c>
      <c r="BG283" s="17">
        <v>462.77</v>
      </c>
      <c r="BH283" s="17">
        <v>476.86</v>
      </c>
      <c r="BI283" s="17">
        <v>488</v>
      </c>
      <c r="BJ283" s="17">
        <v>495.83</v>
      </c>
      <c r="BK283" s="17">
        <v>500</v>
      </c>
      <c r="BL283" s="17">
        <v>500</v>
      </c>
      <c r="BM283" s="17">
        <v>500</v>
      </c>
      <c r="BN283" s="17">
        <v>500</v>
      </c>
      <c r="BO283" s="17">
        <v>500</v>
      </c>
      <c r="BP283" s="17">
        <v>500</v>
      </c>
      <c r="BQ283" s="17">
        <v>500</v>
      </c>
      <c r="BR283" s="17">
        <v>500</v>
      </c>
      <c r="BS283" s="17">
        <v>500</v>
      </c>
      <c r="BT283" s="17">
        <v>0</v>
      </c>
      <c r="BU283" s="17">
        <v>0</v>
      </c>
      <c r="BV283" s="17">
        <v>0</v>
      </c>
      <c r="BW283" s="17">
        <v>0</v>
      </c>
      <c r="BX283" s="17">
        <v>0</v>
      </c>
      <c r="BY283" s="17">
        <v>0</v>
      </c>
      <c r="BZ283" s="17">
        <v>0</v>
      </c>
      <c r="CA283" s="17">
        <v>0</v>
      </c>
      <c r="CB283" s="17">
        <v>0</v>
      </c>
      <c r="CC283" s="17">
        <v>0</v>
      </c>
      <c r="CD283" s="17">
        <v>0</v>
      </c>
      <c r="CE283" s="17">
        <v>0</v>
      </c>
      <c r="CF283" s="17">
        <v>0</v>
      </c>
      <c r="CG283" s="17">
        <v>0</v>
      </c>
      <c r="CH283" s="17">
        <v>0</v>
      </c>
      <c r="CI283" s="17">
        <v>0</v>
      </c>
      <c r="CJ283" s="17">
        <v>0</v>
      </c>
      <c r="CK283" s="17">
        <v>0</v>
      </c>
      <c r="CL283" s="17">
        <v>0</v>
      </c>
      <c r="CM283" s="17">
        <v>0</v>
      </c>
      <c r="CN283" s="17">
        <v>0</v>
      </c>
      <c r="CO283" s="17">
        <v>0</v>
      </c>
      <c r="CP283" s="17">
        <v>0</v>
      </c>
      <c r="CQ283" s="17">
        <v>0</v>
      </c>
      <c r="CR283" s="17">
        <v>0</v>
      </c>
      <c r="CS283" s="17">
        <v>0</v>
      </c>
      <c r="CT283" s="17">
        <v>0</v>
      </c>
      <c r="CU283" s="17">
        <v>0</v>
      </c>
      <c r="CV283" s="17">
        <v>0</v>
      </c>
      <c r="CW283" s="17">
        <v>0</v>
      </c>
    </row>
    <row r="284" spans="1:101" ht="14.25" customHeight="1">
      <c r="A284" s="67">
        <v>52</v>
      </c>
      <c r="B284" s="76">
        <v>0.8</v>
      </c>
      <c r="C284" s="68">
        <v>1.42</v>
      </c>
      <c r="D284" s="68">
        <v>2.2799999999999998</v>
      </c>
      <c r="E284" s="68">
        <v>3.11</v>
      </c>
      <c r="F284" s="68">
        <v>3.81</v>
      </c>
      <c r="G284" s="68">
        <v>4.55</v>
      </c>
      <c r="H284" s="68">
        <v>5.37</v>
      </c>
      <c r="I284" s="68">
        <v>6.27</v>
      </c>
      <c r="J284" s="68">
        <v>7.26</v>
      </c>
      <c r="K284" s="68">
        <v>8.35</v>
      </c>
      <c r="L284" s="68">
        <v>9.35</v>
      </c>
      <c r="M284" s="68">
        <v>10.48</v>
      </c>
      <c r="N284" s="68">
        <v>11.71</v>
      </c>
      <c r="O284" s="68">
        <v>13.1</v>
      </c>
      <c r="P284" s="68">
        <v>14.54</v>
      </c>
      <c r="Q284" s="68">
        <v>16.11</v>
      </c>
      <c r="R284" s="68">
        <v>17.760000000000002</v>
      </c>
      <c r="S284" s="68">
        <v>19.43</v>
      </c>
      <c r="T284" s="68">
        <v>21.16</v>
      </c>
      <c r="U284" s="69">
        <v>23.1</v>
      </c>
      <c r="V284" s="68">
        <v>25.47</v>
      </c>
      <c r="W284" s="68">
        <v>27.65</v>
      </c>
      <c r="X284" s="68">
        <v>29.99</v>
      </c>
      <c r="Y284" s="68">
        <v>32.61</v>
      </c>
      <c r="Z284" s="68">
        <v>35.49</v>
      </c>
      <c r="AA284" s="69">
        <v>38.729999999999997</v>
      </c>
      <c r="AB284" s="17">
        <v>42.27</v>
      </c>
      <c r="AC284" s="17">
        <v>46.2</v>
      </c>
      <c r="AD284" s="17">
        <v>51.41</v>
      </c>
      <c r="AE284" s="17">
        <v>57.61</v>
      </c>
      <c r="AF284" s="17">
        <v>64.64</v>
      </c>
      <c r="AG284" s="17">
        <v>72.52</v>
      </c>
      <c r="AH284" s="17">
        <v>80.55</v>
      </c>
      <c r="AI284" s="17">
        <v>87.78</v>
      </c>
      <c r="AJ284" s="17">
        <v>99.21</v>
      </c>
      <c r="AK284" s="17">
        <v>109.38</v>
      </c>
      <c r="AL284" s="17">
        <v>120.48</v>
      </c>
      <c r="AM284" s="17">
        <v>132.26</v>
      </c>
      <c r="AN284" s="17">
        <v>144.56</v>
      </c>
      <c r="AO284" s="17">
        <v>156.91999999999999</v>
      </c>
      <c r="AP284" s="17">
        <v>169.63</v>
      </c>
      <c r="AQ284" s="17">
        <v>182.59</v>
      </c>
      <c r="AR284" s="17">
        <v>194.74</v>
      </c>
      <c r="AS284" s="17">
        <v>207.13</v>
      </c>
      <c r="AT284" s="17">
        <v>222.69</v>
      </c>
      <c r="AU284" s="17">
        <v>238.98</v>
      </c>
      <c r="AV284" s="17">
        <v>255.83</v>
      </c>
      <c r="AW284" s="17">
        <v>272.73</v>
      </c>
      <c r="AX284" s="17">
        <v>289.19</v>
      </c>
      <c r="AY284" s="17">
        <v>313.3</v>
      </c>
      <c r="AZ284" s="17">
        <v>337.47</v>
      </c>
      <c r="BA284" s="17">
        <v>361.33</v>
      </c>
      <c r="BB284" s="17">
        <v>384.5</v>
      </c>
      <c r="BC284" s="17">
        <v>406.6</v>
      </c>
      <c r="BD284" s="17">
        <v>427.26</v>
      </c>
      <c r="BE284" s="17">
        <v>446.11</v>
      </c>
      <c r="BF284" s="17">
        <v>462.77</v>
      </c>
      <c r="BG284" s="17">
        <v>476.86</v>
      </c>
      <c r="BH284" s="17">
        <v>488</v>
      </c>
      <c r="BI284" s="17">
        <v>495.83</v>
      </c>
      <c r="BJ284" s="17">
        <v>500</v>
      </c>
      <c r="BK284" s="17">
        <v>500</v>
      </c>
      <c r="BL284" s="17">
        <v>500</v>
      </c>
      <c r="BM284" s="17">
        <v>500</v>
      </c>
      <c r="BN284" s="17">
        <v>500</v>
      </c>
      <c r="BO284" s="17">
        <v>500</v>
      </c>
      <c r="BP284" s="17">
        <v>500</v>
      </c>
      <c r="BQ284" s="17">
        <v>500</v>
      </c>
      <c r="BR284" s="17">
        <v>500</v>
      </c>
      <c r="BS284" s="17">
        <v>0</v>
      </c>
      <c r="BT284" s="17">
        <v>0</v>
      </c>
      <c r="BU284" s="17">
        <v>0</v>
      </c>
      <c r="BV284" s="17">
        <v>0</v>
      </c>
      <c r="BW284" s="17">
        <v>0</v>
      </c>
      <c r="BX284" s="17">
        <v>0</v>
      </c>
      <c r="BY284" s="17">
        <v>0</v>
      </c>
      <c r="BZ284" s="17">
        <v>0</v>
      </c>
      <c r="CA284" s="17">
        <v>0</v>
      </c>
      <c r="CB284" s="17">
        <v>0</v>
      </c>
      <c r="CC284" s="17">
        <v>0</v>
      </c>
      <c r="CD284" s="17">
        <v>0</v>
      </c>
      <c r="CE284" s="17">
        <v>0</v>
      </c>
      <c r="CF284" s="17">
        <v>0</v>
      </c>
      <c r="CG284" s="17">
        <v>0</v>
      </c>
      <c r="CH284" s="17">
        <v>0</v>
      </c>
      <c r="CI284" s="17">
        <v>0</v>
      </c>
      <c r="CJ284" s="17">
        <v>0</v>
      </c>
      <c r="CK284" s="17">
        <v>0</v>
      </c>
      <c r="CL284" s="17">
        <v>0</v>
      </c>
      <c r="CM284" s="17">
        <v>0</v>
      </c>
      <c r="CN284" s="17">
        <v>0</v>
      </c>
      <c r="CO284" s="17">
        <v>0</v>
      </c>
      <c r="CP284" s="17">
        <v>0</v>
      </c>
      <c r="CQ284" s="17">
        <v>0</v>
      </c>
      <c r="CR284" s="17">
        <v>0</v>
      </c>
      <c r="CS284" s="17">
        <v>0</v>
      </c>
      <c r="CT284" s="17">
        <v>0</v>
      </c>
      <c r="CU284" s="17">
        <v>0</v>
      </c>
      <c r="CV284" s="17">
        <v>0</v>
      </c>
      <c r="CW284" s="17">
        <v>0</v>
      </c>
    </row>
    <row r="285" spans="1:101" ht="14.25" customHeight="1">
      <c r="A285" s="67">
        <v>53</v>
      </c>
      <c r="B285" s="76">
        <v>0.87</v>
      </c>
      <c r="C285" s="68">
        <v>1.56</v>
      </c>
      <c r="D285" s="68">
        <v>2.5099999999999998</v>
      </c>
      <c r="E285" s="68">
        <v>3.45</v>
      </c>
      <c r="F285" s="68">
        <v>4.25</v>
      </c>
      <c r="G285" s="68">
        <v>5.07</v>
      </c>
      <c r="H285" s="68">
        <v>5.99</v>
      </c>
      <c r="I285" s="68">
        <v>6.98</v>
      </c>
      <c r="J285" s="68">
        <v>8.09</v>
      </c>
      <c r="K285" s="68">
        <v>9.3000000000000007</v>
      </c>
      <c r="L285" s="68">
        <v>10.4</v>
      </c>
      <c r="M285" s="68">
        <v>11.65</v>
      </c>
      <c r="N285" s="68">
        <v>12.96</v>
      </c>
      <c r="O285" s="68">
        <v>14.45</v>
      </c>
      <c r="P285" s="68">
        <v>16.07</v>
      </c>
      <c r="Q285" s="68">
        <v>17.739999999999998</v>
      </c>
      <c r="R285" s="68">
        <v>19.43</v>
      </c>
      <c r="S285" s="68">
        <v>21.14</v>
      </c>
      <c r="T285" s="68">
        <v>23.05</v>
      </c>
      <c r="U285" s="69">
        <v>25.09</v>
      </c>
      <c r="V285" s="68">
        <v>27.65</v>
      </c>
      <c r="W285" s="68">
        <v>29.99</v>
      </c>
      <c r="X285" s="68">
        <v>32.61</v>
      </c>
      <c r="Y285" s="68">
        <v>35.49</v>
      </c>
      <c r="Z285" s="68">
        <v>38.729999999999997</v>
      </c>
      <c r="AA285" s="69">
        <v>42.27</v>
      </c>
      <c r="AB285" s="17">
        <v>46.2</v>
      </c>
      <c r="AC285" s="17">
        <v>51.41</v>
      </c>
      <c r="AD285" s="17">
        <v>57.61</v>
      </c>
      <c r="AE285" s="17">
        <v>64.64</v>
      </c>
      <c r="AF285" s="17">
        <v>72.52</v>
      </c>
      <c r="AG285" s="17">
        <v>80.55</v>
      </c>
      <c r="AH285" s="17">
        <v>87.78</v>
      </c>
      <c r="AI285" s="17">
        <v>99.21</v>
      </c>
      <c r="AJ285" s="17">
        <v>109.38</v>
      </c>
      <c r="AK285" s="17">
        <v>120.48</v>
      </c>
      <c r="AL285" s="17">
        <v>132.26</v>
      </c>
      <c r="AM285" s="17">
        <v>144.56</v>
      </c>
      <c r="AN285" s="17">
        <v>156.91999999999999</v>
      </c>
      <c r="AO285" s="17">
        <v>169.63</v>
      </c>
      <c r="AP285" s="17">
        <v>182.59</v>
      </c>
      <c r="AQ285" s="17">
        <v>194.74</v>
      </c>
      <c r="AR285" s="17">
        <v>207.13</v>
      </c>
      <c r="AS285" s="17">
        <v>222.69</v>
      </c>
      <c r="AT285" s="17">
        <v>238.98</v>
      </c>
      <c r="AU285" s="17">
        <v>255.83</v>
      </c>
      <c r="AV285" s="17">
        <v>272.73</v>
      </c>
      <c r="AW285" s="17">
        <v>289.19</v>
      </c>
      <c r="AX285" s="17">
        <v>313.3</v>
      </c>
      <c r="AY285" s="17">
        <v>337.47</v>
      </c>
      <c r="AZ285" s="17">
        <v>361.33</v>
      </c>
      <c r="BA285" s="17">
        <v>384.5</v>
      </c>
      <c r="BB285" s="17">
        <v>406.6</v>
      </c>
      <c r="BC285" s="17">
        <v>427.26</v>
      </c>
      <c r="BD285" s="17">
        <v>446.11</v>
      </c>
      <c r="BE285" s="17">
        <v>462.77</v>
      </c>
      <c r="BF285" s="17">
        <v>476.86</v>
      </c>
      <c r="BG285" s="17">
        <v>488</v>
      </c>
      <c r="BH285" s="17">
        <v>495.83</v>
      </c>
      <c r="BI285" s="17">
        <v>500</v>
      </c>
      <c r="BJ285" s="17">
        <v>500</v>
      </c>
      <c r="BK285" s="17">
        <v>500</v>
      </c>
      <c r="BL285" s="17">
        <v>500</v>
      </c>
      <c r="BM285" s="17">
        <v>500</v>
      </c>
      <c r="BN285" s="17">
        <v>500</v>
      </c>
      <c r="BO285" s="17">
        <v>500</v>
      </c>
      <c r="BP285" s="17">
        <v>500</v>
      </c>
      <c r="BQ285" s="17">
        <v>500</v>
      </c>
      <c r="BR285" s="17">
        <v>0</v>
      </c>
      <c r="BS285" s="17">
        <v>0</v>
      </c>
      <c r="BT285" s="17">
        <v>0</v>
      </c>
      <c r="BU285" s="17">
        <v>0</v>
      </c>
      <c r="BV285" s="17">
        <v>0</v>
      </c>
      <c r="BW285" s="17">
        <v>0</v>
      </c>
      <c r="BX285" s="17">
        <v>0</v>
      </c>
      <c r="BY285" s="17">
        <v>0</v>
      </c>
      <c r="BZ285" s="17">
        <v>0</v>
      </c>
      <c r="CA285" s="17">
        <v>0</v>
      </c>
      <c r="CB285" s="17">
        <v>0</v>
      </c>
      <c r="CC285" s="17">
        <v>0</v>
      </c>
      <c r="CD285" s="17">
        <v>0</v>
      </c>
      <c r="CE285" s="17">
        <v>0</v>
      </c>
      <c r="CF285" s="17">
        <v>0</v>
      </c>
      <c r="CG285" s="17">
        <v>0</v>
      </c>
      <c r="CH285" s="17">
        <v>0</v>
      </c>
      <c r="CI285" s="17">
        <v>0</v>
      </c>
      <c r="CJ285" s="17">
        <v>0</v>
      </c>
      <c r="CK285" s="17">
        <v>0</v>
      </c>
      <c r="CL285" s="17">
        <v>0</v>
      </c>
      <c r="CM285" s="17">
        <v>0</v>
      </c>
      <c r="CN285" s="17">
        <v>0</v>
      </c>
      <c r="CO285" s="17">
        <v>0</v>
      </c>
      <c r="CP285" s="17">
        <v>0</v>
      </c>
      <c r="CQ285" s="17">
        <v>0</v>
      </c>
      <c r="CR285" s="17">
        <v>0</v>
      </c>
      <c r="CS285" s="17">
        <v>0</v>
      </c>
      <c r="CT285" s="17">
        <v>0</v>
      </c>
      <c r="CU285" s="17">
        <v>0</v>
      </c>
      <c r="CV285" s="17">
        <v>0</v>
      </c>
      <c r="CW285" s="17">
        <v>0</v>
      </c>
    </row>
    <row r="286" spans="1:101" ht="14.25" customHeight="1">
      <c r="A286" s="67">
        <v>54</v>
      </c>
      <c r="B286" s="76">
        <v>0.94</v>
      </c>
      <c r="C286" s="68">
        <v>1.71</v>
      </c>
      <c r="D286" s="68">
        <v>2.77</v>
      </c>
      <c r="E286" s="68">
        <v>3.83</v>
      </c>
      <c r="F286" s="68">
        <v>4.74</v>
      </c>
      <c r="G286" s="68">
        <v>5.66</v>
      </c>
      <c r="H286" s="68">
        <v>6.68</v>
      </c>
      <c r="I286" s="68">
        <v>7.8</v>
      </c>
      <c r="J286" s="68">
        <v>9.0299999999999994</v>
      </c>
      <c r="K286" s="68">
        <v>10.36</v>
      </c>
      <c r="L286" s="68">
        <v>11.6</v>
      </c>
      <c r="M286" s="68">
        <v>12.94</v>
      </c>
      <c r="N286" s="68">
        <v>14.42</v>
      </c>
      <c r="O286" s="68">
        <v>16.02</v>
      </c>
      <c r="P286" s="68">
        <v>17.71</v>
      </c>
      <c r="Q286" s="68">
        <v>19.43</v>
      </c>
      <c r="R286" s="68">
        <v>21.13</v>
      </c>
      <c r="S286" s="68">
        <v>23.01</v>
      </c>
      <c r="T286" s="68">
        <v>25.08</v>
      </c>
      <c r="U286" s="70">
        <v>27.54</v>
      </c>
      <c r="V286" s="68">
        <v>29.99</v>
      </c>
      <c r="W286" s="68">
        <v>32.61</v>
      </c>
      <c r="X286" s="68">
        <v>35.49</v>
      </c>
      <c r="Y286" s="68">
        <v>38.729999999999997</v>
      </c>
      <c r="Z286" s="68">
        <v>42.27</v>
      </c>
      <c r="AA286" s="69">
        <v>46.2</v>
      </c>
      <c r="AB286" s="17">
        <v>51.41</v>
      </c>
      <c r="AC286" s="17">
        <v>57.61</v>
      </c>
      <c r="AD286" s="17">
        <v>64.64</v>
      </c>
      <c r="AE286" s="17">
        <v>72.52</v>
      </c>
      <c r="AF286" s="17">
        <v>80.55</v>
      </c>
      <c r="AG286" s="17">
        <v>87.78</v>
      </c>
      <c r="AH286" s="17">
        <v>99.21</v>
      </c>
      <c r="AI286" s="17">
        <v>109.38</v>
      </c>
      <c r="AJ286" s="17">
        <v>120.48</v>
      </c>
      <c r="AK286" s="17">
        <v>132.26</v>
      </c>
      <c r="AL286" s="17">
        <v>144.56</v>
      </c>
      <c r="AM286" s="17">
        <v>156.91999999999999</v>
      </c>
      <c r="AN286" s="17">
        <v>169.63</v>
      </c>
      <c r="AO286" s="17">
        <v>182.59</v>
      </c>
      <c r="AP286" s="17">
        <v>194.74</v>
      </c>
      <c r="AQ286" s="17">
        <v>207.13</v>
      </c>
      <c r="AR286" s="17">
        <v>222.69</v>
      </c>
      <c r="AS286" s="17">
        <v>238.98</v>
      </c>
      <c r="AT286" s="17">
        <v>255.83</v>
      </c>
      <c r="AU286" s="17">
        <v>272.73</v>
      </c>
      <c r="AV286" s="17">
        <v>289.19</v>
      </c>
      <c r="AW286" s="17">
        <v>313.3</v>
      </c>
      <c r="AX286" s="17">
        <v>337.47</v>
      </c>
      <c r="AY286" s="17">
        <v>361.33</v>
      </c>
      <c r="AZ286" s="17">
        <v>384.5</v>
      </c>
      <c r="BA286" s="17">
        <v>406.6</v>
      </c>
      <c r="BB286" s="17">
        <v>427.26</v>
      </c>
      <c r="BC286" s="17">
        <v>446.11</v>
      </c>
      <c r="BD286" s="17">
        <v>462.77</v>
      </c>
      <c r="BE286" s="17">
        <v>476.86</v>
      </c>
      <c r="BF286" s="17">
        <v>488</v>
      </c>
      <c r="BG286" s="17">
        <v>495.83</v>
      </c>
      <c r="BH286" s="17">
        <v>500</v>
      </c>
      <c r="BI286" s="17">
        <v>500</v>
      </c>
      <c r="BJ286" s="17">
        <v>500</v>
      </c>
      <c r="BK286" s="17">
        <v>500</v>
      </c>
      <c r="BL286" s="17">
        <v>500</v>
      </c>
      <c r="BM286" s="17">
        <v>500</v>
      </c>
      <c r="BN286" s="17">
        <v>500</v>
      </c>
      <c r="BO286" s="17">
        <v>500</v>
      </c>
      <c r="BP286" s="17">
        <v>500</v>
      </c>
      <c r="BQ286" s="17">
        <v>0</v>
      </c>
      <c r="BR286" s="17">
        <v>0</v>
      </c>
      <c r="BS286" s="17">
        <v>0</v>
      </c>
      <c r="BT286" s="17">
        <v>0</v>
      </c>
      <c r="BU286" s="17">
        <v>0</v>
      </c>
      <c r="BV286" s="17">
        <v>0</v>
      </c>
      <c r="BW286" s="17">
        <v>0</v>
      </c>
      <c r="BX286" s="17">
        <v>0</v>
      </c>
      <c r="BY286" s="17">
        <v>0</v>
      </c>
      <c r="BZ286" s="17">
        <v>0</v>
      </c>
      <c r="CA286" s="17">
        <v>0</v>
      </c>
      <c r="CB286" s="17">
        <v>0</v>
      </c>
      <c r="CC286" s="17">
        <v>0</v>
      </c>
      <c r="CD286" s="17">
        <v>0</v>
      </c>
      <c r="CE286" s="17">
        <v>0</v>
      </c>
      <c r="CF286" s="17">
        <v>0</v>
      </c>
      <c r="CG286" s="17">
        <v>0</v>
      </c>
      <c r="CH286" s="17">
        <v>0</v>
      </c>
      <c r="CI286" s="17">
        <v>0</v>
      </c>
      <c r="CJ286" s="17">
        <v>0</v>
      </c>
      <c r="CK286" s="17">
        <v>0</v>
      </c>
      <c r="CL286" s="17">
        <v>0</v>
      </c>
      <c r="CM286" s="17">
        <v>0</v>
      </c>
      <c r="CN286" s="17">
        <v>0</v>
      </c>
      <c r="CO286" s="17">
        <v>0</v>
      </c>
      <c r="CP286" s="17">
        <v>0</v>
      </c>
      <c r="CQ286" s="17">
        <v>0</v>
      </c>
      <c r="CR286" s="17">
        <v>0</v>
      </c>
      <c r="CS286" s="17">
        <v>0</v>
      </c>
      <c r="CT286" s="17">
        <v>0</v>
      </c>
      <c r="CU286" s="17">
        <v>0</v>
      </c>
      <c r="CV286" s="17">
        <v>0</v>
      </c>
      <c r="CW286" s="17">
        <v>0</v>
      </c>
    </row>
    <row r="287" spans="1:101" ht="14.25" customHeight="1">
      <c r="A287" s="67">
        <v>55</v>
      </c>
      <c r="B287" s="76">
        <v>1.01</v>
      </c>
      <c r="C287" s="68">
        <v>1.88</v>
      </c>
      <c r="D287" s="68">
        <v>3.06</v>
      </c>
      <c r="E287" s="68">
        <v>4.25</v>
      </c>
      <c r="F287" s="68">
        <v>5.3</v>
      </c>
      <c r="G287" s="68">
        <v>6.33</v>
      </c>
      <c r="H287" s="68">
        <v>7.47</v>
      </c>
      <c r="I287" s="68">
        <v>8.7100000000000009</v>
      </c>
      <c r="J287" s="68">
        <v>10.07</v>
      </c>
      <c r="K287" s="68">
        <v>11.53</v>
      </c>
      <c r="L287" s="68">
        <v>12.91</v>
      </c>
      <c r="M287" s="68">
        <v>14.34</v>
      </c>
      <c r="N287" s="68">
        <v>15.99</v>
      </c>
      <c r="O287" s="68">
        <v>17.68</v>
      </c>
      <c r="P287" s="68">
        <v>19.43</v>
      </c>
      <c r="Q287" s="68">
        <v>21.11</v>
      </c>
      <c r="R287" s="68">
        <v>22.96</v>
      </c>
      <c r="S287" s="68">
        <v>25.06</v>
      </c>
      <c r="T287" s="69">
        <v>27.42</v>
      </c>
      <c r="U287" s="68">
        <v>29.99</v>
      </c>
      <c r="V287" s="68">
        <v>32.61</v>
      </c>
      <c r="W287" s="68">
        <v>35.49</v>
      </c>
      <c r="X287" s="68">
        <v>38.729999999999997</v>
      </c>
      <c r="Y287" s="68">
        <v>42.27</v>
      </c>
      <c r="Z287" s="68">
        <v>46.2</v>
      </c>
      <c r="AA287" s="69">
        <v>51.41</v>
      </c>
      <c r="AB287" s="17">
        <v>57.61</v>
      </c>
      <c r="AC287" s="17">
        <v>64.64</v>
      </c>
      <c r="AD287" s="17">
        <v>72.52</v>
      </c>
      <c r="AE287" s="17">
        <v>80.55</v>
      </c>
      <c r="AF287" s="17">
        <v>87.78</v>
      </c>
      <c r="AG287" s="17">
        <v>99.21</v>
      </c>
      <c r="AH287" s="17">
        <v>109.38</v>
      </c>
      <c r="AI287" s="17">
        <v>120.48</v>
      </c>
      <c r="AJ287" s="17">
        <v>132.26</v>
      </c>
      <c r="AK287" s="17">
        <v>144.56</v>
      </c>
      <c r="AL287" s="17">
        <v>156.91999999999999</v>
      </c>
      <c r="AM287" s="17">
        <v>169.63</v>
      </c>
      <c r="AN287" s="17">
        <v>182.59</v>
      </c>
      <c r="AO287" s="17">
        <v>194.74</v>
      </c>
      <c r="AP287" s="17">
        <v>207.13</v>
      </c>
      <c r="AQ287" s="17">
        <v>222.69</v>
      </c>
      <c r="AR287" s="17">
        <v>238.98</v>
      </c>
      <c r="AS287" s="17">
        <v>255.83</v>
      </c>
      <c r="AT287" s="17">
        <v>272.73</v>
      </c>
      <c r="AU287" s="17">
        <v>289.19</v>
      </c>
      <c r="AV287" s="17">
        <v>313.3</v>
      </c>
      <c r="AW287" s="17">
        <v>337.47</v>
      </c>
      <c r="AX287" s="17">
        <v>361.33</v>
      </c>
      <c r="AY287" s="17">
        <v>384.5</v>
      </c>
      <c r="AZ287" s="17">
        <v>406.6</v>
      </c>
      <c r="BA287" s="17">
        <v>427.26</v>
      </c>
      <c r="BB287" s="17">
        <v>446.11</v>
      </c>
      <c r="BC287" s="17">
        <v>462.77</v>
      </c>
      <c r="BD287" s="17">
        <v>476.86</v>
      </c>
      <c r="BE287" s="17">
        <v>488</v>
      </c>
      <c r="BF287" s="17">
        <v>495.83</v>
      </c>
      <c r="BG287" s="17">
        <v>500</v>
      </c>
      <c r="BH287" s="17">
        <v>500</v>
      </c>
      <c r="BI287" s="17">
        <v>500</v>
      </c>
      <c r="BJ287" s="17">
        <v>500</v>
      </c>
      <c r="BK287" s="17">
        <v>500</v>
      </c>
      <c r="BL287" s="17">
        <v>500</v>
      </c>
      <c r="BM287" s="17">
        <v>500</v>
      </c>
      <c r="BN287" s="17">
        <v>500</v>
      </c>
      <c r="BO287" s="17">
        <v>500</v>
      </c>
      <c r="BP287" s="17">
        <v>0</v>
      </c>
      <c r="BQ287" s="17">
        <v>0</v>
      </c>
      <c r="BR287" s="17">
        <v>0</v>
      </c>
      <c r="BS287" s="17">
        <v>0</v>
      </c>
      <c r="BT287" s="17">
        <v>0</v>
      </c>
      <c r="BU287" s="17">
        <v>0</v>
      </c>
      <c r="BV287" s="17">
        <v>0</v>
      </c>
      <c r="BW287" s="17">
        <v>0</v>
      </c>
      <c r="BX287" s="17">
        <v>0</v>
      </c>
      <c r="BY287" s="17">
        <v>0</v>
      </c>
      <c r="BZ287" s="17">
        <v>0</v>
      </c>
      <c r="CA287" s="17">
        <v>0</v>
      </c>
      <c r="CB287" s="17">
        <v>0</v>
      </c>
      <c r="CC287" s="17">
        <v>0</v>
      </c>
      <c r="CD287" s="17">
        <v>0</v>
      </c>
      <c r="CE287" s="17">
        <v>0</v>
      </c>
      <c r="CF287" s="17">
        <v>0</v>
      </c>
      <c r="CG287" s="17">
        <v>0</v>
      </c>
      <c r="CH287" s="17">
        <v>0</v>
      </c>
      <c r="CI287" s="17">
        <v>0</v>
      </c>
      <c r="CJ287" s="17">
        <v>0</v>
      </c>
      <c r="CK287" s="17">
        <v>0</v>
      </c>
      <c r="CL287" s="17">
        <v>0</v>
      </c>
      <c r="CM287" s="17">
        <v>0</v>
      </c>
      <c r="CN287" s="17">
        <v>0</v>
      </c>
      <c r="CO287" s="17">
        <v>0</v>
      </c>
      <c r="CP287" s="17">
        <v>0</v>
      </c>
      <c r="CQ287" s="17">
        <v>0</v>
      </c>
      <c r="CR287" s="17">
        <v>0</v>
      </c>
      <c r="CS287" s="17">
        <v>0</v>
      </c>
      <c r="CT287" s="17">
        <v>0</v>
      </c>
      <c r="CU287" s="17">
        <v>0</v>
      </c>
      <c r="CV287" s="17">
        <v>0</v>
      </c>
      <c r="CW287" s="17">
        <v>0</v>
      </c>
    </row>
    <row r="288" spans="1:101" ht="14.25" customHeight="1">
      <c r="A288" s="67">
        <v>56</v>
      </c>
      <c r="B288" s="76">
        <v>1.1000000000000001</v>
      </c>
      <c r="C288" s="68">
        <v>2.06</v>
      </c>
      <c r="D288" s="68">
        <v>3.38</v>
      </c>
      <c r="E288" s="68">
        <v>4.7300000000000004</v>
      </c>
      <c r="F288" s="68">
        <v>5.94</v>
      </c>
      <c r="G288" s="68">
        <v>7.1</v>
      </c>
      <c r="H288" s="68">
        <v>8.3699999999999992</v>
      </c>
      <c r="I288" s="68">
        <v>9.74</v>
      </c>
      <c r="J288" s="68">
        <v>11.22</v>
      </c>
      <c r="K288" s="68">
        <v>12.81</v>
      </c>
      <c r="L288" s="68">
        <v>14.34</v>
      </c>
      <c r="M288" s="68">
        <v>15.92</v>
      </c>
      <c r="N288" s="68">
        <v>17.670000000000002</v>
      </c>
      <c r="O288" s="68">
        <v>19.420000000000002</v>
      </c>
      <c r="P288" s="68">
        <v>21.09</v>
      </c>
      <c r="Q288" s="68">
        <v>22.92</v>
      </c>
      <c r="R288" s="68">
        <v>25.05</v>
      </c>
      <c r="S288" s="68">
        <v>27.38</v>
      </c>
      <c r="T288" s="69">
        <v>29.85</v>
      </c>
      <c r="U288" s="68">
        <v>32.61</v>
      </c>
      <c r="V288" s="68">
        <v>35.49</v>
      </c>
      <c r="W288" s="68">
        <v>38.729999999999997</v>
      </c>
      <c r="X288" s="68">
        <v>42.27</v>
      </c>
      <c r="Y288" s="68">
        <v>46.2</v>
      </c>
      <c r="Z288" s="68">
        <v>51.41</v>
      </c>
      <c r="AA288" s="69">
        <v>57.61</v>
      </c>
      <c r="AB288" s="17">
        <v>64.64</v>
      </c>
      <c r="AC288" s="17">
        <v>72.52</v>
      </c>
      <c r="AD288" s="17">
        <v>80.55</v>
      </c>
      <c r="AE288" s="17">
        <v>87.78</v>
      </c>
      <c r="AF288" s="17">
        <v>99.21</v>
      </c>
      <c r="AG288" s="17">
        <v>109.38</v>
      </c>
      <c r="AH288" s="17">
        <v>120.48</v>
      </c>
      <c r="AI288" s="17">
        <v>132.26</v>
      </c>
      <c r="AJ288" s="17">
        <v>144.56</v>
      </c>
      <c r="AK288" s="17">
        <v>156.91999999999999</v>
      </c>
      <c r="AL288" s="17">
        <v>169.63</v>
      </c>
      <c r="AM288" s="17">
        <v>182.59</v>
      </c>
      <c r="AN288" s="17">
        <v>194.74</v>
      </c>
      <c r="AO288" s="17">
        <v>207.13</v>
      </c>
      <c r="AP288" s="17">
        <v>222.69</v>
      </c>
      <c r="AQ288" s="17">
        <v>238.98</v>
      </c>
      <c r="AR288" s="17">
        <v>255.83</v>
      </c>
      <c r="AS288" s="17">
        <v>272.73</v>
      </c>
      <c r="AT288" s="17">
        <v>289.19</v>
      </c>
      <c r="AU288" s="17">
        <v>313.3</v>
      </c>
      <c r="AV288" s="17">
        <v>337.47</v>
      </c>
      <c r="AW288" s="17">
        <v>361.33</v>
      </c>
      <c r="AX288" s="17">
        <v>384.5</v>
      </c>
      <c r="AY288" s="17">
        <v>406.6</v>
      </c>
      <c r="AZ288" s="17">
        <v>427.26</v>
      </c>
      <c r="BA288" s="17">
        <v>446.11</v>
      </c>
      <c r="BB288" s="17">
        <v>462.77</v>
      </c>
      <c r="BC288" s="17">
        <v>476.86</v>
      </c>
      <c r="BD288" s="17">
        <v>488</v>
      </c>
      <c r="BE288" s="17">
        <v>495.83</v>
      </c>
      <c r="BF288" s="17">
        <v>500</v>
      </c>
      <c r="BG288" s="17">
        <v>500</v>
      </c>
      <c r="BH288" s="17">
        <v>500</v>
      </c>
      <c r="BI288" s="17">
        <v>500</v>
      </c>
      <c r="BJ288" s="17">
        <v>500</v>
      </c>
      <c r="BK288" s="17">
        <v>500</v>
      </c>
      <c r="BL288" s="17">
        <v>500</v>
      </c>
      <c r="BM288" s="17">
        <v>500</v>
      </c>
      <c r="BN288" s="17">
        <v>500</v>
      </c>
      <c r="BO288" s="17">
        <v>0</v>
      </c>
      <c r="BP288" s="17">
        <v>0</v>
      </c>
      <c r="BQ288" s="17">
        <v>0</v>
      </c>
      <c r="BR288" s="17">
        <v>0</v>
      </c>
      <c r="BS288" s="17">
        <v>0</v>
      </c>
      <c r="BT288" s="17">
        <v>0</v>
      </c>
      <c r="BU288" s="17">
        <v>0</v>
      </c>
      <c r="BV288" s="17">
        <v>0</v>
      </c>
      <c r="BW288" s="17">
        <v>0</v>
      </c>
      <c r="BX288" s="17">
        <v>0</v>
      </c>
      <c r="BY288" s="17">
        <v>0</v>
      </c>
      <c r="BZ288" s="17">
        <v>0</v>
      </c>
      <c r="CA288" s="17">
        <v>0</v>
      </c>
      <c r="CB288" s="17">
        <v>0</v>
      </c>
      <c r="CC288" s="17">
        <v>0</v>
      </c>
      <c r="CD288" s="17">
        <v>0</v>
      </c>
      <c r="CE288" s="17">
        <v>0</v>
      </c>
      <c r="CF288" s="17">
        <v>0</v>
      </c>
      <c r="CG288" s="17">
        <v>0</v>
      </c>
      <c r="CH288" s="17">
        <v>0</v>
      </c>
      <c r="CI288" s="17">
        <v>0</v>
      </c>
      <c r="CJ288" s="17">
        <v>0</v>
      </c>
      <c r="CK288" s="17">
        <v>0</v>
      </c>
      <c r="CL288" s="17">
        <v>0</v>
      </c>
      <c r="CM288" s="17">
        <v>0</v>
      </c>
      <c r="CN288" s="17">
        <v>0</v>
      </c>
      <c r="CO288" s="17">
        <v>0</v>
      </c>
      <c r="CP288" s="17">
        <v>0</v>
      </c>
      <c r="CQ288" s="17">
        <v>0</v>
      </c>
      <c r="CR288" s="17">
        <v>0</v>
      </c>
      <c r="CS288" s="17">
        <v>0</v>
      </c>
      <c r="CT288" s="17">
        <v>0</v>
      </c>
      <c r="CU288" s="17">
        <v>0</v>
      </c>
      <c r="CV288" s="17">
        <v>0</v>
      </c>
      <c r="CW288" s="17">
        <v>0</v>
      </c>
    </row>
    <row r="289" spans="1:101" ht="14.25" customHeight="1">
      <c r="A289" s="67">
        <v>57</v>
      </c>
      <c r="B289" s="76">
        <v>1.19</v>
      </c>
      <c r="C289" s="68">
        <v>2.27</v>
      </c>
      <c r="D289" s="68">
        <v>3.74</v>
      </c>
      <c r="E289" s="68">
        <v>5.27</v>
      </c>
      <c r="F289" s="68">
        <v>6.68</v>
      </c>
      <c r="G289" s="68">
        <v>7.97</v>
      </c>
      <c r="H289" s="68">
        <v>9.3699999999999992</v>
      </c>
      <c r="I289" s="68">
        <v>10.87</v>
      </c>
      <c r="J289" s="68">
        <v>12.49</v>
      </c>
      <c r="K289" s="68">
        <v>14.19</v>
      </c>
      <c r="L289" s="68">
        <v>15.82</v>
      </c>
      <c r="M289" s="68">
        <v>17.47</v>
      </c>
      <c r="N289" s="68">
        <v>19.28</v>
      </c>
      <c r="O289" s="68">
        <v>21.07</v>
      </c>
      <c r="P289" s="68">
        <v>22.88</v>
      </c>
      <c r="Q289" s="68">
        <v>25.04</v>
      </c>
      <c r="R289" s="68">
        <v>27.35</v>
      </c>
      <c r="S289" s="68">
        <v>29.78</v>
      </c>
      <c r="T289" s="69">
        <v>32.409999999999997</v>
      </c>
      <c r="U289" s="68">
        <v>35.49</v>
      </c>
      <c r="V289" s="68">
        <v>38.729999999999997</v>
      </c>
      <c r="W289" s="68">
        <v>42.27</v>
      </c>
      <c r="X289" s="68">
        <v>46.2</v>
      </c>
      <c r="Y289" s="68">
        <v>51.41</v>
      </c>
      <c r="Z289" s="68">
        <v>57.61</v>
      </c>
      <c r="AA289" s="69">
        <v>64.64</v>
      </c>
      <c r="AB289" s="17">
        <v>72.52</v>
      </c>
      <c r="AC289" s="17">
        <v>80.55</v>
      </c>
      <c r="AD289" s="17">
        <v>87.78</v>
      </c>
      <c r="AE289" s="17">
        <v>99.21</v>
      </c>
      <c r="AF289" s="17">
        <v>109.38</v>
      </c>
      <c r="AG289" s="17">
        <v>120.48</v>
      </c>
      <c r="AH289" s="17">
        <v>132.26</v>
      </c>
      <c r="AI289" s="17">
        <v>144.56</v>
      </c>
      <c r="AJ289" s="17">
        <v>156.91999999999999</v>
      </c>
      <c r="AK289" s="17">
        <v>169.63</v>
      </c>
      <c r="AL289" s="17">
        <v>182.59</v>
      </c>
      <c r="AM289" s="17">
        <v>194.74</v>
      </c>
      <c r="AN289" s="17">
        <v>207.13</v>
      </c>
      <c r="AO289" s="17">
        <v>222.69</v>
      </c>
      <c r="AP289" s="17">
        <v>238.98</v>
      </c>
      <c r="AQ289" s="17">
        <v>255.83</v>
      </c>
      <c r="AR289" s="17">
        <v>272.73</v>
      </c>
      <c r="AS289" s="17">
        <v>289.19</v>
      </c>
      <c r="AT289" s="17">
        <v>313.3</v>
      </c>
      <c r="AU289" s="17">
        <v>337.47</v>
      </c>
      <c r="AV289" s="17">
        <v>361.33</v>
      </c>
      <c r="AW289" s="17">
        <v>384.5</v>
      </c>
      <c r="AX289" s="17">
        <v>406.6</v>
      </c>
      <c r="AY289" s="17">
        <v>427.26</v>
      </c>
      <c r="AZ289" s="17">
        <v>446.11</v>
      </c>
      <c r="BA289" s="17">
        <v>462.77</v>
      </c>
      <c r="BB289" s="17">
        <v>476.86</v>
      </c>
      <c r="BC289" s="17">
        <v>488</v>
      </c>
      <c r="BD289" s="17">
        <v>495.83</v>
      </c>
      <c r="BE289" s="17">
        <v>500</v>
      </c>
      <c r="BF289" s="17">
        <v>500</v>
      </c>
      <c r="BG289" s="17">
        <v>500</v>
      </c>
      <c r="BH289" s="17">
        <v>500</v>
      </c>
      <c r="BI289" s="17">
        <v>500</v>
      </c>
      <c r="BJ289" s="17">
        <v>500</v>
      </c>
      <c r="BK289" s="17">
        <v>500</v>
      </c>
      <c r="BL289" s="17">
        <v>500</v>
      </c>
      <c r="BM289" s="17">
        <v>500</v>
      </c>
      <c r="BN289" s="17">
        <v>0</v>
      </c>
      <c r="BO289" s="17">
        <v>0</v>
      </c>
      <c r="BP289" s="17">
        <v>0</v>
      </c>
      <c r="BQ289" s="17">
        <v>0</v>
      </c>
      <c r="BR289" s="17">
        <v>0</v>
      </c>
      <c r="BS289" s="17">
        <v>0</v>
      </c>
      <c r="BT289" s="17">
        <v>0</v>
      </c>
      <c r="BU289" s="17">
        <v>0</v>
      </c>
      <c r="BV289" s="17">
        <v>0</v>
      </c>
      <c r="BW289" s="17">
        <v>0</v>
      </c>
      <c r="BX289" s="17">
        <v>0</v>
      </c>
      <c r="BY289" s="17">
        <v>0</v>
      </c>
      <c r="BZ289" s="17">
        <v>0</v>
      </c>
      <c r="CA289" s="17">
        <v>0</v>
      </c>
      <c r="CB289" s="17">
        <v>0</v>
      </c>
      <c r="CC289" s="17">
        <v>0</v>
      </c>
      <c r="CD289" s="17">
        <v>0</v>
      </c>
      <c r="CE289" s="17">
        <v>0</v>
      </c>
      <c r="CF289" s="17">
        <v>0</v>
      </c>
      <c r="CG289" s="17">
        <v>0</v>
      </c>
      <c r="CH289" s="17">
        <v>0</v>
      </c>
      <c r="CI289" s="17">
        <v>0</v>
      </c>
      <c r="CJ289" s="17">
        <v>0</v>
      </c>
      <c r="CK289" s="17">
        <v>0</v>
      </c>
      <c r="CL289" s="17">
        <v>0</v>
      </c>
      <c r="CM289" s="17">
        <v>0</v>
      </c>
      <c r="CN289" s="17">
        <v>0</v>
      </c>
      <c r="CO289" s="17">
        <v>0</v>
      </c>
      <c r="CP289" s="17">
        <v>0</v>
      </c>
      <c r="CQ289" s="17">
        <v>0</v>
      </c>
      <c r="CR289" s="17">
        <v>0</v>
      </c>
      <c r="CS289" s="17">
        <v>0</v>
      </c>
      <c r="CT289" s="17">
        <v>0</v>
      </c>
      <c r="CU289" s="17">
        <v>0</v>
      </c>
      <c r="CV289" s="17">
        <v>0</v>
      </c>
      <c r="CW289" s="17">
        <v>0</v>
      </c>
    </row>
    <row r="290" spans="1:101" ht="14.25" customHeight="1">
      <c r="A290" s="67">
        <v>58</v>
      </c>
      <c r="B290" s="76">
        <v>1.3</v>
      </c>
      <c r="C290" s="68">
        <v>2.5099999999999998</v>
      </c>
      <c r="D290" s="68">
        <v>4.1500000000000004</v>
      </c>
      <c r="E290" s="68">
        <v>5.89</v>
      </c>
      <c r="F290" s="68">
        <v>7.51</v>
      </c>
      <c r="G290" s="68">
        <v>8.94</v>
      </c>
      <c r="H290" s="68">
        <v>10.48</v>
      </c>
      <c r="I290" s="68">
        <v>12.11</v>
      </c>
      <c r="J290" s="68">
        <v>13.86</v>
      </c>
      <c r="K290" s="68">
        <v>15.68</v>
      </c>
      <c r="L290" s="68">
        <v>17.38</v>
      </c>
      <c r="M290" s="68">
        <v>19.09</v>
      </c>
      <c r="N290" s="68">
        <v>20.94</v>
      </c>
      <c r="O290" s="68">
        <v>22.83</v>
      </c>
      <c r="P290" s="68">
        <v>24.83</v>
      </c>
      <c r="Q290" s="68">
        <v>27.15</v>
      </c>
      <c r="R290" s="68">
        <v>29.72</v>
      </c>
      <c r="S290" s="68">
        <v>32.39</v>
      </c>
      <c r="T290" s="69">
        <v>35.340000000000003</v>
      </c>
      <c r="U290" s="68">
        <v>38.729999999999997</v>
      </c>
      <c r="V290" s="68">
        <v>42.27</v>
      </c>
      <c r="W290" s="68">
        <v>46.2</v>
      </c>
      <c r="X290" s="68">
        <v>51.41</v>
      </c>
      <c r="Y290" s="68">
        <v>57.61</v>
      </c>
      <c r="Z290" s="68">
        <v>64.64</v>
      </c>
      <c r="AA290" s="69">
        <v>72.52</v>
      </c>
      <c r="AB290" s="17">
        <v>80.55</v>
      </c>
      <c r="AC290" s="17">
        <v>87.78</v>
      </c>
      <c r="AD290" s="17">
        <v>99.21</v>
      </c>
      <c r="AE290" s="17">
        <v>109.38</v>
      </c>
      <c r="AF290" s="17">
        <v>120.48</v>
      </c>
      <c r="AG290" s="17">
        <v>132.26</v>
      </c>
      <c r="AH290" s="17">
        <v>144.56</v>
      </c>
      <c r="AI290" s="17">
        <v>156.91999999999999</v>
      </c>
      <c r="AJ290" s="17">
        <v>169.63</v>
      </c>
      <c r="AK290" s="17">
        <v>182.59</v>
      </c>
      <c r="AL290" s="17">
        <v>194.74</v>
      </c>
      <c r="AM290" s="17">
        <v>207.13</v>
      </c>
      <c r="AN290" s="17">
        <v>222.69</v>
      </c>
      <c r="AO290" s="17">
        <v>238.98</v>
      </c>
      <c r="AP290" s="17">
        <v>255.83</v>
      </c>
      <c r="AQ290" s="17">
        <v>272.73</v>
      </c>
      <c r="AR290" s="17">
        <v>289.19</v>
      </c>
      <c r="AS290" s="17">
        <v>313.3</v>
      </c>
      <c r="AT290" s="17">
        <v>337.47</v>
      </c>
      <c r="AU290" s="17">
        <v>361.33</v>
      </c>
      <c r="AV290" s="17">
        <v>384.5</v>
      </c>
      <c r="AW290" s="17">
        <v>406.6</v>
      </c>
      <c r="AX290" s="17">
        <v>427.26</v>
      </c>
      <c r="AY290" s="17">
        <v>446.11</v>
      </c>
      <c r="AZ290" s="17">
        <v>462.77</v>
      </c>
      <c r="BA290" s="17">
        <v>476.86</v>
      </c>
      <c r="BB290" s="17">
        <v>488</v>
      </c>
      <c r="BC290" s="17">
        <v>495.83</v>
      </c>
      <c r="BD290" s="17">
        <v>500</v>
      </c>
      <c r="BE290" s="17">
        <v>500</v>
      </c>
      <c r="BF290" s="17">
        <v>500</v>
      </c>
      <c r="BG290" s="17">
        <v>500</v>
      </c>
      <c r="BH290" s="17">
        <v>500</v>
      </c>
      <c r="BI290" s="17">
        <v>500</v>
      </c>
      <c r="BJ290" s="17">
        <v>500</v>
      </c>
      <c r="BK290" s="17">
        <v>500</v>
      </c>
      <c r="BL290" s="17">
        <v>500</v>
      </c>
      <c r="BM290" s="17">
        <v>0</v>
      </c>
      <c r="BN290" s="17">
        <v>0</v>
      </c>
      <c r="BO290" s="17">
        <v>0</v>
      </c>
      <c r="BP290" s="17">
        <v>0</v>
      </c>
      <c r="BQ290" s="17">
        <v>0</v>
      </c>
      <c r="BR290" s="17">
        <v>0</v>
      </c>
      <c r="BS290" s="17">
        <v>0</v>
      </c>
      <c r="BT290" s="17">
        <v>0</v>
      </c>
      <c r="BU290" s="17">
        <v>0</v>
      </c>
      <c r="BV290" s="17">
        <v>0</v>
      </c>
      <c r="BW290" s="17">
        <v>0</v>
      </c>
      <c r="BX290" s="17">
        <v>0</v>
      </c>
      <c r="BY290" s="17">
        <v>0</v>
      </c>
      <c r="BZ290" s="17">
        <v>0</v>
      </c>
      <c r="CA290" s="17">
        <v>0</v>
      </c>
      <c r="CB290" s="17">
        <v>0</v>
      </c>
      <c r="CC290" s="17">
        <v>0</v>
      </c>
      <c r="CD290" s="17">
        <v>0</v>
      </c>
      <c r="CE290" s="17">
        <v>0</v>
      </c>
      <c r="CF290" s="17">
        <v>0</v>
      </c>
      <c r="CG290" s="17">
        <v>0</v>
      </c>
      <c r="CH290" s="17">
        <v>0</v>
      </c>
      <c r="CI290" s="17">
        <v>0</v>
      </c>
      <c r="CJ290" s="17">
        <v>0</v>
      </c>
      <c r="CK290" s="17">
        <v>0</v>
      </c>
      <c r="CL290" s="17">
        <v>0</v>
      </c>
      <c r="CM290" s="17">
        <v>0</v>
      </c>
      <c r="CN290" s="17">
        <v>0</v>
      </c>
      <c r="CO290" s="17">
        <v>0</v>
      </c>
      <c r="CP290" s="17">
        <v>0</v>
      </c>
      <c r="CQ290" s="17">
        <v>0</v>
      </c>
      <c r="CR290" s="17">
        <v>0</v>
      </c>
      <c r="CS290" s="17">
        <v>0</v>
      </c>
      <c r="CT290" s="17">
        <v>0</v>
      </c>
      <c r="CU290" s="17">
        <v>0</v>
      </c>
      <c r="CV290" s="17">
        <v>0</v>
      </c>
      <c r="CW290" s="17">
        <v>0</v>
      </c>
    </row>
    <row r="291" spans="1:101" ht="14.25" customHeight="1">
      <c r="A291" s="67">
        <v>59</v>
      </c>
      <c r="B291" s="76">
        <v>1.41</v>
      </c>
      <c r="C291" s="68">
        <v>2.77</v>
      </c>
      <c r="D291" s="68">
        <v>4.62</v>
      </c>
      <c r="E291" s="68">
        <v>6.6</v>
      </c>
      <c r="F291" s="68">
        <v>8.4600000000000009</v>
      </c>
      <c r="G291" s="68">
        <v>10.02</v>
      </c>
      <c r="H291" s="68">
        <v>11.7</v>
      </c>
      <c r="I291" s="68">
        <v>13.47</v>
      </c>
      <c r="J291" s="68">
        <v>15.33</v>
      </c>
      <c r="K291" s="68">
        <v>17.25</v>
      </c>
      <c r="L291" s="68">
        <v>19.04</v>
      </c>
      <c r="M291" s="68">
        <v>20.81</v>
      </c>
      <c r="N291" s="68">
        <v>22.81</v>
      </c>
      <c r="O291" s="68">
        <v>24.77</v>
      </c>
      <c r="P291" s="68">
        <v>26.99</v>
      </c>
      <c r="Q291" s="68">
        <v>29.58</v>
      </c>
      <c r="R291" s="68">
        <v>32.36</v>
      </c>
      <c r="S291" s="68">
        <v>35.31</v>
      </c>
      <c r="T291" s="69">
        <v>38.54</v>
      </c>
      <c r="U291" s="68">
        <v>42.27</v>
      </c>
      <c r="V291" s="68">
        <v>46.2</v>
      </c>
      <c r="W291" s="68">
        <v>51.41</v>
      </c>
      <c r="X291" s="68">
        <v>57.61</v>
      </c>
      <c r="Y291" s="68">
        <v>64.64</v>
      </c>
      <c r="Z291" s="68">
        <v>72.52</v>
      </c>
      <c r="AA291" s="69">
        <v>80.55</v>
      </c>
      <c r="AB291" s="17">
        <v>87.78</v>
      </c>
      <c r="AC291" s="17">
        <v>99.21</v>
      </c>
      <c r="AD291" s="17">
        <v>109.38</v>
      </c>
      <c r="AE291" s="17">
        <v>120.48</v>
      </c>
      <c r="AF291" s="17">
        <v>132.26</v>
      </c>
      <c r="AG291" s="17">
        <v>144.56</v>
      </c>
      <c r="AH291" s="17">
        <v>156.91999999999999</v>
      </c>
      <c r="AI291" s="17">
        <v>169.63</v>
      </c>
      <c r="AJ291" s="17">
        <v>182.59</v>
      </c>
      <c r="AK291" s="17">
        <v>194.74</v>
      </c>
      <c r="AL291" s="17">
        <v>207.13</v>
      </c>
      <c r="AM291" s="17">
        <v>222.69</v>
      </c>
      <c r="AN291" s="17">
        <v>238.98</v>
      </c>
      <c r="AO291" s="17">
        <v>255.83</v>
      </c>
      <c r="AP291" s="17">
        <v>272.73</v>
      </c>
      <c r="AQ291" s="17">
        <v>289.19</v>
      </c>
      <c r="AR291" s="17">
        <v>313.3</v>
      </c>
      <c r="AS291" s="17">
        <v>337.47</v>
      </c>
      <c r="AT291" s="17">
        <v>361.33</v>
      </c>
      <c r="AU291" s="17">
        <v>384.5</v>
      </c>
      <c r="AV291" s="17">
        <v>406.6</v>
      </c>
      <c r="AW291" s="17">
        <v>427.26</v>
      </c>
      <c r="AX291" s="17">
        <v>446.11</v>
      </c>
      <c r="AY291" s="17">
        <v>462.77</v>
      </c>
      <c r="AZ291" s="17">
        <v>476.86</v>
      </c>
      <c r="BA291" s="17">
        <v>488</v>
      </c>
      <c r="BB291" s="17">
        <v>495.83</v>
      </c>
      <c r="BC291" s="17">
        <v>500</v>
      </c>
      <c r="BD291" s="17">
        <v>500</v>
      </c>
      <c r="BE291" s="17">
        <v>500</v>
      </c>
      <c r="BF291" s="17">
        <v>500</v>
      </c>
      <c r="BG291" s="17">
        <v>500</v>
      </c>
      <c r="BH291" s="17">
        <v>500</v>
      </c>
      <c r="BI291" s="17">
        <v>500</v>
      </c>
      <c r="BJ291" s="17">
        <v>500</v>
      </c>
      <c r="BK291" s="17">
        <v>500</v>
      </c>
      <c r="BL291" s="17">
        <v>0</v>
      </c>
      <c r="BM291" s="17">
        <v>0</v>
      </c>
      <c r="BN291" s="17">
        <v>0</v>
      </c>
      <c r="BO291" s="17">
        <v>0</v>
      </c>
      <c r="BP291" s="17">
        <v>0</v>
      </c>
      <c r="BQ291" s="17">
        <v>0</v>
      </c>
      <c r="BR291" s="17">
        <v>0</v>
      </c>
      <c r="BS291" s="17">
        <v>0</v>
      </c>
      <c r="BT291" s="17">
        <v>0</v>
      </c>
      <c r="BU291" s="17">
        <v>0</v>
      </c>
      <c r="BV291" s="17">
        <v>0</v>
      </c>
      <c r="BW291" s="17">
        <v>0</v>
      </c>
      <c r="BX291" s="17">
        <v>0</v>
      </c>
      <c r="BY291" s="17">
        <v>0</v>
      </c>
      <c r="BZ291" s="17">
        <v>0</v>
      </c>
      <c r="CA291" s="17">
        <v>0</v>
      </c>
      <c r="CB291" s="17">
        <v>0</v>
      </c>
      <c r="CC291" s="17">
        <v>0</v>
      </c>
      <c r="CD291" s="17">
        <v>0</v>
      </c>
      <c r="CE291" s="17">
        <v>0</v>
      </c>
      <c r="CF291" s="17">
        <v>0</v>
      </c>
      <c r="CG291" s="17">
        <v>0</v>
      </c>
      <c r="CH291" s="17">
        <v>0</v>
      </c>
      <c r="CI291" s="17">
        <v>0</v>
      </c>
      <c r="CJ291" s="17">
        <v>0</v>
      </c>
      <c r="CK291" s="17">
        <v>0</v>
      </c>
      <c r="CL291" s="17">
        <v>0</v>
      </c>
      <c r="CM291" s="17">
        <v>0</v>
      </c>
      <c r="CN291" s="17">
        <v>0</v>
      </c>
      <c r="CO291" s="17">
        <v>0</v>
      </c>
      <c r="CP291" s="17">
        <v>0</v>
      </c>
      <c r="CQ291" s="17">
        <v>0</v>
      </c>
      <c r="CR291" s="17">
        <v>0</v>
      </c>
      <c r="CS291" s="17">
        <v>0</v>
      </c>
      <c r="CT291" s="17">
        <v>0</v>
      </c>
      <c r="CU291" s="17">
        <v>0</v>
      </c>
      <c r="CV291" s="17">
        <v>0</v>
      </c>
      <c r="CW291" s="17">
        <v>0</v>
      </c>
    </row>
    <row r="292" spans="1:101" ht="14.25" customHeight="1">
      <c r="A292" s="67">
        <v>60</v>
      </c>
      <c r="B292" s="76">
        <v>1.55</v>
      </c>
      <c r="C292" s="68">
        <v>3.08</v>
      </c>
      <c r="D292" s="68">
        <v>5.15</v>
      </c>
      <c r="E292" s="68">
        <v>7.4</v>
      </c>
      <c r="F292" s="68">
        <v>9.52</v>
      </c>
      <c r="G292" s="68">
        <v>11.22</v>
      </c>
      <c r="H292" s="68">
        <v>13.04</v>
      </c>
      <c r="I292" s="68">
        <v>14.93</v>
      </c>
      <c r="J292" s="68">
        <v>16.89</v>
      </c>
      <c r="K292" s="68">
        <v>18.89</v>
      </c>
      <c r="L292" s="68">
        <v>20.74</v>
      </c>
      <c r="M292" s="68">
        <v>22.74</v>
      </c>
      <c r="N292" s="68">
        <v>24.63</v>
      </c>
      <c r="O292" s="68">
        <v>26.9</v>
      </c>
      <c r="P292" s="68">
        <v>29.44</v>
      </c>
      <c r="Q292" s="68">
        <v>32.24</v>
      </c>
      <c r="R292" s="68">
        <v>35.270000000000003</v>
      </c>
      <c r="S292" s="68">
        <v>38.479999999999997</v>
      </c>
      <c r="T292" s="69">
        <v>42.09</v>
      </c>
      <c r="U292" s="68">
        <v>46.2</v>
      </c>
      <c r="V292" s="68">
        <v>51.41</v>
      </c>
      <c r="W292" s="68">
        <v>57.61</v>
      </c>
      <c r="X292" s="68">
        <v>64.64</v>
      </c>
      <c r="Y292" s="68">
        <v>72.52</v>
      </c>
      <c r="Z292" s="68">
        <v>80.55</v>
      </c>
      <c r="AA292" s="69">
        <v>87.78</v>
      </c>
      <c r="AB292" s="17">
        <v>99.21</v>
      </c>
      <c r="AC292" s="17">
        <v>109.38</v>
      </c>
      <c r="AD292" s="17">
        <v>120.48</v>
      </c>
      <c r="AE292" s="17">
        <v>132.26</v>
      </c>
      <c r="AF292" s="17">
        <v>144.56</v>
      </c>
      <c r="AG292" s="17">
        <v>156.91999999999999</v>
      </c>
      <c r="AH292" s="17">
        <v>169.63</v>
      </c>
      <c r="AI292" s="17">
        <v>182.59</v>
      </c>
      <c r="AJ292" s="17">
        <v>194.74</v>
      </c>
      <c r="AK292" s="17">
        <v>207.13</v>
      </c>
      <c r="AL292" s="17">
        <v>222.69</v>
      </c>
      <c r="AM292" s="17">
        <v>238.98</v>
      </c>
      <c r="AN292" s="17">
        <v>255.83</v>
      </c>
      <c r="AO292" s="17">
        <v>272.73</v>
      </c>
      <c r="AP292" s="17">
        <v>289.19</v>
      </c>
      <c r="AQ292" s="17">
        <v>313.3</v>
      </c>
      <c r="AR292" s="17">
        <v>337.47</v>
      </c>
      <c r="AS292" s="17">
        <v>361.33</v>
      </c>
      <c r="AT292" s="17">
        <v>384.5</v>
      </c>
      <c r="AU292" s="17">
        <v>406.6</v>
      </c>
      <c r="AV292" s="17">
        <v>427.26</v>
      </c>
      <c r="AW292" s="17">
        <v>446.11</v>
      </c>
      <c r="AX292" s="17">
        <v>462.77</v>
      </c>
      <c r="AY292" s="17">
        <v>476.86</v>
      </c>
      <c r="AZ292" s="17">
        <v>488</v>
      </c>
      <c r="BA292" s="17">
        <v>495.83</v>
      </c>
      <c r="BB292" s="17">
        <v>500</v>
      </c>
      <c r="BC292" s="17">
        <v>500</v>
      </c>
      <c r="BD292" s="17">
        <v>500</v>
      </c>
      <c r="BE292" s="17">
        <v>500</v>
      </c>
      <c r="BF292" s="17">
        <v>500</v>
      </c>
      <c r="BG292" s="17">
        <v>500</v>
      </c>
      <c r="BH292" s="17">
        <v>500</v>
      </c>
      <c r="BI292" s="17">
        <v>500</v>
      </c>
      <c r="BJ292" s="17">
        <v>500</v>
      </c>
      <c r="BK292" s="17">
        <v>0</v>
      </c>
      <c r="BL292" s="17">
        <v>0</v>
      </c>
      <c r="BM292" s="17">
        <v>0</v>
      </c>
      <c r="BN292" s="17">
        <v>0</v>
      </c>
      <c r="BO292" s="17">
        <v>0</v>
      </c>
      <c r="BP292" s="17">
        <v>0</v>
      </c>
      <c r="BQ292" s="17">
        <v>0</v>
      </c>
      <c r="BR292" s="17">
        <v>0</v>
      </c>
      <c r="BS292" s="17">
        <v>0</v>
      </c>
      <c r="BT292" s="17">
        <v>0</v>
      </c>
      <c r="BU292" s="17">
        <v>0</v>
      </c>
      <c r="BV292" s="17">
        <v>0</v>
      </c>
      <c r="BW292" s="17">
        <v>0</v>
      </c>
      <c r="BX292" s="17">
        <v>0</v>
      </c>
      <c r="BY292" s="17">
        <v>0</v>
      </c>
      <c r="BZ292" s="17">
        <v>0</v>
      </c>
      <c r="CA292" s="17">
        <v>0</v>
      </c>
      <c r="CB292" s="17">
        <v>0</v>
      </c>
      <c r="CC292" s="17">
        <v>0</v>
      </c>
      <c r="CD292" s="17">
        <v>0</v>
      </c>
      <c r="CE292" s="17">
        <v>0</v>
      </c>
      <c r="CF292" s="17">
        <v>0</v>
      </c>
      <c r="CG292" s="17">
        <v>0</v>
      </c>
      <c r="CH292" s="17">
        <v>0</v>
      </c>
      <c r="CI292" s="17">
        <v>0</v>
      </c>
      <c r="CJ292" s="17">
        <v>0</v>
      </c>
      <c r="CK292" s="17">
        <v>0</v>
      </c>
      <c r="CL292" s="17">
        <v>0</v>
      </c>
      <c r="CM292" s="17">
        <v>0</v>
      </c>
      <c r="CN292" s="17">
        <v>0</v>
      </c>
      <c r="CO292" s="17">
        <v>0</v>
      </c>
      <c r="CP292" s="17">
        <v>0</v>
      </c>
      <c r="CQ292" s="17">
        <v>0</v>
      </c>
      <c r="CR292" s="17">
        <v>0</v>
      </c>
      <c r="CS292" s="17">
        <v>0</v>
      </c>
      <c r="CT292" s="17">
        <v>0</v>
      </c>
      <c r="CU292" s="17">
        <v>0</v>
      </c>
      <c r="CV292" s="17">
        <v>0</v>
      </c>
      <c r="CW292" s="17">
        <v>0</v>
      </c>
    </row>
    <row r="293" spans="1:101" ht="14.25" customHeight="1">
      <c r="A293" s="67">
        <v>61</v>
      </c>
      <c r="B293" s="76">
        <v>1.7</v>
      </c>
      <c r="C293" s="68">
        <v>3.42</v>
      </c>
      <c r="D293" s="68">
        <v>5.76</v>
      </c>
      <c r="E293" s="68">
        <v>8.3000000000000007</v>
      </c>
      <c r="F293" s="68">
        <v>10.71</v>
      </c>
      <c r="G293" s="68">
        <v>12.55</v>
      </c>
      <c r="H293" s="68">
        <v>14.49</v>
      </c>
      <c r="I293" s="68">
        <v>16.489999999999998</v>
      </c>
      <c r="J293" s="68">
        <v>18.53</v>
      </c>
      <c r="K293" s="68">
        <v>20.58</v>
      </c>
      <c r="L293" s="68">
        <v>22.69</v>
      </c>
      <c r="M293" s="68">
        <v>24.47</v>
      </c>
      <c r="N293" s="68">
        <v>26.73</v>
      </c>
      <c r="O293" s="68">
        <v>29.35</v>
      </c>
      <c r="P293" s="68">
        <v>32.130000000000003</v>
      </c>
      <c r="Q293" s="68">
        <v>35.15</v>
      </c>
      <c r="R293" s="68">
        <v>38.43</v>
      </c>
      <c r="S293" s="68">
        <v>41.95</v>
      </c>
      <c r="T293" s="70">
        <v>46.04</v>
      </c>
      <c r="U293" s="68">
        <v>51.41</v>
      </c>
      <c r="V293" s="68">
        <v>57.61</v>
      </c>
      <c r="W293" s="68">
        <v>64.64</v>
      </c>
      <c r="X293" s="68">
        <v>72.52</v>
      </c>
      <c r="Y293" s="68">
        <v>80.55</v>
      </c>
      <c r="Z293" s="68">
        <v>87.78</v>
      </c>
      <c r="AA293" s="69">
        <v>99.21</v>
      </c>
      <c r="AB293" s="17">
        <v>109.38</v>
      </c>
      <c r="AC293" s="17">
        <v>120.48</v>
      </c>
      <c r="AD293" s="17">
        <v>132.26</v>
      </c>
      <c r="AE293" s="17">
        <v>144.56</v>
      </c>
      <c r="AF293" s="17">
        <v>156.91999999999999</v>
      </c>
      <c r="AG293" s="17">
        <v>169.63</v>
      </c>
      <c r="AH293" s="17">
        <v>182.59</v>
      </c>
      <c r="AI293" s="17">
        <v>194.74</v>
      </c>
      <c r="AJ293" s="17">
        <v>207.13</v>
      </c>
      <c r="AK293" s="17">
        <v>222.69</v>
      </c>
      <c r="AL293" s="17">
        <v>238.98</v>
      </c>
      <c r="AM293" s="17">
        <v>255.83</v>
      </c>
      <c r="AN293" s="17">
        <v>272.73</v>
      </c>
      <c r="AO293" s="17">
        <v>289.19</v>
      </c>
      <c r="AP293" s="17">
        <v>313.3</v>
      </c>
      <c r="AQ293" s="17">
        <v>337.47</v>
      </c>
      <c r="AR293" s="17">
        <v>361.33</v>
      </c>
      <c r="AS293" s="17">
        <v>384.5</v>
      </c>
      <c r="AT293" s="17">
        <v>406.6</v>
      </c>
      <c r="AU293" s="17">
        <v>427.26</v>
      </c>
      <c r="AV293" s="17">
        <v>446.11</v>
      </c>
      <c r="AW293" s="17">
        <v>462.77</v>
      </c>
      <c r="AX293" s="17">
        <v>476.86</v>
      </c>
      <c r="AY293" s="17">
        <v>488</v>
      </c>
      <c r="AZ293" s="17">
        <v>495.83</v>
      </c>
      <c r="BA293" s="17">
        <v>500</v>
      </c>
      <c r="BB293" s="17">
        <v>500</v>
      </c>
      <c r="BC293" s="17">
        <v>500</v>
      </c>
      <c r="BD293" s="17">
        <v>500</v>
      </c>
      <c r="BE293" s="17">
        <v>500</v>
      </c>
      <c r="BF293" s="17">
        <v>500</v>
      </c>
      <c r="BG293" s="17">
        <v>500</v>
      </c>
      <c r="BH293" s="17">
        <v>500</v>
      </c>
      <c r="BI293" s="17">
        <v>500</v>
      </c>
      <c r="BJ293" s="17">
        <v>0</v>
      </c>
      <c r="BK293" s="17">
        <v>0</v>
      </c>
      <c r="BL293" s="17">
        <v>0</v>
      </c>
      <c r="BM293" s="17">
        <v>0</v>
      </c>
      <c r="BN293" s="17">
        <v>0</v>
      </c>
      <c r="BO293" s="17">
        <v>0</v>
      </c>
      <c r="BP293" s="17">
        <v>0</v>
      </c>
      <c r="BQ293" s="17">
        <v>0</v>
      </c>
      <c r="BR293" s="17">
        <v>0</v>
      </c>
      <c r="BS293" s="17">
        <v>0</v>
      </c>
      <c r="BT293" s="17">
        <v>0</v>
      </c>
      <c r="BU293" s="17">
        <v>0</v>
      </c>
      <c r="BV293" s="17">
        <v>0</v>
      </c>
      <c r="BW293" s="17">
        <v>0</v>
      </c>
      <c r="BX293" s="17">
        <v>0</v>
      </c>
      <c r="BY293" s="17">
        <v>0</v>
      </c>
      <c r="BZ293" s="17">
        <v>0</v>
      </c>
      <c r="CA293" s="17">
        <v>0</v>
      </c>
      <c r="CB293" s="17">
        <v>0</v>
      </c>
      <c r="CC293" s="17">
        <v>0</v>
      </c>
      <c r="CD293" s="17">
        <v>0</v>
      </c>
      <c r="CE293" s="17">
        <v>0</v>
      </c>
      <c r="CF293" s="17">
        <v>0</v>
      </c>
      <c r="CG293" s="17">
        <v>0</v>
      </c>
      <c r="CH293" s="17">
        <v>0</v>
      </c>
      <c r="CI293" s="17">
        <v>0</v>
      </c>
      <c r="CJ293" s="17">
        <v>0</v>
      </c>
      <c r="CK293" s="17">
        <v>0</v>
      </c>
      <c r="CL293" s="17">
        <v>0</v>
      </c>
      <c r="CM293" s="17">
        <v>0</v>
      </c>
      <c r="CN293" s="17">
        <v>0</v>
      </c>
      <c r="CO293" s="17">
        <v>0</v>
      </c>
      <c r="CP293" s="17">
        <v>0</v>
      </c>
      <c r="CQ293" s="17">
        <v>0</v>
      </c>
      <c r="CR293" s="17">
        <v>0</v>
      </c>
      <c r="CS293" s="17">
        <v>0</v>
      </c>
      <c r="CT293" s="17">
        <v>0</v>
      </c>
      <c r="CU293" s="17">
        <v>0</v>
      </c>
      <c r="CV293" s="17">
        <v>0</v>
      </c>
      <c r="CW293" s="17">
        <v>0</v>
      </c>
    </row>
    <row r="294" spans="1:101" ht="14.25" customHeight="1">
      <c r="A294" s="67">
        <v>62</v>
      </c>
      <c r="B294" s="76">
        <v>1.86</v>
      </c>
      <c r="C294" s="68">
        <v>3.82</v>
      </c>
      <c r="D294" s="68">
        <v>6.45</v>
      </c>
      <c r="E294" s="68">
        <v>9.33</v>
      </c>
      <c r="F294" s="68">
        <v>12.02</v>
      </c>
      <c r="G294" s="68">
        <v>13.98</v>
      </c>
      <c r="H294" s="68">
        <v>16.04</v>
      </c>
      <c r="I294" s="68">
        <v>18.12</v>
      </c>
      <c r="J294" s="68">
        <v>20.23</v>
      </c>
      <c r="K294" s="68">
        <v>22.52</v>
      </c>
      <c r="L294" s="68">
        <v>24.3</v>
      </c>
      <c r="M294" s="68">
        <v>26.46</v>
      </c>
      <c r="N294" s="68">
        <v>29.11</v>
      </c>
      <c r="O294" s="68">
        <v>31.95</v>
      </c>
      <c r="P294" s="68">
        <v>34.950000000000003</v>
      </c>
      <c r="Q294" s="68">
        <v>38.17</v>
      </c>
      <c r="R294" s="68">
        <v>41.85</v>
      </c>
      <c r="S294" s="69">
        <v>45.92</v>
      </c>
      <c r="T294" s="68">
        <v>51.41</v>
      </c>
      <c r="U294" s="68">
        <v>57.61</v>
      </c>
      <c r="V294" s="68">
        <v>64.64</v>
      </c>
      <c r="W294" s="68">
        <v>72.52</v>
      </c>
      <c r="X294" s="68">
        <v>80.55</v>
      </c>
      <c r="Y294" s="68">
        <v>87.78</v>
      </c>
      <c r="Z294" s="68">
        <v>99.21</v>
      </c>
      <c r="AA294" s="69">
        <v>109.38</v>
      </c>
      <c r="AB294" s="17">
        <v>120.48</v>
      </c>
      <c r="AC294" s="17">
        <v>132.26</v>
      </c>
      <c r="AD294" s="17">
        <v>144.56</v>
      </c>
      <c r="AE294" s="17">
        <v>156.91999999999999</v>
      </c>
      <c r="AF294" s="17">
        <v>169.63</v>
      </c>
      <c r="AG294" s="17">
        <v>182.59</v>
      </c>
      <c r="AH294" s="17">
        <v>194.74</v>
      </c>
      <c r="AI294" s="17">
        <v>207.13</v>
      </c>
      <c r="AJ294" s="17">
        <v>222.69</v>
      </c>
      <c r="AK294" s="17">
        <v>238.98</v>
      </c>
      <c r="AL294" s="17">
        <v>255.83</v>
      </c>
      <c r="AM294" s="17">
        <v>272.73</v>
      </c>
      <c r="AN294" s="17">
        <v>289.19</v>
      </c>
      <c r="AO294" s="17">
        <v>313.3</v>
      </c>
      <c r="AP294" s="17">
        <v>337.47</v>
      </c>
      <c r="AQ294" s="17">
        <v>361.33</v>
      </c>
      <c r="AR294" s="17">
        <v>384.5</v>
      </c>
      <c r="AS294" s="17">
        <v>406.6</v>
      </c>
      <c r="AT294" s="17">
        <v>427.26</v>
      </c>
      <c r="AU294" s="17">
        <v>446.11</v>
      </c>
      <c r="AV294" s="17">
        <v>462.77</v>
      </c>
      <c r="AW294" s="17">
        <v>476.86</v>
      </c>
      <c r="AX294" s="17">
        <v>488</v>
      </c>
      <c r="AY294" s="17">
        <v>495.83</v>
      </c>
      <c r="AZ294" s="17">
        <v>500</v>
      </c>
      <c r="BA294" s="17">
        <v>500</v>
      </c>
      <c r="BB294" s="17">
        <v>500</v>
      </c>
      <c r="BC294" s="17">
        <v>500</v>
      </c>
      <c r="BD294" s="17">
        <v>500</v>
      </c>
      <c r="BE294" s="17">
        <v>500</v>
      </c>
      <c r="BF294" s="17">
        <v>500</v>
      </c>
      <c r="BG294" s="17">
        <v>500</v>
      </c>
      <c r="BH294" s="17">
        <v>500</v>
      </c>
      <c r="BI294" s="17">
        <v>0</v>
      </c>
      <c r="BJ294" s="17">
        <v>0</v>
      </c>
      <c r="BK294" s="17">
        <v>0</v>
      </c>
      <c r="BL294" s="17">
        <v>0</v>
      </c>
      <c r="BM294" s="17">
        <v>0</v>
      </c>
      <c r="BN294" s="17">
        <v>0</v>
      </c>
      <c r="BO294" s="17">
        <v>0</v>
      </c>
      <c r="BP294" s="17">
        <v>0</v>
      </c>
      <c r="BQ294" s="17">
        <v>0</v>
      </c>
      <c r="BR294" s="17">
        <v>0</v>
      </c>
      <c r="BS294" s="17">
        <v>0</v>
      </c>
      <c r="BT294" s="17">
        <v>0</v>
      </c>
      <c r="BU294" s="17">
        <v>0</v>
      </c>
      <c r="BV294" s="17">
        <v>0</v>
      </c>
      <c r="BW294" s="17">
        <v>0</v>
      </c>
      <c r="BX294" s="17">
        <v>0</v>
      </c>
      <c r="BY294" s="17">
        <v>0</v>
      </c>
      <c r="BZ294" s="17">
        <v>0</v>
      </c>
      <c r="CA294" s="17">
        <v>0</v>
      </c>
      <c r="CB294" s="17">
        <v>0</v>
      </c>
      <c r="CC294" s="17">
        <v>0</v>
      </c>
      <c r="CD294" s="17">
        <v>0</v>
      </c>
      <c r="CE294" s="17">
        <v>0</v>
      </c>
      <c r="CF294" s="17">
        <v>0</v>
      </c>
      <c r="CG294" s="17">
        <v>0</v>
      </c>
      <c r="CH294" s="17">
        <v>0</v>
      </c>
      <c r="CI294" s="17">
        <v>0</v>
      </c>
      <c r="CJ294" s="17">
        <v>0</v>
      </c>
      <c r="CK294" s="17">
        <v>0</v>
      </c>
      <c r="CL294" s="17">
        <v>0</v>
      </c>
      <c r="CM294" s="17">
        <v>0</v>
      </c>
      <c r="CN294" s="17">
        <v>0</v>
      </c>
      <c r="CO294" s="17">
        <v>0</v>
      </c>
      <c r="CP294" s="17">
        <v>0</v>
      </c>
      <c r="CQ294" s="17">
        <v>0</v>
      </c>
      <c r="CR294" s="17">
        <v>0</v>
      </c>
      <c r="CS294" s="17">
        <v>0</v>
      </c>
      <c r="CT294" s="17">
        <v>0</v>
      </c>
      <c r="CU294" s="17">
        <v>0</v>
      </c>
      <c r="CV294" s="17">
        <v>0</v>
      </c>
      <c r="CW294" s="17">
        <v>0</v>
      </c>
    </row>
    <row r="295" spans="1:101" ht="14.25" customHeight="1">
      <c r="A295" s="67">
        <v>63</v>
      </c>
      <c r="B295" s="76">
        <v>2.0499999999999998</v>
      </c>
      <c r="C295" s="68">
        <v>4.25</v>
      </c>
      <c r="D295" s="68">
        <v>7.23</v>
      </c>
      <c r="E295" s="68">
        <v>10.48</v>
      </c>
      <c r="F295" s="68">
        <v>13.46</v>
      </c>
      <c r="G295" s="68">
        <v>15.54</v>
      </c>
      <c r="H295" s="68">
        <v>17.690000000000001</v>
      </c>
      <c r="I295" s="68">
        <v>19.829999999999998</v>
      </c>
      <c r="J295" s="68">
        <v>22.17</v>
      </c>
      <c r="K295" s="68">
        <v>24.11</v>
      </c>
      <c r="L295" s="68">
        <v>26.25</v>
      </c>
      <c r="M295" s="68">
        <v>28.86</v>
      </c>
      <c r="N295" s="68">
        <v>31.72</v>
      </c>
      <c r="O295" s="68">
        <v>34.74</v>
      </c>
      <c r="P295" s="68">
        <v>37.86</v>
      </c>
      <c r="Q295" s="68">
        <v>41.49</v>
      </c>
      <c r="R295" s="68">
        <v>45.71</v>
      </c>
      <c r="S295" s="70">
        <v>51.2</v>
      </c>
      <c r="T295" s="68">
        <v>57.61</v>
      </c>
      <c r="U295" s="68">
        <v>64.64</v>
      </c>
      <c r="V295" s="68">
        <v>72.52</v>
      </c>
      <c r="W295" s="68">
        <v>80.55</v>
      </c>
      <c r="X295" s="68">
        <v>87.78</v>
      </c>
      <c r="Y295" s="68">
        <v>99.21</v>
      </c>
      <c r="Z295" s="68">
        <v>109.38</v>
      </c>
      <c r="AA295" s="69">
        <v>120.48</v>
      </c>
      <c r="AB295" s="17">
        <v>132.26</v>
      </c>
      <c r="AC295" s="17">
        <v>144.56</v>
      </c>
      <c r="AD295" s="17">
        <v>156.91999999999999</v>
      </c>
      <c r="AE295" s="17">
        <v>169.63</v>
      </c>
      <c r="AF295" s="17">
        <v>182.59</v>
      </c>
      <c r="AG295" s="17">
        <v>194.74</v>
      </c>
      <c r="AH295" s="17">
        <v>207.13</v>
      </c>
      <c r="AI295" s="17">
        <v>222.69</v>
      </c>
      <c r="AJ295" s="17">
        <v>238.98</v>
      </c>
      <c r="AK295" s="17">
        <v>255.83</v>
      </c>
      <c r="AL295" s="17">
        <v>272.73</v>
      </c>
      <c r="AM295" s="17">
        <v>289.19</v>
      </c>
      <c r="AN295" s="17">
        <v>313.3</v>
      </c>
      <c r="AO295" s="17">
        <v>337.47</v>
      </c>
      <c r="AP295" s="17">
        <v>361.33</v>
      </c>
      <c r="AQ295" s="17">
        <v>384.5</v>
      </c>
      <c r="AR295" s="17">
        <v>406.6</v>
      </c>
      <c r="AS295" s="17">
        <v>427.26</v>
      </c>
      <c r="AT295" s="17">
        <v>446.11</v>
      </c>
      <c r="AU295" s="17">
        <v>462.77</v>
      </c>
      <c r="AV295" s="17">
        <v>476.86</v>
      </c>
      <c r="AW295" s="17">
        <v>488</v>
      </c>
      <c r="AX295" s="17">
        <v>495.83</v>
      </c>
      <c r="AY295" s="17">
        <v>500</v>
      </c>
      <c r="AZ295" s="17">
        <v>500</v>
      </c>
      <c r="BA295" s="17">
        <v>500</v>
      </c>
      <c r="BB295" s="17">
        <v>500</v>
      </c>
      <c r="BC295" s="17">
        <v>500</v>
      </c>
      <c r="BD295" s="17">
        <v>500</v>
      </c>
      <c r="BE295" s="17">
        <v>500</v>
      </c>
      <c r="BF295" s="17">
        <v>500</v>
      </c>
      <c r="BG295" s="17">
        <v>500</v>
      </c>
      <c r="BH295" s="17">
        <v>0</v>
      </c>
      <c r="BI295" s="17">
        <v>0</v>
      </c>
      <c r="BJ295" s="17">
        <v>0</v>
      </c>
      <c r="BK295" s="17">
        <v>0</v>
      </c>
      <c r="BL295" s="17">
        <v>0</v>
      </c>
      <c r="BM295" s="17">
        <v>0</v>
      </c>
      <c r="BN295" s="17">
        <v>0</v>
      </c>
      <c r="BO295" s="17">
        <v>0</v>
      </c>
      <c r="BP295" s="17">
        <v>0</v>
      </c>
      <c r="BQ295" s="17">
        <v>0</v>
      </c>
      <c r="BR295" s="17">
        <v>0</v>
      </c>
      <c r="BS295" s="17">
        <v>0</v>
      </c>
      <c r="BT295" s="17">
        <v>0</v>
      </c>
      <c r="BU295" s="17">
        <v>0</v>
      </c>
      <c r="BV295" s="17">
        <v>0</v>
      </c>
      <c r="BW295" s="17">
        <v>0</v>
      </c>
      <c r="BX295" s="17">
        <v>0</v>
      </c>
      <c r="BY295" s="17">
        <v>0</v>
      </c>
      <c r="BZ295" s="17">
        <v>0</v>
      </c>
      <c r="CA295" s="17">
        <v>0</v>
      </c>
      <c r="CB295" s="17">
        <v>0</v>
      </c>
      <c r="CC295" s="17">
        <v>0</v>
      </c>
      <c r="CD295" s="17">
        <v>0</v>
      </c>
      <c r="CE295" s="17">
        <v>0</v>
      </c>
      <c r="CF295" s="17">
        <v>0</v>
      </c>
      <c r="CG295" s="17">
        <v>0</v>
      </c>
      <c r="CH295" s="17">
        <v>0</v>
      </c>
      <c r="CI295" s="17">
        <v>0</v>
      </c>
      <c r="CJ295" s="17">
        <v>0</v>
      </c>
      <c r="CK295" s="17">
        <v>0</v>
      </c>
      <c r="CL295" s="17">
        <v>0</v>
      </c>
      <c r="CM295" s="17">
        <v>0</v>
      </c>
      <c r="CN295" s="17">
        <v>0</v>
      </c>
      <c r="CO295" s="17">
        <v>0</v>
      </c>
      <c r="CP295" s="17">
        <v>0</v>
      </c>
      <c r="CQ295" s="17">
        <v>0</v>
      </c>
      <c r="CR295" s="17">
        <v>0</v>
      </c>
      <c r="CS295" s="17">
        <v>0</v>
      </c>
      <c r="CT295" s="17">
        <v>0</v>
      </c>
      <c r="CU295" s="17">
        <v>0</v>
      </c>
      <c r="CV295" s="17">
        <v>0</v>
      </c>
      <c r="CW295" s="17">
        <v>0</v>
      </c>
    </row>
    <row r="296" spans="1:101" ht="14.25" customHeight="1">
      <c r="A296" s="67">
        <v>64</v>
      </c>
      <c r="B296" s="76">
        <v>2.2599999999999998</v>
      </c>
      <c r="C296" s="68">
        <v>4.74</v>
      </c>
      <c r="D296" s="68">
        <v>8.11</v>
      </c>
      <c r="E296" s="68">
        <v>11.76</v>
      </c>
      <c r="F296" s="68">
        <v>15.01</v>
      </c>
      <c r="G296" s="68">
        <v>17.2</v>
      </c>
      <c r="H296" s="68">
        <v>19.41</v>
      </c>
      <c r="I296" s="68">
        <v>21.75</v>
      </c>
      <c r="J296" s="68">
        <v>23.75</v>
      </c>
      <c r="K296" s="68">
        <v>26.02</v>
      </c>
      <c r="L296" s="68">
        <v>28.51</v>
      </c>
      <c r="M296" s="68">
        <v>31.52</v>
      </c>
      <c r="N296" s="68">
        <v>34.090000000000003</v>
      </c>
      <c r="O296" s="68">
        <v>37.119999999999997</v>
      </c>
      <c r="P296" s="68">
        <v>40.619999999999997</v>
      </c>
      <c r="Q296" s="68">
        <v>45.08</v>
      </c>
      <c r="R296" s="69">
        <v>50.91</v>
      </c>
      <c r="S296" s="68">
        <v>57.61</v>
      </c>
      <c r="T296" s="68">
        <v>64.64</v>
      </c>
      <c r="U296" s="68">
        <v>72.52</v>
      </c>
      <c r="V296" s="68">
        <v>80.55</v>
      </c>
      <c r="W296" s="68">
        <v>87.78</v>
      </c>
      <c r="X296" s="68">
        <v>99.21</v>
      </c>
      <c r="Y296" s="68">
        <v>109.38</v>
      </c>
      <c r="Z296" s="68">
        <v>120.48</v>
      </c>
      <c r="AA296" s="69">
        <v>132.26</v>
      </c>
      <c r="AB296" s="17">
        <v>144.56</v>
      </c>
      <c r="AC296" s="17">
        <v>156.91999999999999</v>
      </c>
      <c r="AD296" s="17">
        <v>169.63</v>
      </c>
      <c r="AE296" s="17">
        <v>182.59</v>
      </c>
      <c r="AF296" s="17">
        <v>194.74</v>
      </c>
      <c r="AG296" s="17">
        <v>207.13</v>
      </c>
      <c r="AH296" s="17">
        <v>222.69</v>
      </c>
      <c r="AI296" s="17">
        <v>238.98</v>
      </c>
      <c r="AJ296" s="17">
        <v>255.83</v>
      </c>
      <c r="AK296" s="17">
        <v>272.73</v>
      </c>
      <c r="AL296" s="17">
        <v>289.19</v>
      </c>
      <c r="AM296" s="17">
        <v>313.3</v>
      </c>
      <c r="AN296" s="17">
        <v>337.47</v>
      </c>
      <c r="AO296" s="17">
        <v>361.33</v>
      </c>
      <c r="AP296" s="17">
        <v>384.5</v>
      </c>
      <c r="AQ296" s="17">
        <v>406.6</v>
      </c>
      <c r="AR296" s="17">
        <v>427.26</v>
      </c>
      <c r="AS296" s="17">
        <v>446.11</v>
      </c>
      <c r="AT296" s="17">
        <v>462.77</v>
      </c>
      <c r="AU296" s="17">
        <v>476.86</v>
      </c>
      <c r="AV296" s="17">
        <v>488</v>
      </c>
      <c r="AW296" s="17">
        <v>495.83</v>
      </c>
      <c r="AX296" s="17">
        <v>500</v>
      </c>
      <c r="AY296" s="17">
        <v>500</v>
      </c>
      <c r="AZ296" s="17">
        <v>500</v>
      </c>
      <c r="BA296" s="17">
        <v>500</v>
      </c>
      <c r="BB296" s="17">
        <v>500</v>
      </c>
      <c r="BC296" s="17">
        <v>500</v>
      </c>
      <c r="BD296" s="17">
        <v>500</v>
      </c>
      <c r="BE296" s="17">
        <v>500</v>
      </c>
      <c r="BF296" s="17">
        <v>500</v>
      </c>
      <c r="BG296" s="17">
        <v>0</v>
      </c>
      <c r="BH296" s="17">
        <v>0</v>
      </c>
      <c r="BI296" s="17">
        <v>0</v>
      </c>
      <c r="BJ296" s="17">
        <v>0</v>
      </c>
      <c r="BK296" s="17">
        <v>0</v>
      </c>
      <c r="BL296" s="17">
        <v>0</v>
      </c>
      <c r="BM296" s="17">
        <v>0</v>
      </c>
      <c r="BN296" s="17">
        <v>0</v>
      </c>
      <c r="BO296" s="17">
        <v>0</v>
      </c>
      <c r="BP296" s="17">
        <v>0</v>
      </c>
      <c r="BQ296" s="17">
        <v>0</v>
      </c>
      <c r="BR296" s="17">
        <v>0</v>
      </c>
      <c r="BS296" s="17">
        <v>0</v>
      </c>
      <c r="BT296" s="17">
        <v>0</v>
      </c>
      <c r="BU296" s="17">
        <v>0</v>
      </c>
      <c r="BV296" s="17">
        <v>0</v>
      </c>
      <c r="BW296" s="17">
        <v>0</v>
      </c>
      <c r="BX296" s="17">
        <v>0</v>
      </c>
      <c r="BY296" s="17">
        <v>0</v>
      </c>
      <c r="BZ296" s="17">
        <v>0</v>
      </c>
      <c r="CA296" s="17">
        <v>0</v>
      </c>
      <c r="CB296" s="17">
        <v>0</v>
      </c>
      <c r="CC296" s="17">
        <v>0</v>
      </c>
      <c r="CD296" s="17">
        <v>0</v>
      </c>
      <c r="CE296" s="17">
        <v>0</v>
      </c>
      <c r="CF296" s="17">
        <v>0</v>
      </c>
      <c r="CG296" s="17">
        <v>0</v>
      </c>
      <c r="CH296" s="17">
        <v>0</v>
      </c>
      <c r="CI296" s="17">
        <v>0</v>
      </c>
      <c r="CJ296" s="17">
        <v>0</v>
      </c>
      <c r="CK296" s="17">
        <v>0</v>
      </c>
      <c r="CL296" s="17">
        <v>0</v>
      </c>
      <c r="CM296" s="17">
        <v>0</v>
      </c>
      <c r="CN296" s="17">
        <v>0</v>
      </c>
      <c r="CO296" s="17">
        <v>0</v>
      </c>
      <c r="CP296" s="17">
        <v>0</v>
      </c>
      <c r="CQ296" s="17">
        <v>0</v>
      </c>
      <c r="CR296" s="17">
        <v>0</v>
      </c>
      <c r="CS296" s="17">
        <v>0</v>
      </c>
      <c r="CT296" s="17">
        <v>0</v>
      </c>
      <c r="CU296" s="17">
        <v>0</v>
      </c>
      <c r="CV296" s="17">
        <v>0</v>
      </c>
      <c r="CW296" s="17">
        <v>0</v>
      </c>
    </row>
    <row r="297" spans="1:101" ht="14.25" customHeight="1">
      <c r="A297" s="67">
        <v>65</v>
      </c>
      <c r="B297" s="76">
        <v>2.4900000000000002</v>
      </c>
      <c r="C297" s="68">
        <v>5.28</v>
      </c>
      <c r="D297" s="68">
        <v>9.09</v>
      </c>
      <c r="E297" s="68">
        <v>13.2</v>
      </c>
      <c r="F297" s="68">
        <v>16.670000000000002</v>
      </c>
      <c r="G297" s="68">
        <v>18.920000000000002</v>
      </c>
      <c r="H297" s="68">
        <v>21.3</v>
      </c>
      <c r="I297" s="68">
        <v>23.36</v>
      </c>
      <c r="J297" s="68">
        <v>25.6</v>
      </c>
      <c r="K297" s="68">
        <v>28.46</v>
      </c>
      <c r="L297" s="68">
        <v>31.32</v>
      </c>
      <c r="M297" s="68">
        <v>34.01</v>
      </c>
      <c r="N297" s="68">
        <v>36.340000000000003</v>
      </c>
      <c r="O297" s="68">
        <v>39.74</v>
      </c>
      <c r="P297" s="68">
        <v>43.87</v>
      </c>
      <c r="Q297" s="68">
        <v>50.12</v>
      </c>
      <c r="R297" s="70">
        <v>57.01</v>
      </c>
      <c r="S297" s="68">
        <v>64.64</v>
      </c>
      <c r="T297" s="68">
        <v>72.52</v>
      </c>
      <c r="U297" s="68">
        <v>80.55</v>
      </c>
      <c r="V297" s="68">
        <v>87.78</v>
      </c>
      <c r="W297" s="68">
        <v>99.21</v>
      </c>
      <c r="X297" s="68">
        <v>109.38</v>
      </c>
      <c r="Y297" s="68">
        <v>120.48</v>
      </c>
      <c r="Z297" s="68">
        <v>132.26</v>
      </c>
      <c r="AA297" s="69">
        <v>144.56</v>
      </c>
      <c r="AB297" s="17">
        <v>156.91999999999999</v>
      </c>
      <c r="AC297" s="17">
        <v>169.63</v>
      </c>
      <c r="AD297" s="17">
        <v>182.59</v>
      </c>
      <c r="AE297" s="17">
        <v>194.74</v>
      </c>
      <c r="AF297" s="17">
        <v>207.13</v>
      </c>
      <c r="AG297" s="17">
        <v>222.69</v>
      </c>
      <c r="AH297" s="17">
        <v>238.98</v>
      </c>
      <c r="AI297" s="17">
        <v>255.83</v>
      </c>
      <c r="AJ297" s="17">
        <v>272.73</v>
      </c>
      <c r="AK297" s="17">
        <v>289.19</v>
      </c>
      <c r="AL297" s="17">
        <v>313.3</v>
      </c>
      <c r="AM297" s="17">
        <v>337.47</v>
      </c>
      <c r="AN297" s="17">
        <v>361.33</v>
      </c>
      <c r="AO297" s="17">
        <v>384.5</v>
      </c>
      <c r="AP297" s="17">
        <v>406.6</v>
      </c>
      <c r="AQ297" s="17">
        <v>427.26</v>
      </c>
      <c r="AR297" s="17">
        <v>446.11</v>
      </c>
      <c r="AS297" s="17">
        <v>462.77</v>
      </c>
      <c r="AT297" s="17">
        <v>476.86</v>
      </c>
      <c r="AU297" s="17">
        <v>488</v>
      </c>
      <c r="AV297" s="17">
        <v>495.83</v>
      </c>
      <c r="AW297" s="17">
        <v>500</v>
      </c>
      <c r="AX297" s="17">
        <v>500</v>
      </c>
      <c r="AY297" s="17">
        <v>500</v>
      </c>
      <c r="AZ297" s="17">
        <v>500</v>
      </c>
      <c r="BA297" s="17">
        <v>500</v>
      </c>
      <c r="BB297" s="17">
        <v>500</v>
      </c>
      <c r="BC297" s="17">
        <v>500</v>
      </c>
      <c r="BD297" s="17">
        <v>500</v>
      </c>
      <c r="BE297" s="17">
        <v>500</v>
      </c>
      <c r="BF297" s="17">
        <v>0</v>
      </c>
      <c r="BG297" s="17">
        <v>0</v>
      </c>
      <c r="BH297" s="17">
        <v>0</v>
      </c>
      <c r="BI297" s="17">
        <v>0</v>
      </c>
      <c r="BJ297" s="17">
        <v>0</v>
      </c>
      <c r="BK297" s="17">
        <v>0</v>
      </c>
      <c r="BL297" s="17">
        <v>0</v>
      </c>
      <c r="BM297" s="17">
        <v>0</v>
      </c>
      <c r="BN297" s="17">
        <v>0</v>
      </c>
      <c r="BO297" s="17">
        <v>0</v>
      </c>
      <c r="BP297" s="17">
        <v>0</v>
      </c>
      <c r="BQ297" s="17">
        <v>0</v>
      </c>
      <c r="BR297" s="17">
        <v>0</v>
      </c>
      <c r="BS297" s="17">
        <v>0</v>
      </c>
      <c r="BT297" s="17">
        <v>0</v>
      </c>
      <c r="BU297" s="17">
        <v>0</v>
      </c>
      <c r="BV297" s="17">
        <v>0</v>
      </c>
      <c r="BW297" s="17">
        <v>0</v>
      </c>
      <c r="BX297" s="17">
        <v>0</v>
      </c>
      <c r="BY297" s="17">
        <v>0</v>
      </c>
      <c r="BZ297" s="17">
        <v>0</v>
      </c>
      <c r="CA297" s="17">
        <v>0</v>
      </c>
      <c r="CB297" s="17">
        <v>0</v>
      </c>
      <c r="CC297" s="17">
        <v>0</v>
      </c>
      <c r="CD297" s="17">
        <v>0</v>
      </c>
      <c r="CE297" s="17">
        <v>0</v>
      </c>
      <c r="CF297" s="17">
        <v>0</v>
      </c>
      <c r="CG297" s="17">
        <v>0</v>
      </c>
      <c r="CH297" s="17">
        <v>0</v>
      </c>
      <c r="CI297" s="17">
        <v>0</v>
      </c>
      <c r="CJ297" s="17">
        <v>0</v>
      </c>
      <c r="CK297" s="17">
        <v>0</v>
      </c>
      <c r="CL297" s="17">
        <v>0</v>
      </c>
      <c r="CM297" s="17">
        <v>0</v>
      </c>
      <c r="CN297" s="17">
        <v>0</v>
      </c>
      <c r="CO297" s="17">
        <v>0</v>
      </c>
      <c r="CP297" s="17">
        <v>0</v>
      </c>
      <c r="CQ297" s="17">
        <v>0</v>
      </c>
      <c r="CR297" s="17">
        <v>0</v>
      </c>
      <c r="CS297" s="17">
        <v>0</v>
      </c>
      <c r="CT297" s="17">
        <v>0</v>
      </c>
      <c r="CU297" s="17">
        <v>0</v>
      </c>
      <c r="CV297" s="17">
        <v>0</v>
      </c>
      <c r="CW297" s="17">
        <v>0</v>
      </c>
    </row>
    <row r="298" spans="1:101" ht="14.25" customHeight="1">
      <c r="A298" s="67">
        <v>66</v>
      </c>
      <c r="B298" s="76">
        <v>2.74</v>
      </c>
      <c r="C298" s="68">
        <v>5.87</v>
      </c>
      <c r="D298" s="68">
        <v>10.199999999999999</v>
      </c>
      <c r="E298" s="68">
        <v>14.79</v>
      </c>
      <c r="F298" s="68">
        <v>18.399999999999999</v>
      </c>
      <c r="G298" s="68">
        <v>20.76</v>
      </c>
      <c r="H298" s="68">
        <v>22.95</v>
      </c>
      <c r="I298" s="68">
        <v>25.15</v>
      </c>
      <c r="J298" s="68">
        <v>28.06</v>
      </c>
      <c r="K298" s="68">
        <v>31.13</v>
      </c>
      <c r="L298" s="68">
        <v>33.93</v>
      </c>
      <c r="M298" s="68">
        <v>36.29</v>
      </c>
      <c r="N298" s="68">
        <v>38.799999999999997</v>
      </c>
      <c r="O298" s="68">
        <v>42.94</v>
      </c>
      <c r="P298" s="68">
        <v>48.5</v>
      </c>
      <c r="Q298" s="69">
        <v>56.06</v>
      </c>
      <c r="R298" s="68">
        <v>64.64</v>
      </c>
      <c r="S298" s="68">
        <v>72.52</v>
      </c>
      <c r="T298" s="68">
        <v>80.55</v>
      </c>
      <c r="U298" s="68">
        <v>87.78</v>
      </c>
      <c r="V298" s="68">
        <v>99.21</v>
      </c>
      <c r="W298" s="68">
        <v>109.38</v>
      </c>
      <c r="X298" s="68">
        <v>120.48</v>
      </c>
      <c r="Y298" s="68">
        <v>132.26</v>
      </c>
      <c r="Z298" s="68">
        <v>144.56</v>
      </c>
      <c r="AA298" s="69">
        <v>156.91999999999999</v>
      </c>
      <c r="AB298" s="17">
        <v>169.63</v>
      </c>
      <c r="AC298" s="17">
        <v>182.59</v>
      </c>
      <c r="AD298" s="17">
        <v>194.74</v>
      </c>
      <c r="AE298" s="17">
        <v>207.13</v>
      </c>
      <c r="AF298" s="17">
        <v>222.69</v>
      </c>
      <c r="AG298" s="17">
        <v>238.98</v>
      </c>
      <c r="AH298" s="17">
        <v>255.83</v>
      </c>
      <c r="AI298" s="17">
        <v>272.73</v>
      </c>
      <c r="AJ298" s="17">
        <v>289.19</v>
      </c>
      <c r="AK298" s="17">
        <v>313.3</v>
      </c>
      <c r="AL298" s="17">
        <v>337.47</v>
      </c>
      <c r="AM298" s="17">
        <v>361.33</v>
      </c>
      <c r="AN298" s="17">
        <v>384.5</v>
      </c>
      <c r="AO298" s="17">
        <v>406.6</v>
      </c>
      <c r="AP298" s="17">
        <v>427.26</v>
      </c>
      <c r="AQ298" s="17">
        <v>446.11</v>
      </c>
      <c r="AR298" s="17">
        <v>462.77</v>
      </c>
      <c r="AS298" s="17">
        <v>476.86</v>
      </c>
      <c r="AT298" s="17">
        <v>488</v>
      </c>
      <c r="AU298" s="17">
        <v>495.83</v>
      </c>
      <c r="AV298" s="17">
        <v>500</v>
      </c>
      <c r="AW298" s="17">
        <v>500</v>
      </c>
      <c r="AX298" s="17">
        <v>500</v>
      </c>
      <c r="AY298" s="17">
        <v>500</v>
      </c>
      <c r="AZ298" s="17">
        <v>500</v>
      </c>
      <c r="BA298" s="17">
        <v>500</v>
      </c>
      <c r="BB298" s="17">
        <v>500</v>
      </c>
      <c r="BC298" s="17">
        <v>500</v>
      </c>
      <c r="BD298" s="17">
        <v>500</v>
      </c>
      <c r="BE298" s="17">
        <v>0</v>
      </c>
      <c r="BF298" s="17">
        <v>0</v>
      </c>
      <c r="BG298" s="17">
        <v>0</v>
      </c>
      <c r="BH298" s="17">
        <v>0</v>
      </c>
      <c r="BI298" s="17">
        <v>0</v>
      </c>
      <c r="BJ298" s="17">
        <v>0</v>
      </c>
      <c r="BK298" s="17">
        <v>0</v>
      </c>
      <c r="BL298" s="17">
        <v>0</v>
      </c>
      <c r="BM298" s="17">
        <v>0</v>
      </c>
      <c r="BN298" s="17">
        <v>0</v>
      </c>
      <c r="BO298" s="17">
        <v>0</v>
      </c>
      <c r="BP298" s="17">
        <v>0</v>
      </c>
      <c r="BQ298" s="17">
        <v>0</v>
      </c>
      <c r="BR298" s="17">
        <v>0</v>
      </c>
      <c r="BS298" s="17">
        <v>0</v>
      </c>
      <c r="BT298" s="17">
        <v>0</v>
      </c>
      <c r="BU298" s="17">
        <v>0</v>
      </c>
      <c r="BV298" s="17">
        <v>0</v>
      </c>
      <c r="BW298" s="17">
        <v>0</v>
      </c>
      <c r="BX298" s="17">
        <v>0</v>
      </c>
      <c r="BY298" s="17">
        <v>0</v>
      </c>
      <c r="BZ298" s="17">
        <v>0</v>
      </c>
      <c r="CA298" s="17">
        <v>0</v>
      </c>
      <c r="CB298" s="17">
        <v>0</v>
      </c>
      <c r="CC298" s="17">
        <v>0</v>
      </c>
      <c r="CD298" s="17">
        <v>0</v>
      </c>
      <c r="CE298" s="17">
        <v>0</v>
      </c>
      <c r="CF298" s="17">
        <v>0</v>
      </c>
      <c r="CG298" s="17">
        <v>0</v>
      </c>
      <c r="CH298" s="17">
        <v>0</v>
      </c>
      <c r="CI298" s="17">
        <v>0</v>
      </c>
      <c r="CJ298" s="17">
        <v>0</v>
      </c>
      <c r="CK298" s="17">
        <v>0</v>
      </c>
      <c r="CL298" s="17">
        <v>0</v>
      </c>
      <c r="CM298" s="17">
        <v>0</v>
      </c>
      <c r="CN298" s="17">
        <v>0</v>
      </c>
      <c r="CO298" s="17">
        <v>0</v>
      </c>
      <c r="CP298" s="17">
        <v>0</v>
      </c>
      <c r="CQ298" s="17">
        <v>0</v>
      </c>
      <c r="CR298" s="17">
        <v>0</v>
      </c>
      <c r="CS298" s="17">
        <v>0</v>
      </c>
      <c r="CT298" s="17">
        <v>0</v>
      </c>
      <c r="CU298" s="17">
        <v>0</v>
      </c>
      <c r="CV298" s="17">
        <v>0</v>
      </c>
      <c r="CW298" s="17">
        <v>0</v>
      </c>
    </row>
    <row r="299" spans="1:101" ht="14.25" customHeight="1">
      <c r="A299" s="67">
        <v>67</v>
      </c>
      <c r="B299" s="76">
        <v>3.02</v>
      </c>
      <c r="C299" s="68">
        <v>6.52</v>
      </c>
      <c r="D299" s="68">
        <v>11.45</v>
      </c>
      <c r="E299" s="68">
        <v>16.55</v>
      </c>
      <c r="F299" s="68">
        <v>20.170000000000002</v>
      </c>
      <c r="G299" s="68">
        <v>22.49</v>
      </c>
      <c r="H299" s="68">
        <v>24.67</v>
      </c>
      <c r="I299" s="68">
        <v>27.61</v>
      </c>
      <c r="J299" s="68">
        <v>30.73</v>
      </c>
      <c r="K299" s="68">
        <v>33.840000000000003</v>
      </c>
      <c r="L299" s="68">
        <v>36.25</v>
      </c>
      <c r="M299" s="68">
        <v>38.61</v>
      </c>
      <c r="N299" s="68">
        <v>42.84</v>
      </c>
      <c r="O299" s="68">
        <v>48.41</v>
      </c>
      <c r="P299" s="68">
        <v>55.8</v>
      </c>
      <c r="Q299" s="69">
        <v>64.37</v>
      </c>
      <c r="R299" s="68">
        <v>72.52</v>
      </c>
      <c r="S299" s="68">
        <v>80.55</v>
      </c>
      <c r="T299" s="68">
        <v>87.78</v>
      </c>
      <c r="U299" s="68">
        <v>99.21</v>
      </c>
      <c r="V299" s="68">
        <v>109.38</v>
      </c>
      <c r="W299" s="68">
        <v>120.48</v>
      </c>
      <c r="X299" s="68">
        <v>132.26</v>
      </c>
      <c r="Y299" s="68">
        <v>144.56</v>
      </c>
      <c r="Z299" s="68">
        <v>156.91999999999999</v>
      </c>
      <c r="AA299" s="69">
        <v>169.63</v>
      </c>
      <c r="AB299" s="17">
        <v>182.59</v>
      </c>
      <c r="AC299" s="17">
        <v>194.74</v>
      </c>
      <c r="AD299" s="17">
        <v>207.13</v>
      </c>
      <c r="AE299" s="17">
        <v>222.69</v>
      </c>
      <c r="AF299" s="17">
        <v>238.98</v>
      </c>
      <c r="AG299" s="17">
        <v>255.83</v>
      </c>
      <c r="AH299" s="17">
        <v>272.73</v>
      </c>
      <c r="AI299" s="17">
        <v>289.19</v>
      </c>
      <c r="AJ299" s="17">
        <v>313.3</v>
      </c>
      <c r="AK299" s="17">
        <v>337.47</v>
      </c>
      <c r="AL299" s="17">
        <v>361.33</v>
      </c>
      <c r="AM299" s="17">
        <v>384.5</v>
      </c>
      <c r="AN299" s="17">
        <v>406.6</v>
      </c>
      <c r="AO299" s="17">
        <v>427.26</v>
      </c>
      <c r="AP299" s="17">
        <v>446.11</v>
      </c>
      <c r="AQ299" s="17">
        <v>462.77</v>
      </c>
      <c r="AR299" s="17">
        <v>476.86</v>
      </c>
      <c r="AS299" s="17">
        <v>488</v>
      </c>
      <c r="AT299" s="17">
        <v>495.83</v>
      </c>
      <c r="AU299" s="17">
        <v>500</v>
      </c>
      <c r="AV299" s="17">
        <v>500</v>
      </c>
      <c r="AW299" s="17">
        <v>500</v>
      </c>
      <c r="AX299" s="17">
        <v>500</v>
      </c>
      <c r="AY299" s="17">
        <v>500</v>
      </c>
      <c r="AZ299" s="17">
        <v>500</v>
      </c>
      <c r="BA299" s="17">
        <v>500</v>
      </c>
      <c r="BB299" s="17">
        <v>500</v>
      </c>
      <c r="BC299" s="17">
        <v>500</v>
      </c>
      <c r="BD299" s="17">
        <v>0</v>
      </c>
      <c r="BE299" s="17">
        <v>0</v>
      </c>
      <c r="BF299" s="17">
        <v>0</v>
      </c>
      <c r="BG299" s="17">
        <v>0</v>
      </c>
      <c r="BH299" s="17">
        <v>0</v>
      </c>
      <c r="BI299" s="17">
        <v>0</v>
      </c>
      <c r="BJ299" s="17">
        <v>0</v>
      </c>
      <c r="BK299" s="17">
        <v>0</v>
      </c>
      <c r="BL299" s="17">
        <v>0</v>
      </c>
      <c r="BM299" s="17">
        <v>0</v>
      </c>
      <c r="BN299" s="17">
        <v>0</v>
      </c>
      <c r="BO299" s="17">
        <v>0</v>
      </c>
      <c r="BP299" s="17">
        <v>0</v>
      </c>
      <c r="BQ299" s="17">
        <v>0</v>
      </c>
      <c r="BR299" s="17">
        <v>0</v>
      </c>
      <c r="BS299" s="17">
        <v>0</v>
      </c>
      <c r="BT299" s="17">
        <v>0</v>
      </c>
      <c r="BU299" s="17">
        <v>0</v>
      </c>
      <c r="BV299" s="17">
        <v>0</v>
      </c>
      <c r="BW299" s="17">
        <v>0</v>
      </c>
      <c r="BX299" s="17">
        <v>0</v>
      </c>
      <c r="BY299" s="17">
        <v>0</v>
      </c>
      <c r="BZ299" s="17">
        <v>0</v>
      </c>
      <c r="CA299" s="17">
        <v>0</v>
      </c>
      <c r="CB299" s="17">
        <v>0</v>
      </c>
      <c r="CC299" s="17">
        <v>0</v>
      </c>
      <c r="CD299" s="17">
        <v>0</v>
      </c>
      <c r="CE299" s="17">
        <v>0</v>
      </c>
      <c r="CF299" s="17">
        <v>0</v>
      </c>
      <c r="CG299" s="17">
        <v>0</v>
      </c>
      <c r="CH299" s="17">
        <v>0</v>
      </c>
      <c r="CI299" s="17">
        <v>0</v>
      </c>
      <c r="CJ299" s="17">
        <v>0</v>
      </c>
      <c r="CK299" s="17">
        <v>0</v>
      </c>
      <c r="CL299" s="17">
        <v>0</v>
      </c>
      <c r="CM299" s="17">
        <v>0</v>
      </c>
      <c r="CN299" s="17">
        <v>0</v>
      </c>
      <c r="CO299" s="17">
        <v>0</v>
      </c>
      <c r="CP299" s="17">
        <v>0</v>
      </c>
      <c r="CQ299" s="17">
        <v>0</v>
      </c>
      <c r="CR299" s="17">
        <v>0</v>
      </c>
      <c r="CS299" s="17">
        <v>0</v>
      </c>
      <c r="CT299" s="17">
        <v>0</v>
      </c>
      <c r="CU299" s="17">
        <v>0</v>
      </c>
      <c r="CV299" s="17">
        <v>0</v>
      </c>
      <c r="CW299" s="17">
        <v>0</v>
      </c>
    </row>
    <row r="300" spans="1:101" ht="14.25" customHeight="1">
      <c r="A300" s="67">
        <v>68</v>
      </c>
      <c r="B300" s="76">
        <v>3.31</v>
      </c>
      <c r="C300" s="68">
        <v>7.21</v>
      </c>
      <c r="D300" s="68">
        <v>12.85</v>
      </c>
      <c r="E300" s="68">
        <v>18.5</v>
      </c>
      <c r="F300" s="68">
        <v>22.02</v>
      </c>
      <c r="G300" s="68">
        <v>24.15</v>
      </c>
      <c r="H300" s="68">
        <v>27.19</v>
      </c>
      <c r="I300" s="68">
        <v>30.35</v>
      </c>
      <c r="J300" s="68">
        <v>33.479999999999997</v>
      </c>
      <c r="K300" s="68">
        <v>36.200000000000003</v>
      </c>
      <c r="L300" s="68">
        <v>38.43</v>
      </c>
      <c r="M300" s="68">
        <v>42.75</v>
      </c>
      <c r="N300" s="68">
        <v>48.33</v>
      </c>
      <c r="O300" s="68">
        <v>55.54</v>
      </c>
      <c r="P300" s="68">
        <v>64.09</v>
      </c>
      <c r="Q300" s="69">
        <v>72.150000000000006</v>
      </c>
      <c r="R300" s="68">
        <v>80.55</v>
      </c>
      <c r="S300" s="68">
        <v>87.78</v>
      </c>
      <c r="T300" s="68">
        <v>99.21</v>
      </c>
      <c r="U300" s="68">
        <v>109.38</v>
      </c>
      <c r="V300" s="68">
        <v>120.48</v>
      </c>
      <c r="W300" s="68">
        <v>132.26</v>
      </c>
      <c r="X300" s="68">
        <v>144.56</v>
      </c>
      <c r="Y300" s="68">
        <v>156.91999999999999</v>
      </c>
      <c r="Z300" s="68">
        <v>169.63</v>
      </c>
      <c r="AA300" s="69">
        <v>182.59</v>
      </c>
      <c r="AB300" s="17">
        <v>194.74</v>
      </c>
      <c r="AC300" s="17">
        <v>207.13</v>
      </c>
      <c r="AD300" s="17">
        <v>222.69</v>
      </c>
      <c r="AE300" s="17">
        <v>238.98</v>
      </c>
      <c r="AF300" s="17">
        <v>255.83</v>
      </c>
      <c r="AG300" s="17">
        <v>272.73</v>
      </c>
      <c r="AH300" s="17">
        <v>289.19</v>
      </c>
      <c r="AI300" s="17">
        <v>313.3</v>
      </c>
      <c r="AJ300" s="17">
        <v>337.47</v>
      </c>
      <c r="AK300" s="17">
        <v>361.33</v>
      </c>
      <c r="AL300" s="17">
        <v>384.5</v>
      </c>
      <c r="AM300" s="17">
        <v>406.6</v>
      </c>
      <c r="AN300" s="17">
        <v>427.26</v>
      </c>
      <c r="AO300" s="17">
        <v>446.11</v>
      </c>
      <c r="AP300" s="17">
        <v>462.77</v>
      </c>
      <c r="AQ300" s="17">
        <v>476.86</v>
      </c>
      <c r="AR300" s="17">
        <v>488</v>
      </c>
      <c r="AS300" s="17">
        <v>495.83</v>
      </c>
      <c r="AT300" s="17">
        <v>500</v>
      </c>
      <c r="AU300" s="17">
        <v>500</v>
      </c>
      <c r="AV300" s="17">
        <v>500</v>
      </c>
      <c r="AW300" s="17">
        <v>500</v>
      </c>
      <c r="AX300" s="17">
        <v>500</v>
      </c>
      <c r="AY300" s="17">
        <v>500</v>
      </c>
      <c r="AZ300" s="17">
        <v>500</v>
      </c>
      <c r="BA300" s="17">
        <v>500</v>
      </c>
      <c r="BB300" s="17">
        <v>500</v>
      </c>
      <c r="BC300" s="17">
        <v>0</v>
      </c>
      <c r="BD300" s="17">
        <v>0</v>
      </c>
      <c r="BE300" s="17">
        <v>0</v>
      </c>
      <c r="BF300" s="17">
        <v>0</v>
      </c>
      <c r="BG300" s="17">
        <v>0</v>
      </c>
      <c r="BH300" s="17">
        <v>0</v>
      </c>
      <c r="BI300" s="17">
        <v>0</v>
      </c>
      <c r="BJ300" s="17">
        <v>0</v>
      </c>
      <c r="BK300" s="17">
        <v>0</v>
      </c>
      <c r="BL300" s="17">
        <v>0</v>
      </c>
      <c r="BM300" s="17">
        <v>0</v>
      </c>
      <c r="BN300" s="17">
        <v>0</v>
      </c>
      <c r="BO300" s="17">
        <v>0</v>
      </c>
      <c r="BP300" s="17">
        <v>0</v>
      </c>
      <c r="BQ300" s="17">
        <v>0</v>
      </c>
      <c r="BR300" s="17">
        <v>0</v>
      </c>
      <c r="BS300" s="17">
        <v>0</v>
      </c>
      <c r="BT300" s="17">
        <v>0</v>
      </c>
      <c r="BU300" s="17">
        <v>0</v>
      </c>
      <c r="BV300" s="17">
        <v>0</v>
      </c>
      <c r="BW300" s="17">
        <v>0</v>
      </c>
      <c r="BX300" s="17">
        <v>0</v>
      </c>
      <c r="BY300" s="17">
        <v>0</v>
      </c>
      <c r="BZ300" s="17">
        <v>0</v>
      </c>
      <c r="CA300" s="17">
        <v>0</v>
      </c>
      <c r="CB300" s="17">
        <v>0</v>
      </c>
      <c r="CC300" s="17">
        <v>0</v>
      </c>
      <c r="CD300" s="17">
        <v>0</v>
      </c>
      <c r="CE300" s="17">
        <v>0</v>
      </c>
      <c r="CF300" s="17">
        <v>0</v>
      </c>
      <c r="CG300" s="17">
        <v>0</v>
      </c>
      <c r="CH300" s="17">
        <v>0</v>
      </c>
      <c r="CI300" s="17">
        <v>0</v>
      </c>
      <c r="CJ300" s="17">
        <v>0</v>
      </c>
      <c r="CK300" s="17">
        <v>0</v>
      </c>
      <c r="CL300" s="17">
        <v>0</v>
      </c>
      <c r="CM300" s="17">
        <v>0</v>
      </c>
      <c r="CN300" s="17">
        <v>0</v>
      </c>
      <c r="CO300" s="17">
        <v>0</v>
      </c>
      <c r="CP300" s="17">
        <v>0</v>
      </c>
      <c r="CQ300" s="17">
        <v>0</v>
      </c>
      <c r="CR300" s="17">
        <v>0</v>
      </c>
      <c r="CS300" s="17">
        <v>0</v>
      </c>
      <c r="CT300" s="17">
        <v>0</v>
      </c>
      <c r="CU300" s="17">
        <v>0</v>
      </c>
      <c r="CV300" s="17">
        <v>0</v>
      </c>
      <c r="CW300" s="17">
        <v>0</v>
      </c>
    </row>
    <row r="301" spans="1:101" ht="14.25" customHeight="1">
      <c r="A301" s="67">
        <v>69</v>
      </c>
      <c r="B301" s="76">
        <v>3.64</v>
      </c>
      <c r="C301" s="68">
        <v>7.96</v>
      </c>
      <c r="D301" s="68">
        <v>14.43</v>
      </c>
      <c r="E301" s="68">
        <v>20.63</v>
      </c>
      <c r="F301" s="68">
        <v>23.6</v>
      </c>
      <c r="G301" s="68">
        <v>26.68</v>
      </c>
      <c r="H301" s="68">
        <v>29.93</v>
      </c>
      <c r="I301" s="68">
        <v>33.049999999999997</v>
      </c>
      <c r="J301" s="68">
        <v>35.65</v>
      </c>
      <c r="K301" s="68">
        <v>38.24</v>
      </c>
      <c r="L301" s="68">
        <v>42.65</v>
      </c>
      <c r="M301" s="68">
        <v>48.25</v>
      </c>
      <c r="N301" s="68">
        <v>55.28</v>
      </c>
      <c r="O301" s="68">
        <v>63.81</v>
      </c>
      <c r="P301" s="68">
        <v>71.77</v>
      </c>
      <c r="Q301" s="70">
        <v>80.05</v>
      </c>
      <c r="R301" s="68">
        <v>87.78</v>
      </c>
      <c r="S301" s="68">
        <v>99.21</v>
      </c>
      <c r="T301" s="68">
        <v>109.38</v>
      </c>
      <c r="U301" s="68">
        <v>120.48</v>
      </c>
      <c r="V301" s="68">
        <v>132.26</v>
      </c>
      <c r="W301" s="68">
        <v>144.56</v>
      </c>
      <c r="X301" s="68">
        <v>156.91999999999999</v>
      </c>
      <c r="Y301" s="68">
        <v>169.63</v>
      </c>
      <c r="Z301" s="68">
        <v>182.59</v>
      </c>
      <c r="AA301" s="69">
        <v>194.74</v>
      </c>
      <c r="AB301" s="17">
        <v>207.13</v>
      </c>
      <c r="AC301" s="17">
        <v>222.69</v>
      </c>
      <c r="AD301" s="17">
        <v>238.98</v>
      </c>
      <c r="AE301" s="17">
        <v>255.83</v>
      </c>
      <c r="AF301" s="17">
        <v>272.73</v>
      </c>
      <c r="AG301" s="17">
        <v>289.19</v>
      </c>
      <c r="AH301" s="17">
        <v>313.3</v>
      </c>
      <c r="AI301" s="17">
        <v>337.47</v>
      </c>
      <c r="AJ301" s="17">
        <v>361.33</v>
      </c>
      <c r="AK301" s="17">
        <v>384.5</v>
      </c>
      <c r="AL301" s="17">
        <v>406.6</v>
      </c>
      <c r="AM301" s="17">
        <v>427.26</v>
      </c>
      <c r="AN301" s="17">
        <v>446.11</v>
      </c>
      <c r="AO301" s="17">
        <v>462.77</v>
      </c>
      <c r="AP301" s="17">
        <v>476.86</v>
      </c>
      <c r="AQ301" s="17">
        <v>488</v>
      </c>
      <c r="AR301" s="17">
        <v>495.83</v>
      </c>
      <c r="AS301" s="17">
        <v>500</v>
      </c>
      <c r="AT301" s="17">
        <v>500</v>
      </c>
      <c r="AU301" s="17">
        <v>500</v>
      </c>
      <c r="AV301" s="17">
        <v>500</v>
      </c>
      <c r="AW301" s="17">
        <v>500</v>
      </c>
      <c r="AX301" s="17">
        <v>500</v>
      </c>
      <c r="AY301" s="17">
        <v>500</v>
      </c>
      <c r="AZ301" s="17">
        <v>500</v>
      </c>
      <c r="BA301" s="17">
        <v>500</v>
      </c>
      <c r="BB301" s="17">
        <v>0</v>
      </c>
      <c r="BC301" s="17">
        <v>0</v>
      </c>
      <c r="BD301" s="17">
        <v>0</v>
      </c>
      <c r="BE301" s="17">
        <v>0</v>
      </c>
      <c r="BF301" s="17">
        <v>0</v>
      </c>
      <c r="BG301" s="17">
        <v>0</v>
      </c>
      <c r="BH301" s="17">
        <v>0</v>
      </c>
      <c r="BI301" s="17">
        <v>0</v>
      </c>
      <c r="BJ301" s="17">
        <v>0</v>
      </c>
      <c r="BK301" s="17">
        <v>0</v>
      </c>
      <c r="BL301" s="17">
        <v>0</v>
      </c>
      <c r="BM301" s="17">
        <v>0</v>
      </c>
      <c r="BN301" s="17">
        <v>0</v>
      </c>
      <c r="BO301" s="17">
        <v>0</v>
      </c>
      <c r="BP301" s="17">
        <v>0</v>
      </c>
      <c r="BQ301" s="17">
        <v>0</v>
      </c>
      <c r="BR301" s="17">
        <v>0</v>
      </c>
      <c r="BS301" s="17">
        <v>0</v>
      </c>
      <c r="BT301" s="17">
        <v>0</v>
      </c>
      <c r="BU301" s="17">
        <v>0</v>
      </c>
      <c r="BV301" s="17">
        <v>0</v>
      </c>
      <c r="BW301" s="17">
        <v>0</v>
      </c>
      <c r="BX301" s="17">
        <v>0</v>
      </c>
      <c r="BY301" s="17">
        <v>0</v>
      </c>
      <c r="BZ301" s="17">
        <v>0</v>
      </c>
      <c r="CA301" s="17">
        <v>0</v>
      </c>
      <c r="CB301" s="17">
        <v>0</v>
      </c>
      <c r="CC301" s="17">
        <v>0</v>
      </c>
      <c r="CD301" s="17">
        <v>0</v>
      </c>
      <c r="CE301" s="17">
        <v>0</v>
      </c>
      <c r="CF301" s="17">
        <v>0</v>
      </c>
      <c r="CG301" s="17">
        <v>0</v>
      </c>
      <c r="CH301" s="17">
        <v>0</v>
      </c>
      <c r="CI301" s="17">
        <v>0</v>
      </c>
      <c r="CJ301" s="17">
        <v>0</v>
      </c>
      <c r="CK301" s="17">
        <v>0</v>
      </c>
      <c r="CL301" s="17">
        <v>0</v>
      </c>
      <c r="CM301" s="17">
        <v>0</v>
      </c>
      <c r="CN301" s="17">
        <v>0</v>
      </c>
      <c r="CO301" s="17">
        <v>0</v>
      </c>
      <c r="CP301" s="17">
        <v>0</v>
      </c>
      <c r="CQ301" s="17">
        <v>0</v>
      </c>
      <c r="CR301" s="17">
        <v>0</v>
      </c>
      <c r="CS301" s="17">
        <v>0</v>
      </c>
      <c r="CT301" s="17">
        <v>0</v>
      </c>
      <c r="CU301" s="17">
        <v>0</v>
      </c>
      <c r="CV301" s="17">
        <v>0</v>
      </c>
      <c r="CW301" s="17">
        <v>0</v>
      </c>
    </row>
    <row r="302" spans="1:101" ht="14.25" customHeight="1">
      <c r="A302" s="67">
        <v>70</v>
      </c>
      <c r="B302" s="76">
        <v>3.99</v>
      </c>
      <c r="C302" s="76">
        <v>8.76</v>
      </c>
      <c r="D302" s="76">
        <v>16.2</v>
      </c>
      <c r="E302" s="76">
        <v>22.97</v>
      </c>
      <c r="F302" s="76">
        <v>26.13</v>
      </c>
      <c r="G302" s="76">
        <v>29.44</v>
      </c>
      <c r="H302" s="76">
        <v>32.590000000000003</v>
      </c>
      <c r="I302" s="76">
        <v>35.020000000000003</v>
      </c>
      <c r="J302" s="76">
        <v>38.049999999999997</v>
      </c>
      <c r="K302" s="76">
        <v>42.64</v>
      </c>
      <c r="L302" s="76">
        <v>48.17</v>
      </c>
      <c r="M302" s="68">
        <v>55.02</v>
      </c>
      <c r="N302" s="68">
        <v>63.54</v>
      </c>
      <c r="O302" s="68">
        <v>71.39</v>
      </c>
      <c r="P302" s="69">
        <v>79.540000000000006</v>
      </c>
      <c r="Q302" s="68">
        <v>87.78</v>
      </c>
      <c r="R302" s="68">
        <v>99.21</v>
      </c>
      <c r="S302" s="68">
        <v>109.38</v>
      </c>
      <c r="T302" s="68">
        <v>120.48</v>
      </c>
      <c r="U302" s="68">
        <v>132.26</v>
      </c>
      <c r="V302" s="68">
        <v>144.56</v>
      </c>
      <c r="W302" s="68">
        <v>156.91999999999999</v>
      </c>
      <c r="X302" s="68">
        <v>169.63</v>
      </c>
      <c r="Y302" s="68">
        <v>182.59</v>
      </c>
      <c r="Z302" s="68">
        <v>194.74</v>
      </c>
      <c r="AA302" s="69">
        <v>207.13</v>
      </c>
      <c r="AB302" s="17">
        <v>222.69</v>
      </c>
      <c r="AC302" s="17">
        <v>238.98</v>
      </c>
      <c r="AD302" s="17">
        <v>255.83</v>
      </c>
      <c r="AE302" s="17">
        <v>272.73</v>
      </c>
      <c r="AF302" s="17">
        <v>289.19</v>
      </c>
      <c r="AG302" s="17">
        <v>313.3</v>
      </c>
      <c r="AH302" s="17">
        <v>337.47</v>
      </c>
      <c r="AI302" s="17">
        <v>361.33</v>
      </c>
      <c r="AJ302" s="17">
        <v>384.5</v>
      </c>
      <c r="AK302" s="17">
        <v>406.6</v>
      </c>
      <c r="AL302" s="17">
        <v>427.26</v>
      </c>
      <c r="AM302" s="17">
        <v>446.11</v>
      </c>
      <c r="AN302" s="17">
        <v>462.77</v>
      </c>
      <c r="AO302" s="17">
        <v>476.86</v>
      </c>
      <c r="AP302" s="17">
        <v>488</v>
      </c>
      <c r="AQ302" s="17">
        <v>495.83</v>
      </c>
      <c r="AR302" s="17">
        <v>500</v>
      </c>
      <c r="AS302" s="17">
        <v>500</v>
      </c>
      <c r="AT302" s="17">
        <v>500</v>
      </c>
      <c r="AU302" s="17">
        <v>500</v>
      </c>
      <c r="AV302" s="17">
        <v>500</v>
      </c>
      <c r="AW302" s="17">
        <v>500</v>
      </c>
      <c r="AX302" s="17">
        <v>500</v>
      </c>
      <c r="AY302" s="17">
        <v>500</v>
      </c>
      <c r="AZ302" s="17">
        <v>500</v>
      </c>
      <c r="BA302" s="17">
        <v>0</v>
      </c>
      <c r="BB302" s="17">
        <v>0</v>
      </c>
      <c r="BC302" s="17">
        <v>0</v>
      </c>
      <c r="BD302" s="17">
        <v>0</v>
      </c>
      <c r="BE302" s="17">
        <v>0</v>
      </c>
      <c r="BF302" s="17">
        <v>0</v>
      </c>
      <c r="BG302" s="17">
        <v>0</v>
      </c>
      <c r="BH302" s="17">
        <v>0</v>
      </c>
      <c r="BI302" s="17">
        <v>0</v>
      </c>
      <c r="BJ302" s="17">
        <v>0</v>
      </c>
      <c r="BK302" s="17">
        <v>0</v>
      </c>
      <c r="BL302" s="17">
        <v>0</v>
      </c>
      <c r="BM302" s="17">
        <v>0</v>
      </c>
      <c r="BN302" s="17">
        <v>0</v>
      </c>
      <c r="BO302" s="17">
        <v>0</v>
      </c>
      <c r="BP302" s="17">
        <v>0</v>
      </c>
      <c r="BQ302" s="17">
        <v>0</v>
      </c>
      <c r="BR302" s="17">
        <v>0</v>
      </c>
      <c r="BS302" s="17">
        <v>0</v>
      </c>
      <c r="BT302" s="17">
        <v>0</v>
      </c>
      <c r="BU302" s="17">
        <v>0</v>
      </c>
      <c r="BV302" s="17">
        <v>0</v>
      </c>
      <c r="BW302" s="17">
        <v>0</v>
      </c>
      <c r="BX302" s="17">
        <v>0</v>
      </c>
      <c r="BY302" s="17">
        <v>0</v>
      </c>
      <c r="BZ302" s="17">
        <v>0</v>
      </c>
      <c r="CA302" s="17">
        <v>0</v>
      </c>
      <c r="CB302" s="17">
        <v>0</v>
      </c>
      <c r="CC302" s="17">
        <v>0</v>
      </c>
      <c r="CD302" s="17">
        <v>0</v>
      </c>
      <c r="CE302" s="17">
        <v>0</v>
      </c>
      <c r="CF302" s="17">
        <v>0</v>
      </c>
      <c r="CG302" s="17">
        <v>0</v>
      </c>
      <c r="CH302" s="17">
        <v>0</v>
      </c>
      <c r="CI302" s="17">
        <v>0</v>
      </c>
      <c r="CJ302" s="17">
        <v>0</v>
      </c>
      <c r="CK302" s="17">
        <v>0</v>
      </c>
      <c r="CL302" s="17">
        <v>0</v>
      </c>
      <c r="CM302" s="17">
        <v>0</v>
      </c>
      <c r="CN302" s="17">
        <v>0</v>
      </c>
      <c r="CO302" s="17">
        <v>0</v>
      </c>
      <c r="CP302" s="17">
        <v>0</v>
      </c>
      <c r="CQ302" s="17">
        <v>0</v>
      </c>
      <c r="CR302" s="17">
        <v>0</v>
      </c>
      <c r="CS302" s="17">
        <v>0</v>
      </c>
      <c r="CT302" s="17">
        <v>0</v>
      </c>
      <c r="CU302" s="17">
        <v>0</v>
      </c>
      <c r="CV302" s="17">
        <v>0</v>
      </c>
      <c r="CW302" s="17">
        <v>0</v>
      </c>
    </row>
    <row r="303" spans="1:101" ht="14.25" customHeight="1">
      <c r="A303" s="67">
        <v>71</v>
      </c>
      <c r="B303" s="76">
        <v>4.37</v>
      </c>
      <c r="C303" s="76">
        <v>9.6199999999999992</v>
      </c>
      <c r="D303" s="76">
        <v>18.18</v>
      </c>
      <c r="E303" s="76">
        <v>25.52</v>
      </c>
      <c r="F303" s="76">
        <v>28.89</v>
      </c>
      <c r="G303" s="76">
        <v>32.04</v>
      </c>
      <c r="H303" s="76">
        <v>34.32</v>
      </c>
      <c r="I303" s="76">
        <v>37.19</v>
      </c>
      <c r="J303" s="76">
        <v>41.83</v>
      </c>
      <c r="K303" s="76">
        <v>47.81</v>
      </c>
      <c r="L303" s="76">
        <v>54.76</v>
      </c>
      <c r="M303" s="76">
        <v>63.26</v>
      </c>
      <c r="N303" s="68">
        <v>71.010000000000005</v>
      </c>
      <c r="O303" s="68">
        <v>79.03</v>
      </c>
      <c r="P303" s="69">
        <v>87.1</v>
      </c>
      <c r="Q303" s="68">
        <v>99.21</v>
      </c>
      <c r="R303" s="68">
        <v>109.38</v>
      </c>
      <c r="S303" s="68">
        <v>120.48</v>
      </c>
      <c r="T303" s="68">
        <v>132.26</v>
      </c>
      <c r="U303" s="68">
        <v>144.56</v>
      </c>
      <c r="V303" s="68">
        <v>156.91999999999999</v>
      </c>
      <c r="W303" s="68">
        <v>169.63</v>
      </c>
      <c r="X303" s="68">
        <v>182.59</v>
      </c>
      <c r="Y303" s="68">
        <v>194.74</v>
      </c>
      <c r="Z303" s="68">
        <v>207.13</v>
      </c>
      <c r="AA303" s="69">
        <v>222.69</v>
      </c>
      <c r="AB303" s="17">
        <v>238.98</v>
      </c>
      <c r="AC303" s="17">
        <v>255.83</v>
      </c>
      <c r="AD303" s="17">
        <v>272.73</v>
      </c>
      <c r="AE303" s="17">
        <v>289.19</v>
      </c>
      <c r="AF303" s="17">
        <v>313.3</v>
      </c>
      <c r="AG303" s="17">
        <v>337.47</v>
      </c>
      <c r="AH303" s="17">
        <v>361.33</v>
      </c>
      <c r="AI303" s="17">
        <v>384.5</v>
      </c>
      <c r="AJ303" s="17">
        <v>406.6</v>
      </c>
      <c r="AK303" s="17">
        <v>427.26</v>
      </c>
      <c r="AL303" s="17">
        <v>446.11</v>
      </c>
      <c r="AM303" s="17">
        <v>462.77</v>
      </c>
      <c r="AN303" s="17">
        <v>476.86</v>
      </c>
      <c r="AO303" s="17">
        <v>488</v>
      </c>
      <c r="AP303" s="17">
        <v>495.83</v>
      </c>
      <c r="AQ303" s="17">
        <v>500</v>
      </c>
      <c r="AR303" s="17">
        <v>500</v>
      </c>
      <c r="AS303" s="17">
        <v>500</v>
      </c>
      <c r="AT303" s="17">
        <v>500</v>
      </c>
      <c r="AU303" s="17">
        <v>500</v>
      </c>
      <c r="AV303" s="17">
        <v>500</v>
      </c>
      <c r="AW303" s="17">
        <v>500</v>
      </c>
      <c r="AX303" s="17">
        <v>500</v>
      </c>
      <c r="AY303" s="17">
        <v>500</v>
      </c>
      <c r="AZ303" s="17">
        <v>0</v>
      </c>
      <c r="BA303" s="17">
        <v>0</v>
      </c>
      <c r="BB303" s="17">
        <v>0</v>
      </c>
      <c r="BC303" s="17">
        <v>0</v>
      </c>
      <c r="BD303" s="17">
        <v>0</v>
      </c>
      <c r="BE303" s="17">
        <v>0</v>
      </c>
      <c r="BF303" s="17">
        <v>0</v>
      </c>
      <c r="BG303" s="17">
        <v>0</v>
      </c>
      <c r="BH303" s="17">
        <v>0</v>
      </c>
      <c r="BI303" s="17">
        <v>0</v>
      </c>
      <c r="BJ303" s="17">
        <v>0</v>
      </c>
      <c r="BK303" s="17">
        <v>0</v>
      </c>
      <c r="BL303" s="17">
        <v>0</v>
      </c>
      <c r="BM303" s="17">
        <v>0</v>
      </c>
      <c r="BN303" s="17">
        <v>0</v>
      </c>
      <c r="BO303" s="17">
        <v>0</v>
      </c>
      <c r="BP303" s="17">
        <v>0</v>
      </c>
      <c r="BQ303" s="17">
        <v>0</v>
      </c>
      <c r="BR303" s="17">
        <v>0</v>
      </c>
      <c r="BS303" s="17">
        <v>0</v>
      </c>
      <c r="BT303" s="17">
        <v>0</v>
      </c>
      <c r="BU303" s="17">
        <v>0</v>
      </c>
      <c r="BV303" s="17">
        <v>0</v>
      </c>
      <c r="BW303" s="17">
        <v>0</v>
      </c>
      <c r="BX303" s="17">
        <v>0</v>
      </c>
      <c r="BY303" s="17">
        <v>0</v>
      </c>
      <c r="BZ303" s="17">
        <v>0</v>
      </c>
      <c r="CA303" s="17">
        <v>0</v>
      </c>
      <c r="CB303" s="17">
        <v>0</v>
      </c>
      <c r="CC303" s="17">
        <v>0</v>
      </c>
      <c r="CD303" s="17">
        <v>0</v>
      </c>
      <c r="CE303" s="17">
        <v>0</v>
      </c>
      <c r="CF303" s="17">
        <v>0</v>
      </c>
      <c r="CG303" s="17">
        <v>0</v>
      </c>
      <c r="CH303" s="17">
        <v>0</v>
      </c>
      <c r="CI303" s="17">
        <v>0</v>
      </c>
      <c r="CJ303" s="17">
        <v>0</v>
      </c>
      <c r="CK303" s="17">
        <v>0</v>
      </c>
      <c r="CL303" s="17">
        <v>0</v>
      </c>
      <c r="CM303" s="17">
        <v>0</v>
      </c>
      <c r="CN303" s="17">
        <v>0</v>
      </c>
      <c r="CO303" s="17">
        <v>0</v>
      </c>
      <c r="CP303" s="17">
        <v>0</v>
      </c>
      <c r="CQ303" s="17">
        <v>0</v>
      </c>
      <c r="CR303" s="17">
        <v>0</v>
      </c>
      <c r="CS303" s="17">
        <v>0</v>
      </c>
      <c r="CT303" s="17">
        <v>0</v>
      </c>
      <c r="CU303" s="17">
        <v>0</v>
      </c>
      <c r="CV303" s="17">
        <v>0</v>
      </c>
      <c r="CW303" s="17">
        <v>0</v>
      </c>
    </row>
    <row r="304" spans="1:101" ht="14.25" customHeight="1">
      <c r="A304" s="67">
        <v>72</v>
      </c>
      <c r="B304" s="76">
        <v>4.79</v>
      </c>
      <c r="C304" s="76">
        <v>10.55</v>
      </c>
      <c r="D304" s="76">
        <v>20.36</v>
      </c>
      <c r="E304" s="76">
        <v>28.29</v>
      </c>
      <c r="F304" s="76">
        <v>31.44</v>
      </c>
      <c r="G304" s="76">
        <v>33.53</v>
      </c>
      <c r="H304" s="76">
        <v>36.24</v>
      </c>
      <c r="I304" s="76">
        <v>40.93</v>
      </c>
      <c r="J304" s="76">
        <v>46.87</v>
      </c>
      <c r="K304" s="76">
        <v>53.97</v>
      </c>
      <c r="L304" s="76">
        <v>62.6</v>
      </c>
      <c r="M304" s="68">
        <v>70.64</v>
      </c>
      <c r="N304" s="68">
        <v>78.52</v>
      </c>
      <c r="O304" s="68">
        <v>86.42</v>
      </c>
      <c r="P304" s="70">
        <v>97.78</v>
      </c>
      <c r="Q304" s="68">
        <v>109.38</v>
      </c>
      <c r="R304" s="68">
        <v>120.48</v>
      </c>
      <c r="S304" s="68">
        <v>132.26</v>
      </c>
      <c r="T304" s="68">
        <v>144.56</v>
      </c>
      <c r="U304" s="68">
        <v>156.91999999999999</v>
      </c>
      <c r="V304" s="68">
        <v>169.63</v>
      </c>
      <c r="W304" s="68">
        <v>182.59</v>
      </c>
      <c r="X304" s="68">
        <v>194.74</v>
      </c>
      <c r="Y304" s="68">
        <v>207.13</v>
      </c>
      <c r="Z304" s="68">
        <v>222.69</v>
      </c>
      <c r="AA304" s="69">
        <v>238.98</v>
      </c>
      <c r="AB304" s="17">
        <v>255.83</v>
      </c>
      <c r="AC304" s="17">
        <v>272.73</v>
      </c>
      <c r="AD304" s="17">
        <v>289.19</v>
      </c>
      <c r="AE304" s="17">
        <v>313.3</v>
      </c>
      <c r="AF304" s="17">
        <v>337.47</v>
      </c>
      <c r="AG304" s="17">
        <v>361.33</v>
      </c>
      <c r="AH304" s="17">
        <v>384.5</v>
      </c>
      <c r="AI304" s="17">
        <v>406.6</v>
      </c>
      <c r="AJ304" s="17">
        <v>427.26</v>
      </c>
      <c r="AK304" s="17">
        <v>446.11</v>
      </c>
      <c r="AL304" s="17">
        <v>462.77</v>
      </c>
      <c r="AM304" s="17">
        <v>476.86</v>
      </c>
      <c r="AN304" s="17">
        <v>488</v>
      </c>
      <c r="AO304" s="17">
        <v>495.83</v>
      </c>
      <c r="AP304" s="17">
        <v>500</v>
      </c>
      <c r="AQ304" s="17">
        <v>500</v>
      </c>
      <c r="AR304" s="17">
        <v>500</v>
      </c>
      <c r="AS304" s="17">
        <v>500</v>
      </c>
      <c r="AT304" s="17">
        <v>500</v>
      </c>
      <c r="AU304" s="17">
        <v>500</v>
      </c>
      <c r="AV304" s="17">
        <v>500</v>
      </c>
      <c r="AW304" s="17">
        <v>500</v>
      </c>
      <c r="AX304" s="17">
        <v>500</v>
      </c>
      <c r="AY304" s="17">
        <v>0</v>
      </c>
      <c r="AZ304" s="17">
        <v>0</v>
      </c>
      <c r="BA304" s="17">
        <v>0</v>
      </c>
      <c r="BB304" s="17">
        <v>0</v>
      </c>
      <c r="BC304" s="17">
        <v>0</v>
      </c>
      <c r="BD304" s="17">
        <v>0</v>
      </c>
      <c r="BE304" s="17">
        <v>0</v>
      </c>
      <c r="BF304" s="17">
        <v>0</v>
      </c>
      <c r="BG304" s="17">
        <v>0</v>
      </c>
      <c r="BH304" s="17">
        <v>0</v>
      </c>
      <c r="BI304" s="17">
        <v>0</v>
      </c>
      <c r="BJ304" s="17">
        <v>0</v>
      </c>
      <c r="BK304" s="17">
        <v>0</v>
      </c>
      <c r="BL304" s="17">
        <v>0</v>
      </c>
      <c r="BM304" s="17">
        <v>0</v>
      </c>
      <c r="BN304" s="17">
        <v>0</v>
      </c>
      <c r="BO304" s="17">
        <v>0</v>
      </c>
      <c r="BP304" s="17">
        <v>0</v>
      </c>
      <c r="BQ304" s="17">
        <v>0</v>
      </c>
      <c r="BR304" s="17">
        <v>0</v>
      </c>
      <c r="BS304" s="17">
        <v>0</v>
      </c>
      <c r="BT304" s="17">
        <v>0</v>
      </c>
      <c r="BU304" s="17">
        <v>0</v>
      </c>
      <c r="BV304" s="17">
        <v>0</v>
      </c>
      <c r="BW304" s="17">
        <v>0</v>
      </c>
      <c r="BX304" s="17">
        <v>0</v>
      </c>
      <c r="BY304" s="17">
        <v>0</v>
      </c>
      <c r="BZ304" s="17">
        <v>0</v>
      </c>
      <c r="CA304" s="17">
        <v>0</v>
      </c>
      <c r="CB304" s="17">
        <v>0</v>
      </c>
      <c r="CC304" s="17">
        <v>0</v>
      </c>
      <c r="CD304" s="17">
        <v>0</v>
      </c>
      <c r="CE304" s="17">
        <v>0</v>
      </c>
      <c r="CF304" s="17">
        <v>0</v>
      </c>
      <c r="CG304" s="17">
        <v>0</v>
      </c>
      <c r="CH304" s="17">
        <v>0</v>
      </c>
      <c r="CI304" s="17">
        <v>0</v>
      </c>
      <c r="CJ304" s="17">
        <v>0</v>
      </c>
      <c r="CK304" s="17">
        <v>0</v>
      </c>
      <c r="CL304" s="17">
        <v>0</v>
      </c>
      <c r="CM304" s="17">
        <v>0</v>
      </c>
      <c r="CN304" s="17">
        <v>0</v>
      </c>
      <c r="CO304" s="17">
        <v>0</v>
      </c>
      <c r="CP304" s="17">
        <v>0</v>
      </c>
      <c r="CQ304" s="17">
        <v>0</v>
      </c>
      <c r="CR304" s="17">
        <v>0</v>
      </c>
      <c r="CS304" s="17">
        <v>0</v>
      </c>
      <c r="CT304" s="17">
        <v>0</v>
      </c>
      <c r="CU304" s="17">
        <v>0</v>
      </c>
      <c r="CV304" s="17">
        <v>0</v>
      </c>
      <c r="CW304" s="17">
        <v>0</v>
      </c>
    </row>
    <row r="305" spans="1:101" ht="14.25" customHeight="1">
      <c r="A305" s="67">
        <v>73</v>
      </c>
      <c r="B305" s="76">
        <v>5.25</v>
      </c>
      <c r="C305" s="76">
        <v>11.57</v>
      </c>
      <c r="D305" s="76">
        <v>22.77</v>
      </c>
      <c r="E305" s="76">
        <v>30.76</v>
      </c>
      <c r="F305" s="76">
        <v>32.64</v>
      </c>
      <c r="G305" s="76">
        <v>35.14</v>
      </c>
      <c r="H305" s="76">
        <v>39.86</v>
      </c>
      <c r="I305" s="76">
        <v>45.72</v>
      </c>
      <c r="J305" s="76">
        <v>52.76</v>
      </c>
      <c r="K305" s="76">
        <v>61.55</v>
      </c>
      <c r="L305" s="68">
        <v>70.260000000000005</v>
      </c>
      <c r="M305" s="68">
        <v>76.87</v>
      </c>
      <c r="N305" s="68">
        <v>85.73</v>
      </c>
      <c r="O305" s="69">
        <v>96.95</v>
      </c>
      <c r="P305" s="68">
        <v>109.38</v>
      </c>
      <c r="Q305" s="68">
        <v>120.48</v>
      </c>
      <c r="R305" s="68">
        <v>132.26</v>
      </c>
      <c r="S305" s="68">
        <v>144.56</v>
      </c>
      <c r="T305" s="68">
        <v>156.91999999999999</v>
      </c>
      <c r="U305" s="68">
        <v>169.63</v>
      </c>
      <c r="V305" s="68">
        <v>182.59</v>
      </c>
      <c r="W305" s="68">
        <v>194.74</v>
      </c>
      <c r="X305" s="68">
        <v>207.13</v>
      </c>
      <c r="Y305" s="68">
        <v>222.69</v>
      </c>
      <c r="Z305" s="68">
        <v>238.98</v>
      </c>
      <c r="AA305" s="69">
        <v>255.83</v>
      </c>
      <c r="AB305" s="17">
        <v>272.73</v>
      </c>
      <c r="AC305" s="17">
        <v>289.19</v>
      </c>
      <c r="AD305" s="17">
        <v>313.3</v>
      </c>
      <c r="AE305" s="17">
        <v>337.47</v>
      </c>
      <c r="AF305" s="17">
        <v>361.33</v>
      </c>
      <c r="AG305" s="17">
        <v>384.5</v>
      </c>
      <c r="AH305" s="17">
        <v>406.6</v>
      </c>
      <c r="AI305" s="17">
        <v>427.26</v>
      </c>
      <c r="AJ305" s="17">
        <v>446.11</v>
      </c>
      <c r="AK305" s="17">
        <v>462.77</v>
      </c>
      <c r="AL305" s="17">
        <v>476.86</v>
      </c>
      <c r="AM305" s="17">
        <v>488</v>
      </c>
      <c r="AN305" s="17">
        <v>495.83</v>
      </c>
      <c r="AO305" s="17">
        <v>500</v>
      </c>
      <c r="AP305" s="17">
        <v>500</v>
      </c>
      <c r="AQ305" s="17">
        <v>500</v>
      </c>
      <c r="AR305" s="17">
        <v>500</v>
      </c>
      <c r="AS305" s="17">
        <v>500</v>
      </c>
      <c r="AT305" s="17">
        <v>500</v>
      </c>
      <c r="AU305" s="17">
        <v>500</v>
      </c>
      <c r="AV305" s="17">
        <v>500</v>
      </c>
      <c r="AW305" s="17">
        <v>500</v>
      </c>
      <c r="AX305" s="17">
        <v>0</v>
      </c>
      <c r="AY305" s="17">
        <v>0</v>
      </c>
      <c r="AZ305" s="17">
        <v>0</v>
      </c>
      <c r="BA305" s="17">
        <v>0</v>
      </c>
      <c r="BB305" s="17">
        <v>0</v>
      </c>
      <c r="BC305" s="17">
        <v>0</v>
      </c>
      <c r="BD305" s="17">
        <v>0</v>
      </c>
      <c r="BE305" s="17">
        <v>0</v>
      </c>
      <c r="BF305" s="17">
        <v>0</v>
      </c>
      <c r="BG305" s="17">
        <v>0</v>
      </c>
      <c r="BH305" s="17">
        <v>0</v>
      </c>
      <c r="BI305" s="17">
        <v>0</v>
      </c>
      <c r="BJ305" s="17">
        <v>0</v>
      </c>
      <c r="BK305" s="17">
        <v>0</v>
      </c>
      <c r="BL305" s="17">
        <v>0</v>
      </c>
      <c r="BM305" s="17">
        <v>0</v>
      </c>
      <c r="BN305" s="17">
        <v>0</v>
      </c>
      <c r="BO305" s="17">
        <v>0</v>
      </c>
      <c r="BP305" s="17">
        <v>0</v>
      </c>
      <c r="BQ305" s="17">
        <v>0</v>
      </c>
      <c r="BR305" s="17">
        <v>0</v>
      </c>
      <c r="BS305" s="17">
        <v>0</v>
      </c>
      <c r="BT305" s="17">
        <v>0</v>
      </c>
      <c r="BU305" s="17">
        <v>0</v>
      </c>
      <c r="BV305" s="17">
        <v>0</v>
      </c>
      <c r="BW305" s="17">
        <v>0</v>
      </c>
      <c r="BX305" s="17">
        <v>0</v>
      </c>
      <c r="BY305" s="17">
        <v>0</v>
      </c>
      <c r="BZ305" s="17">
        <v>0</v>
      </c>
      <c r="CA305" s="17">
        <v>0</v>
      </c>
      <c r="CB305" s="17">
        <v>0</v>
      </c>
      <c r="CC305" s="17">
        <v>0</v>
      </c>
      <c r="CD305" s="17">
        <v>0</v>
      </c>
      <c r="CE305" s="17">
        <v>0</v>
      </c>
      <c r="CF305" s="17">
        <v>0</v>
      </c>
      <c r="CG305" s="17">
        <v>0</v>
      </c>
      <c r="CH305" s="17">
        <v>0</v>
      </c>
      <c r="CI305" s="17">
        <v>0</v>
      </c>
      <c r="CJ305" s="17">
        <v>0</v>
      </c>
      <c r="CK305" s="17">
        <v>0</v>
      </c>
      <c r="CL305" s="17">
        <v>0</v>
      </c>
      <c r="CM305" s="17">
        <v>0</v>
      </c>
      <c r="CN305" s="17">
        <v>0</v>
      </c>
      <c r="CO305" s="17">
        <v>0</v>
      </c>
      <c r="CP305" s="17">
        <v>0</v>
      </c>
      <c r="CQ305" s="17">
        <v>0</v>
      </c>
      <c r="CR305" s="17">
        <v>0</v>
      </c>
      <c r="CS305" s="17">
        <v>0</v>
      </c>
      <c r="CT305" s="17">
        <v>0</v>
      </c>
      <c r="CU305" s="17">
        <v>0</v>
      </c>
      <c r="CV305" s="17">
        <v>0</v>
      </c>
      <c r="CW305" s="17">
        <v>0</v>
      </c>
    </row>
    <row r="306" spans="1:101" ht="14.25" customHeight="1">
      <c r="A306" s="67">
        <v>74</v>
      </c>
      <c r="B306" s="76">
        <v>5.76</v>
      </c>
      <c r="C306" s="76">
        <v>12.7</v>
      </c>
      <c r="D306" s="76">
        <v>25.4</v>
      </c>
      <c r="E306" s="76">
        <v>31.69</v>
      </c>
      <c r="F306" s="76">
        <v>33.97</v>
      </c>
      <c r="G306" s="76">
        <v>38.71</v>
      </c>
      <c r="H306" s="76">
        <v>44.48</v>
      </c>
      <c r="I306" s="76">
        <v>51.41</v>
      </c>
      <c r="J306" s="76">
        <v>60.12</v>
      </c>
      <c r="K306" s="76">
        <v>69.099999999999994</v>
      </c>
      <c r="L306" s="68">
        <v>76.510000000000005</v>
      </c>
      <c r="M306" s="68">
        <v>83.77</v>
      </c>
      <c r="N306" s="76">
        <v>93.84</v>
      </c>
      <c r="O306" s="69">
        <v>109.11</v>
      </c>
      <c r="P306" s="68">
        <v>120.48</v>
      </c>
      <c r="Q306" s="68">
        <v>132.26</v>
      </c>
      <c r="R306" s="68">
        <v>144.56</v>
      </c>
      <c r="S306" s="68">
        <v>156.91999999999999</v>
      </c>
      <c r="T306" s="68">
        <v>169.63</v>
      </c>
      <c r="U306" s="68">
        <v>182.59</v>
      </c>
      <c r="V306" s="68">
        <v>194.74</v>
      </c>
      <c r="W306" s="68">
        <v>207.13</v>
      </c>
      <c r="X306" s="68">
        <v>222.69</v>
      </c>
      <c r="Y306" s="68">
        <v>238.98</v>
      </c>
      <c r="Z306" s="68">
        <v>255.83</v>
      </c>
      <c r="AA306" s="69">
        <v>272.73</v>
      </c>
      <c r="AB306" s="17">
        <v>289.19</v>
      </c>
      <c r="AC306" s="17">
        <v>313.3</v>
      </c>
      <c r="AD306" s="17">
        <v>337.47</v>
      </c>
      <c r="AE306" s="17">
        <v>361.33</v>
      </c>
      <c r="AF306" s="17">
        <v>384.5</v>
      </c>
      <c r="AG306" s="17">
        <v>406.6</v>
      </c>
      <c r="AH306" s="17">
        <v>427.26</v>
      </c>
      <c r="AI306" s="17">
        <v>446.11</v>
      </c>
      <c r="AJ306" s="17">
        <v>462.77</v>
      </c>
      <c r="AK306" s="17">
        <v>476.86</v>
      </c>
      <c r="AL306" s="17">
        <v>488</v>
      </c>
      <c r="AM306" s="17">
        <v>495.83</v>
      </c>
      <c r="AN306" s="17">
        <v>500</v>
      </c>
      <c r="AO306" s="17">
        <v>500</v>
      </c>
      <c r="AP306" s="17">
        <v>500</v>
      </c>
      <c r="AQ306" s="17">
        <v>500</v>
      </c>
      <c r="AR306" s="17">
        <v>500</v>
      </c>
      <c r="AS306" s="17">
        <v>500</v>
      </c>
      <c r="AT306" s="17">
        <v>500</v>
      </c>
      <c r="AU306" s="17">
        <v>500</v>
      </c>
      <c r="AV306" s="17">
        <v>500</v>
      </c>
      <c r="AW306" s="17">
        <v>0</v>
      </c>
      <c r="AX306" s="17">
        <v>0</v>
      </c>
      <c r="AY306" s="17">
        <v>0</v>
      </c>
      <c r="AZ306" s="17">
        <v>0</v>
      </c>
      <c r="BA306" s="17">
        <v>0</v>
      </c>
      <c r="BB306" s="17">
        <v>0</v>
      </c>
      <c r="BC306" s="17">
        <v>0</v>
      </c>
      <c r="BD306" s="17">
        <v>0</v>
      </c>
      <c r="BE306" s="17">
        <v>0</v>
      </c>
      <c r="BF306" s="17">
        <v>0</v>
      </c>
      <c r="BG306" s="17">
        <v>0</v>
      </c>
      <c r="BH306" s="17">
        <v>0</v>
      </c>
      <c r="BI306" s="17">
        <v>0</v>
      </c>
      <c r="BJ306" s="17">
        <v>0</v>
      </c>
      <c r="BK306" s="17">
        <v>0</v>
      </c>
      <c r="BL306" s="17">
        <v>0</v>
      </c>
      <c r="BM306" s="17">
        <v>0</v>
      </c>
      <c r="BN306" s="17">
        <v>0</v>
      </c>
      <c r="BO306" s="17">
        <v>0</v>
      </c>
      <c r="BP306" s="17">
        <v>0</v>
      </c>
      <c r="BQ306" s="17">
        <v>0</v>
      </c>
      <c r="BR306" s="17">
        <v>0</v>
      </c>
      <c r="BS306" s="17">
        <v>0</v>
      </c>
      <c r="BT306" s="17">
        <v>0</v>
      </c>
      <c r="BU306" s="17">
        <v>0</v>
      </c>
      <c r="BV306" s="17">
        <v>0</v>
      </c>
      <c r="BW306" s="17">
        <v>0</v>
      </c>
      <c r="BX306" s="17">
        <v>0</v>
      </c>
      <c r="BY306" s="17">
        <v>0</v>
      </c>
      <c r="BZ306" s="17">
        <v>0</v>
      </c>
      <c r="CA306" s="17">
        <v>0</v>
      </c>
      <c r="CB306" s="17">
        <v>0</v>
      </c>
      <c r="CC306" s="17">
        <v>0</v>
      </c>
      <c r="CD306" s="17">
        <v>0</v>
      </c>
      <c r="CE306" s="17">
        <v>0</v>
      </c>
      <c r="CF306" s="17">
        <v>0</v>
      </c>
      <c r="CG306" s="17">
        <v>0</v>
      </c>
      <c r="CH306" s="17">
        <v>0</v>
      </c>
      <c r="CI306" s="17">
        <v>0</v>
      </c>
      <c r="CJ306" s="17">
        <v>0</v>
      </c>
      <c r="CK306" s="17">
        <v>0</v>
      </c>
      <c r="CL306" s="17">
        <v>0</v>
      </c>
      <c r="CM306" s="17">
        <v>0</v>
      </c>
      <c r="CN306" s="17">
        <v>0</v>
      </c>
      <c r="CO306" s="17">
        <v>0</v>
      </c>
      <c r="CP306" s="17">
        <v>0</v>
      </c>
      <c r="CQ306" s="17">
        <v>0</v>
      </c>
      <c r="CR306" s="17">
        <v>0</v>
      </c>
      <c r="CS306" s="17">
        <v>0</v>
      </c>
      <c r="CT306" s="17">
        <v>0</v>
      </c>
      <c r="CU306" s="17">
        <v>0</v>
      </c>
      <c r="CV306" s="17">
        <v>0</v>
      </c>
      <c r="CW306" s="17">
        <v>0</v>
      </c>
    </row>
    <row r="307" spans="1:101" ht="14.25" customHeight="1">
      <c r="A307" s="67">
        <v>75</v>
      </c>
      <c r="B307" s="76">
        <v>6.34</v>
      </c>
      <c r="C307" s="76">
        <v>13.98</v>
      </c>
      <c r="D307" s="76">
        <v>28.27</v>
      </c>
      <c r="E307" s="76">
        <v>32.72</v>
      </c>
      <c r="F307" s="76">
        <v>37.479999999999997</v>
      </c>
      <c r="G307" s="76">
        <v>43.12</v>
      </c>
      <c r="H307" s="76">
        <v>49.92</v>
      </c>
      <c r="I307" s="76">
        <v>58.47</v>
      </c>
      <c r="J307" s="76">
        <v>64.8</v>
      </c>
      <c r="K307" s="76">
        <v>76.150000000000006</v>
      </c>
      <c r="L307" s="68">
        <v>83.36</v>
      </c>
      <c r="M307" s="76">
        <v>93.66</v>
      </c>
      <c r="N307" s="17">
        <v>108.95</v>
      </c>
      <c r="O307" s="69">
        <v>119.95</v>
      </c>
      <c r="P307" s="68">
        <v>132.26</v>
      </c>
      <c r="Q307" s="68">
        <v>144.56</v>
      </c>
      <c r="R307" s="68">
        <v>156.91999999999999</v>
      </c>
      <c r="S307" s="68">
        <v>169.63</v>
      </c>
      <c r="T307" s="68">
        <v>182.59</v>
      </c>
      <c r="U307" s="68">
        <v>194.74</v>
      </c>
      <c r="V307" s="68">
        <v>207.13</v>
      </c>
      <c r="W307" s="68">
        <v>222.69</v>
      </c>
      <c r="X307" s="68">
        <v>238.98</v>
      </c>
      <c r="Y307" s="68">
        <v>255.83</v>
      </c>
      <c r="Z307" s="68">
        <v>272.73</v>
      </c>
      <c r="AA307" s="69">
        <v>289.19</v>
      </c>
      <c r="AB307" s="17">
        <v>313.3</v>
      </c>
      <c r="AC307" s="17">
        <v>337.47</v>
      </c>
      <c r="AD307" s="17">
        <v>361.33</v>
      </c>
      <c r="AE307" s="17">
        <v>384.5</v>
      </c>
      <c r="AF307" s="17">
        <v>406.6</v>
      </c>
      <c r="AG307" s="17">
        <v>427.26</v>
      </c>
      <c r="AH307" s="17">
        <v>446.11</v>
      </c>
      <c r="AI307" s="17">
        <v>462.77</v>
      </c>
      <c r="AJ307" s="17">
        <v>476.86</v>
      </c>
      <c r="AK307" s="17">
        <v>488</v>
      </c>
      <c r="AL307" s="17">
        <v>495.83</v>
      </c>
      <c r="AM307" s="17">
        <v>500</v>
      </c>
      <c r="AN307" s="17">
        <v>500</v>
      </c>
      <c r="AO307" s="17">
        <v>500</v>
      </c>
      <c r="AP307" s="17">
        <v>500</v>
      </c>
      <c r="AQ307" s="17">
        <v>500</v>
      </c>
      <c r="AR307" s="17">
        <v>500</v>
      </c>
      <c r="AS307" s="17">
        <v>500</v>
      </c>
      <c r="AT307" s="17">
        <v>500</v>
      </c>
      <c r="AU307" s="17">
        <v>500</v>
      </c>
      <c r="AV307" s="17">
        <v>0</v>
      </c>
      <c r="AW307" s="17">
        <v>0</v>
      </c>
      <c r="AX307" s="17">
        <v>0</v>
      </c>
      <c r="AY307" s="17">
        <v>0</v>
      </c>
      <c r="AZ307" s="17">
        <v>0</v>
      </c>
      <c r="BA307" s="17">
        <v>0</v>
      </c>
      <c r="BB307" s="17">
        <v>0</v>
      </c>
      <c r="BC307" s="17">
        <v>0</v>
      </c>
      <c r="BD307" s="17">
        <v>0</v>
      </c>
      <c r="BE307" s="17">
        <v>0</v>
      </c>
      <c r="BF307" s="17">
        <v>0</v>
      </c>
      <c r="BG307" s="17">
        <v>0</v>
      </c>
      <c r="BH307" s="17">
        <v>0</v>
      </c>
      <c r="BI307" s="17">
        <v>0</v>
      </c>
      <c r="BJ307" s="17">
        <v>0</v>
      </c>
      <c r="BK307" s="17">
        <v>0</v>
      </c>
      <c r="BL307" s="17">
        <v>0</v>
      </c>
      <c r="BM307" s="17">
        <v>0</v>
      </c>
      <c r="BN307" s="17">
        <v>0</v>
      </c>
      <c r="BO307" s="17">
        <v>0</v>
      </c>
      <c r="BP307" s="17">
        <v>0</v>
      </c>
      <c r="BQ307" s="17">
        <v>0</v>
      </c>
      <c r="BR307" s="17">
        <v>0</v>
      </c>
      <c r="BS307" s="17">
        <v>0</v>
      </c>
      <c r="BT307" s="17">
        <v>0</v>
      </c>
      <c r="BU307" s="17">
        <v>0</v>
      </c>
      <c r="BV307" s="17">
        <v>0</v>
      </c>
      <c r="BW307" s="17">
        <v>0</v>
      </c>
      <c r="BX307" s="17">
        <v>0</v>
      </c>
      <c r="BY307" s="17">
        <v>0</v>
      </c>
      <c r="BZ307" s="17">
        <v>0</v>
      </c>
      <c r="CA307" s="17">
        <v>0</v>
      </c>
      <c r="CB307" s="17">
        <v>0</v>
      </c>
      <c r="CC307" s="17">
        <v>0</v>
      </c>
      <c r="CD307" s="17">
        <v>0</v>
      </c>
      <c r="CE307" s="17">
        <v>0</v>
      </c>
      <c r="CF307" s="17">
        <v>0</v>
      </c>
      <c r="CG307" s="17">
        <v>0</v>
      </c>
      <c r="CH307" s="17">
        <v>0</v>
      </c>
      <c r="CI307" s="17">
        <v>0</v>
      </c>
      <c r="CJ307" s="17">
        <v>0</v>
      </c>
      <c r="CK307" s="17">
        <v>0</v>
      </c>
      <c r="CL307" s="17">
        <v>0</v>
      </c>
      <c r="CM307" s="17">
        <v>0</v>
      </c>
      <c r="CN307" s="17">
        <v>0</v>
      </c>
      <c r="CO307" s="17">
        <v>0</v>
      </c>
      <c r="CP307" s="17">
        <v>0</v>
      </c>
      <c r="CQ307" s="17">
        <v>0</v>
      </c>
      <c r="CR307" s="17">
        <v>0</v>
      </c>
      <c r="CS307" s="17">
        <v>0</v>
      </c>
      <c r="CT307" s="17">
        <v>0</v>
      </c>
      <c r="CU307" s="17">
        <v>0</v>
      </c>
      <c r="CV307" s="17">
        <v>0</v>
      </c>
      <c r="CW307" s="17">
        <v>0</v>
      </c>
    </row>
    <row r="308" spans="1:101" ht="14.25" customHeight="1">
      <c r="A308" s="67">
        <v>76</v>
      </c>
      <c r="B308" s="76">
        <v>6.99</v>
      </c>
      <c r="C308" s="76">
        <v>15.42</v>
      </c>
      <c r="D308" s="76">
        <v>30.34</v>
      </c>
      <c r="E308" s="76">
        <v>36.17</v>
      </c>
      <c r="F308" s="76">
        <v>41.67</v>
      </c>
      <c r="G308" s="76">
        <v>48.3</v>
      </c>
      <c r="H308" s="76">
        <v>56.63</v>
      </c>
      <c r="I308" s="76">
        <v>63.33</v>
      </c>
      <c r="J308" s="76">
        <v>71.88</v>
      </c>
      <c r="K308" s="68">
        <v>82.94</v>
      </c>
      <c r="L308" s="68">
        <v>93.49</v>
      </c>
      <c r="M308" s="68">
        <v>108.79</v>
      </c>
      <c r="N308" s="68">
        <v>119.43</v>
      </c>
      <c r="O308" s="70">
        <v>131.68</v>
      </c>
      <c r="P308" s="68">
        <v>144.56</v>
      </c>
      <c r="Q308" s="68">
        <v>156.91999999999999</v>
      </c>
      <c r="R308" s="68">
        <v>169.63</v>
      </c>
      <c r="S308" s="68">
        <v>182.59</v>
      </c>
      <c r="T308" s="68">
        <v>194.74</v>
      </c>
      <c r="U308" s="68">
        <v>207.13</v>
      </c>
      <c r="V308" s="68">
        <v>222.69</v>
      </c>
      <c r="W308" s="68">
        <v>238.98</v>
      </c>
      <c r="X308" s="68">
        <v>255.83</v>
      </c>
      <c r="Y308" s="68">
        <v>272.73</v>
      </c>
      <c r="Z308" s="68">
        <v>289.19</v>
      </c>
      <c r="AA308" s="69">
        <v>313.3</v>
      </c>
      <c r="AB308" s="17">
        <v>337.47</v>
      </c>
      <c r="AC308" s="17">
        <v>361.33</v>
      </c>
      <c r="AD308" s="17">
        <v>384.5</v>
      </c>
      <c r="AE308" s="17">
        <v>406.6</v>
      </c>
      <c r="AF308" s="17">
        <v>427.26</v>
      </c>
      <c r="AG308" s="17">
        <v>446.11</v>
      </c>
      <c r="AH308" s="17">
        <v>462.77</v>
      </c>
      <c r="AI308" s="17">
        <v>476.86</v>
      </c>
      <c r="AJ308" s="17">
        <v>488</v>
      </c>
      <c r="AK308" s="17">
        <v>495.83</v>
      </c>
      <c r="AL308" s="17">
        <v>500</v>
      </c>
      <c r="AM308" s="17">
        <v>500</v>
      </c>
      <c r="AN308" s="17">
        <v>500</v>
      </c>
      <c r="AO308" s="17">
        <v>500</v>
      </c>
      <c r="AP308" s="17">
        <v>500</v>
      </c>
      <c r="AQ308" s="17">
        <v>500</v>
      </c>
      <c r="AR308" s="17">
        <v>500</v>
      </c>
      <c r="AS308" s="17">
        <v>500</v>
      </c>
      <c r="AT308" s="17">
        <v>500</v>
      </c>
      <c r="AU308" s="17">
        <v>0</v>
      </c>
      <c r="AV308" s="17">
        <v>0</v>
      </c>
      <c r="AW308" s="17">
        <v>0</v>
      </c>
      <c r="AX308" s="17">
        <v>0</v>
      </c>
      <c r="AY308" s="17">
        <v>0</v>
      </c>
      <c r="AZ308" s="17">
        <v>0</v>
      </c>
      <c r="BA308" s="17">
        <v>0</v>
      </c>
      <c r="BB308" s="17">
        <v>0</v>
      </c>
      <c r="BC308" s="17">
        <v>0</v>
      </c>
      <c r="BD308" s="17">
        <v>0</v>
      </c>
      <c r="BE308" s="17">
        <v>0</v>
      </c>
      <c r="BF308" s="17">
        <v>0</v>
      </c>
      <c r="BG308" s="17">
        <v>0</v>
      </c>
      <c r="BH308" s="17">
        <v>0</v>
      </c>
      <c r="BI308" s="17">
        <v>0</v>
      </c>
      <c r="BJ308" s="17">
        <v>0</v>
      </c>
      <c r="BK308" s="17">
        <v>0</v>
      </c>
      <c r="BL308" s="17">
        <v>0</v>
      </c>
      <c r="BM308" s="17">
        <v>0</v>
      </c>
      <c r="BN308" s="17">
        <v>0</v>
      </c>
      <c r="BO308" s="17">
        <v>0</v>
      </c>
      <c r="BP308" s="17">
        <v>0</v>
      </c>
      <c r="BQ308" s="17">
        <v>0</v>
      </c>
      <c r="BR308" s="17">
        <v>0</v>
      </c>
      <c r="BS308" s="17">
        <v>0</v>
      </c>
      <c r="BT308" s="17">
        <v>0</v>
      </c>
      <c r="BU308" s="17">
        <v>0</v>
      </c>
      <c r="BV308" s="17">
        <v>0</v>
      </c>
      <c r="BW308" s="17">
        <v>0</v>
      </c>
      <c r="BX308" s="17">
        <v>0</v>
      </c>
      <c r="BY308" s="17">
        <v>0</v>
      </c>
      <c r="BZ308" s="17">
        <v>0</v>
      </c>
      <c r="CA308" s="17">
        <v>0</v>
      </c>
      <c r="CB308" s="17">
        <v>0</v>
      </c>
      <c r="CC308" s="17">
        <v>0</v>
      </c>
      <c r="CD308" s="17">
        <v>0</v>
      </c>
      <c r="CE308" s="17">
        <v>0</v>
      </c>
      <c r="CF308" s="17">
        <v>0</v>
      </c>
      <c r="CG308" s="17">
        <v>0</v>
      </c>
      <c r="CH308" s="17">
        <v>0</v>
      </c>
      <c r="CI308" s="17">
        <v>0</v>
      </c>
      <c r="CJ308" s="17">
        <v>0</v>
      </c>
      <c r="CK308" s="17">
        <v>0</v>
      </c>
      <c r="CL308" s="17">
        <v>0</v>
      </c>
      <c r="CM308" s="17">
        <v>0</v>
      </c>
      <c r="CN308" s="17">
        <v>0</v>
      </c>
      <c r="CO308" s="17">
        <v>0</v>
      </c>
      <c r="CP308" s="17">
        <v>0</v>
      </c>
      <c r="CQ308" s="17">
        <v>0</v>
      </c>
      <c r="CR308" s="17">
        <v>0</v>
      </c>
      <c r="CS308" s="17">
        <v>0</v>
      </c>
      <c r="CT308" s="17">
        <v>0</v>
      </c>
      <c r="CU308" s="17">
        <v>0</v>
      </c>
      <c r="CV308" s="17">
        <v>0</v>
      </c>
      <c r="CW308" s="17">
        <v>0</v>
      </c>
    </row>
    <row r="309" spans="1:101" ht="14.25" customHeight="1">
      <c r="A309" s="67">
        <v>77</v>
      </c>
      <c r="B309" s="76">
        <v>7.74</v>
      </c>
      <c r="C309" s="76">
        <v>17.04</v>
      </c>
      <c r="D309" s="76">
        <v>32.520000000000003</v>
      </c>
      <c r="E309" s="76">
        <v>40.11</v>
      </c>
      <c r="F309" s="76">
        <v>46.55</v>
      </c>
      <c r="G309" s="76">
        <v>54.57</v>
      </c>
      <c r="H309" s="76">
        <v>61.87</v>
      </c>
      <c r="I309" s="76">
        <v>70.23</v>
      </c>
      <c r="J309" s="76">
        <v>78.34</v>
      </c>
      <c r="K309" s="68">
        <v>93.31</v>
      </c>
      <c r="L309" s="68">
        <v>108.62</v>
      </c>
      <c r="M309" s="68">
        <v>118.52</v>
      </c>
      <c r="N309" s="69">
        <v>131.06</v>
      </c>
      <c r="O309" s="68">
        <v>144.56</v>
      </c>
      <c r="P309" s="68">
        <v>156.91999999999999</v>
      </c>
      <c r="Q309" s="68">
        <v>169.63</v>
      </c>
      <c r="R309" s="68">
        <v>182.59</v>
      </c>
      <c r="S309" s="68">
        <v>194.74</v>
      </c>
      <c r="T309" s="68">
        <v>207.13</v>
      </c>
      <c r="U309" s="68">
        <v>222.69</v>
      </c>
      <c r="V309" s="68">
        <v>238.98</v>
      </c>
      <c r="W309" s="68">
        <v>255.83</v>
      </c>
      <c r="X309" s="68">
        <v>272.73</v>
      </c>
      <c r="Y309" s="68">
        <v>289.19</v>
      </c>
      <c r="Z309" s="68">
        <v>313.3</v>
      </c>
      <c r="AA309" s="69">
        <v>337.47</v>
      </c>
      <c r="AB309" s="17">
        <v>361.33</v>
      </c>
      <c r="AC309" s="17">
        <v>384.5</v>
      </c>
      <c r="AD309" s="17">
        <v>406.6</v>
      </c>
      <c r="AE309" s="17">
        <v>427.26</v>
      </c>
      <c r="AF309" s="17">
        <v>446.11</v>
      </c>
      <c r="AG309" s="17">
        <v>462.77</v>
      </c>
      <c r="AH309" s="17">
        <v>476.86</v>
      </c>
      <c r="AI309" s="17">
        <v>488</v>
      </c>
      <c r="AJ309" s="17">
        <v>495.83</v>
      </c>
      <c r="AK309" s="17">
        <v>500</v>
      </c>
      <c r="AL309" s="17">
        <v>500</v>
      </c>
      <c r="AM309" s="17">
        <v>500</v>
      </c>
      <c r="AN309" s="17">
        <v>500</v>
      </c>
      <c r="AO309" s="17">
        <v>500</v>
      </c>
      <c r="AP309" s="17">
        <v>500</v>
      </c>
      <c r="AQ309" s="17">
        <v>500</v>
      </c>
      <c r="AR309" s="17">
        <v>500</v>
      </c>
      <c r="AS309" s="17">
        <v>500</v>
      </c>
      <c r="AT309" s="17">
        <v>0</v>
      </c>
      <c r="AU309" s="17">
        <v>0</v>
      </c>
      <c r="AV309" s="17">
        <v>0</v>
      </c>
      <c r="AW309" s="17">
        <v>0</v>
      </c>
      <c r="AX309" s="17">
        <v>0</v>
      </c>
      <c r="AY309" s="17">
        <v>0</v>
      </c>
      <c r="AZ309" s="17">
        <v>0</v>
      </c>
      <c r="BA309" s="17">
        <v>0</v>
      </c>
      <c r="BB309" s="17">
        <v>0</v>
      </c>
      <c r="BC309" s="17">
        <v>0</v>
      </c>
      <c r="BD309" s="17">
        <v>0</v>
      </c>
      <c r="BE309" s="17">
        <v>0</v>
      </c>
      <c r="BF309" s="17">
        <v>0</v>
      </c>
      <c r="BG309" s="17">
        <v>0</v>
      </c>
      <c r="BH309" s="17">
        <v>0</v>
      </c>
      <c r="BI309" s="17">
        <v>0</v>
      </c>
      <c r="BJ309" s="17">
        <v>0</v>
      </c>
      <c r="BK309" s="17">
        <v>0</v>
      </c>
      <c r="BL309" s="17">
        <v>0</v>
      </c>
      <c r="BM309" s="17">
        <v>0</v>
      </c>
      <c r="BN309" s="17">
        <v>0</v>
      </c>
      <c r="BO309" s="17">
        <v>0</v>
      </c>
      <c r="BP309" s="17">
        <v>0</v>
      </c>
      <c r="BQ309" s="17">
        <v>0</v>
      </c>
      <c r="BR309" s="17">
        <v>0</v>
      </c>
      <c r="BS309" s="17">
        <v>0</v>
      </c>
      <c r="BT309" s="17">
        <v>0</v>
      </c>
      <c r="BU309" s="17">
        <v>0</v>
      </c>
      <c r="BV309" s="17">
        <v>0</v>
      </c>
      <c r="BW309" s="17">
        <v>0</v>
      </c>
      <c r="BX309" s="17">
        <v>0</v>
      </c>
      <c r="BY309" s="17">
        <v>0</v>
      </c>
      <c r="BZ309" s="17">
        <v>0</v>
      </c>
      <c r="CA309" s="17">
        <v>0</v>
      </c>
      <c r="CB309" s="17">
        <v>0</v>
      </c>
      <c r="CC309" s="17">
        <v>0</v>
      </c>
      <c r="CD309" s="17">
        <v>0</v>
      </c>
      <c r="CE309" s="17">
        <v>0</v>
      </c>
      <c r="CF309" s="17">
        <v>0</v>
      </c>
      <c r="CG309" s="17">
        <v>0</v>
      </c>
      <c r="CH309" s="17">
        <v>0</v>
      </c>
      <c r="CI309" s="17">
        <v>0</v>
      </c>
      <c r="CJ309" s="17">
        <v>0</v>
      </c>
      <c r="CK309" s="17">
        <v>0</v>
      </c>
      <c r="CL309" s="17">
        <v>0</v>
      </c>
      <c r="CM309" s="17">
        <v>0</v>
      </c>
      <c r="CN309" s="17">
        <v>0</v>
      </c>
      <c r="CO309" s="17">
        <v>0</v>
      </c>
      <c r="CP309" s="17">
        <v>0</v>
      </c>
      <c r="CQ309" s="17">
        <v>0</v>
      </c>
      <c r="CR309" s="17">
        <v>0</v>
      </c>
      <c r="CS309" s="17">
        <v>0</v>
      </c>
      <c r="CT309" s="17">
        <v>0</v>
      </c>
      <c r="CU309" s="17">
        <v>0</v>
      </c>
      <c r="CV309" s="17">
        <v>0</v>
      </c>
      <c r="CW309" s="17">
        <v>0</v>
      </c>
    </row>
    <row r="310" spans="1:101" ht="14.25" customHeight="1">
      <c r="A310" s="67">
        <v>78</v>
      </c>
      <c r="B310" s="76">
        <v>8.58</v>
      </c>
      <c r="C310" s="76">
        <v>18.850000000000001</v>
      </c>
      <c r="D310" s="76">
        <v>34.880000000000003</v>
      </c>
      <c r="E310" s="76">
        <v>44.66</v>
      </c>
      <c r="F310" s="76">
        <v>52.32</v>
      </c>
      <c r="G310" s="76">
        <v>61.55</v>
      </c>
      <c r="H310" s="76">
        <v>68.58</v>
      </c>
      <c r="I310" s="76">
        <v>76.63</v>
      </c>
      <c r="J310" s="76">
        <v>88.04</v>
      </c>
      <c r="K310" s="68">
        <v>106.15</v>
      </c>
      <c r="L310" s="68">
        <v>117.44</v>
      </c>
      <c r="M310" s="68">
        <v>129.79</v>
      </c>
      <c r="N310" s="70">
        <v>143.65</v>
      </c>
      <c r="O310" s="68">
        <v>156.91999999999999</v>
      </c>
      <c r="P310" s="68">
        <v>169.63</v>
      </c>
      <c r="Q310" s="68">
        <v>182.59</v>
      </c>
      <c r="R310" s="68">
        <v>194.74</v>
      </c>
      <c r="S310" s="68">
        <v>207.13</v>
      </c>
      <c r="T310" s="68">
        <v>222.69</v>
      </c>
      <c r="U310" s="68">
        <v>238.98</v>
      </c>
      <c r="V310" s="68">
        <v>255.83</v>
      </c>
      <c r="W310" s="68">
        <v>272.73</v>
      </c>
      <c r="X310" s="68">
        <v>289.19</v>
      </c>
      <c r="Y310" s="68">
        <v>313.3</v>
      </c>
      <c r="Z310" s="68">
        <v>337.47</v>
      </c>
      <c r="AA310" s="69">
        <v>361.33</v>
      </c>
      <c r="AB310" s="17">
        <v>384.5</v>
      </c>
      <c r="AC310" s="17">
        <v>406.6</v>
      </c>
      <c r="AD310" s="17">
        <v>427.26</v>
      </c>
      <c r="AE310" s="17">
        <v>446.11</v>
      </c>
      <c r="AF310" s="17">
        <v>462.77</v>
      </c>
      <c r="AG310" s="17">
        <v>476.86</v>
      </c>
      <c r="AH310" s="17">
        <v>488</v>
      </c>
      <c r="AI310" s="17">
        <v>495.83</v>
      </c>
      <c r="AJ310" s="17">
        <v>500</v>
      </c>
      <c r="AK310" s="17">
        <v>500</v>
      </c>
      <c r="AL310" s="17">
        <v>500</v>
      </c>
      <c r="AM310" s="17">
        <v>500</v>
      </c>
      <c r="AN310" s="17">
        <v>500</v>
      </c>
      <c r="AO310" s="17">
        <v>500</v>
      </c>
      <c r="AP310" s="17">
        <v>500</v>
      </c>
      <c r="AQ310" s="17">
        <v>500</v>
      </c>
      <c r="AR310" s="17">
        <v>500</v>
      </c>
      <c r="AS310" s="17">
        <v>0</v>
      </c>
      <c r="AT310" s="17">
        <v>0</v>
      </c>
      <c r="AU310" s="17">
        <v>0</v>
      </c>
      <c r="AV310" s="17">
        <v>0</v>
      </c>
      <c r="AW310" s="17">
        <v>0</v>
      </c>
      <c r="AX310" s="17">
        <v>0</v>
      </c>
      <c r="AY310" s="17">
        <v>0</v>
      </c>
      <c r="AZ310" s="17">
        <v>0</v>
      </c>
      <c r="BA310" s="17">
        <v>0</v>
      </c>
      <c r="BB310" s="17">
        <v>0</v>
      </c>
      <c r="BC310" s="17">
        <v>0</v>
      </c>
      <c r="BD310" s="17">
        <v>0</v>
      </c>
      <c r="BE310" s="17">
        <v>0</v>
      </c>
      <c r="BF310" s="17">
        <v>0</v>
      </c>
      <c r="BG310" s="17">
        <v>0</v>
      </c>
      <c r="BH310" s="17">
        <v>0</v>
      </c>
      <c r="BI310" s="17">
        <v>0</v>
      </c>
      <c r="BJ310" s="17">
        <v>0</v>
      </c>
      <c r="BK310" s="17">
        <v>0</v>
      </c>
      <c r="BL310" s="17">
        <v>0</v>
      </c>
      <c r="BM310" s="17">
        <v>0</v>
      </c>
      <c r="BN310" s="17">
        <v>0</v>
      </c>
      <c r="BO310" s="17">
        <v>0</v>
      </c>
      <c r="BP310" s="17">
        <v>0</v>
      </c>
      <c r="BQ310" s="17">
        <v>0</v>
      </c>
      <c r="BR310" s="17">
        <v>0</v>
      </c>
      <c r="BS310" s="17">
        <v>0</v>
      </c>
      <c r="BT310" s="17">
        <v>0</v>
      </c>
      <c r="BU310" s="17">
        <v>0</v>
      </c>
      <c r="BV310" s="17">
        <v>0</v>
      </c>
      <c r="BW310" s="17">
        <v>0</v>
      </c>
      <c r="BX310" s="17">
        <v>0</v>
      </c>
      <c r="BY310" s="17">
        <v>0</v>
      </c>
      <c r="BZ310" s="17">
        <v>0</v>
      </c>
      <c r="CA310" s="17">
        <v>0</v>
      </c>
      <c r="CB310" s="17">
        <v>0</v>
      </c>
      <c r="CC310" s="17">
        <v>0</v>
      </c>
      <c r="CD310" s="17">
        <v>0</v>
      </c>
      <c r="CE310" s="17">
        <v>0</v>
      </c>
      <c r="CF310" s="17">
        <v>0</v>
      </c>
      <c r="CG310" s="17">
        <v>0</v>
      </c>
      <c r="CH310" s="17">
        <v>0</v>
      </c>
      <c r="CI310" s="17">
        <v>0</v>
      </c>
      <c r="CJ310" s="17">
        <v>0</v>
      </c>
      <c r="CK310" s="17">
        <v>0</v>
      </c>
      <c r="CL310" s="17">
        <v>0</v>
      </c>
      <c r="CM310" s="17">
        <v>0</v>
      </c>
      <c r="CN310" s="17">
        <v>0</v>
      </c>
      <c r="CO310" s="17">
        <v>0</v>
      </c>
      <c r="CP310" s="17">
        <v>0</v>
      </c>
      <c r="CQ310" s="17">
        <v>0</v>
      </c>
      <c r="CR310" s="17">
        <v>0</v>
      </c>
      <c r="CS310" s="17">
        <v>0</v>
      </c>
      <c r="CT310" s="17">
        <v>0</v>
      </c>
      <c r="CU310" s="17">
        <v>0</v>
      </c>
      <c r="CV310" s="17">
        <v>0</v>
      </c>
      <c r="CW310" s="17">
        <v>0</v>
      </c>
    </row>
    <row r="311" spans="1:101" ht="14.25" customHeight="1">
      <c r="A311" s="67">
        <v>79</v>
      </c>
      <c r="B311" s="76">
        <v>9.5399999999999991</v>
      </c>
      <c r="C311" s="76">
        <v>20.88</v>
      </c>
      <c r="D311" s="76">
        <v>37.46</v>
      </c>
      <c r="E311" s="76">
        <v>49.85</v>
      </c>
      <c r="F311" s="76">
        <v>60.25</v>
      </c>
      <c r="G311" s="76">
        <v>66.819999999999993</v>
      </c>
      <c r="H311" s="76">
        <v>74.92</v>
      </c>
      <c r="I311" s="76">
        <v>85.96</v>
      </c>
      <c r="J311" s="76">
        <v>98.88</v>
      </c>
      <c r="K311" s="68">
        <v>116.05</v>
      </c>
      <c r="L311" s="68">
        <v>128.38999999999999</v>
      </c>
      <c r="M311" s="70">
        <v>142.13</v>
      </c>
      <c r="N311" s="68">
        <v>156.91999999999999</v>
      </c>
      <c r="O311" s="68">
        <v>169.63</v>
      </c>
      <c r="P311" s="68">
        <v>182.59</v>
      </c>
      <c r="Q311" s="68">
        <v>194.74</v>
      </c>
      <c r="R311" s="68">
        <v>207.13</v>
      </c>
      <c r="S311" s="68">
        <v>222.69</v>
      </c>
      <c r="T311" s="68">
        <v>238.98</v>
      </c>
      <c r="U311" s="68">
        <v>255.83</v>
      </c>
      <c r="V311" s="68">
        <v>272.73</v>
      </c>
      <c r="W311" s="68">
        <v>289.19</v>
      </c>
      <c r="X311" s="68">
        <v>313.3</v>
      </c>
      <c r="Y311" s="68">
        <v>337.47</v>
      </c>
      <c r="Z311" s="68">
        <v>361.33</v>
      </c>
      <c r="AA311" s="69">
        <v>384.5</v>
      </c>
      <c r="AB311" s="17">
        <v>406.6</v>
      </c>
      <c r="AC311" s="17">
        <v>427.26</v>
      </c>
      <c r="AD311" s="17">
        <v>446.11</v>
      </c>
      <c r="AE311" s="17">
        <v>462.77</v>
      </c>
      <c r="AF311" s="17">
        <v>476.86</v>
      </c>
      <c r="AG311" s="17">
        <v>488</v>
      </c>
      <c r="AH311" s="17">
        <v>495.83</v>
      </c>
      <c r="AI311" s="17">
        <v>500</v>
      </c>
      <c r="AJ311" s="17">
        <v>500</v>
      </c>
      <c r="AK311" s="17">
        <v>500</v>
      </c>
      <c r="AL311" s="17">
        <v>500</v>
      </c>
      <c r="AM311" s="17">
        <v>500</v>
      </c>
      <c r="AN311" s="17">
        <v>500</v>
      </c>
      <c r="AO311" s="17">
        <v>500</v>
      </c>
      <c r="AP311" s="17">
        <v>500</v>
      </c>
      <c r="AQ311" s="17">
        <v>500</v>
      </c>
      <c r="AR311" s="17">
        <v>0</v>
      </c>
      <c r="AS311" s="17">
        <v>0</v>
      </c>
      <c r="AT311" s="17">
        <v>0</v>
      </c>
      <c r="AU311" s="17">
        <v>0</v>
      </c>
      <c r="AV311" s="17">
        <v>0</v>
      </c>
      <c r="AW311" s="17">
        <v>0</v>
      </c>
      <c r="AX311" s="17">
        <v>0</v>
      </c>
      <c r="AY311" s="17">
        <v>0</v>
      </c>
      <c r="AZ311" s="17">
        <v>0</v>
      </c>
      <c r="BA311" s="17">
        <v>0</v>
      </c>
      <c r="BB311" s="17">
        <v>0</v>
      </c>
      <c r="BC311" s="17">
        <v>0</v>
      </c>
      <c r="BD311" s="17">
        <v>0</v>
      </c>
      <c r="BE311" s="17">
        <v>0</v>
      </c>
      <c r="BF311" s="17">
        <v>0</v>
      </c>
      <c r="BG311" s="17">
        <v>0</v>
      </c>
      <c r="BH311" s="17">
        <v>0</v>
      </c>
      <c r="BI311" s="17">
        <v>0</v>
      </c>
      <c r="BJ311" s="17">
        <v>0</v>
      </c>
      <c r="BK311" s="17">
        <v>0</v>
      </c>
      <c r="BL311" s="17">
        <v>0</v>
      </c>
      <c r="BM311" s="17">
        <v>0</v>
      </c>
      <c r="BN311" s="17">
        <v>0</v>
      </c>
      <c r="BO311" s="17">
        <v>0</v>
      </c>
      <c r="BP311" s="17">
        <v>0</v>
      </c>
      <c r="BQ311" s="17">
        <v>0</v>
      </c>
      <c r="BR311" s="17">
        <v>0</v>
      </c>
      <c r="BS311" s="17">
        <v>0</v>
      </c>
      <c r="BT311" s="17">
        <v>0</v>
      </c>
      <c r="BU311" s="17">
        <v>0</v>
      </c>
      <c r="BV311" s="17">
        <v>0</v>
      </c>
      <c r="BW311" s="17">
        <v>0</v>
      </c>
      <c r="BX311" s="17">
        <v>0</v>
      </c>
      <c r="BY311" s="17">
        <v>0</v>
      </c>
      <c r="BZ311" s="17">
        <v>0</v>
      </c>
      <c r="CA311" s="17">
        <v>0</v>
      </c>
      <c r="CB311" s="17">
        <v>0</v>
      </c>
      <c r="CC311" s="17">
        <v>0</v>
      </c>
      <c r="CD311" s="17">
        <v>0</v>
      </c>
      <c r="CE311" s="17">
        <v>0</v>
      </c>
      <c r="CF311" s="17">
        <v>0</v>
      </c>
      <c r="CG311" s="17">
        <v>0</v>
      </c>
      <c r="CH311" s="17">
        <v>0</v>
      </c>
      <c r="CI311" s="17">
        <v>0</v>
      </c>
      <c r="CJ311" s="17">
        <v>0</v>
      </c>
      <c r="CK311" s="17">
        <v>0</v>
      </c>
      <c r="CL311" s="17">
        <v>0</v>
      </c>
      <c r="CM311" s="17">
        <v>0</v>
      </c>
      <c r="CN311" s="17">
        <v>0</v>
      </c>
      <c r="CO311" s="17">
        <v>0</v>
      </c>
      <c r="CP311" s="17">
        <v>0</v>
      </c>
      <c r="CQ311" s="17">
        <v>0</v>
      </c>
      <c r="CR311" s="17">
        <v>0</v>
      </c>
      <c r="CS311" s="17">
        <v>0</v>
      </c>
      <c r="CT311" s="17">
        <v>0</v>
      </c>
      <c r="CU311" s="17">
        <v>0</v>
      </c>
      <c r="CV311" s="17">
        <v>0</v>
      </c>
      <c r="CW311" s="17">
        <v>0</v>
      </c>
    </row>
    <row r="312" spans="1:101" ht="14.25" customHeight="1">
      <c r="A312" s="67">
        <v>80</v>
      </c>
      <c r="B312" s="76">
        <v>10.63</v>
      </c>
      <c r="C312" s="76">
        <v>23.28</v>
      </c>
      <c r="D312" s="76">
        <v>40.29</v>
      </c>
      <c r="E312" s="76">
        <v>56.4</v>
      </c>
      <c r="F312" s="76">
        <v>66.53</v>
      </c>
      <c r="G312" s="76">
        <v>73.12</v>
      </c>
      <c r="H312" s="76">
        <v>83.89</v>
      </c>
      <c r="I312" s="76">
        <v>97.91</v>
      </c>
      <c r="J312" s="76">
        <v>107.87</v>
      </c>
      <c r="K312" s="68">
        <v>126.62</v>
      </c>
      <c r="L312" s="69">
        <v>139.97999999999999</v>
      </c>
      <c r="M312" s="68">
        <v>156.91999999999999</v>
      </c>
      <c r="N312" s="68">
        <v>169.63</v>
      </c>
      <c r="O312" s="68">
        <v>182.59</v>
      </c>
      <c r="P312" s="68">
        <v>194.74</v>
      </c>
      <c r="Q312" s="68">
        <v>207.13</v>
      </c>
      <c r="R312" s="68">
        <v>222.69</v>
      </c>
      <c r="S312" s="68">
        <v>238.98</v>
      </c>
      <c r="T312" s="68">
        <v>255.83</v>
      </c>
      <c r="U312" s="68">
        <v>272.73</v>
      </c>
      <c r="V312" s="68">
        <v>289.19</v>
      </c>
      <c r="W312" s="68">
        <v>313.3</v>
      </c>
      <c r="X312" s="68">
        <v>337.47</v>
      </c>
      <c r="Y312" s="68">
        <v>361.33</v>
      </c>
      <c r="Z312" s="68">
        <v>384.5</v>
      </c>
      <c r="AA312" s="69">
        <v>406.6</v>
      </c>
      <c r="AB312" s="17">
        <v>427.26</v>
      </c>
      <c r="AC312" s="17">
        <v>446.11</v>
      </c>
      <c r="AD312" s="17">
        <v>462.77</v>
      </c>
      <c r="AE312" s="17">
        <v>476.86</v>
      </c>
      <c r="AF312" s="17">
        <v>488</v>
      </c>
      <c r="AG312" s="17">
        <v>495.83</v>
      </c>
      <c r="AH312" s="17">
        <v>500</v>
      </c>
      <c r="AI312" s="17">
        <v>500</v>
      </c>
      <c r="AJ312" s="17">
        <v>500</v>
      </c>
      <c r="AK312" s="17">
        <v>500</v>
      </c>
      <c r="AL312" s="17">
        <v>500</v>
      </c>
      <c r="AM312" s="17">
        <v>500</v>
      </c>
      <c r="AN312" s="17">
        <v>500</v>
      </c>
      <c r="AO312" s="17">
        <v>500</v>
      </c>
      <c r="AP312" s="17">
        <v>500</v>
      </c>
      <c r="AQ312" s="17">
        <v>0</v>
      </c>
      <c r="AR312" s="17">
        <v>0</v>
      </c>
      <c r="AS312" s="17">
        <v>0</v>
      </c>
      <c r="AT312" s="17">
        <v>0</v>
      </c>
      <c r="AU312" s="17">
        <v>0</v>
      </c>
      <c r="AV312" s="17">
        <v>0</v>
      </c>
      <c r="AW312" s="17">
        <v>0</v>
      </c>
      <c r="AX312" s="17">
        <v>0</v>
      </c>
      <c r="AY312" s="17">
        <v>0</v>
      </c>
      <c r="AZ312" s="17">
        <v>0</v>
      </c>
      <c r="BA312" s="17">
        <v>0</v>
      </c>
      <c r="BB312" s="17">
        <v>0</v>
      </c>
      <c r="BC312" s="17">
        <v>0</v>
      </c>
      <c r="BD312" s="17">
        <v>0</v>
      </c>
      <c r="BE312" s="17">
        <v>0</v>
      </c>
      <c r="BF312" s="17">
        <v>0</v>
      </c>
      <c r="BG312" s="17">
        <v>0</v>
      </c>
      <c r="BH312" s="17">
        <v>0</v>
      </c>
      <c r="BI312" s="17">
        <v>0</v>
      </c>
      <c r="BJ312" s="17">
        <v>0</v>
      </c>
      <c r="BK312" s="17">
        <v>0</v>
      </c>
      <c r="BL312" s="17">
        <v>0</v>
      </c>
      <c r="BM312" s="17">
        <v>0</v>
      </c>
      <c r="BN312" s="17">
        <v>0</v>
      </c>
      <c r="BO312" s="17">
        <v>0</v>
      </c>
      <c r="BP312" s="17">
        <v>0</v>
      </c>
      <c r="BQ312" s="17">
        <v>0</v>
      </c>
      <c r="BR312" s="17">
        <v>0</v>
      </c>
      <c r="BS312" s="17">
        <v>0</v>
      </c>
      <c r="BT312" s="17">
        <v>0</v>
      </c>
      <c r="BU312" s="17">
        <v>0</v>
      </c>
      <c r="BV312" s="17">
        <v>0</v>
      </c>
      <c r="BW312" s="17">
        <v>0</v>
      </c>
      <c r="BX312" s="17">
        <v>0</v>
      </c>
      <c r="BY312" s="17">
        <v>0</v>
      </c>
      <c r="BZ312" s="17">
        <v>0</v>
      </c>
      <c r="CA312" s="17">
        <v>0</v>
      </c>
      <c r="CB312" s="17">
        <v>0</v>
      </c>
      <c r="CC312" s="17">
        <v>0</v>
      </c>
      <c r="CD312" s="17">
        <v>0</v>
      </c>
      <c r="CE312" s="17">
        <v>0</v>
      </c>
      <c r="CF312" s="17">
        <v>0</v>
      </c>
      <c r="CG312" s="17">
        <v>0</v>
      </c>
      <c r="CH312" s="17">
        <v>0</v>
      </c>
      <c r="CI312" s="17">
        <v>0</v>
      </c>
      <c r="CJ312" s="17">
        <v>0</v>
      </c>
      <c r="CK312" s="17">
        <v>0</v>
      </c>
      <c r="CL312" s="17">
        <v>0</v>
      </c>
      <c r="CM312" s="17">
        <v>0</v>
      </c>
      <c r="CN312" s="17">
        <v>0</v>
      </c>
      <c r="CO312" s="17">
        <v>0</v>
      </c>
      <c r="CP312" s="17">
        <v>0</v>
      </c>
      <c r="CQ312" s="17">
        <v>0</v>
      </c>
      <c r="CR312" s="17">
        <v>0</v>
      </c>
      <c r="CS312" s="17">
        <v>0</v>
      </c>
      <c r="CT312" s="17">
        <v>0</v>
      </c>
      <c r="CU312" s="17">
        <v>0</v>
      </c>
      <c r="CV312" s="17">
        <v>0</v>
      </c>
      <c r="CW312" s="17">
        <v>0</v>
      </c>
    </row>
    <row r="313" spans="1:101" ht="14.25" customHeight="1">
      <c r="A313" s="67">
        <v>81</v>
      </c>
      <c r="B313" s="76">
        <v>11.93</v>
      </c>
      <c r="C313" s="76">
        <v>25.98</v>
      </c>
      <c r="D313" s="76">
        <v>43.74</v>
      </c>
      <c r="E313" s="76">
        <v>60.48</v>
      </c>
      <c r="F313" s="76">
        <v>71.540000000000006</v>
      </c>
      <c r="G313" s="76">
        <v>81.650000000000006</v>
      </c>
      <c r="H313" s="76">
        <v>92.54</v>
      </c>
      <c r="I313" s="76">
        <v>106.55</v>
      </c>
      <c r="J313" s="76">
        <v>116.89</v>
      </c>
      <c r="K313" s="68">
        <v>136.91999999999999</v>
      </c>
      <c r="L313" s="70">
        <v>155.41999999999999</v>
      </c>
      <c r="M313" s="68">
        <v>169.63</v>
      </c>
      <c r="N313" s="68">
        <v>182.59</v>
      </c>
      <c r="O313" s="68">
        <v>194.74</v>
      </c>
      <c r="P313" s="68">
        <v>207.13</v>
      </c>
      <c r="Q313" s="68">
        <v>222.69</v>
      </c>
      <c r="R313" s="68">
        <v>238.98</v>
      </c>
      <c r="S313" s="68">
        <v>255.83</v>
      </c>
      <c r="T313" s="68">
        <v>272.73</v>
      </c>
      <c r="U313" s="68">
        <v>289.19</v>
      </c>
      <c r="V313" s="68">
        <v>313.3</v>
      </c>
      <c r="W313" s="68">
        <v>337.47</v>
      </c>
      <c r="X313" s="68">
        <v>361.33</v>
      </c>
      <c r="Y313" s="68">
        <v>384.5</v>
      </c>
      <c r="Z313" s="68">
        <v>406.6</v>
      </c>
      <c r="AA313" s="69">
        <v>427.26</v>
      </c>
      <c r="AB313" s="17">
        <v>446.11</v>
      </c>
      <c r="AC313" s="17">
        <v>462.77</v>
      </c>
      <c r="AD313" s="17">
        <v>476.86</v>
      </c>
      <c r="AE313" s="17">
        <v>488</v>
      </c>
      <c r="AF313" s="17">
        <v>495.83</v>
      </c>
      <c r="AG313" s="17">
        <v>500</v>
      </c>
      <c r="AH313" s="17">
        <v>500</v>
      </c>
      <c r="AI313" s="17">
        <v>500</v>
      </c>
      <c r="AJ313" s="17">
        <v>500</v>
      </c>
      <c r="AK313" s="17">
        <v>500</v>
      </c>
      <c r="AL313" s="17">
        <v>500</v>
      </c>
      <c r="AM313" s="17">
        <v>500</v>
      </c>
      <c r="AN313" s="17">
        <v>500</v>
      </c>
      <c r="AO313" s="17">
        <v>500</v>
      </c>
      <c r="AP313" s="17">
        <v>0</v>
      </c>
      <c r="AQ313" s="17">
        <v>0</v>
      </c>
      <c r="AR313" s="17">
        <v>0</v>
      </c>
      <c r="AS313" s="17">
        <v>0</v>
      </c>
      <c r="AT313" s="17">
        <v>0</v>
      </c>
      <c r="AU313" s="17">
        <v>0</v>
      </c>
      <c r="AV313" s="17">
        <v>0</v>
      </c>
      <c r="AW313" s="17">
        <v>0</v>
      </c>
      <c r="AX313" s="17">
        <v>0</v>
      </c>
      <c r="AY313" s="17">
        <v>0</v>
      </c>
      <c r="AZ313" s="17">
        <v>0</v>
      </c>
      <c r="BA313" s="17">
        <v>0</v>
      </c>
      <c r="BB313" s="17">
        <v>0</v>
      </c>
      <c r="BC313" s="17">
        <v>0</v>
      </c>
      <c r="BD313" s="17">
        <v>0</v>
      </c>
      <c r="BE313" s="17">
        <v>0</v>
      </c>
      <c r="BF313" s="17">
        <v>0</v>
      </c>
      <c r="BG313" s="17">
        <v>0</v>
      </c>
      <c r="BH313" s="17">
        <v>0</v>
      </c>
      <c r="BI313" s="17">
        <v>0</v>
      </c>
      <c r="BJ313" s="17">
        <v>0</v>
      </c>
      <c r="BK313" s="17">
        <v>0</v>
      </c>
      <c r="BL313" s="17">
        <v>0</v>
      </c>
      <c r="BM313" s="17">
        <v>0</v>
      </c>
      <c r="BN313" s="17">
        <v>0</v>
      </c>
      <c r="BO313" s="17">
        <v>0</v>
      </c>
      <c r="BP313" s="17">
        <v>0</v>
      </c>
      <c r="BQ313" s="17">
        <v>0</v>
      </c>
      <c r="BR313" s="17">
        <v>0</v>
      </c>
      <c r="BS313" s="17">
        <v>0</v>
      </c>
      <c r="BT313" s="17">
        <v>0</v>
      </c>
      <c r="BU313" s="17">
        <v>0</v>
      </c>
      <c r="BV313" s="17">
        <v>0</v>
      </c>
      <c r="BW313" s="17">
        <v>0</v>
      </c>
      <c r="BX313" s="17">
        <v>0</v>
      </c>
      <c r="BY313" s="17">
        <v>0</v>
      </c>
      <c r="BZ313" s="17">
        <v>0</v>
      </c>
      <c r="CA313" s="17">
        <v>0</v>
      </c>
      <c r="CB313" s="17">
        <v>0</v>
      </c>
      <c r="CC313" s="17">
        <v>0</v>
      </c>
      <c r="CD313" s="17">
        <v>0</v>
      </c>
      <c r="CE313" s="17">
        <v>0</v>
      </c>
      <c r="CF313" s="17">
        <v>0</v>
      </c>
      <c r="CG313" s="17">
        <v>0</v>
      </c>
      <c r="CH313" s="17">
        <v>0</v>
      </c>
      <c r="CI313" s="17">
        <v>0</v>
      </c>
      <c r="CJ313" s="17">
        <v>0</v>
      </c>
      <c r="CK313" s="17">
        <v>0</v>
      </c>
      <c r="CL313" s="17">
        <v>0</v>
      </c>
      <c r="CM313" s="17">
        <v>0</v>
      </c>
      <c r="CN313" s="17">
        <v>0</v>
      </c>
      <c r="CO313" s="17">
        <v>0</v>
      </c>
      <c r="CP313" s="17">
        <v>0</v>
      </c>
      <c r="CQ313" s="17">
        <v>0</v>
      </c>
      <c r="CR313" s="17">
        <v>0</v>
      </c>
      <c r="CS313" s="17">
        <v>0</v>
      </c>
      <c r="CT313" s="17">
        <v>0</v>
      </c>
      <c r="CU313" s="17">
        <v>0</v>
      </c>
      <c r="CV313" s="17">
        <v>0</v>
      </c>
      <c r="CW313" s="17">
        <v>0</v>
      </c>
    </row>
    <row r="314" spans="1:101" ht="14.25" customHeight="1">
      <c r="A314" s="67">
        <v>82</v>
      </c>
      <c r="B314" s="76">
        <v>13.41</v>
      </c>
      <c r="C314" s="76">
        <v>28.98</v>
      </c>
      <c r="D314" s="76">
        <v>47.51</v>
      </c>
      <c r="E314" s="76">
        <v>64.8</v>
      </c>
      <c r="F314" s="76">
        <v>76.94</v>
      </c>
      <c r="G314" s="76">
        <v>88.78</v>
      </c>
      <c r="H314" s="76">
        <v>100.4</v>
      </c>
      <c r="I314" s="76">
        <v>114.39</v>
      </c>
      <c r="J314" s="76">
        <v>133.1</v>
      </c>
      <c r="K314" s="70">
        <v>152.41999999999999</v>
      </c>
      <c r="L314" s="68">
        <v>169.63</v>
      </c>
      <c r="M314" s="68">
        <v>182.59</v>
      </c>
      <c r="N314" s="68">
        <v>194.74</v>
      </c>
      <c r="O314" s="68">
        <v>207.13</v>
      </c>
      <c r="P314" s="68">
        <v>222.69</v>
      </c>
      <c r="Q314" s="68">
        <v>238.98</v>
      </c>
      <c r="R314" s="68">
        <v>255.83</v>
      </c>
      <c r="S314" s="68">
        <v>272.73</v>
      </c>
      <c r="T314" s="68">
        <v>289.19</v>
      </c>
      <c r="U314" s="68">
        <v>313.3</v>
      </c>
      <c r="V314" s="68">
        <v>337.47</v>
      </c>
      <c r="W314" s="68">
        <v>361.33</v>
      </c>
      <c r="X314" s="68">
        <v>384.5</v>
      </c>
      <c r="Y314" s="68">
        <v>406.6</v>
      </c>
      <c r="Z314" s="68">
        <v>427.26</v>
      </c>
      <c r="AA314" s="69">
        <v>446.11</v>
      </c>
      <c r="AB314" s="17">
        <v>462.77</v>
      </c>
      <c r="AC314" s="17">
        <v>476.86</v>
      </c>
      <c r="AD314" s="17">
        <v>488</v>
      </c>
      <c r="AE314" s="17">
        <v>495.83</v>
      </c>
      <c r="AF314" s="17">
        <v>500</v>
      </c>
      <c r="AG314" s="17">
        <v>500</v>
      </c>
      <c r="AH314" s="17">
        <v>500</v>
      </c>
      <c r="AI314" s="17">
        <v>500</v>
      </c>
      <c r="AJ314" s="17">
        <v>500</v>
      </c>
      <c r="AK314" s="17">
        <v>500</v>
      </c>
      <c r="AL314" s="17">
        <v>500</v>
      </c>
      <c r="AM314" s="17">
        <v>500</v>
      </c>
      <c r="AN314" s="17">
        <v>500</v>
      </c>
      <c r="AO314" s="17">
        <v>0</v>
      </c>
      <c r="AP314" s="17">
        <v>0</v>
      </c>
      <c r="AQ314" s="17">
        <v>0</v>
      </c>
      <c r="AR314" s="17">
        <v>0</v>
      </c>
      <c r="AS314" s="17">
        <v>0</v>
      </c>
      <c r="AT314" s="17">
        <v>0</v>
      </c>
      <c r="AU314" s="17">
        <v>0</v>
      </c>
      <c r="AV314" s="17">
        <v>0</v>
      </c>
      <c r="AW314" s="17">
        <v>0</v>
      </c>
      <c r="AX314" s="17">
        <v>0</v>
      </c>
      <c r="AY314" s="17">
        <v>0</v>
      </c>
      <c r="AZ314" s="17">
        <v>0</v>
      </c>
      <c r="BA314" s="17">
        <v>0</v>
      </c>
      <c r="BB314" s="17">
        <v>0</v>
      </c>
      <c r="BC314" s="17">
        <v>0</v>
      </c>
      <c r="BD314" s="17">
        <v>0</v>
      </c>
      <c r="BE314" s="17">
        <v>0</v>
      </c>
      <c r="BF314" s="17">
        <v>0</v>
      </c>
      <c r="BG314" s="17">
        <v>0</v>
      </c>
      <c r="BH314" s="17">
        <v>0</v>
      </c>
      <c r="BI314" s="17">
        <v>0</v>
      </c>
      <c r="BJ314" s="17">
        <v>0</v>
      </c>
      <c r="BK314" s="17">
        <v>0</v>
      </c>
      <c r="BL314" s="17">
        <v>0</v>
      </c>
      <c r="BM314" s="17">
        <v>0</v>
      </c>
      <c r="BN314" s="17">
        <v>0</v>
      </c>
      <c r="BO314" s="17">
        <v>0</v>
      </c>
      <c r="BP314" s="17">
        <v>0</v>
      </c>
      <c r="BQ314" s="17">
        <v>0</v>
      </c>
      <c r="BR314" s="17">
        <v>0</v>
      </c>
      <c r="BS314" s="17">
        <v>0</v>
      </c>
      <c r="BT314" s="17">
        <v>0</v>
      </c>
      <c r="BU314" s="17">
        <v>0</v>
      </c>
      <c r="BV314" s="17">
        <v>0</v>
      </c>
      <c r="BW314" s="17">
        <v>0</v>
      </c>
      <c r="BX314" s="17">
        <v>0</v>
      </c>
      <c r="BY314" s="17">
        <v>0</v>
      </c>
      <c r="BZ314" s="17">
        <v>0</v>
      </c>
      <c r="CA314" s="17">
        <v>0</v>
      </c>
      <c r="CB314" s="17">
        <v>0</v>
      </c>
      <c r="CC314" s="17">
        <v>0</v>
      </c>
      <c r="CD314" s="17">
        <v>0</v>
      </c>
      <c r="CE314" s="17">
        <v>0</v>
      </c>
      <c r="CF314" s="17">
        <v>0</v>
      </c>
      <c r="CG314" s="17">
        <v>0</v>
      </c>
      <c r="CH314" s="17">
        <v>0</v>
      </c>
      <c r="CI314" s="17">
        <v>0</v>
      </c>
      <c r="CJ314" s="17">
        <v>0</v>
      </c>
      <c r="CK314" s="17">
        <v>0</v>
      </c>
      <c r="CL314" s="17">
        <v>0</v>
      </c>
      <c r="CM314" s="17">
        <v>0</v>
      </c>
      <c r="CN314" s="17">
        <v>0</v>
      </c>
      <c r="CO314" s="17">
        <v>0</v>
      </c>
      <c r="CP314" s="17">
        <v>0</v>
      </c>
      <c r="CQ314" s="17">
        <v>0</v>
      </c>
      <c r="CR314" s="17">
        <v>0</v>
      </c>
      <c r="CS314" s="17">
        <v>0</v>
      </c>
      <c r="CT314" s="17">
        <v>0</v>
      </c>
      <c r="CU314" s="17">
        <v>0</v>
      </c>
      <c r="CV314" s="17">
        <v>0</v>
      </c>
      <c r="CW314" s="17">
        <v>0</v>
      </c>
    </row>
    <row r="315" spans="1:101" ht="14.25" customHeight="1">
      <c r="A315" s="67">
        <v>83</v>
      </c>
      <c r="B315" s="76">
        <v>15.09</v>
      </c>
      <c r="C315" s="76">
        <v>32.369999999999997</v>
      </c>
      <c r="D315" s="76">
        <v>51.61</v>
      </c>
      <c r="E315" s="68">
        <v>69.28</v>
      </c>
      <c r="F315" s="68">
        <v>82.67</v>
      </c>
      <c r="G315" s="68">
        <v>95.58</v>
      </c>
      <c r="H315" s="68">
        <v>106.52</v>
      </c>
      <c r="I315" s="68">
        <v>128.52000000000001</v>
      </c>
      <c r="J315" s="70">
        <v>147.91</v>
      </c>
      <c r="K315" s="68">
        <v>169.63</v>
      </c>
      <c r="L315" s="76">
        <v>182.59</v>
      </c>
      <c r="M315" s="76">
        <v>194.74</v>
      </c>
      <c r="N315" s="76">
        <v>207.13</v>
      </c>
      <c r="O315" s="68">
        <v>222.69</v>
      </c>
      <c r="P315" s="68">
        <v>238.98</v>
      </c>
      <c r="Q315" s="68">
        <v>255.83</v>
      </c>
      <c r="R315" s="68">
        <v>272.73</v>
      </c>
      <c r="S315" s="68">
        <v>289.19</v>
      </c>
      <c r="T315" s="68">
        <v>313.3</v>
      </c>
      <c r="U315" s="68">
        <v>337.47</v>
      </c>
      <c r="V315" s="68">
        <v>361.33</v>
      </c>
      <c r="W315" s="68">
        <v>384.5</v>
      </c>
      <c r="X315" s="68">
        <v>406.6</v>
      </c>
      <c r="Y315" s="68">
        <v>427.26</v>
      </c>
      <c r="Z315" s="68">
        <v>446.11</v>
      </c>
      <c r="AA315" s="69">
        <v>462.77</v>
      </c>
      <c r="AB315" s="17">
        <v>476.86</v>
      </c>
      <c r="AC315" s="17">
        <v>488</v>
      </c>
      <c r="AD315" s="17">
        <v>495.83</v>
      </c>
      <c r="AE315" s="17">
        <v>500</v>
      </c>
      <c r="AF315" s="17">
        <v>500</v>
      </c>
      <c r="AG315" s="17">
        <v>500</v>
      </c>
      <c r="AH315" s="17">
        <v>500</v>
      </c>
      <c r="AI315" s="17">
        <v>500</v>
      </c>
      <c r="AJ315" s="17">
        <v>500</v>
      </c>
      <c r="AK315" s="17">
        <v>500</v>
      </c>
      <c r="AL315" s="17">
        <v>500</v>
      </c>
      <c r="AM315" s="17">
        <v>500</v>
      </c>
      <c r="AN315" s="17">
        <v>0</v>
      </c>
      <c r="AO315" s="17">
        <v>0</v>
      </c>
      <c r="AP315" s="17">
        <v>0</v>
      </c>
      <c r="AQ315" s="17">
        <v>0</v>
      </c>
      <c r="AR315" s="17">
        <v>0</v>
      </c>
      <c r="AS315" s="17">
        <v>0</v>
      </c>
      <c r="AT315" s="17">
        <v>0</v>
      </c>
      <c r="AU315" s="17">
        <v>0</v>
      </c>
      <c r="AV315" s="17">
        <v>0</v>
      </c>
      <c r="AW315" s="17">
        <v>0</v>
      </c>
      <c r="AX315" s="17">
        <v>0</v>
      </c>
      <c r="AY315" s="17">
        <v>0</v>
      </c>
      <c r="AZ315" s="17">
        <v>0</v>
      </c>
      <c r="BA315" s="17">
        <v>0</v>
      </c>
      <c r="BB315" s="17">
        <v>0</v>
      </c>
      <c r="BC315" s="17">
        <v>0</v>
      </c>
      <c r="BD315" s="17">
        <v>0</v>
      </c>
      <c r="BE315" s="17">
        <v>0</v>
      </c>
      <c r="BF315" s="17">
        <v>0</v>
      </c>
      <c r="BG315" s="17">
        <v>0</v>
      </c>
      <c r="BH315" s="17">
        <v>0</v>
      </c>
      <c r="BI315" s="17">
        <v>0</v>
      </c>
      <c r="BJ315" s="17">
        <v>0</v>
      </c>
      <c r="BK315" s="17">
        <v>0</v>
      </c>
      <c r="BL315" s="17">
        <v>0</v>
      </c>
      <c r="BM315" s="17">
        <v>0</v>
      </c>
      <c r="BN315" s="17">
        <v>0</v>
      </c>
      <c r="BO315" s="17">
        <v>0</v>
      </c>
      <c r="BP315" s="17">
        <v>0</v>
      </c>
      <c r="BQ315" s="17">
        <v>0</v>
      </c>
      <c r="BR315" s="17">
        <v>0</v>
      </c>
      <c r="BS315" s="17">
        <v>0</v>
      </c>
      <c r="BT315" s="17">
        <v>0</v>
      </c>
      <c r="BU315" s="17">
        <v>0</v>
      </c>
      <c r="BV315" s="17">
        <v>0</v>
      </c>
      <c r="BW315" s="17">
        <v>0</v>
      </c>
      <c r="BX315" s="17">
        <v>0</v>
      </c>
      <c r="BY315" s="17">
        <v>0</v>
      </c>
      <c r="BZ315" s="17">
        <v>0</v>
      </c>
      <c r="CA315" s="17">
        <v>0</v>
      </c>
      <c r="CB315" s="17">
        <v>0</v>
      </c>
      <c r="CC315" s="17">
        <v>0</v>
      </c>
      <c r="CD315" s="17">
        <v>0</v>
      </c>
      <c r="CE315" s="17">
        <v>0</v>
      </c>
      <c r="CF315" s="17">
        <v>0</v>
      </c>
      <c r="CG315" s="17">
        <v>0</v>
      </c>
      <c r="CH315" s="17">
        <v>0</v>
      </c>
      <c r="CI315" s="17">
        <v>0</v>
      </c>
      <c r="CJ315" s="17">
        <v>0</v>
      </c>
      <c r="CK315" s="17">
        <v>0</v>
      </c>
      <c r="CL315" s="17">
        <v>0</v>
      </c>
      <c r="CM315" s="17">
        <v>0</v>
      </c>
      <c r="CN315" s="17">
        <v>0</v>
      </c>
      <c r="CO315" s="17">
        <v>0</v>
      </c>
      <c r="CP315" s="17">
        <v>0</v>
      </c>
      <c r="CQ315" s="17">
        <v>0</v>
      </c>
      <c r="CR315" s="17">
        <v>0</v>
      </c>
      <c r="CS315" s="17">
        <v>0</v>
      </c>
      <c r="CT315" s="17">
        <v>0</v>
      </c>
      <c r="CU315" s="17">
        <v>0</v>
      </c>
      <c r="CV315" s="17">
        <v>0</v>
      </c>
      <c r="CW315" s="17">
        <v>0</v>
      </c>
    </row>
    <row r="316" spans="1:101" ht="14.25" customHeight="1">
      <c r="A316" s="67">
        <v>84</v>
      </c>
      <c r="B316" s="76">
        <v>17.010000000000002</v>
      </c>
      <c r="C316" s="76">
        <v>36.159999999999997</v>
      </c>
      <c r="D316" s="76">
        <v>55.98</v>
      </c>
      <c r="E316" s="68">
        <v>73.95</v>
      </c>
      <c r="F316" s="68">
        <v>88.52</v>
      </c>
      <c r="G316" s="68">
        <v>101.31</v>
      </c>
      <c r="H316" s="68">
        <v>120.99</v>
      </c>
      <c r="I316" s="69">
        <v>141.91</v>
      </c>
      <c r="J316" s="68">
        <v>169.63</v>
      </c>
      <c r="K316" s="68">
        <v>182.59</v>
      </c>
      <c r="L316" s="76">
        <v>194.74</v>
      </c>
      <c r="M316" s="76">
        <v>207.13</v>
      </c>
      <c r="N316" s="76">
        <v>222.69</v>
      </c>
      <c r="O316" s="68">
        <v>238.98</v>
      </c>
      <c r="P316" s="68">
        <v>255.83</v>
      </c>
      <c r="Q316" s="68">
        <v>272.73</v>
      </c>
      <c r="R316" s="68">
        <v>289.19</v>
      </c>
      <c r="S316" s="68">
        <v>313.3</v>
      </c>
      <c r="T316" s="68">
        <v>337.47</v>
      </c>
      <c r="U316" s="68">
        <v>361.33</v>
      </c>
      <c r="V316" s="68">
        <v>384.5</v>
      </c>
      <c r="W316" s="68">
        <v>406.6</v>
      </c>
      <c r="X316" s="68">
        <v>427.26</v>
      </c>
      <c r="Y316" s="68">
        <v>446.11</v>
      </c>
      <c r="Z316" s="68">
        <v>462.77</v>
      </c>
      <c r="AA316" s="69">
        <v>476.86</v>
      </c>
      <c r="AB316" s="17">
        <v>488</v>
      </c>
      <c r="AC316" s="17">
        <v>495.83</v>
      </c>
      <c r="AD316" s="17">
        <v>500</v>
      </c>
      <c r="AE316" s="17">
        <v>500</v>
      </c>
      <c r="AF316" s="17">
        <v>500</v>
      </c>
      <c r="AG316" s="17">
        <v>500</v>
      </c>
      <c r="AH316" s="17">
        <v>500</v>
      </c>
      <c r="AI316" s="17">
        <v>500</v>
      </c>
      <c r="AJ316" s="17">
        <v>500</v>
      </c>
      <c r="AK316" s="17">
        <v>500</v>
      </c>
      <c r="AL316" s="17">
        <v>500</v>
      </c>
      <c r="AM316" s="17">
        <v>0</v>
      </c>
      <c r="AN316" s="17">
        <v>0</v>
      </c>
      <c r="AO316" s="17">
        <v>0</v>
      </c>
      <c r="AP316" s="17">
        <v>0</v>
      </c>
      <c r="AQ316" s="17">
        <v>0</v>
      </c>
      <c r="AR316" s="17">
        <v>0</v>
      </c>
      <c r="AS316" s="17">
        <v>0</v>
      </c>
      <c r="AT316" s="17">
        <v>0</v>
      </c>
      <c r="AU316" s="17">
        <v>0</v>
      </c>
      <c r="AV316" s="17">
        <v>0</v>
      </c>
      <c r="AW316" s="17">
        <v>0</v>
      </c>
      <c r="AX316" s="17">
        <v>0</v>
      </c>
      <c r="AY316" s="17">
        <v>0</v>
      </c>
      <c r="AZ316" s="17">
        <v>0</v>
      </c>
      <c r="BA316" s="17">
        <v>0</v>
      </c>
      <c r="BB316" s="17">
        <v>0</v>
      </c>
      <c r="BC316" s="17">
        <v>0</v>
      </c>
      <c r="BD316" s="17">
        <v>0</v>
      </c>
      <c r="BE316" s="17">
        <v>0</v>
      </c>
      <c r="BF316" s="17">
        <v>0</v>
      </c>
      <c r="BG316" s="17">
        <v>0</v>
      </c>
      <c r="BH316" s="17">
        <v>0</v>
      </c>
      <c r="BI316" s="17">
        <v>0</v>
      </c>
      <c r="BJ316" s="17">
        <v>0</v>
      </c>
      <c r="BK316" s="17">
        <v>0</v>
      </c>
      <c r="BL316" s="17">
        <v>0</v>
      </c>
      <c r="BM316" s="17">
        <v>0</v>
      </c>
      <c r="BN316" s="17">
        <v>0</v>
      </c>
      <c r="BO316" s="17">
        <v>0</v>
      </c>
      <c r="BP316" s="17">
        <v>0</v>
      </c>
      <c r="BQ316" s="17">
        <v>0</v>
      </c>
      <c r="BR316" s="17">
        <v>0</v>
      </c>
      <c r="BS316" s="17">
        <v>0</v>
      </c>
      <c r="BT316" s="17">
        <v>0</v>
      </c>
      <c r="BU316" s="17">
        <v>0</v>
      </c>
      <c r="BV316" s="17">
        <v>0</v>
      </c>
      <c r="BW316" s="17">
        <v>0</v>
      </c>
      <c r="BX316" s="17">
        <v>0</v>
      </c>
      <c r="BY316" s="17">
        <v>0</v>
      </c>
      <c r="BZ316" s="17">
        <v>0</v>
      </c>
      <c r="CA316" s="17">
        <v>0</v>
      </c>
      <c r="CB316" s="17">
        <v>0</v>
      </c>
      <c r="CC316" s="17">
        <v>0</v>
      </c>
      <c r="CD316" s="17">
        <v>0</v>
      </c>
      <c r="CE316" s="17">
        <v>0</v>
      </c>
      <c r="CF316" s="17">
        <v>0</v>
      </c>
      <c r="CG316" s="17">
        <v>0</v>
      </c>
      <c r="CH316" s="17">
        <v>0</v>
      </c>
      <c r="CI316" s="17">
        <v>0</v>
      </c>
      <c r="CJ316" s="17">
        <v>0</v>
      </c>
      <c r="CK316" s="17">
        <v>0</v>
      </c>
      <c r="CL316" s="17">
        <v>0</v>
      </c>
      <c r="CM316" s="17">
        <v>0</v>
      </c>
      <c r="CN316" s="17">
        <v>0</v>
      </c>
      <c r="CO316" s="17">
        <v>0</v>
      </c>
      <c r="CP316" s="17">
        <v>0</v>
      </c>
      <c r="CQ316" s="17">
        <v>0</v>
      </c>
      <c r="CR316" s="17">
        <v>0</v>
      </c>
      <c r="CS316" s="17">
        <v>0</v>
      </c>
      <c r="CT316" s="17">
        <v>0</v>
      </c>
      <c r="CU316" s="17">
        <v>0</v>
      </c>
      <c r="CV316" s="17">
        <v>0</v>
      </c>
      <c r="CW316" s="17">
        <v>0</v>
      </c>
    </row>
    <row r="317" spans="1:101" ht="14.25" customHeight="1">
      <c r="A317" s="67">
        <v>85</v>
      </c>
      <c r="B317" s="76">
        <v>19.21</v>
      </c>
      <c r="C317" s="76">
        <v>40.4</v>
      </c>
      <c r="D317" s="76">
        <v>60.65</v>
      </c>
      <c r="E317" s="68">
        <v>78.61</v>
      </c>
      <c r="F317" s="68">
        <v>93.71</v>
      </c>
      <c r="G317" s="68">
        <v>112.2</v>
      </c>
      <c r="H317" s="68">
        <v>134.41</v>
      </c>
      <c r="I317" s="70">
        <v>165.78</v>
      </c>
      <c r="J317" s="68">
        <v>182.59</v>
      </c>
      <c r="K317" s="68">
        <v>194.74</v>
      </c>
      <c r="L317" s="76">
        <v>207.13</v>
      </c>
      <c r="M317" s="76">
        <v>222.69</v>
      </c>
      <c r="N317" s="76">
        <v>238.98</v>
      </c>
      <c r="O317" s="68">
        <v>255.83</v>
      </c>
      <c r="P317" s="68">
        <v>272.73</v>
      </c>
      <c r="Q317" s="68">
        <v>289.19</v>
      </c>
      <c r="R317" s="68">
        <v>313.3</v>
      </c>
      <c r="S317" s="68">
        <v>337.47</v>
      </c>
      <c r="T317" s="68">
        <v>361.33</v>
      </c>
      <c r="U317" s="68">
        <v>384.5</v>
      </c>
      <c r="V317" s="68">
        <v>406.6</v>
      </c>
      <c r="W317" s="68">
        <v>427.26</v>
      </c>
      <c r="X317" s="68">
        <v>446.11</v>
      </c>
      <c r="Y317" s="68">
        <v>462.77</v>
      </c>
      <c r="Z317" s="68">
        <v>476.86</v>
      </c>
      <c r="AA317" s="69">
        <v>488</v>
      </c>
      <c r="AB317" s="17">
        <v>495.83</v>
      </c>
      <c r="AC317" s="17">
        <v>500</v>
      </c>
      <c r="AD317" s="17">
        <v>500</v>
      </c>
      <c r="AE317" s="17">
        <v>500</v>
      </c>
      <c r="AF317" s="17">
        <v>500</v>
      </c>
      <c r="AG317" s="17">
        <v>500</v>
      </c>
      <c r="AH317" s="17">
        <v>500</v>
      </c>
      <c r="AI317" s="17">
        <v>500</v>
      </c>
      <c r="AJ317" s="17">
        <v>500</v>
      </c>
      <c r="AK317" s="17">
        <v>500</v>
      </c>
      <c r="AL317" s="17">
        <v>0</v>
      </c>
      <c r="AM317" s="17">
        <v>0</v>
      </c>
      <c r="AN317" s="17">
        <v>0</v>
      </c>
      <c r="AO317" s="17">
        <v>0</v>
      </c>
      <c r="AP317" s="17">
        <v>0</v>
      </c>
      <c r="AQ317" s="17">
        <v>0</v>
      </c>
      <c r="AR317" s="17">
        <v>0</v>
      </c>
      <c r="AS317" s="17">
        <v>0</v>
      </c>
      <c r="AT317" s="17">
        <v>0</v>
      </c>
      <c r="AU317" s="17">
        <v>0</v>
      </c>
      <c r="AV317" s="17">
        <v>0</v>
      </c>
      <c r="AW317" s="17">
        <v>0</v>
      </c>
      <c r="AX317" s="17">
        <v>0</v>
      </c>
      <c r="AY317" s="17">
        <v>0</v>
      </c>
      <c r="AZ317" s="17">
        <v>0</v>
      </c>
      <c r="BA317" s="17">
        <v>0</v>
      </c>
      <c r="BB317" s="17">
        <v>0</v>
      </c>
      <c r="BC317" s="17">
        <v>0</v>
      </c>
      <c r="BD317" s="17">
        <v>0</v>
      </c>
      <c r="BE317" s="17">
        <v>0</v>
      </c>
      <c r="BF317" s="17">
        <v>0</v>
      </c>
      <c r="BG317" s="17">
        <v>0</v>
      </c>
      <c r="BH317" s="17">
        <v>0</v>
      </c>
      <c r="BI317" s="17">
        <v>0</v>
      </c>
      <c r="BJ317" s="17">
        <v>0</v>
      </c>
      <c r="BK317" s="17">
        <v>0</v>
      </c>
      <c r="BL317" s="17">
        <v>0</v>
      </c>
      <c r="BM317" s="17">
        <v>0</v>
      </c>
      <c r="BN317" s="17">
        <v>0</v>
      </c>
      <c r="BO317" s="17">
        <v>0</v>
      </c>
      <c r="BP317" s="17">
        <v>0</v>
      </c>
      <c r="BQ317" s="17">
        <v>0</v>
      </c>
      <c r="BR317" s="17">
        <v>0</v>
      </c>
      <c r="BS317" s="17">
        <v>0</v>
      </c>
      <c r="BT317" s="17">
        <v>0</v>
      </c>
      <c r="BU317" s="17">
        <v>0</v>
      </c>
      <c r="BV317" s="17">
        <v>0</v>
      </c>
      <c r="BW317" s="17">
        <v>0</v>
      </c>
      <c r="BX317" s="17">
        <v>0</v>
      </c>
      <c r="BY317" s="17">
        <v>0</v>
      </c>
      <c r="BZ317" s="17">
        <v>0</v>
      </c>
      <c r="CA317" s="17">
        <v>0</v>
      </c>
      <c r="CB317" s="17">
        <v>0</v>
      </c>
      <c r="CC317" s="17">
        <v>0</v>
      </c>
      <c r="CD317" s="17">
        <v>0</v>
      </c>
      <c r="CE317" s="17">
        <v>0</v>
      </c>
      <c r="CF317" s="17">
        <v>0</v>
      </c>
      <c r="CG317" s="17">
        <v>0</v>
      </c>
      <c r="CH317" s="17">
        <v>0</v>
      </c>
      <c r="CI317" s="17">
        <v>0</v>
      </c>
      <c r="CJ317" s="17">
        <v>0</v>
      </c>
      <c r="CK317" s="17">
        <v>0</v>
      </c>
      <c r="CL317" s="17">
        <v>0</v>
      </c>
      <c r="CM317" s="17">
        <v>0</v>
      </c>
      <c r="CN317" s="17">
        <v>0</v>
      </c>
      <c r="CO317" s="17">
        <v>0</v>
      </c>
      <c r="CP317" s="17">
        <v>0</v>
      </c>
      <c r="CQ317" s="17">
        <v>0</v>
      </c>
      <c r="CR317" s="17">
        <v>0</v>
      </c>
      <c r="CS317" s="17">
        <v>0</v>
      </c>
      <c r="CT317" s="17">
        <v>0</v>
      </c>
      <c r="CU317" s="17">
        <v>0</v>
      </c>
      <c r="CV317" s="17">
        <v>0</v>
      </c>
      <c r="CW317" s="17">
        <v>0</v>
      </c>
    </row>
    <row r="318" spans="1:101" ht="14.25" customHeight="1">
      <c r="A318" s="67">
        <v>86</v>
      </c>
      <c r="B318" s="76">
        <v>21.71</v>
      </c>
      <c r="C318" s="76">
        <v>45.04</v>
      </c>
      <c r="D318" s="76">
        <v>65.44</v>
      </c>
      <c r="E318" s="68">
        <v>83.07</v>
      </c>
      <c r="F318" s="68">
        <v>101.38</v>
      </c>
      <c r="G318" s="68">
        <v>122.89</v>
      </c>
      <c r="H318" s="70">
        <v>158.09</v>
      </c>
      <c r="I318" s="68">
        <v>182.59</v>
      </c>
      <c r="J318" s="68">
        <v>194.74</v>
      </c>
      <c r="K318" s="68">
        <v>207.13</v>
      </c>
      <c r="L318" s="76">
        <v>222.69</v>
      </c>
      <c r="M318" s="76">
        <v>238.98</v>
      </c>
      <c r="N318" s="76">
        <v>255.83</v>
      </c>
      <c r="O318" s="68">
        <v>272.73</v>
      </c>
      <c r="P318" s="68">
        <v>289.19</v>
      </c>
      <c r="Q318" s="68">
        <v>313.3</v>
      </c>
      <c r="R318" s="68">
        <v>337.47</v>
      </c>
      <c r="S318" s="68">
        <v>361.33</v>
      </c>
      <c r="T318" s="68">
        <v>384.5</v>
      </c>
      <c r="U318" s="68">
        <v>406.6</v>
      </c>
      <c r="V318" s="68">
        <v>427.26</v>
      </c>
      <c r="W318" s="68">
        <v>446.11</v>
      </c>
      <c r="X318" s="68">
        <v>462.77</v>
      </c>
      <c r="Y318" s="68">
        <v>476.86</v>
      </c>
      <c r="Z318" s="68">
        <v>488</v>
      </c>
      <c r="AA318" s="69">
        <v>495.83</v>
      </c>
      <c r="AB318" s="17">
        <v>500</v>
      </c>
      <c r="AC318" s="17">
        <v>500</v>
      </c>
      <c r="AD318" s="17">
        <v>500</v>
      </c>
      <c r="AE318" s="17">
        <v>500</v>
      </c>
      <c r="AF318" s="17">
        <v>500</v>
      </c>
      <c r="AG318" s="17">
        <v>500</v>
      </c>
      <c r="AH318" s="17">
        <v>500</v>
      </c>
      <c r="AI318" s="17">
        <v>500</v>
      </c>
      <c r="AJ318" s="17">
        <v>500</v>
      </c>
      <c r="AK318" s="17">
        <v>0</v>
      </c>
      <c r="AL318" s="17">
        <v>0</v>
      </c>
      <c r="AM318" s="17">
        <v>0</v>
      </c>
      <c r="AN318" s="17">
        <v>0</v>
      </c>
      <c r="AO318" s="17">
        <v>0</v>
      </c>
      <c r="AP318" s="17">
        <v>0</v>
      </c>
      <c r="AQ318" s="17">
        <v>0</v>
      </c>
      <c r="AR318" s="17">
        <v>0</v>
      </c>
      <c r="AS318" s="17">
        <v>0</v>
      </c>
      <c r="AT318" s="17">
        <v>0</v>
      </c>
      <c r="AU318" s="17">
        <v>0</v>
      </c>
      <c r="AV318" s="17">
        <v>0</v>
      </c>
      <c r="AW318" s="17">
        <v>0</v>
      </c>
      <c r="AX318" s="17">
        <v>0</v>
      </c>
      <c r="AY318" s="17">
        <v>0</v>
      </c>
      <c r="AZ318" s="17">
        <v>0</v>
      </c>
      <c r="BA318" s="17">
        <v>0</v>
      </c>
      <c r="BB318" s="17">
        <v>0</v>
      </c>
      <c r="BC318" s="17">
        <v>0</v>
      </c>
      <c r="BD318" s="17">
        <v>0</v>
      </c>
      <c r="BE318" s="17">
        <v>0</v>
      </c>
      <c r="BF318" s="17">
        <v>0</v>
      </c>
      <c r="BG318" s="17">
        <v>0</v>
      </c>
      <c r="BH318" s="17">
        <v>0</v>
      </c>
      <c r="BI318" s="17">
        <v>0</v>
      </c>
      <c r="BJ318" s="17">
        <v>0</v>
      </c>
      <c r="BK318" s="17">
        <v>0</v>
      </c>
      <c r="BL318" s="17">
        <v>0</v>
      </c>
      <c r="BM318" s="17">
        <v>0</v>
      </c>
      <c r="BN318" s="17">
        <v>0</v>
      </c>
      <c r="BO318" s="17">
        <v>0</v>
      </c>
      <c r="BP318" s="17">
        <v>0</v>
      </c>
      <c r="BQ318" s="17">
        <v>0</v>
      </c>
      <c r="BR318" s="17">
        <v>0</v>
      </c>
      <c r="BS318" s="17">
        <v>0</v>
      </c>
      <c r="BT318" s="17">
        <v>0</v>
      </c>
      <c r="BU318" s="17">
        <v>0</v>
      </c>
      <c r="BV318" s="17">
        <v>0</v>
      </c>
      <c r="BW318" s="17">
        <v>0</v>
      </c>
      <c r="BX318" s="17">
        <v>0</v>
      </c>
      <c r="BY318" s="17">
        <v>0</v>
      </c>
      <c r="BZ318" s="17">
        <v>0</v>
      </c>
      <c r="CA318" s="17">
        <v>0</v>
      </c>
      <c r="CB318" s="17">
        <v>0</v>
      </c>
      <c r="CC318" s="17">
        <v>0</v>
      </c>
      <c r="CD318" s="17">
        <v>0</v>
      </c>
      <c r="CE318" s="17">
        <v>0</v>
      </c>
      <c r="CF318" s="17">
        <v>0</v>
      </c>
      <c r="CG318" s="17">
        <v>0</v>
      </c>
      <c r="CH318" s="17">
        <v>0</v>
      </c>
      <c r="CI318" s="17">
        <v>0</v>
      </c>
      <c r="CJ318" s="17">
        <v>0</v>
      </c>
      <c r="CK318" s="17">
        <v>0</v>
      </c>
      <c r="CL318" s="17">
        <v>0</v>
      </c>
      <c r="CM318" s="17">
        <v>0</v>
      </c>
      <c r="CN318" s="17">
        <v>0</v>
      </c>
      <c r="CO318" s="17">
        <v>0</v>
      </c>
      <c r="CP318" s="17">
        <v>0</v>
      </c>
      <c r="CQ318" s="17">
        <v>0</v>
      </c>
      <c r="CR318" s="17">
        <v>0</v>
      </c>
      <c r="CS318" s="17">
        <v>0</v>
      </c>
      <c r="CT318" s="17">
        <v>0</v>
      </c>
      <c r="CU318" s="17">
        <v>0</v>
      </c>
      <c r="CV318" s="17">
        <v>0</v>
      </c>
      <c r="CW318" s="17">
        <v>0</v>
      </c>
    </row>
    <row r="319" spans="1:101" ht="14.25" customHeight="1">
      <c r="A319" s="67">
        <v>87</v>
      </c>
      <c r="B319" s="76">
        <v>24.52</v>
      </c>
      <c r="C319" s="76">
        <v>50.15</v>
      </c>
      <c r="D319" s="76">
        <v>70.19</v>
      </c>
      <c r="E319" s="68">
        <v>87.14</v>
      </c>
      <c r="F319" s="68">
        <v>109.76</v>
      </c>
      <c r="G319" s="70">
        <v>146.54</v>
      </c>
      <c r="H319" s="68">
        <v>182.59</v>
      </c>
      <c r="I319" s="68">
        <v>194.74</v>
      </c>
      <c r="J319" s="68">
        <v>207.13</v>
      </c>
      <c r="K319" s="68">
        <v>222.69</v>
      </c>
      <c r="L319" s="76">
        <v>238.98</v>
      </c>
      <c r="M319" s="76">
        <v>255.83</v>
      </c>
      <c r="N319" s="76">
        <v>272.73</v>
      </c>
      <c r="O319" s="68">
        <v>289.19</v>
      </c>
      <c r="P319" s="68">
        <v>313.3</v>
      </c>
      <c r="Q319" s="68">
        <v>337.47</v>
      </c>
      <c r="R319" s="68">
        <v>361.33</v>
      </c>
      <c r="S319" s="68">
        <v>384.5</v>
      </c>
      <c r="T319" s="68">
        <v>406.6</v>
      </c>
      <c r="U319" s="68">
        <v>427.26</v>
      </c>
      <c r="V319" s="68">
        <v>446.11</v>
      </c>
      <c r="W319" s="68">
        <v>462.77</v>
      </c>
      <c r="X319" s="68">
        <v>476.86</v>
      </c>
      <c r="Y319" s="68">
        <v>488</v>
      </c>
      <c r="Z319" s="68">
        <v>495.83</v>
      </c>
      <c r="AA319" s="69">
        <v>500</v>
      </c>
      <c r="AB319" s="17">
        <v>500</v>
      </c>
      <c r="AC319" s="17">
        <v>500</v>
      </c>
      <c r="AD319" s="17">
        <v>500</v>
      </c>
      <c r="AE319" s="17">
        <v>500</v>
      </c>
      <c r="AF319" s="17">
        <v>500</v>
      </c>
      <c r="AG319" s="17">
        <v>500</v>
      </c>
      <c r="AH319" s="17">
        <v>500</v>
      </c>
      <c r="AI319" s="17">
        <v>500</v>
      </c>
      <c r="AJ319" s="17">
        <v>0</v>
      </c>
      <c r="AK319" s="17">
        <v>0</v>
      </c>
      <c r="AL319" s="17">
        <v>0</v>
      </c>
      <c r="AM319" s="17">
        <v>0</v>
      </c>
      <c r="AN319" s="17">
        <v>0</v>
      </c>
      <c r="AO319" s="17">
        <v>0</v>
      </c>
      <c r="AP319" s="17">
        <v>0</v>
      </c>
      <c r="AQ319" s="17">
        <v>0</v>
      </c>
      <c r="AR319" s="17">
        <v>0</v>
      </c>
      <c r="AS319" s="17">
        <v>0</v>
      </c>
      <c r="AT319" s="17">
        <v>0</v>
      </c>
      <c r="AU319" s="17">
        <v>0</v>
      </c>
      <c r="AV319" s="17">
        <v>0</v>
      </c>
      <c r="AW319" s="17">
        <v>0</v>
      </c>
      <c r="AX319" s="17">
        <v>0</v>
      </c>
      <c r="AY319" s="17">
        <v>0</v>
      </c>
      <c r="AZ319" s="17">
        <v>0</v>
      </c>
      <c r="BA319" s="17">
        <v>0</v>
      </c>
      <c r="BB319" s="17">
        <v>0</v>
      </c>
      <c r="BC319" s="17">
        <v>0</v>
      </c>
      <c r="BD319" s="17">
        <v>0</v>
      </c>
      <c r="BE319" s="17">
        <v>0</v>
      </c>
      <c r="BF319" s="17">
        <v>0</v>
      </c>
      <c r="BG319" s="17">
        <v>0</v>
      </c>
      <c r="BH319" s="17">
        <v>0</v>
      </c>
      <c r="BI319" s="17">
        <v>0</v>
      </c>
      <c r="BJ319" s="17">
        <v>0</v>
      </c>
      <c r="BK319" s="17">
        <v>0</v>
      </c>
      <c r="BL319" s="17">
        <v>0</v>
      </c>
      <c r="BM319" s="17">
        <v>0</v>
      </c>
      <c r="BN319" s="17">
        <v>0</v>
      </c>
      <c r="BO319" s="17">
        <v>0</v>
      </c>
      <c r="BP319" s="17">
        <v>0</v>
      </c>
      <c r="BQ319" s="17">
        <v>0</v>
      </c>
      <c r="BR319" s="17">
        <v>0</v>
      </c>
      <c r="BS319" s="17">
        <v>0</v>
      </c>
      <c r="BT319" s="17">
        <v>0</v>
      </c>
      <c r="BU319" s="17">
        <v>0</v>
      </c>
      <c r="BV319" s="17">
        <v>0</v>
      </c>
      <c r="BW319" s="17">
        <v>0</v>
      </c>
      <c r="BX319" s="17">
        <v>0</v>
      </c>
      <c r="BY319" s="17">
        <v>0</v>
      </c>
      <c r="BZ319" s="17">
        <v>0</v>
      </c>
      <c r="CA319" s="17">
        <v>0</v>
      </c>
      <c r="CB319" s="17">
        <v>0</v>
      </c>
      <c r="CC319" s="17">
        <v>0</v>
      </c>
      <c r="CD319" s="17">
        <v>0</v>
      </c>
      <c r="CE319" s="17">
        <v>0</v>
      </c>
      <c r="CF319" s="17">
        <v>0</v>
      </c>
      <c r="CG319" s="17">
        <v>0</v>
      </c>
      <c r="CH319" s="17">
        <v>0</v>
      </c>
      <c r="CI319" s="17">
        <v>0</v>
      </c>
      <c r="CJ319" s="17">
        <v>0</v>
      </c>
      <c r="CK319" s="17">
        <v>0</v>
      </c>
      <c r="CL319" s="17">
        <v>0</v>
      </c>
      <c r="CM319" s="17">
        <v>0</v>
      </c>
      <c r="CN319" s="17">
        <v>0</v>
      </c>
      <c r="CO319" s="17">
        <v>0</v>
      </c>
      <c r="CP319" s="17">
        <v>0</v>
      </c>
      <c r="CQ319" s="17">
        <v>0</v>
      </c>
      <c r="CR319" s="17">
        <v>0</v>
      </c>
      <c r="CS319" s="17">
        <v>0</v>
      </c>
      <c r="CT319" s="17">
        <v>0</v>
      </c>
      <c r="CU319" s="17">
        <v>0</v>
      </c>
      <c r="CV319" s="17">
        <v>0</v>
      </c>
      <c r="CW319" s="17">
        <v>0</v>
      </c>
    </row>
    <row r="320" spans="1:101" ht="14.25" customHeight="1">
      <c r="A320" s="67">
        <v>88</v>
      </c>
      <c r="B320" s="76">
        <v>27.69</v>
      </c>
      <c r="C320" s="76">
        <v>55.65</v>
      </c>
      <c r="D320" s="76">
        <v>74.73</v>
      </c>
      <c r="E320" s="68">
        <v>95.92</v>
      </c>
      <c r="F320" s="69">
        <v>131.15</v>
      </c>
      <c r="G320" s="68">
        <v>182.59</v>
      </c>
      <c r="H320" s="68">
        <v>194.74</v>
      </c>
      <c r="I320" s="68">
        <v>207.13</v>
      </c>
      <c r="J320" s="68">
        <v>222.69</v>
      </c>
      <c r="K320" s="68">
        <v>238.98</v>
      </c>
      <c r="L320" s="76">
        <v>255.83</v>
      </c>
      <c r="M320" s="76">
        <v>272.73</v>
      </c>
      <c r="N320" s="76">
        <v>289.19</v>
      </c>
      <c r="O320" s="68">
        <v>313.3</v>
      </c>
      <c r="P320" s="68">
        <v>337.47</v>
      </c>
      <c r="Q320" s="68">
        <v>361.33</v>
      </c>
      <c r="R320" s="68">
        <v>384.5</v>
      </c>
      <c r="S320" s="68">
        <v>406.6</v>
      </c>
      <c r="T320" s="68">
        <v>427.26</v>
      </c>
      <c r="U320" s="68">
        <v>446.11</v>
      </c>
      <c r="V320" s="68">
        <v>462.77</v>
      </c>
      <c r="W320" s="68">
        <v>476.86</v>
      </c>
      <c r="X320" s="68">
        <v>488</v>
      </c>
      <c r="Y320" s="68">
        <v>495.83</v>
      </c>
      <c r="Z320" s="68">
        <v>500</v>
      </c>
      <c r="AA320" s="69">
        <v>500</v>
      </c>
      <c r="AB320" s="17">
        <v>500</v>
      </c>
      <c r="AC320" s="17">
        <v>500</v>
      </c>
      <c r="AD320" s="17">
        <v>500</v>
      </c>
      <c r="AE320" s="17">
        <v>500</v>
      </c>
      <c r="AF320" s="17">
        <v>500</v>
      </c>
      <c r="AG320" s="17">
        <v>500</v>
      </c>
      <c r="AH320" s="17">
        <v>500</v>
      </c>
      <c r="AI320" s="17">
        <v>0</v>
      </c>
      <c r="AJ320" s="17">
        <v>0</v>
      </c>
      <c r="AK320" s="17">
        <v>0</v>
      </c>
      <c r="AL320" s="17">
        <v>0</v>
      </c>
      <c r="AM320" s="17">
        <v>0</v>
      </c>
      <c r="AN320" s="17">
        <v>0</v>
      </c>
      <c r="AO320" s="17">
        <v>0</v>
      </c>
      <c r="AP320" s="17">
        <v>0</v>
      </c>
      <c r="AQ320" s="17">
        <v>0</v>
      </c>
      <c r="AR320" s="17">
        <v>0</v>
      </c>
      <c r="AS320" s="17">
        <v>0</v>
      </c>
      <c r="AT320" s="17">
        <v>0</v>
      </c>
      <c r="AU320" s="17">
        <v>0</v>
      </c>
      <c r="AV320" s="17">
        <v>0</v>
      </c>
      <c r="AW320" s="17">
        <v>0</v>
      </c>
      <c r="AX320" s="17">
        <v>0</v>
      </c>
      <c r="AY320" s="17">
        <v>0</v>
      </c>
      <c r="AZ320" s="17">
        <v>0</v>
      </c>
      <c r="BA320" s="17">
        <v>0</v>
      </c>
      <c r="BB320" s="17">
        <v>0</v>
      </c>
      <c r="BC320" s="17">
        <v>0</v>
      </c>
      <c r="BD320" s="17">
        <v>0</v>
      </c>
      <c r="BE320" s="17">
        <v>0</v>
      </c>
      <c r="BF320" s="17">
        <v>0</v>
      </c>
      <c r="BG320" s="17">
        <v>0</v>
      </c>
      <c r="BH320" s="17">
        <v>0</v>
      </c>
      <c r="BI320" s="17">
        <v>0</v>
      </c>
      <c r="BJ320" s="17">
        <v>0</v>
      </c>
      <c r="BK320" s="17">
        <v>0</v>
      </c>
      <c r="BL320" s="17">
        <v>0</v>
      </c>
      <c r="BM320" s="17">
        <v>0</v>
      </c>
      <c r="BN320" s="17">
        <v>0</v>
      </c>
      <c r="BO320" s="17">
        <v>0</v>
      </c>
      <c r="BP320" s="17">
        <v>0</v>
      </c>
      <c r="BQ320" s="17">
        <v>0</v>
      </c>
      <c r="BR320" s="17">
        <v>0</v>
      </c>
      <c r="BS320" s="17">
        <v>0</v>
      </c>
      <c r="BT320" s="17">
        <v>0</v>
      </c>
      <c r="BU320" s="17">
        <v>0</v>
      </c>
      <c r="BV320" s="17">
        <v>0</v>
      </c>
      <c r="BW320" s="17">
        <v>0</v>
      </c>
      <c r="BX320" s="17">
        <v>0</v>
      </c>
      <c r="BY320" s="17">
        <v>0</v>
      </c>
      <c r="BZ320" s="17">
        <v>0</v>
      </c>
      <c r="CA320" s="17">
        <v>0</v>
      </c>
      <c r="CB320" s="17">
        <v>0</v>
      </c>
      <c r="CC320" s="17">
        <v>0</v>
      </c>
      <c r="CD320" s="17">
        <v>0</v>
      </c>
      <c r="CE320" s="17">
        <v>0</v>
      </c>
      <c r="CF320" s="17">
        <v>0</v>
      </c>
      <c r="CG320" s="17">
        <v>0</v>
      </c>
      <c r="CH320" s="17">
        <v>0</v>
      </c>
      <c r="CI320" s="17">
        <v>0</v>
      </c>
      <c r="CJ320" s="17">
        <v>0</v>
      </c>
      <c r="CK320" s="17">
        <v>0</v>
      </c>
      <c r="CL320" s="17">
        <v>0</v>
      </c>
      <c r="CM320" s="17">
        <v>0</v>
      </c>
      <c r="CN320" s="17">
        <v>0</v>
      </c>
      <c r="CO320" s="17">
        <v>0</v>
      </c>
      <c r="CP320" s="17">
        <v>0</v>
      </c>
      <c r="CQ320" s="17">
        <v>0</v>
      </c>
      <c r="CR320" s="17">
        <v>0</v>
      </c>
      <c r="CS320" s="17">
        <v>0</v>
      </c>
      <c r="CT320" s="17">
        <v>0</v>
      </c>
      <c r="CU320" s="17">
        <v>0</v>
      </c>
      <c r="CV320" s="17">
        <v>0</v>
      </c>
      <c r="CW320" s="17">
        <v>0</v>
      </c>
    </row>
    <row r="321" spans="1:101" ht="14.25" customHeight="1">
      <c r="A321" s="67">
        <v>89</v>
      </c>
      <c r="B321" s="76">
        <v>31.2</v>
      </c>
      <c r="C321" s="76">
        <v>61.47</v>
      </c>
      <c r="D321" s="76">
        <v>79.06</v>
      </c>
      <c r="E321" s="68">
        <v>111.91</v>
      </c>
      <c r="F321" s="70">
        <v>165.55</v>
      </c>
      <c r="G321" s="68">
        <v>194.74</v>
      </c>
      <c r="H321" s="68">
        <v>207.13</v>
      </c>
      <c r="I321" s="68">
        <v>222.69</v>
      </c>
      <c r="J321" s="68">
        <v>238.98</v>
      </c>
      <c r="K321" s="68">
        <v>255.83</v>
      </c>
      <c r="L321" s="76">
        <v>272.73</v>
      </c>
      <c r="M321" s="76">
        <v>289.19</v>
      </c>
      <c r="N321" s="76">
        <v>313.3</v>
      </c>
      <c r="O321" s="68">
        <v>337.47</v>
      </c>
      <c r="P321" s="68">
        <v>361.33</v>
      </c>
      <c r="Q321" s="68">
        <v>384.5</v>
      </c>
      <c r="R321" s="68">
        <v>406.6</v>
      </c>
      <c r="S321" s="68">
        <v>427.26</v>
      </c>
      <c r="T321" s="68">
        <v>446.11</v>
      </c>
      <c r="U321" s="68">
        <v>462.77</v>
      </c>
      <c r="V321" s="68">
        <v>476.86</v>
      </c>
      <c r="W321" s="68">
        <v>488</v>
      </c>
      <c r="X321" s="68">
        <v>495.83</v>
      </c>
      <c r="Y321" s="68">
        <v>500</v>
      </c>
      <c r="Z321" s="68">
        <v>500</v>
      </c>
      <c r="AA321" s="69">
        <v>500</v>
      </c>
      <c r="AB321" s="17">
        <v>500</v>
      </c>
      <c r="AC321" s="17">
        <v>500</v>
      </c>
      <c r="AD321" s="17">
        <v>500</v>
      </c>
      <c r="AE321" s="17">
        <v>500</v>
      </c>
      <c r="AF321" s="17">
        <v>500</v>
      </c>
      <c r="AG321" s="17">
        <v>500</v>
      </c>
      <c r="AH321" s="17">
        <v>0</v>
      </c>
      <c r="AI321" s="17">
        <v>0</v>
      </c>
      <c r="AJ321" s="17">
        <v>0</v>
      </c>
      <c r="AK321" s="17">
        <v>0</v>
      </c>
      <c r="AL321" s="17">
        <v>0</v>
      </c>
      <c r="AM321" s="17">
        <v>0</v>
      </c>
      <c r="AN321" s="17">
        <v>0</v>
      </c>
      <c r="AO321" s="17">
        <v>0</v>
      </c>
      <c r="AP321" s="17">
        <v>0</v>
      </c>
      <c r="AQ321" s="17">
        <v>0</v>
      </c>
      <c r="AR321" s="17">
        <v>0</v>
      </c>
      <c r="AS321" s="17">
        <v>0</v>
      </c>
      <c r="AT321" s="17">
        <v>0</v>
      </c>
      <c r="AU321" s="17">
        <v>0</v>
      </c>
      <c r="AV321" s="17">
        <v>0</v>
      </c>
      <c r="AW321" s="17">
        <v>0</v>
      </c>
      <c r="AX321" s="17">
        <v>0</v>
      </c>
      <c r="AY321" s="17">
        <v>0</v>
      </c>
      <c r="AZ321" s="17">
        <v>0</v>
      </c>
      <c r="BA321" s="17">
        <v>0</v>
      </c>
      <c r="BB321" s="17">
        <v>0</v>
      </c>
      <c r="BC321" s="17">
        <v>0</v>
      </c>
      <c r="BD321" s="17">
        <v>0</v>
      </c>
      <c r="BE321" s="17">
        <v>0</v>
      </c>
      <c r="BF321" s="17">
        <v>0</v>
      </c>
      <c r="BG321" s="17">
        <v>0</v>
      </c>
      <c r="BH321" s="17">
        <v>0</v>
      </c>
      <c r="BI321" s="17">
        <v>0</v>
      </c>
      <c r="BJ321" s="17">
        <v>0</v>
      </c>
      <c r="BK321" s="17">
        <v>0</v>
      </c>
      <c r="BL321" s="17">
        <v>0</v>
      </c>
      <c r="BM321" s="17">
        <v>0</v>
      </c>
      <c r="BN321" s="17">
        <v>0</v>
      </c>
      <c r="BO321" s="17">
        <v>0</v>
      </c>
      <c r="BP321" s="17">
        <v>0</v>
      </c>
      <c r="BQ321" s="17">
        <v>0</v>
      </c>
      <c r="BR321" s="17">
        <v>0</v>
      </c>
      <c r="BS321" s="17">
        <v>0</v>
      </c>
      <c r="BT321" s="17">
        <v>0</v>
      </c>
      <c r="BU321" s="17">
        <v>0</v>
      </c>
      <c r="BV321" s="17">
        <v>0</v>
      </c>
      <c r="BW321" s="17">
        <v>0</v>
      </c>
      <c r="BX321" s="17">
        <v>0</v>
      </c>
      <c r="BY321" s="17">
        <v>0</v>
      </c>
      <c r="BZ321" s="17">
        <v>0</v>
      </c>
      <c r="CA321" s="17">
        <v>0</v>
      </c>
      <c r="CB321" s="17">
        <v>0</v>
      </c>
      <c r="CC321" s="17">
        <v>0</v>
      </c>
      <c r="CD321" s="17">
        <v>0</v>
      </c>
      <c r="CE321" s="17">
        <v>0</v>
      </c>
      <c r="CF321" s="17">
        <v>0</v>
      </c>
      <c r="CG321" s="17">
        <v>0</v>
      </c>
      <c r="CH321" s="17">
        <v>0</v>
      </c>
      <c r="CI321" s="17">
        <v>0</v>
      </c>
      <c r="CJ321" s="17">
        <v>0</v>
      </c>
      <c r="CK321" s="17">
        <v>0</v>
      </c>
      <c r="CL321" s="17">
        <v>0</v>
      </c>
      <c r="CM321" s="17">
        <v>0</v>
      </c>
      <c r="CN321" s="17">
        <v>0</v>
      </c>
      <c r="CO321" s="17">
        <v>0</v>
      </c>
      <c r="CP321" s="17">
        <v>0</v>
      </c>
      <c r="CQ321" s="17">
        <v>0</v>
      </c>
      <c r="CR321" s="17">
        <v>0</v>
      </c>
      <c r="CS321" s="17">
        <v>0</v>
      </c>
      <c r="CT321" s="17">
        <v>0</v>
      </c>
      <c r="CU321" s="17">
        <v>0</v>
      </c>
      <c r="CV321" s="17">
        <v>0</v>
      </c>
      <c r="CW321" s="17">
        <v>0</v>
      </c>
    </row>
    <row r="322" spans="1:101" ht="14.25" customHeight="1">
      <c r="A322" s="67">
        <v>90</v>
      </c>
      <c r="B322" s="77">
        <v>35.020000000000003</v>
      </c>
      <c r="C322" s="68">
        <v>67.47</v>
      </c>
      <c r="D322" s="68">
        <v>88.82</v>
      </c>
      <c r="E322" s="70">
        <v>131.49</v>
      </c>
      <c r="F322" s="68">
        <v>194.74</v>
      </c>
      <c r="G322" s="68">
        <v>207.13</v>
      </c>
      <c r="H322" s="68">
        <v>222.69</v>
      </c>
      <c r="I322" s="68">
        <v>238.98</v>
      </c>
      <c r="J322" s="68">
        <v>255.83</v>
      </c>
      <c r="K322" s="68">
        <v>272.73</v>
      </c>
      <c r="L322" s="76">
        <v>289.19</v>
      </c>
      <c r="M322" s="76">
        <v>313.3</v>
      </c>
      <c r="N322" s="76">
        <v>337.47</v>
      </c>
      <c r="O322" s="68">
        <v>361.33</v>
      </c>
      <c r="P322" s="68">
        <v>384.5</v>
      </c>
      <c r="Q322" s="68">
        <v>406.6</v>
      </c>
      <c r="R322" s="68">
        <v>427.26</v>
      </c>
      <c r="S322" s="68">
        <v>446.11</v>
      </c>
      <c r="T322" s="68">
        <v>462.77</v>
      </c>
      <c r="U322" s="68">
        <v>476.86</v>
      </c>
      <c r="V322" s="68">
        <v>488</v>
      </c>
      <c r="W322" s="68">
        <v>495.83</v>
      </c>
      <c r="X322" s="68">
        <v>500</v>
      </c>
      <c r="Y322" s="68">
        <v>500</v>
      </c>
      <c r="Z322" s="68">
        <v>500</v>
      </c>
      <c r="AA322" s="69">
        <v>500</v>
      </c>
      <c r="AB322" s="17">
        <v>500</v>
      </c>
      <c r="AC322" s="17">
        <v>500</v>
      </c>
      <c r="AD322" s="17">
        <v>500</v>
      </c>
      <c r="AE322" s="17">
        <v>500</v>
      </c>
      <c r="AF322" s="17">
        <v>500</v>
      </c>
      <c r="AG322" s="17">
        <v>0</v>
      </c>
      <c r="AH322" s="17">
        <v>0</v>
      </c>
      <c r="AI322" s="17">
        <v>0</v>
      </c>
      <c r="AJ322" s="17">
        <v>0</v>
      </c>
      <c r="AK322" s="17">
        <v>0</v>
      </c>
      <c r="AL322" s="17">
        <v>0</v>
      </c>
      <c r="AM322" s="17">
        <v>0</v>
      </c>
      <c r="AN322" s="17">
        <v>0</v>
      </c>
      <c r="AO322" s="17">
        <v>0</v>
      </c>
      <c r="AP322" s="17">
        <v>0</v>
      </c>
      <c r="AQ322" s="17">
        <v>0</v>
      </c>
      <c r="AR322" s="17">
        <v>0</v>
      </c>
      <c r="AS322" s="17">
        <v>0</v>
      </c>
      <c r="AT322" s="17">
        <v>0</v>
      </c>
      <c r="AU322" s="17">
        <v>0</v>
      </c>
      <c r="AV322" s="17">
        <v>0</v>
      </c>
      <c r="AW322" s="17">
        <v>0</v>
      </c>
      <c r="AX322" s="17">
        <v>0</v>
      </c>
      <c r="AY322" s="17">
        <v>0</v>
      </c>
      <c r="AZ322" s="17">
        <v>0</v>
      </c>
      <c r="BA322" s="17">
        <v>0</v>
      </c>
      <c r="BB322" s="17">
        <v>0</v>
      </c>
      <c r="BC322" s="17">
        <v>0</v>
      </c>
      <c r="BD322" s="17">
        <v>0</v>
      </c>
      <c r="BE322" s="17">
        <v>0</v>
      </c>
      <c r="BF322" s="17">
        <v>0</v>
      </c>
      <c r="BG322" s="17">
        <v>0</v>
      </c>
      <c r="BH322" s="17">
        <v>0</v>
      </c>
      <c r="BI322" s="17">
        <v>0</v>
      </c>
      <c r="BJ322" s="17">
        <v>0</v>
      </c>
      <c r="BK322" s="17">
        <v>0</v>
      </c>
      <c r="BL322" s="17">
        <v>0</v>
      </c>
      <c r="BM322" s="17">
        <v>0</v>
      </c>
      <c r="BN322" s="17">
        <v>0</v>
      </c>
      <c r="BO322" s="17">
        <v>0</v>
      </c>
      <c r="BP322" s="17">
        <v>0</v>
      </c>
      <c r="BQ322" s="17">
        <v>0</v>
      </c>
      <c r="BR322" s="17">
        <v>0</v>
      </c>
      <c r="BS322" s="17">
        <v>0</v>
      </c>
      <c r="BT322" s="17">
        <v>0</v>
      </c>
      <c r="BU322" s="17">
        <v>0</v>
      </c>
      <c r="BV322" s="17">
        <v>0</v>
      </c>
      <c r="BW322" s="17">
        <v>0</v>
      </c>
      <c r="BX322" s="17">
        <v>0</v>
      </c>
      <c r="BY322" s="17">
        <v>0</v>
      </c>
      <c r="BZ322" s="17">
        <v>0</v>
      </c>
      <c r="CA322" s="17">
        <v>0</v>
      </c>
      <c r="CB322" s="17">
        <v>0</v>
      </c>
      <c r="CC322" s="17">
        <v>0</v>
      </c>
      <c r="CD322" s="17">
        <v>0</v>
      </c>
      <c r="CE322" s="17">
        <v>0</v>
      </c>
      <c r="CF322" s="17">
        <v>0</v>
      </c>
      <c r="CG322" s="17">
        <v>0</v>
      </c>
      <c r="CH322" s="17">
        <v>0</v>
      </c>
      <c r="CI322" s="17">
        <v>0</v>
      </c>
      <c r="CJ322" s="17">
        <v>0</v>
      </c>
      <c r="CK322" s="17">
        <v>0</v>
      </c>
      <c r="CL322" s="17">
        <v>0</v>
      </c>
      <c r="CM322" s="17">
        <v>0</v>
      </c>
      <c r="CN322" s="17">
        <v>0</v>
      </c>
      <c r="CO322" s="17">
        <v>0</v>
      </c>
      <c r="CP322" s="17">
        <v>0</v>
      </c>
      <c r="CQ322" s="17">
        <v>0</v>
      </c>
      <c r="CR322" s="17">
        <v>0</v>
      </c>
      <c r="CS322" s="17">
        <v>0</v>
      </c>
      <c r="CT322" s="17">
        <v>0</v>
      </c>
      <c r="CU322" s="17">
        <v>0</v>
      </c>
      <c r="CV322" s="17">
        <v>0</v>
      </c>
      <c r="CW322" s="17">
        <v>0</v>
      </c>
    </row>
    <row r="323" spans="1:101" ht="14.25" customHeight="1">
      <c r="A323" s="67">
        <v>91</v>
      </c>
      <c r="B323" s="76">
        <v>41.15</v>
      </c>
      <c r="C323" s="76">
        <v>70.040000000000006</v>
      </c>
      <c r="D323" s="80">
        <v>116.51</v>
      </c>
      <c r="E323" s="68">
        <v>194.74</v>
      </c>
      <c r="F323" s="68">
        <v>207.13</v>
      </c>
      <c r="G323" s="68">
        <v>222.69</v>
      </c>
      <c r="H323" s="68">
        <v>238.98</v>
      </c>
      <c r="I323" s="68">
        <v>255.83</v>
      </c>
      <c r="J323" s="68">
        <v>272.73</v>
      </c>
      <c r="K323" s="76">
        <v>289.19</v>
      </c>
      <c r="L323" s="76">
        <v>313.3</v>
      </c>
      <c r="M323" s="76">
        <v>337.47</v>
      </c>
      <c r="N323" s="68">
        <v>361.33</v>
      </c>
      <c r="O323" s="68">
        <v>384.5</v>
      </c>
      <c r="P323" s="68">
        <v>406.6</v>
      </c>
      <c r="Q323" s="68">
        <v>427.26</v>
      </c>
      <c r="R323" s="68">
        <v>446.11</v>
      </c>
      <c r="S323" s="68">
        <v>462.77</v>
      </c>
      <c r="T323" s="68">
        <v>476.86</v>
      </c>
      <c r="U323" s="68">
        <v>488</v>
      </c>
      <c r="V323" s="68">
        <v>495.83</v>
      </c>
      <c r="W323" s="68">
        <v>500</v>
      </c>
      <c r="X323" s="68">
        <v>500</v>
      </c>
      <c r="Y323" s="68">
        <v>500</v>
      </c>
      <c r="Z323" s="68">
        <v>500</v>
      </c>
      <c r="AA323" s="69">
        <v>500</v>
      </c>
      <c r="AB323" s="17">
        <v>500</v>
      </c>
      <c r="AC323" s="17">
        <v>500</v>
      </c>
      <c r="AD323" s="17">
        <v>500</v>
      </c>
      <c r="AE323" s="17">
        <v>500</v>
      </c>
      <c r="AF323" s="17">
        <v>0</v>
      </c>
      <c r="AG323" s="17">
        <v>0</v>
      </c>
      <c r="AH323" s="17">
        <v>0</v>
      </c>
      <c r="AI323" s="17">
        <v>0</v>
      </c>
      <c r="AJ323" s="17">
        <v>0</v>
      </c>
      <c r="AK323" s="17">
        <v>0</v>
      </c>
      <c r="AL323" s="17">
        <v>0</v>
      </c>
      <c r="AM323" s="17">
        <v>0</v>
      </c>
      <c r="AN323" s="17">
        <v>0</v>
      </c>
      <c r="AO323" s="17">
        <v>0</v>
      </c>
      <c r="AP323" s="17">
        <v>0</v>
      </c>
      <c r="AQ323" s="17">
        <v>0</v>
      </c>
      <c r="AR323" s="17">
        <v>0</v>
      </c>
      <c r="AS323" s="17">
        <v>0</v>
      </c>
      <c r="AT323" s="17">
        <v>0</v>
      </c>
      <c r="AU323" s="17">
        <v>0</v>
      </c>
      <c r="AV323" s="17">
        <v>0</v>
      </c>
      <c r="AW323" s="17">
        <v>0</v>
      </c>
      <c r="AX323" s="17">
        <v>0</v>
      </c>
      <c r="AY323" s="17">
        <v>0</v>
      </c>
      <c r="AZ323" s="17">
        <v>0</v>
      </c>
      <c r="BA323" s="17">
        <v>0</v>
      </c>
      <c r="BB323" s="17">
        <v>0</v>
      </c>
      <c r="BC323" s="17">
        <v>0</v>
      </c>
      <c r="BD323" s="17">
        <v>0</v>
      </c>
      <c r="BE323" s="17">
        <v>0</v>
      </c>
      <c r="BF323" s="17">
        <v>0</v>
      </c>
      <c r="BG323" s="17">
        <v>0</v>
      </c>
      <c r="BH323" s="17">
        <v>0</v>
      </c>
      <c r="BI323" s="17">
        <v>0</v>
      </c>
      <c r="BJ323" s="17">
        <v>0</v>
      </c>
      <c r="BK323" s="17">
        <v>0</v>
      </c>
      <c r="BL323" s="17">
        <v>0</v>
      </c>
      <c r="BM323" s="17">
        <v>0</v>
      </c>
      <c r="BN323" s="17">
        <v>0</v>
      </c>
      <c r="BO323" s="17">
        <v>0</v>
      </c>
      <c r="BP323" s="17">
        <v>0</v>
      </c>
      <c r="BQ323" s="17">
        <v>0</v>
      </c>
      <c r="BR323" s="17">
        <v>0</v>
      </c>
      <c r="BS323" s="17">
        <v>0</v>
      </c>
      <c r="BT323" s="17">
        <v>0</v>
      </c>
      <c r="BU323" s="17">
        <v>0</v>
      </c>
      <c r="BV323" s="17">
        <v>0</v>
      </c>
      <c r="BW323" s="17">
        <v>0</v>
      </c>
      <c r="BX323" s="17">
        <v>0</v>
      </c>
      <c r="BY323" s="17">
        <v>0</v>
      </c>
      <c r="BZ323" s="17">
        <v>0</v>
      </c>
      <c r="CA323" s="17">
        <v>0</v>
      </c>
      <c r="CB323" s="17">
        <v>0</v>
      </c>
      <c r="CC323" s="17">
        <v>0</v>
      </c>
      <c r="CD323" s="17">
        <v>0</v>
      </c>
      <c r="CE323" s="17">
        <v>0</v>
      </c>
      <c r="CF323" s="17">
        <v>0</v>
      </c>
      <c r="CG323" s="17">
        <v>0</v>
      </c>
      <c r="CH323" s="17">
        <v>0</v>
      </c>
      <c r="CI323" s="17">
        <v>0</v>
      </c>
      <c r="CJ323" s="17">
        <v>0</v>
      </c>
      <c r="CK323" s="17">
        <v>0</v>
      </c>
      <c r="CL323" s="17">
        <v>0</v>
      </c>
      <c r="CM323" s="17">
        <v>0</v>
      </c>
      <c r="CN323" s="17">
        <v>0</v>
      </c>
      <c r="CO323" s="17">
        <v>0</v>
      </c>
      <c r="CP323" s="17">
        <v>0</v>
      </c>
      <c r="CQ323" s="17">
        <v>0</v>
      </c>
      <c r="CR323" s="17">
        <v>0</v>
      </c>
      <c r="CS323" s="17">
        <v>0</v>
      </c>
      <c r="CT323" s="17">
        <v>0</v>
      </c>
      <c r="CU323" s="17">
        <v>0</v>
      </c>
      <c r="CV323" s="17">
        <v>0</v>
      </c>
      <c r="CW323" s="17">
        <v>0</v>
      </c>
    </row>
    <row r="324" spans="1:101" ht="14.25" customHeight="1">
      <c r="A324" s="67">
        <v>92</v>
      </c>
      <c r="B324" s="76">
        <v>51.27</v>
      </c>
      <c r="C324" s="81">
        <v>101.54</v>
      </c>
      <c r="D324" s="68">
        <v>194.74</v>
      </c>
      <c r="E324" s="68">
        <v>207.13</v>
      </c>
      <c r="F324" s="68">
        <v>222.69</v>
      </c>
      <c r="G324" s="68">
        <v>238.98</v>
      </c>
      <c r="H324" s="68">
        <v>255.83</v>
      </c>
      <c r="I324" s="68">
        <v>272.73</v>
      </c>
      <c r="J324" s="76">
        <v>289.19</v>
      </c>
      <c r="K324" s="76">
        <v>313.3</v>
      </c>
      <c r="L324" s="76">
        <v>337.47</v>
      </c>
      <c r="M324" s="68">
        <v>361.33</v>
      </c>
      <c r="N324" s="68">
        <v>384.5</v>
      </c>
      <c r="O324" s="68">
        <v>406.6</v>
      </c>
      <c r="P324" s="68">
        <v>427.26</v>
      </c>
      <c r="Q324" s="68">
        <v>446.11</v>
      </c>
      <c r="R324" s="68">
        <v>462.77</v>
      </c>
      <c r="S324" s="68">
        <v>476.86</v>
      </c>
      <c r="T324" s="68">
        <v>488</v>
      </c>
      <c r="U324" s="68">
        <v>495.83</v>
      </c>
      <c r="V324" s="68">
        <v>500</v>
      </c>
      <c r="W324" s="68">
        <v>500</v>
      </c>
      <c r="X324" s="68">
        <v>500</v>
      </c>
      <c r="Y324" s="68">
        <v>500</v>
      </c>
      <c r="Z324" s="68">
        <v>500</v>
      </c>
      <c r="AA324" s="69">
        <v>500</v>
      </c>
      <c r="AB324" s="17">
        <v>500</v>
      </c>
      <c r="AC324" s="17">
        <v>500</v>
      </c>
      <c r="AD324" s="17">
        <v>500</v>
      </c>
      <c r="AE324" s="17">
        <v>0</v>
      </c>
      <c r="AF324" s="17">
        <v>0</v>
      </c>
      <c r="AG324" s="17">
        <v>0</v>
      </c>
      <c r="AH324" s="17">
        <v>0</v>
      </c>
      <c r="AI324" s="17">
        <v>0</v>
      </c>
      <c r="AJ324" s="17">
        <v>0</v>
      </c>
      <c r="AK324" s="17">
        <v>0</v>
      </c>
      <c r="AL324" s="17">
        <v>0</v>
      </c>
      <c r="AM324" s="17">
        <v>0</v>
      </c>
      <c r="AN324" s="17">
        <v>0</v>
      </c>
      <c r="AO324" s="17">
        <v>0</v>
      </c>
      <c r="AP324" s="17">
        <v>0</v>
      </c>
      <c r="AQ324" s="17">
        <v>0</v>
      </c>
      <c r="AR324" s="17">
        <v>0</v>
      </c>
      <c r="AS324" s="17">
        <v>0</v>
      </c>
      <c r="AT324" s="17">
        <v>0</v>
      </c>
      <c r="AU324" s="17">
        <v>0</v>
      </c>
      <c r="AV324" s="17">
        <v>0</v>
      </c>
      <c r="AW324" s="17">
        <v>0</v>
      </c>
      <c r="AX324" s="17">
        <v>0</v>
      </c>
      <c r="AY324" s="17">
        <v>0</v>
      </c>
      <c r="AZ324" s="17">
        <v>0</v>
      </c>
      <c r="BA324" s="17">
        <v>0</v>
      </c>
      <c r="BB324" s="17">
        <v>0</v>
      </c>
      <c r="BC324" s="17">
        <v>0</v>
      </c>
      <c r="BD324" s="17">
        <v>0</v>
      </c>
      <c r="BE324" s="17">
        <v>0</v>
      </c>
      <c r="BF324" s="17">
        <v>0</v>
      </c>
      <c r="BG324" s="17">
        <v>0</v>
      </c>
      <c r="BH324" s="17">
        <v>0</v>
      </c>
      <c r="BI324" s="17">
        <v>0</v>
      </c>
      <c r="BJ324" s="17">
        <v>0</v>
      </c>
      <c r="BK324" s="17">
        <v>0</v>
      </c>
      <c r="BL324" s="17">
        <v>0</v>
      </c>
      <c r="BM324" s="17">
        <v>0</v>
      </c>
      <c r="BN324" s="17">
        <v>0</v>
      </c>
      <c r="BO324" s="17">
        <v>0</v>
      </c>
      <c r="BP324" s="17">
        <v>0</v>
      </c>
      <c r="BQ324" s="17">
        <v>0</v>
      </c>
      <c r="BR324" s="17">
        <v>0</v>
      </c>
      <c r="BS324" s="17">
        <v>0</v>
      </c>
      <c r="BT324" s="17">
        <v>0</v>
      </c>
      <c r="BU324" s="17">
        <v>0</v>
      </c>
      <c r="BV324" s="17">
        <v>0</v>
      </c>
      <c r="BW324" s="17">
        <v>0</v>
      </c>
      <c r="BX324" s="17">
        <v>0</v>
      </c>
      <c r="BY324" s="17">
        <v>0</v>
      </c>
      <c r="BZ324" s="17">
        <v>0</v>
      </c>
      <c r="CA324" s="17">
        <v>0</v>
      </c>
      <c r="CB324" s="17">
        <v>0</v>
      </c>
      <c r="CC324" s="17">
        <v>0</v>
      </c>
      <c r="CD324" s="17">
        <v>0</v>
      </c>
      <c r="CE324" s="17">
        <v>0</v>
      </c>
      <c r="CF324" s="17">
        <v>0</v>
      </c>
      <c r="CG324" s="17">
        <v>0</v>
      </c>
      <c r="CH324" s="17">
        <v>0</v>
      </c>
      <c r="CI324" s="17">
        <v>0</v>
      </c>
      <c r="CJ324" s="17">
        <v>0</v>
      </c>
      <c r="CK324" s="17">
        <v>0</v>
      </c>
      <c r="CL324" s="17">
        <v>0</v>
      </c>
      <c r="CM324" s="17">
        <v>0</v>
      </c>
      <c r="CN324" s="17">
        <v>0</v>
      </c>
      <c r="CO324" s="17">
        <v>0</v>
      </c>
      <c r="CP324" s="17">
        <v>0</v>
      </c>
      <c r="CQ324" s="17">
        <v>0</v>
      </c>
      <c r="CR324" s="17">
        <v>0</v>
      </c>
      <c r="CS324" s="17">
        <v>0</v>
      </c>
      <c r="CT324" s="17">
        <v>0</v>
      </c>
      <c r="CU324" s="17">
        <v>0</v>
      </c>
      <c r="CV324" s="17">
        <v>0</v>
      </c>
      <c r="CW324" s="17">
        <v>0</v>
      </c>
    </row>
    <row r="325" spans="1:101" ht="14.25" customHeight="1">
      <c r="A325" s="67">
        <v>93</v>
      </c>
      <c r="B325" s="76">
        <v>66.14</v>
      </c>
      <c r="C325" s="81">
        <v>140.43</v>
      </c>
      <c r="D325" s="68">
        <v>207.13</v>
      </c>
      <c r="E325" s="68">
        <v>222.69</v>
      </c>
      <c r="F325" s="68">
        <v>238.98</v>
      </c>
      <c r="G325" s="68">
        <v>255.83</v>
      </c>
      <c r="H325" s="68">
        <v>272.73</v>
      </c>
      <c r="I325" s="76">
        <v>289.19</v>
      </c>
      <c r="J325" s="76">
        <v>313.3</v>
      </c>
      <c r="K325" s="76">
        <v>337.47</v>
      </c>
      <c r="L325" s="68">
        <v>361.33</v>
      </c>
      <c r="M325" s="68">
        <v>384.5</v>
      </c>
      <c r="N325" s="68">
        <v>406.6</v>
      </c>
      <c r="O325" s="68">
        <v>427.26</v>
      </c>
      <c r="P325" s="68">
        <v>446.11</v>
      </c>
      <c r="Q325" s="68">
        <v>462.77</v>
      </c>
      <c r="R325" s="68">
        <v>476.86</v>
      </c>
      <c r="S325" s="68">
        <v>488</v>
      </c>
      <c r="T325" s="68">
        <v>495.83</v>
      </c>
      <c r="U325" s="68">
        <v>500</v>
      </c>
      <c r="V325" s="68">
        <v>500</v>
      </c>
      <c r="W325" s="68">
        <v>500</v>
      </c>
      <c r="X325" s="68">
        <v>500</v>
      </c>
      <c r="Y325" s="68">
        <v>500</v>
      </c>
      <c r="Z325" s="68">
        <v>500</v>
      </c>
      <c r="AA325" s="69">
        <v>500</v>
      </c>
      <c r="AB325" s="17">
        <v>500</v>
      </c>
      <c r="AC325" s="17">
        <v>500</v>
      </c>
      <c r="AD325" s="17">
        <v>0</v>
      </c>
      <c r="AE325" s="17">
        <v>0</v>
      </c>
      <c r="AF325" s="17">
        <v>0</v>
      </c>
      <c r="AG325" s="17">
        <v>0</v>
      </c>
      <c r="AH325" s="17">
        <v>0</v>
      </c>
      <c r="AI325" s="17">
        <v>0</v>
      </c>
      <c r="AJ325" s="17">
        <v>0</v>
      </c>
      <c r="AK325" s="17">
        <v>0</v>
      </c>
      <c r="AL325" s="17">
        <v>0</v>
      </c>
      <c r="AM325" s="17">
        <v>0</v>
      </c>
      <c r="AN325" s="17">
        <v>0</v>
      </c>
      <c r="AO325" s="17">
        <v>0</v>
      </c>
      <c r="AP325" s="17">
        <v>0</v>
      </c>
      <c r="AQ325" s="17">
        <v>0</v>
      </c>
      <c r="AR325" s="17">
        <v>0</v>
      </c>
      <c r="AS325" s="17">
        <v>0</v>
      </c>
      <c r="AT325" s="17">
        <v>0</v>
      </c>
      <c r="AU325" s="17">
        <v>0</v>
      </c>
      <c r="AV325" s="17">
        <v>0</v>
      </c>
      <c r="AW325" s="17">
        <v>0</v>
      </c>
      <c r="AX325" s="17">
        <v>0</v>
      </c>
      <c r="AY325" s="17">
        <v>0</v>
      </c>
      <c r="AZ325" s="17">
        <v>0</v>
      </c>
      <c r="BA325" s="17">
        <v>0</v>
      </c>
      <c r="BB325" s="17">
        <v>0</v>
      </c>
      <c r="BC325" s="17">
        <v>0</v>
      </c>
      <c r="BD325" s="17">
        <v>0</v>
      </c>
      <c r="BE325" s="17">
        <v>0</v>
      </c>
      <c r="BF325" s="17">
        <v>0</v>
      </c>
      <c r="BG325" s="17">
        <v>0</v>
      </c>
      <c r="BH325" s="17">
        <v>0</v>
      </c>
      <c r="BI325" s="17">
        <v>0</v>
      </c>
      <c r="BJ325" s="17">
        <v>0</v>
      </c>
      <c r="BK325" s="17">
        <v>0</v>
      </c>
      <c r="BL325" s="17">
        <v>0</v>
      </c>
      <c r="BM325" s="17">
        <v>0</v>
      </c>
      <c r="BN325" s="17">
        <v>0</v>
      </c>
      <c r="BO325" s="17">
        <v>0</v>
      </c>
      <c r="BP325" s="17">
        <v>0</v>
      </c>
      <c r="BQ325" s="17">
        <v>0</v>
      </c>
      <c r="BR325" s="17">
        <v>0</v>
      </c>
      <c r="BS325" s="17">
        <v>0</v>
      </c>
      <c r="BT325" s="17">
        <v>0</v>
      </c>
      <c r="BU325" s="17">
        <v>0</v>
      </c>
      <c r="BV325" s="17">
        <v>0</v>
      </c>
      <c r="BW325" s="17">
        <v>0</v>
      </c>
      <c r="BX325" s="17">
        <v>0</v>
      </c>
      <c r="BY325" s="17">
        <v>0</v>
      </c>
      <c r="BZ325" s="17">
        <v>0</v>
      </c>
      <c r="CA325" s="17">
        <v>0</v>
      </c>
      <c r="CB325" s="17">
        <v>0</v>
      </c>
      <c r="CC325" s="17">
        <v>0</v>
      </c>
      <c r="CD325" s="17">
        <v>0</v>
      </c>
      <c r="CE325" s="17">
        <v>0</v>
      </c>
      <c r="CF325" s="17">
        <v>0</v>
      </c>
      <c r="CG325" s="17">
        <v>0</v>
      </c>
      <c r="CH325" s="17">
        <v>0</v>
      </c>
      <c r="CI325" s="17">
        <v>0</v>
      </c>
      <c r="CJ325" s="17">
        <v>0</v>
      </c>
      <c r="CK325" s="17">
        <v>0</v>
      </c>
      <c r="CL325" s="17">
        <v>0</v>
      </c>
      <c r="CM325" s="17">
        <v>0</v>
      </c>
      <c r="CN325" s="17">
        <v>0</v>
      </c>
      <c r="CO325" s="17">
        <v>0</v>
      </c>
      <c r="CP325" s="17">
        <v>0</v>
      </c>
      <c r="CQ325" s="17">
        <v>0</v>
      </c>
      <c r="CR325" s="17">
        <v>0</v>
      </c>
      <c r="CS325" s="17">
        <v>0</v>
      </c>
      <c r="CT325" s="17">
        <v>0</v>
      </c>
      <c r="CU325" s="17">
        <v>0</v>
      </c>
      <c r="CV325" s="17">
        <v>0</v>
      </c>
      <c r="CW325" s="17">
        <v>0</v>
      </c>
    </row>
    <row r="326" spans="1:101" ht="14.25" customHeight="1">
      <c r="A326" s="67">
        <v>94</v>
      </c>
      <c r="B326" s="76">
        <v>86.12</v>
      </c>
      <c r="C326" s="80">
        <v>159.72</v>
      </c>
      <c r="D326" s="68">
        <v>222.69</v>
      </c>
      <c r="E326" s="68">
        <v>238.98</v>
      </c>
      <c r="F326" s="68">
        <v>255.83</v>
      </c>
      <c r="G326" s="68">
        <v>272.73</v>
      </c>
      <c r="H326" s="76">
        <v>289.19</v>
      </c>
      <c r="I326" s="76">
        <v>313.3</v>
      </c>
      <c r="J326" s="76">
        <v>337.47</v>
      </c>
      <c r="K326" s="68">
        <v>361.33</v>
      </c>
      <c r="L326" s="68">
        <v>384.5</v>
      </c>
      <c r="M326" s="68">
        <v>406.6</v>
      </c>
      <c r="N326" s="68">
        <v>427.26</v>
      </c>
      <c r="O326" s="68">
        <v>446.11</v>
      </c>
      <c r="P326" s="68">
        <v>462.77</v>
      </c>
      <c r="Q326" s="68">
        <v>476.86</v>
      </c>
      <c r="R326" s="68">
        <v>488</v>
      </c>
      <c r="S326" s="68">
        <v>495.83</v>
      </c>
      <c r="T326" s="68">
        <v>500</v>
      </c>
      <c r="U326" s="68">
        <v>500</v>
      </c>
      <c r="V326" s="68">
        <v>500</v>
      </c>
      <c r="W326" s="68">
        <v>500</v>
      </c>
      <c r="X326" s="68">
        <v>500</v>
      </c>
      <c r="Y326" s="68">
        <v>500</v>
      </c>
      <c r="Z326" s="68">
        <v>500</v>
      </c>
      <c r="AA326" s="69">
        <v>500</v>
      </c>
      <c r="AB326" s="17">
        <v>500</v>
      </c>
      <c r="AC326" s="17">
        <v>0</v>
      </c>
      <c r="AD326" s="17">
        <v>0</v>
      </c>
      <c r="AE326" s="17">
        <v>0</v>
      </c>
      <c r="AF326" s="17">
        <v>0</v>
      </c>
      <c r="AG326" s="17">
        <v>0</v>
      </c>
      <c r="AH326" s="17">
        <v>0</v>
      </c>
      <c r="AI326" s="17">
        <v>0</v>
      </c>
      <c r="AJ326" s="17">
        <v>0</v>
      </c>
      <c r="AK326" s="17">
        <v>0</v>
      </c>
      <c r="AL326" s="17">
        <v>0</v>
      </c>
      <c r="AM326" s="17">
        <v>0</v>
      </c>
      <c r="AN326" s="17">
        <v>0</v>
      </c>
      <c r="AO326" s="17">
        <v>0</v>
      </c>
      <c r="AP326" s="17">
        <v>0</v>
      </c>
      <c r="AQ326" s="17">
        <v>0</v>
      </c>
      <c r="AR326" s="17">
        <v>0</v>
      </c>
      <c r="AS326" s="17">
        <v>0</v>
      </c>
      <c r="AT326" s="17">
        <v>0</v>
      </c>
      <c r="AU326" s="17">
        <v>0</v>
      </c>
      <c r="AV326" s="17">
        <v>0</v>
      </c>
      <c r="AW326" s="17">
        <v>0</v>
      </c>
      <c r="AX326" s="17">
        <v>0</v>
      </c>
      <c r="AY326" s="17">
        <v>0</v>
      </c>
      <c r="AZ326" s="17">
        <v>0</v>
      </c>
      <c r="BA326" s="17">
        <v>0</v>
      </c>
      <c r="BB326" s="17">
        <v>0</v>
      </c>
      <c r="BC326" s="17">
        <v>0</v>
      </c>
      <c r="BD326" s="17">
        <v>0</v>
      </c>
      <c r="BE326" s="17">
        <v>0</v>
      </c>
      <c r="BF326" s="17">
        <v>0</v>
      </c>
      <c r="BG326" s="17">
        <v>0</v>
      </c>
      <c r="BH326" s="17">
        <v>0</v>
      </c>
      <c r="BI326" s="17">
        <v>0</v>
      </c>
      <c r="BJ326" s="17">
        <v>0</v>
      </c>
      <c r="BK326" s="17">
        <v>0</v>
      </c>
      <c r="BL326" s="17">
        <v>0</v>
      </c>
      <c r="BM326" s="17">
        <v>0</v>
      </c>
      <c r="BN326" s="17">
        <v>0</v>
      </c>
      <c r="BO326" s="17">
        <v>0</v>
      </c>
      <c r="BP326" s="17">
        <v>0</v>
      </c>
      <c r="BQ326" s="17">
        <v>0</v>
      </c>
      <c r="BR326" s="17">
        <v>0</v>
      </c>
      <c r="BS326" s="17">
        <v>0</v>
      </c>
      <c r="BT326" s="17">
        <v>0</v>
      </c>
      <c r="BU326" s="17">
        <v>0</v>
      </c>
      <c r="BV326" s="17">
        <v>0</v>
      </c>
      <c r="BW326" s="17">
        <v>0</v>
      </c>
      <c r="BX326" s="17">
        <v>0</v>
      </c>
      <c r="BY326" s="17">
        <v>0</v>
      </c>
      <c r="BZ326" s="17">
        <v>0</v>
      </c>
      <c r="CA326" s="17">
        <v>0</v>
      </c>
      <c r="CB326" s="17">
        <v>0</v>
      </c>
      <c r="CC326" s="17">
        <v>0</v>
      </c>
      <c r="CD326" s="17">
        <v>0</v>
      </c>
      <c r="CE326" s="17">
        <v>0</v>
      </c>
      <c r="CF326" s="17">
        <v>0</v>
      </c>
      <c r="CG326" s="17">
        <v>0</v>
      </c>
      <c r="CH326" s="17">
        <v>0</v>
      </c>
      <c r="CI326" s="17">
        <v>0</v>
      </c>
      <c r="CJ326" s="17">
        <v>0</v>
      </c>
      <c r="CK326" s="17">
        <v>0</v>
      </c>
      <c r="CL326" s="17">
        <v>0</v>
      </c>
      <c r="CM326" s="17">
        <v>0</v>
      </c>
      <c r="CN326" s="17">
        <v>0</v>
      </c>
      <c r="CO326" s="17">
        <v>0</v>
      </c>
      <c r="CP326" s="17">
        <v>0</v>
      </c>
      <c r="CQ326" s="17">
        <v>0</v>
      </c>
      <c r="CR326" s="17">
        <v>0</v>
      </c>
      <c r="CS326" s="17">
        <v>0</v>
      </c>
      <c r="CT326" s="17">
        <v>0</v>
      </c>
      <c r="CU326" s="17">
        <v>0</v>
      </c>
      <c r="CV326" s="17">
        <v>0</v>
      </c>
      <c r="CW326" s="17">
        <v>0</v>
      </c>
    </row>
    <row r="327" spans="1:101" ht="14.25" customHeight="1">
      <c r="A327" s="67">
        <v>95</v>
      </c>
      <c r="B327" s="78">
        <v>112.32</v>
      </c>
      <c r="C327" s="68">
        <v>222.69</v>
      </c>
      <c r="D327" s="68">
        <v>238.98</v>
      </c>
      <c r="E327" s="68">
        <v>255.83</v>
      </c>
      <c r="F327" s="68">
        <v>272.73</v>
      </c>
      <c r="G327" s="76">
        <v>289.19</v>
      </c>
      <c r="H327" s="76">
        <v>313.3</v>
      </c>
      <c r="I327" s="76">
        <v>337.47</v>
      </c>
      <c r="J327" s="68">
        <v>361.33</v>
      </c>
      <c r="K327" s="68">
        <v>384.5</v>
      </c>
      <c r="L327" s="68">
        <v>406.6</v>
      </c>
      <c r="M327" s="68">
        <v>427.26</v>
      </c>
      <c r="N327" s="68">
        <v>446.11</v>
      </c>
      <c r="O327" s="68">
        <v>462.77</v>
      </c>
      <c r="P327" s="68">
        <v>476.86</v>
      </c>
      <c r="Q327" s="68">
        <v>488</v>
      </c>
      <c r="R327" s="68">
        <v>495.83</v>
      </c>
      <c r="S327" s="68">
        <v>500</v>
      </c>
      <c r="T327" s="68">
        <v>500</v>
      </c>
      <c r="U327" s="68">
        <v>500</v>
      </c>
      <c r="V327" s="68">
        <v>500</v>
      </c>
      <c r="W327" s="68">
        <v>500</v>
      </c>
      <c r="X327" s="68">
        <v>500</v>
      </c>
      <c r="Y327" s="68">
        <v>500</v>
      </c>
      <c r="Z327" s="68">
        <v>500</v>
      </c>
      <c r="AA327" s="69">
        <v>500</v>
      </c>
      <c r="AB327" s="17">
        <v>0</v>
      </c>
      <c r="AC327" s="17">
        <v>0</v>
      </c>
      <c r="AD327" s="17">
        <v>0</v>
      </c>
      <c r="AE327" s="17">
        <v>0</v>
      </c>
      <c r="AF327" s="17">
        <v>0</v>
      </c>
      <c r="AG327" s="17">
        <v>0</v>
      </c>
      <c r="AH327" s="17">
        <v>0</v>
      </c>
      <c r="AI327" s="17">
        <v>0</v>
      </c>
      <c r="AJ327" s="17">
        <v>0</v>
      </c>
      <c r="AK327" s="17">
        <v>0</v>
      </c>
      <c r="AL327" s="17">
        <v>0</v>
      </c>
      <c r="AM327" s="17">
        <v>0</v>
      </c>
      <c r="AN327" s="17">
        <v>0</v>
      </c>
      <c r="AO327" s="17">
        <v>0</v>
      </c>
      <c r="AP327" s="17">
        <v>0</v>
      </c>
      <c r="AQ327" s="17">
        <v>0</v>
      </c>
      <c r="AR327" s="17">
        <v>0</v>
      </c>
      <c r="AS327" s="17">
        <v>0</v>
      </c>
      <c r="AT327" s="17">
        <v>0</v>
      </c>
      <c r="AU327" s="17">
        <v>0</v>
      </c>
      <c r="AV327" s="17">
        <v>0</v>
      </c>
      <c r="AW327" s="17">
        <v>0</v>
      </c>
      <c r="AX327" s="17">
        <v>0</v>
      </c>
      <c r="AY327" s="17">
        <v>0</v>
      </c>
      <c r="AZ327" s="17">
        <v>0</v>
      </c>
      <c r="BA327" s="17">
        <v>0</v>
      </c>
      <c r="BB327" s="17">
        <v>0</v>
      </c>
      <c r="BC327" s="17">
        <v>0</v>
      </c>
      <c r="BD327" s="17">
        <v>0</v>
      </c>
      <c r="BE327" s="17">
        <v>0</v>
      </c>
      <c r="BF327" s="17">
        <v>0</v>
      </c>
      <c r="BG327" s="17">
        <v>0</v>
      </c>
      <c r="BH327" s="17">
        <v>0</v>
      </c>
      <c r="BI327" s="17">
        <v>0</v>
      </c>
      <c r="BJ327" s="17">
        <v>0</v>
      </c>
      <c r="BK327" s="17">
        <v>0</v>
      </c>
      <c r="BL327" s="17">
        <v>0</v>
      </c>
      <c r="BM327" s="17">
        <v>0</v>
      </c>
      <c r="BN327" s="17">
        <v>0</v>
      </c>
      <c r="BO327" s="17">
        <v>0</v>
      </c>
      <c r="BP327" s="17">
        <v>0</v>
      </c>
      <c r="BQ327" s="17">
        <v>0</v>
      </c>
      <c r="BR327" s="17">
        <v>0</v>
      </c>
      <c r="BS327" s="17">
        <v>0</v>
      </c>
      <c r="BT327" s="17">
        <v>0</v>
      </c>
      <c r="BU327" s="17">
        <v>0</v>
      </c>
      <c r="BV327" s="17">
        <v>0</v>
      </c>
      <c r="BW327" s="17">
        <v>0</v>
      </c>
      <c r="BX327" s="17">
        <v>0</v>
      </c>
      <c r="BY327" s="17">
        <v>0</v>
      </c>
      <c r="BZ327" s="17">
        <v>0</v>
      </c>
      <c r="CA327" s="17">
        <v>0</v>
      </c>
      <c r="CB327" s="17">
        <v>0</v>
      </c>
      <c r="CC327" s="17">
        <v>0</v>
      </c>
      <c r="CD327" s="17">
        <v>0</v>
      </c>
      <c r="CE327" s="17">
        <v>0</v>
      </c>
      <c r="CF327" s="17">
        <v>0</v>
      </c>
      <c r="CG327" s="17">
        <v>0</v>
      </c>
      <c r="CH327" s="17">
        <v>0</v>
      </c>
      <c r="CI327" s="17">
        <v>0</v>
      </c>
      <c r="CJ327" s="17">
        <v>0</v>
      </c>
      <c r="CK327" s="17">
        <v>0</v>
      </c>
      <c r="CL327" s="17">
        <v>0</v>
      </c>
      <c r="CM327" s="17">
        <v>0</v>
      </c>
      <c r="CN327" s="17">
        <v>0</v>
      </c>
      <c r="CO327" s="17">
        <v>0</v>
      </c>
      <c r="CP327" s="17">
        <v>0</v>
      </c>
      <c r="CQ327" s="17">
        <v>0</v>
      </c>
      <c r="CR327" s="17">
        <v>0</v>
      </c>
      <c r="CS327" s="17">
        <v>0</v>
      </c>
      <c r="CT327" s="17">
        <v>0</v>
      </c>
      <c r="CU327" s="17">
        <v>0</v>
      </c>
      <c r="CV327" s="17">
        <v>0</v>
      </c>
      <c r="CW327" s="17">
        <v>0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10</vt:i4>
      </vt:variant>
    </vt:vector>
  </HeadingPairs>
  <TitlesOfParts>
    <vt:vector size="24" baseType="lpstr">
      <vt:lpstr>API</vt:lpstr>
      <vt:lpstr>Inputs</vt:lpstr>
      <vt:lpstr>Output</vt:lpstr>
      <vt:lpstr>Assms</vt:lpstr>
      <vt:lpstr>BasePricing</vt:lpstr>
      <vt:lpstr>Alt1Prem</vt:lpstr>
      <vt:lpstr>Alt2Prem</vt:lpstr>
      <vt:lpstr>DynPricing</vt:lpstr>
      <vt:lpstr>ReplacePricing</vt:lpstr>
      <vt:lpstr>CashValue</vt:lpstr>
      <vt:lpstr>DACtax</vt:lpstr>
      <vt:lpstr>QxRates</vt:lpstr>
      <vt:lpstr>CSOS&amp;U</vt:lpstr>
      <vt:lpstr>PricingS&amp;U</vt:lpstr>
      <vt:lpstr>age</vt:lpstr>
      <vt:lpstr>healthStatus</vt:lpstr>
      <vt:lpstr>Kainput_curve</vt:lpstr>
      <vt:lpstr>Kinput_inputs</vt:lpstr>
      <vt:lpstr>sex</vt:lpstr>
      <vt:lpstr>smoker</vt:lpstr>
      <vt:lpstr>Xinput_curve</vt:lpstr>
      <vt:lpstr>Xjinput_inputs</vt:lpstr>
      <vt:lpstr>Xoutput_monthlyPremium</vt:lpstr>
      <vt:lpstr>Xoutput_outputs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Luke Dunscombe</cp:lastModifiedBy>
  <cp:lastPrinted>2024-07-03T14:17:27Z</cp:lastPrinted>
  <dcterms:created xsi:type="dcterms:W3CDTF">2023-06-21T13:31:30Z</dcterms:created>
  <dcterms:modified xsi:type="dcterms:W3CDTF">2024-09-15T14:16:10Z</dcterms:modified>
</cp:coreProperties>
</file>